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931378A6-8127-4AA5-A4D4-EC91AB7D2971}" xr6:coauthVersionLast="47" xr6:coauthVersionMax="47" xr10:uidLastSave="{00000000-0000-0000-0000-000000000000}"/>
  <bookViews>
    <workbookView xWindow="-108" yWindow="-108" windowWidth="23256" windowHeight="12456" xr2:uid="{727A55A5-4C28-477B-9BAF-5046D937BFBD}"/>
  </bookViews>
  <sheets>
    <sheet name="ℹ️ " sheetId="15" r:id="rId1"/>
    <sheet name="Income" sheetId="6" r:id="rId2"/>
    <sheet name="Balance" sheetId="5" r:id="rId3"/>
    <sheet name="Cash" sheetId="4" r:id="rId4"/>
    <sheet name="Activity" sheetId="3" r:id="rId5"/>
    <sheet name="Cap" sheetId="12" r:id="rId6"/>
    <sheet name="Comps" sheetId="1" r:id="rId7"/>
    <sheet name="SummaryTable" sheetId="14" state="hidden" r:id="rId8"/>
    <sheet name="Summary" sheetId="9" r:id="rId9"/>
  </sheets>
  <definedNames>
    <definedName name="_xlnm.Print_Area" localSheetId="4">Activity!$C$6:$S$61</definedName>
    <definedName name="_xlnm.Print_Area" localSheetId="2">Balance!$C$6:$S$77</definedName>
    <definedName name="_xlnm.Print_Area" localSheetId="5">Cap!$C$6:$M$43</definedName>
    <definedName name="_xlnm.Print_Area" localSheetId="3">Cash!$C$6:$S$54</definedName>
    <definedName name="_xlnm.Print_Area" localSheetId="6">Comps!$C$3:$N$31</definedName>
    <definedName name="_xlnm.Print_Area" localSheetId="1">Income!$C$5:$S$44</definedName>
    <definedName name="_xlnm.Print_Area" localSheetId="0">'ℹ️ '!$C$3:$G$15</definedName>
    <definedName name="_xlnm.Print_Area" localSheetId="8">Summary!$C$3:$S$34</definedName>
    <definedName name="_xlnm.Print_Area" localSheetId="7">SummaryTable!$C$6:$C$30</definedName>
    <definedName name="_xlnm.Print_Titles" localSheetId="4">Activity!$3:$5</definedName>
    <definedName name="_xlnm.Print_Titles" localSheetId="2">Balance!$3:$5</definedName>
    <definedName name="_xlnm.Print_Titles" localSheetId="5">Cap!$3:$5</definedName>
    <definedName name="_xlnm.Print_Titles" localSheetId="3">Cash!$3:$5</definedName>
    <definedName name="_xlnm.Print_Titles" localSheetId="1">Income!$3:$5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7" i="14" l="1"/>
  <c r="V7" i="14"/>
  <c r="Z7" i="14" l="1"/>
  <c r="Y7" i="14"/>
  <c r="S24" i="9"/>
  <c r="P24" i="9"/>
  <c r="M24" i="9"/>
  <c r="M39" i="12"/>
  <c r="J39" i="12"/>
  <c r="M37" i="12"/>
  <c r="J37" i="12"/>
  <c r="M32" i="12"/>
  <c r="J32" i="12"/>
  <c r="M31" i="12"/>
  <c r="J31" i="12"/>
  <c r="M29" i="12"/>
  <c r="J29" i="12"/>
  <c r="M23" i="12"/>
  <c r="J23" i="12"/>
  <c r="M22" i="12"/>
  <c r="J22" i="12"/>
  <c r="M20" i="12"/>
  <c r="J20" i="12"/>
  <c r="M14" i="12"/>
  <c r="J14" i="12"/>
  <c r="M12" i="12"/>
  <c r="J12" i="12"/>
  <c r="M11" i="12"/>
  <c r="J11" i="12"/>
  <c r="M10" i="12"/>
  <c r="J10" i="12"/>
  <c r="M9" i="12"/>
  <c r="J9" i="12"/>
  <c r="M8" i="12"/>
  <c r="J8" i="12"/>
  <c r="S60" i="3"/>
  <c r="P60" i="3"/>
  <c r="M60" i="3"/>
  <c r="S59" i="3"/>
  <c r="P59" i="3"/>
  <c r="M59" i="3"/>
  <c r="S58" i="3"/>
  <c r="P58" i="3"/>
  <c r="M58" i="3"/>
  <c r="S57" i="3"/>
  <c r="P57" i="3"/>
  <c r="M57" i="3"/>
  <c r="S56" i="3"/>
  <c r="P56" i="3"/>
  <c r="M56" i="3"/>
  <c r="S55" i="3"/>
  <c r="P55" i="3"/>
  <c r="M55" i="3"/>
  <c r="S54" i="3"/>
  <c r="P54" i="3"/>
  <c r="M54" i="3"/>
  <c r="S53" i="3"/>
  <c r="P53" i="3"/>
  <c r="M53" i="3"/>
  <c r="S52" i="3"/>
  <c r="P52" i="3"/>
  <c r="M52" i="3"/>
  <c r="S51" i="3"/>
  <c r="P51" i="3"/>
  <c r="M51" i="3"/>
  <c r="S50" i="3"/>
  <c r="P50" i="3"/>
  <c r="M50" i="3"/>
  <c r="S49" i="3"/>
  <c r="P49" i="3"/>
  <c r="M49" i="3"/>
  <c r="S48" i="3"/>
  <c r="P48" i="3"/>
  <c r="M48" i="3"/>
  <c r="S47" i="3"/>
  <c r="P47" i="3"/>
  <c r="M47" i="3"/>
  <c r="S46" i="3"/>
  <c r="P46" i="3"/>
  <c r="M46" i="3"/>
  <c r="S45" i="3"/>
  <c r="P45" i="3"/>
  <c r="M45" i="3"/>
  <c r="S44" i="3"/>
  <c r="P44" i="3"/>
  <c r="M44" i="3"/>
  <c r="S43" i="3"/>
  <c r="P43" i="3"/>
  <c r="M43" i="3"/>
  <c r="S42" i="3"/>
  <c r="P42" i="3"/>
  <c r="M42" i="3"/>
  <c r="S41" i="3"/>
  <c r="P41" i="3"/>
  <c r="M41" i="3"/>
  <c r="S39" i="3"/>
  <c r="P39" i="3"/>
  <c r="M39" i="3"/>
  <c r="S35" i="3"/>
  <c r="P35" i="3"/>
  <c r="M35" i="3"/>
  <c r="S34" i="3"/>
  <c r="P34" i="3"/>
  <c r="M34" i="3"/>
  <c r="S33" i="3"/>
  <c r="P33" i="3"/>
  <c r="M33" i="3"/>
  <c r="S32" i="3"/>
  <c r="P32" i="3"/>
  <c r="M32" i="3"/>
  <c r="S31" i="3"/>
  <c r="P31" i="3"/>
  <c r="M31" i="3"/>
  <c r="S30" i="3"/>
  <c r="P30" i="3"/>
  <c r="M30" i="3"/>
  <c r="S29" i="3"/>
  <c r="P29" i="3"/>
  <c r="M29" i="3"/>
  <c r="S25" i="3"/>
  <c r="P25" i="3"/>
  <c r="M25" i="3"/>
  <c r="S24" i="3"/>
  <c r="P24" i="3"/>
  <c r="M24" i="3"/>
  <c r="S20" i="3"/>
  <c r="P20" i="3"/>
  <c r="M20" i="3"/>
  <c r="S19" i="3"/>
  <c r="P19" i="3"/>
  <c r="M19" i="3"/>
  <c r="S18" i="3"/>
  <c r="P18" i="3"/>
  <c r="M18" i="3"/>
  <c r="S17" i="3"/>
  <c r="P17" i="3"/>
  <c r="M17" i="3"/>
  <c r="S15" i="3"/>
  <c r="P15" i="3"/>
  <c r="M15" i="3"/>
  <c r="S14" i="3"/>
  <c r="P14" i="3"/>
  <c r="M14" i="3"/>
  <c r="S13" i="3"/>
  <c r="P13" i="3"/>
  <c r="M13" i="3"/>
  <c r="S12" i="3"/>
  <c r="P12" i="3"/>
  <c r="M12" i="3"/>
  <c r="S11" i="3"/>
  <c r="P11" i="3"/>
  <c r="M11" i="3"/>
  <c r="S10" i="3"/>
  <c r="P10" i="3"/>
  <c r="M10" i="3"/>
  <c r="S9" i="3"/>
  <c r="P9" i="3"/>
  <c r="M9" i="3"/>
  <c r="S8" i="3"/>
  <c r="P8" i="3"/>
  <c r="M8" i="3"/>
  <c r="S42" i="6"/>
  <c r="P42" i="6"/>
  <c r="M42" i="6"/>
  <c r="S41" i="6"/>
  <c r="P41" i="6"/>
  <c r="M41" i="6"/>
  <c r="S40" i="6"/>
  <c r="P40" i="6"/>
  <c r="M40" i="6"/>
  <c r="S39" i="6"/>
  <c r="P39" i="6"/>
  <c r="M39" i="6"/>
  <c r="S38" i="6"/>
  <c r="P38" i="6"/>
  <c r="M38" i="6"/>
  <c r="S36" i="6"/>
  <c r="P36" i="6"/>
  <c r="M36" i="6"/>
  <c r="S35" i="6"/>
  <c r="P35" i="6"/>
  <c r="M35" i="6"/>
  <c r="S24" i="6"/>
  <c r="P24" i="6"/>
  <c r="M24" i="6"/>
  <c r="S19" i="6"/>
  <c r="P19" i="6"/>
  <c r="M19" i="6"/>
  <c r="S18" i="6"/>
  <c r="P18" i="6"/>
  <c r="M18" i="6"/>
  <c r="S17" i="6"/>
  <c r="P17" i="6"/>
  <c r="M17" i="6"/>
  <c r="S16" i="6"/>
  <c r="P16" i="6"/>
  <c r="M16" i="6"/>
  <c r="S12" i="6"/>
  <c r="P12" i="6"/>
  <c r="M12" i="6"/>
  <c r="S11" i="6"/>
  <c r="P11" i="6"/>
  <c r="M11" i="6"/>
  <c r="S10" i="6"/>
  <c r="P10" i="6"/>
  <c r="M10" i="6"/>
  <c r="S7" i="6"/>
  <c r="P7" i="6"/>
  <c r="M7" i="6"/>
  <c r="S6" i="6"/>
  <c r="P6" i="6"/>
  <c r="M6" i="6"/>
  <c r="S73" i="5"/>
  <c r="P73" i="5"/>
  <c r="M73" i="5"/>
  <c r="S72" i="5"/>
  <c r="P72" i="5"/>
  <c r="M72" i="5"/>
  <c r="S67" i="5"/>
  <c r="P67" i="5"/>
  <c r="M67" i="5"/>
  <c r="S61" i="5"/>
  <c r="P61" i="5"/>
  <c r="M61" i="5"/>
  <c r="S52" i="5"/>
  <c r="P52" i="5"/>
  <c r="M52" i="5"/>
  <c r="S51" i="5"/>
  <c r="P51" i="5"/>
  <c r="M51" i="5"/>
  <c r="S50" i="5"/>
  <c r="P50" i="5"/>
  <c r="M50" i="5"/>
  <c r="S49" i="5"/>
  <c r="P49" i="5"/>
  <c r="M49" i="5"/>
  <c r="S48" i="5"/>
  <c r="P48" i="5"/>
  <c r="M48" i="5"/>
  <c r="S47" i="5"/>
  <c r="P47" i="5"/>
  <c r="M47" i="5"/>
  <c r="S46" i="5"/>
  <c r="P46" i="5"/>
  <c r="M46" i="5"/>
  <c r="S45" i="5"/>
  <c r="P45" i="5"/>
  <c r="M45" i="5"/>
  <c r="S40" i="5"/>
  <c r="P40" i="5"/>
  <c r="M40" i="5"/>
  <c r="S39" i="5"/>
  <c r="P39" i="5"/>
  <c r="M39" i="5"/>
  <c r="S38" i="5"/>
  <c r="P38" i="5"/>
  <c r="M38" i="5"/>
  <c r="S34" i="5"/>
  <c r="P34" i="5"/>
  <c r="M34" i="5"/>
  <c r="S33" i="5"/>
  <c r="P33" i="5"/>
  <c r="M33" i="5"/>
  <c r="S32" i="5"/>
  <c r="P32" i="5"/>
  <c r="M32" i="5"/>
  <c r="S31" i="5"/>
  <c r="P31" i="5"/>
  <c r="M31" i="5"/>
  <c r="S30" i="5"/>
  <c r="P30" i="5"/>
  <c r="M30" i="5"/>
  <c r="S29" i="5"/>
  <c r="P29" i="5"/>
  <c r="M29" i="5"/>
  <c r="S28" i="5"/>
  <c r="P28" i="5"/>
  <c r="M28" i="5"/>
  <c r="S27" i="5"/>
  <c r="P27" i="5"/>
  <c r="M27" i="5"/>
  <c r="S22" i="5"/>
  <c r="P22" i="5"/>
  <c r="M22" i="5"/>
  <c r="S21" i="5"/>
  <c r="P21" i="5"/>
  <c r="M21" i="5"/>
  <c r="S20" i="5"/>
  <c r="P20" i="5"/>
  <c r="M20" i="5"/>
  <c r="S17" i="5"/>
  <c r="P17" i="5"/>
  <c r="M17" i="5"/>
  <c r="S16" i="5"/>
  <c r="P16" i="5"/>
  <c r="M16" i="5"/>
  <c r="S12" i="5"/>
  <c r="P12" i="5"/>
  <c r="M12" i="5"/>
  <c r="S11" i="5"/>
  <c r="P11" i="5"/>
  <c r="M11" i="5"/>
  <c r="S10" i="5"/>
  <c r="P10" i="5"/>
  <c r="M10" i="5"/>
  <c r="S9" i="5"/>
  <c r="P9" i="5"/>
  <c r="M9" i="5"/>
  <c r="S8" i="5"/>
  <c r="P8" i="5"/>
  <c r="M8" i="5"/>
  <c r="S7" i="5"/>
  <c r="P7" i="5"/>
  <c r="M7" i="5"/>
  <c r="S52" i="4"/>
  <c r="P52" i="4"/>
  <c r="M52" i="4"/>
  <c r="S51" i="4"/>
  <c r="P51" i="4"/>
  <c r="M51" i="4"/>
  <c r="S46" i="4"/>
  <c r="P46" i="4"/>
  <c r="M46" i="4"/>
  <c r="S45" i="4"/>
  <c r="P45" i="4"/>
  <c r="M45" i="4"/>
  <c r="S44" i="4"/>
  <c r="P44" i="4"/>
  <c r="M44" i="4"/>
  <c r="S43" i="4"/>
  <c r="P43" i="4"/>
  <c r="M43" i="4"/>
  <c r="S42" i="4"/>
  <c r="P42" i="4"/>
  <c r="M42" i="4"/>
  <c r="S41" i="4"/>
  <c r="P41" i="4"/>
  <c r="M41" i="4"/>
  <c r="S40" i="4"/>
  <c r="P40" i="4"/>
  <c r="M40" i="4"/>
  <c r="S36" i="4"/>
  <c r="P36" i="4"/>
  <c r="M36" i="4"/>
  <c r="S35" i="4"/>
  <c r="P35" i="4"/>
  <c r="M35" i="4"/>
  <c r="S34" i="4"/>
  <c r="P34" i="4"/>
  <c r="M34" i="4"/>
  <c r="S30" i="4"/>
  <c r="P30" i="4"/>
  <c r="M30" i="4"/>
  <c r="S29" i="4"/>
  <c r="P29" i="4"/>
  <c r="M29" i="4"/>
  <c r="S28" i="4"/>
  <c r="P28" i="4"/>
  <c r="M28" i="4"/>
  <c r="S27" i="4"/>
  <c r="P27" i="4"/>
  <c r="M27" i="4"/>
  <c r="S25" i="4"/>
  <c r="P25" i="4"/>
  <c r="M25" i="4"/>
  <c r="S24" i="4"/>
  <c r="P24" i="4"/>
  <c r="M24" i="4"/>
  <c r="S23" i="4"/>
  <c r="P23" i="4"/>
  <c r="M23" i="4"/>
  <c r="S22" i="4"/>
  <c r="P22" i="4"/>
  <c r="M22" i="4"/>
  <c r="S21" i="4"/>
  <c r="P21" i="4"/>
  <c r="M21" i="4"/>
  <c r="S20" i="4"/>
  <c r="P20" i="4"/>
  <c r="M20" i="4"/>
  <c r="S19" i="4"/>
  <c r="P19" i="4"/>
  <c r="M19" i="4"/>
  <c r="S18" i="4"/>
  <c r="P18" i="4"/>
  <c r="M18" i="4"/>
  <c r="S16" i="4"/>
  <c r="P16" i="4"/>
  <c r="M16" i="4"/>
  <c r="S15" i="4"/>
  <c r="P15" i="4"/>
  <c r="M15" i="4"/>
  <c r="S14" i="4"/>
  <c r="P14" i="4"/>
  <c r="M14" i="4"/>
  <c r="S13" i="4"/>
  <c r="P13" i="4"/>
  <c r="M13" i="4"/>
  <c r="S12" i="4"/>
  <c r="P12" i="4"/>
  <c r="M12" i="4"/>
  <c r="S11" i="4"/>
  <c r="P11" i="4"/>
  <c r="M11" i="4"/>
  <c r="S8" i="4"/>
  <c r="P8" i="4"/>
  <c r="M8" i="4"/>
  <c r="S7" i="4"/>
  <c r="P7" i="4"/>
  <c r="M7" i="4"/>
  <c r="R24" i="9" l="1"/>
  <c r="O24" i="9"/>
  <c r="L24" i="9"/>
  <c r="C34" i="9"/>
  <c r="C33" i="9"/>
  <c r="R7" i="5"/>
  <c r="M14" i="1"/>
  <c r="M17" i="1" s="1"/>
  <c r="N11" i="1"/>
  <c r="N21" i="1"/>
  <c r="N19" i="1"/>
  <c r="N18" i="1"/>
  <c r="N16" i="1"/>
  <c r="N15" i="1"/>
  <c r="L10" i="1"/>
  <c r="L14" i="1" s="1"/>
  <c r="L17" i="1" s="1"/>
  <c r="L12" i="1" s="1"/>
  <c r="K10" i="1"/>
  <c r="K14" i="1" s="1"/>
  <c r="K17" i="1" s="1"/>
  <c r="K12" i="1" s="1"/>
  <c r="J10" i="1"/>
  <c r="J14" i="1" s="1"/>
  <c r="J17" i="1" s="1"/>
  <c r="J12" i="1" s="1"/>
  <c r="I10" i="1"/>
  <c r="I14" i="1" s="1"/>
  <c r="I17" i="1" s="1"/>
  <c r="I12" i="1" s="1"/>
  <c r="H10" i="1"/>
  <c r="H14" i="1" s="1"/>
  <c r="H17" i="1" s="1"/>
  <c r="H12" i="1" s="1"/>
  <c r="G10" i="1"/>
  <c r="G14" i="1" s="1"/>
  <c r="G17" i="1" s="1"/>
  <c r="G12" i="1" s="1"/>
  <c r="F10" i="1"/>
  <c r="F14" i="1" s="1"/>
  <c r="F17" i="1" s="1"/>
  <c r="F12" i="1" s="1"/>
  <c r="E10" i="1"/>
  <c r="E14" i="1" s="1"/>
  <c r="E17" i="1" s="1"/>
  <c r="F13" i="12"/>
  <c r="W20" i="14" s="1"/>
  <c r="G13" i="12"/>
  <c r="L39" i="12"/>
  <c r="I39" i="12"/>
  <c r="L37" i="12"/>
  <c r="I37" i="12"/>
  <c r="L32" i="12"/>
  <c r="I32" i="12"/>
  <c r="L31" i="12"/>
  <c r="I31" i="12"/>
  <c r="L29" i="12"/>
  <c r="I29" i="12"/>
  <c r="L23" i="12"/>
  <c r="I23" i="12"/>
  <c r="L22" i="12"/>
  <c r="I22" i="12"/>
  <c r="L20" i="12"/>
  <c r="I20" i="12"/>
  <c r="I9" i="12"/>
  <c r="L9" i="12"/>
  <c r="I10" i="12"/>
  <c r="L10" i="12"/>
  <c r="I11" i="12"/>
  <c r="L11" i="12"/>
  <c r="I12" i="12"/>
  <c r="L12" i="12"/>
  <c r="I14" i="12"/>
  <c r="L14" i="12"/>
  <c r="L8" i="12"/>
  <c r="I8" i="12"/>
  <c r="E28" i="12"/>
  <c r="E19" i="12"/>
  <c r="G33" i="12"/>
  <c r="F33" i="12"/>
  <c r="E33" i="12"/>
  <c r="G30" i="12"/>
  <c r="F30" i="12"/>
  <c r="E30" i="12"/>
  <c r="G24" i="12"/>
  <c r="F24" i="12"/>
  <c r="E24" i="12"/>
  <c r="G21" i="12"/>
  <c r="F21" i="12"/>
  <c r="M19" i="12" l="1"/>
  <c r="J19" i="12"/>
  <c r="E20" i="1"/>
  <c r="E22" i="1" s="1"/>
  <c r="E12" i="1"/>
  <c r="M33" i="12"/>
  <c r="J33" i="12"/>
  <c r="M24" i="12"/>
  <c r="J24" i="12"/>
  <c r="M30" i="12"/>
  <c r="J30" i="12"/>
  <c r="J28" i="12"/>
  <c r="M28" i="12"/>
  <c r="G15" i="12"/>
  <c r="G29" i="9" s="1"/>
  <c r="G40" i="12"/>
  <c r="E7" i="12"/>
  <c r="F40" i="12"/>
  <c r="E21" i="12"/>
  <c r="L21" i="12" s="1"/>
  <c r="G27" i="9"/>
  <c r="F27" i="9"/>
  <c r="I19" i="12"/>
  <c r="I33" i="12"/>
  <c r="L19" i="12"/>
  <c r="L33" i="12"/>
  <c r="I24" i="12"/>
  <c r="I28" i="12"/>
  <c r="I30" i="12"/>
  <c r="L24" i="12"/>
  <c r="L28" i="12"/>
  <c r="L30" i="12"/>
  <c r="N10" i="1"/>
  <c r="F15" i="12"/>
  <c r="G25" i="12"/>
  <c r="E34" i="12"/>
  <c r="G34" i="12"/>
  <c r="F34" i="12"/>
  <c r="F25" i="12"/>
  <c r="F29" i="9" l="1"/>
  <c r="W22" i="14"/>
  <c r="E13" i="12"/>
  <c r="J7" i="12"/>
  <c r="M7" i="12"/>
  <c r="L7" i="12"/>
  <c r="M34" i="12"/>
  <c r="J34" i="12"/>
  <c r="I21" i="12"/>
  <c r="J21" i="12"/>
  <c r="M21" i="12"/>
  <c r="I7" i="12"/>
  <c r="E25" i="12"/>
  <c r="I25" i="12"/>
  <c r="L34" i="12"/>
  <c r="I34" i="12"/>
  <c r="N14" i="1"/>
  <c r="N17" i="1" s="1"/>
  <c r="N12" i="1"/>
  <c r="G41" i="12"/>
  <c r="G42" i="12" s="1"/>
  <c r="G28" i="9" s="1"/>
  <c r="F41" i="12"/>
  <c r="E27" i="9" l="1"/>
  <c r="O27" i="9" s="1"/>
  <c r="V20" i="14"/>
  <c r="E15" i="12"/>
  <c r="I13" i="12"/>
  <c r="E40" i="12"/>
  <c r="I40" i="12" s="1"/>
  <c r="L13" i="12"/>
  <c r="F42" i="12"/>
  <c r="L25" i="12"/>
  <c r="J25" i="12"/>
  <c r="M25" i="12"/>
  <c r="L27" i="9"/>
  <c r="P27" i="9"/>
  <c r="M27" i="9"/>
  <c r="M15" i="12"/>
  <c r="M13" i="12"/>
  <c r="J13" i="12"/>
  <c r="G43" i="12"/>
  <c r="G30" i="9" s="1"/>
  <c r="G28" i="6"/>
  <c r="E26" i="1"/>
  <c r="L40" i="12"/>
  <c r="I15" i="12"/>
  <c r="L15" i="12"/>
  <c r="E37" i="6"/>
  <c r="J61" i="3"/>
  <c r="I61" i="3"/>
  <c r="S61" i="3" s="1"/>
  <c r="G61" i="3"/>
  <c r="F61" i="3"/>
  <c r="E61" i="3"/>
  <c r="J36" i="3"/>
  <c r="I36" i="3"/>
  <c r="G36" i="3"/>
  <c r="F36" i="3"/>
  <c r="E36" i="3"/>
  <c r="J21" i="3"/>
  <c r="I21" i="3"/>
  <c r="G21" i="3"/>
  <c r="F21" i="3"/>
  <c r="E21" i="3"/>
  <c r="R60" i="3"/>
  <c r="O60" i="3"/>
  <c r="L60" i="3"/>
  <c r="R59" i="3"/>
  <c r="O59" i="3"/>
  <c r="L59" i="3"/>
  <c r="R58" i="3"/>
  <c r="O58" i="3"/>
  <c r="L58" i="3"/>
  <c r="R57" i="3"/>
  <c r="O57" i="3"/>
  <c r="L57" i="3"/>
  <c r="R56" i="3"/>
  <c r="O56" i="3"/>
  <c r="L56" i="3"/>
  <c r="R55" i="3"/>
  <c r="O55" i="3"/>
  <c r="L55" i="3"/>
  <c r="R54" i="3"/>
  <c r="O54" i="3"/>
  <c r="L54" i="3"/>
  <c r="R53" i="3"/>
  <c r="O53" i="3"/>
  <c r="L53" i="3"/>
  <c r="R52" i="3"/>
  <c r="O52" i="3"/>
  <c r="L52" i="3"/>
  <c r="R51" i="3"/>
  <c r="O51" i="3"/>
  <c r="L51" i="3"/>
  <c r="R50" i="3"/>
  <c r="O50" i="3"/>
  <c r="L50" i="3"/>
  <c r="R49" i="3"/>
  <c r="O49" i="3"/>
  <c r="L49" i="3"/>
  <c r="R48" i="3"/>
  <c r="O48" i="3"/>
  <c r="L48" i="3"/>
  <c r="R47" i="3"/>
  <c r="O47" i="3"/>
  <c r="L47" i="3"/>
  <c r="R46" i="3"/>
  <c r="O46" i="3"/>
  <c r="L46" i="3"/>
  <c r="R45" i="3"/>
  <c r="O45" i="3"/>
  <c r="L45" i="3"/>
  <c r="R44" i="3"/>
  <c r="O44" i="3"/>
  <c r="L44" i="3"/>
  <c r="R43" i="3"/>
  <c r="O43" i="3"/>
  <c r="L43" i="3"/>
  <c r="R42" i="3"/>
  <c r="O42" i="3"/>
  <c r="L42" i="3"/>
  <c r="R41" i="3"/>
  <c r="O41" i="3"/>
  <c r="L41" i="3"/>
  <c r="R39" i="3"/>
  <c r="O39" i="3"/>
  <c r="L39" i="3"/>
  <c r="R35" i="3"/>
  <c r="O35" i="3"/>
  <c r="L35" i="3"/>
  <c r="R34" i="3"/>
  <c r="O34" i="3"/>
  <c r="L34" i="3"/>
  <c r="R33" i="3"/>
  <c r="O33" i="3"/>
  <c r="L33" i="3"/>
  <c r="R32" i="3"/>
  <c r="O32" i="3"/>
  <c r="L32" i="3"/>
  <c r="R31" i="3"/>
  <c r="O31" i="3"/>
  <c r="L31" i="3"/>
  <c r="R30" i="3"/>
  <c r="O30" i="3"/>
  <c r="L30" i="3"/>
  <c r="R29" i="3"/>
  <c r="O29" i="3"/>
  <c r="L29" i="3"/>
  <c r="R25" i="3"/>
  <c r="O25" i="3"/>
  <c r="L25" i="3"/>
  <c r="R24" i="3"/>
  <c r="O24" i="3"/>
  <c r="L24" i="3"/>
  <c r="R20" i="3"/>
  <c r="O20" i="3"/>
  <c r="L20" i="3"/>
  <c r="R19" i="3"/>
  <c r="O19" i="3"/>
  <c r="L19" i="3"/>
  <c r="R18" i="3"/>
  <c r="O18" i="3"/>
  <c r="L18" i="3"/>
  <c r="R17" i="3"/>
  <c r="O17" i="3"/>
  <c r="L17" i="3"/>
  <c r="R15" i="3"/>
  <c r="O15" i="3"/>
  <c r="L15" i="3"/>
  <c r="R14" i="3"/>
  <c r="O14" i="3"/>
  <c r="L14" i="3"/>
  <c r="R13" i="3"/>
  <c r="O13" i="3"/>
  <c r="L13" i="3"/>
  <c r="R12" i="3"/>
  <c r="O12" i="3"/>
  <c r="L12" i="3"/>
  <c r="R11" i="3"/>
  <c r="O11" i="3"/>
  <c r="L11" i="3"/>
  <c r="R10" i="3"/>
  <c r="O10" i="3"/>
  <c r="L10" i="3"/>
  <c r="R9" i="3"/>
  <c r="O9" i="3"/>
  <c r="L9" i="3"/>
  <c r="R8" i="3"/>
  <c r="O8" i="3"/>
  <c r="L8" i="3"/>
  <c r="E60" i="5"/>
  <c r="R52" i="4"/>
  <c r="O52" i="4"/>
  <c r="L52" i="4"/>
  <c r="R51" i="4"/>
  <c r="O51" i="4"/>
  <c r="L51" i="4"/>
  <c r="R46" i="4"/>
  <c r="O46" i="4"/>
  <c r="L46" i="4"/>
  <c r="R45" i="4"/>
  <c r="O45" i="4"/>
  <c r="L45" i="4"/>
  <c r="R44" i="4"/>
  <c r="O44" i="4"/>
  <c r="L44" i="4"/>
  <c r="R43" i="4"/>
  <c r="O43" i="4"/>
  <c r="L43" i="4"/>
  <c r="R42" i="4"/>
  <c r="O42" i="4"/>
  <c r="L42" i="4"/>
  <c r="R41" i="4"/>
  <c r="O41" i="4"/>
  <c r="L41" i="4"/>
  <c r="R40" i="4"/>
  <c r="O40" i="4"/>
  <c r="L40" i="4"/>
  <c r="R36" i="4"/>
  <c r="O36" i="4"/>
  <c r="L36" i="4"/>
  <c r="R35" i="4"/>
  <c r="O35" i="4"/>
  <c r="L35" i="4"/>
  <c r="R34" i="4"/>
  <c r="O34" i="4"/>
  <c r="L34" i="4"/>
  <c r="R30" i="4"/>
  <c r="O30" i="4"/>
  <c r="L30" i="4"/>
  <c r="R29" i="4"/>
  <c r="O29" i="4"/>
  <c r="L29" i="4"/>
  <c r="R28" i="4"/>
  <c r="O28" i="4"/>
  <c r="L28" i="4"/>
  <c r="R27" i="4"/>
  <c r="O27" i="4"/>
  <c r="L27" i="4"/>
  <c r="R25" i="4"/>
  <c r="O25" i="4"/>
  <c r="L25" i="4"/>
  <c r="R24" i="4"/>
  <c r="O24" i="4"/>
  <c r="L24" i="4"/>
  <c r="R23" i="4"/>
  <c r="O23" i="4"/>
  <c r="L23" i="4"/>
  <c r="R22" i="4"/>
  <c r="O22" i="4"/>
  <c r="L22" i="4"/>
  <c r="R21" i="4"/>
  <c r="O21" i="4"/>
  <c r="L21" i="4"/>
  <c r="R20" i="4"/>
  <c r="O20" i="4"/>
  <c r="L20" i="4"/>
  <c r="R19" i="4"/>
  <c r="O19" i="4"/>
  <c r="L19" i="4"/>
  <c r="R18" i="4"/>
  <c r="O18" i="4"/>
  <c r="L18" i="4"/>
  <c r="R16" i="4"/>
  <c r="O16" i="4"/>
  <c r="L16" i="4"/>
  <c r="R15" i="4"/>
  <c r="O15" i="4"/>
  <c r="L15" i="4"/>
  <c r="R14" i="4"/>
  <c r="O14" i="4"/>
  <c r="L14" i="4"/>
  <c r="R13" i="4"/>
  <c r="O13" i="4"/>
  <c r="L13" i="4"/>
  <c r="R12" i="4"/>
  <c r="O12" i="4"/>
  <c r="L12" i="4"/>
  <c r="R11" i="4"/>
  <c r="O11" i="4"/>
  <c r="L11" i="4"/>
  <c r="R8" i="4"/>
  <c r="O8" i="4"/>
  <c r="L8" i="4"/>
  <c r="R7" i="4"/>
  <c r="O7" i="4"/>
  <c r="L7" i="4"/>
  <c r="E31" i="4"/>
  <c r="R52" i="5"/>
  <c r="O52" i="5"/>
  <c r="L52" i="5"/>
  <c r="R51" i="5"/>
  <c r="O51" i="5"/>
  <c r="L51" i="5"/>
  <c r="R50" i="5"/>
  <c r="O50" i="5"/>
  <c r="L50" i="5"/>
  <c r="R49" i="5"/>
  <c r="O49" i="5"/>
  <c r="L49" i="5"/>
  <c r="R48" i="5"/>
  <c r="O48" i="5"/>
  <c r="L48" i="5"/>
  <c r="R47" i="5"/>
  <c r="O47" i="5"/>
  <c r="L47" i="5"/>
  <c r="R46" i="5"/>
  <c r="O46" i="5"/>
  <c r="L46" i="5"/>
  <c r="R45" i="5"/>
  <c r="O45" i="5"/>
  <c r="L45" i="5"/>
  <c r="R40" i="5"/>
  <c r="O40" i="5"/>
  <c r="L40" i="5"/>
  <c r="R39" i="5"/>
  <c r="O39" i="5"/>
  <c r="L39" i="5"/>
  <c r="R38" i="5"/>
  <c r="O38" i="5"/>
  <c r="L38" i="5"/>
  <c r="R34" i="5"/>
  <c r="O34" i="5"/>
  <c r="L34" i="5"/>
  <c r="R33" i="5"/>
  <c r="O33" i="5"/>
  <c r="L33" i="5"/>
  <c r="R32" i="5"/>
  <c r="O32" i="5"/>
  <c r="L32" i="5"/>
  <c r="R31" i="5"/>
  <c r="O31" i="5"/>
  <c r="L31" i="5"/>
  <c r="R30" i="5"/>
  <c r="O30" i="5"/>
  <c r="L30" i="5"/>
  <c r="R29" i="5"/>
  <c r="O29" i="5"/>
  <c r="L29" i="5"/>
  <c r="R28" i="5"/>
  <c r="O28" i="5"/>
  <c r="L28" i="5"/>
  <c r="R27" i="5"/>
  <c r="O27" i="5"/>
  <c r="L27" i="5"/>
  <c r="R22" i="5"/>
  <c r="O22" i="5"/>
  <c r="L22" i="5"/>
  <c r="R21" i="5"/>
  <c r="O21" i="5"/>
  <c r="L21" i="5"/>
  <c r="R20" i="5"/>
  <c r="O20" i="5"/>
  <c r="L20" i="5"/>
  <c r="R17" i="5"/>
  <c r="O17" i="5"/>
  <c r="L17" i="5"/>
  <c r="R16" i="5"/>
  <c r="O16" i="5"/>
  <c r="L16" i="5"/>
  <c r="R12" i="5"/>
  <c r="O12" i="5"/>
  <c r="L12" i="5"/>
  <c r="R11" i="5"/>
  <c r="O11" i="5"/>
  <c r="L11" i="5"/>
  <c r="R10" i="5"/>
  <c r="O10" i="5"/>
  <c r="L10" i="5"/>
  <c r="R9" i="5"/>
  <c r="O9" i="5"/>
  <c r="L9" i="5"/>
  <c r="R8" i="5"/>
  <c r="O8" i="5"/>
  <c r="L8" i="5"/>
  <c r="O7" i="5"/>
  <c r="L7" i="5"/>
  <c r="J66" i="5"/>
  <c r="I66" i="5"/>
  <c r="G66" i="5"/>
  <c r="F66" i="5"/>
  <c r="E66" i="5"/>
  <c r="J60" i="5"/>
  <c r="I60" i="5"/>
  <c r="G60" i="5"/>
  <c r="F60" i="5"/>
  <c r="C46" i="4"/>
  <c r="C45" i="4"/>
  <c r="C44" i="4"/>
  <c r="C43" i="4"/>
  <c r="C42" i="4"/>
  <c r="C41" i="4"/>
  <c r="C25" i="4"/>
  <c r="C24" i="4"/>
  <c r="C22" i="4"/>
  <c r="C20" i="4"/>
  <c r="C19" i="4"/>
  <c r="C18" i="4"/>
  <c r="C8" i="4"/>
  <c r="I21" i="6"/>
  <c r="R73" i="5"/>
  <c r="O73" i="5"/>
  <c r="L73" i="5"/>
  <c r="R72" i="5"/>
  <c r="O72" i="5"/>
  <c r="L72" i="5"/>
  <c r="R67" i="5"/>
  <c r="O67" i="5"/>
  <c r="L67" i="5"/>
  <c r="R61" i="5"/>
  <c r="O61" i="5"/>
  <c r="L61" i="5"/>
  <c r="R42" i="6"/>
  <c r="O42" i="6"/>
  <c r="L42" i="6"/>
  <c r="R41" i="6"/>
  <c r="O41" i="6"/>
  <c r="L41" i="6"/>
  <c r="R40" i="6"/>
  <c r="O40" i="6"/>
  <c r="L40" i="6"/>
  <c r="R39" i="6"/>
  <c r="O39" i="6"/>
  <c r="L39" i="6"/>
  <c r="R38" i="6"/>
  <c r="O38" i="6"/>
  <c r="L38" i="6"/>
  <c r="R36" i="6"/>
  <c r="O36" i="6"/>
  <c r="L36" i="6"/>
  <c r="R35" i="6"/>
  <c r="O35" i="6"/>
  <c r="L35" i="6"/>
  <c r="R24" i="6"/>
  <c r="O24" i="6"/>
  <c r="L24" i="6"/>
  <c r="R19" i="6"/>
  <c r="O19" i="6"/>
  <c r="L19" i="6"/>
  <c r="R18" i="6"/>
  <c r="O18" i="6"/>
  <c r="L18" i="6"/>
  <c r="R17" i="6"/>
  <c r="O17" i="6"/>
  <c r="L17" i="6"/>
  <c r="R16" i="6"/>
  <c r="O16" i="6"/>
  <c r="L16" i="6"/>
  <c r="R12" i="6"/>
  <c r="O12" i="6"/>
  <c r="L12" i="6"/>
  <c r="R11" i="6"/>
  <c r="O11" i="6"/>
  <c r="L11" i="6"/>
  <c r="R10" i="6"/>
  <c r="O10" i="6"/>
  <c r="L10" i="6"/>
  <c r="R7" i="6"/>
  <c r="O7" i="6"/>
  <c r="L7" i="6"/>
  <c r="L6" i="6"/>
  <c r="O6" i="6"/>
  <c r="F28" i="9" l="1"/>
  <c r="W21" i="14"/>
  <c r="E29" i="9"/>
  <c r="O29" i="9" s="1"/>
  <c r="V22" i="14"/>
  <c r="Z20" i="14"/>
  <c r="Y20" i="14"/>
  <c r="V15" i="14"/>
  <c r="J15" i="12"/>
  <c r="J40" i="12"/>
  <c r="F28" i="6"/>
  <c r="M40" i="12"/>
  <c r="E41" i="12"/>
  <c r="S60" i="5"/>
  <c r="F43" i="12"/>
  <c r="S66" i="5"/>
  <c r="S21" i="3"/>
  <c r="M21" i="3"/>
  <c r="P21" i="3"/>
  <c r="M66" i="5"/>
  <c r="P66" i="5"/>
  <c r="P61" i="3"/>
  <c r="M61" i="3"/>
  <c r="R36" i="3"/>
  <c r="S36" i="3"/>
  <c r="L29" i="9"/>
  <c r="P60" i="5"/>
  <c r="M60" i="5"/>
  <c r="P29" i="9"/>
  <c r="M29" i="9"/>
  <c r="P36" i="3"/>
  <c r="M36" i="3"/>
  <c r="E19" i="9"/>
  <c r="R61" i="3"/>
  <c r="O36" i="3"/>
  <c r="O61" i="3"/>
  <c r="L61" i="3"/>
  <c r="L36" i="3"/>
  <c r="R21" i="3"/>
  <c r="L21" i="3"/>
  <c r="O21" i="3"/>
  <c r="J43" i="6"/>
  <c r="I43" i="6"/>
  <c r="G43" i="6"/>
  <c r="F43" i="6"/>
  <c r="E43" i="6"/>
  <c r="J37" i="6"/>
  <c r="I37" i="6"/>
  <c r="G37" i="6"/>
  <c r="P37" i="6" s="1"/>
  <c r="F37" i="6"/>
  <c r="M37" i="6" s="1"/>
  <c r="J20" i="6"/>
  <c r="I20" i="6"/>
  <c r="G20" i="6"/>
  <c r="F20" i="6"/>
  <c r="E20" i="6"/>
  <c r="J13" i="6"/>
  <c r="I13" i="6"/>
  <c r="G13" i="6"/>
  <c r="F13" i="6"/>
  <c r="E13" i="6"/>
  <c r="J8" i="6"/>
  <c r="J7" i="9" s="1"/>
  <c r="I8" i="6"/>
  <c r="G8" i="6"/>
  <c r="G7" i="9" s="1"/>
  <c r="F8" i="6"/>
  <c r="E8" i="6"/>
  <c r="R6" i="6"/>
  <c r="J74" i="5"/>
  <c r="J75" i="5" s="1"/>
  <c r="I74" i="5"/>
  <c r="G74" i="5"/>
  <c r="G75" i="5" s="1"/>
  <c r="F74" i="5"/>
  <c r="F75" i="5" s="1"/>
  <c r="E74" i="5"/>
  <c r="J68" i="5"/>
  <c r="J69" i="5" s="1"/>
  <c r="G68" i="5"/>
  <c r="G69" i="5" s="1"/>
  <c r="F68" i="5"/>
  <c r="F69" i="5" s="1"/>
  <c r="J62" i="5"/>
  <c r="J63" i="5" s="1"/>
  <c r="G62" i="5"/>
  <c r="G63" i="5" s="1"/>
  <c r="F62" i="5"/>
  <c r="F63" i="5" s="1"/>
  <c r="J53" i="5"/>
  <c r="J15" i="9" s="1"/>
  <c r="I53" i="5"/>
  <c r="G53" i="5"/>
  <c r="G15" i="9" s="1"/>
  <c r="F53" i="5"/>
  <c r="E53" i="5"/>
  <c r="J41" i="5"/>
  <c r="I41" i="5"/>
  <c r="G41" i="5"/>
  <c r="F41" i="5"/>
  <c r="E41" i="5"/>
  <c r="J35" i="5"/>
  <c r="I35" i="5"/>
  <c r="G35" i="5"/>
  <c r="F35" i="5"/>
  <c r="E35" i="5"/>
  <c r="J23" i="5"/>
  <c r="I23" i="5"/>
  <c r="F23" i="5"/>
  <c r="E23" i="5"/>
  <c r="J18" i="5"/>
  <c r="I18" i="5"/>
  <c r="G18" i="5"/>
  <c r="G23" i="5" s="1"/>
  <c r="F18" i="5"/>
  <c r="E18" i="5"/>
  <c r="J13" i="5"/>
  <c r="J15" i="5" s="1"/>
  <c r="I13" i="5"/>
  <c r="G13" i="5"/>
  <c r="G15" i="5" s="1"/>
  <c r="F13" i="5"/>
  <c r="F15" i="5" s="1"/>
  <c r="E13" i="5"/>
  <c r="J53" i="4"/>
  <c r="I53" i="4"/>
  <c r="G53" i="4"/>
  <c r="F53" i="4"/>
  <c r="E53" i="4"/>
  <c r="J47" i="4"/>
  <c r="J21" i="9" s="1"/>
  <c r="I47" i="4"/>
  <c r="G47" i="4"/>
  <c r="G21" i="9" s="1"/>
  <c r="F47" i="4"/>
  <c r="E47" i="4"/>
  <c r="J37" i="4"/>
  <c r="J20" i="9" s="1"/>
  <c r="I37" i="4"/>
  <c r="G37" i="4"/>
  <c r="G20" i="9" s="1"/>
  <c r="F37" i="4"/>
  <c r="E37" i="4"/>
  <c r="J31" i="4"/>
  <c r="I31" i="4"/>
  <c r="G31" i="4"/>
  <c r="P31" i="4" s="1"/>
  <c r="F31" i="4"/>
  <c r="J26" i="3"/>
  <c r="J23" i="9" s="1"/>
  <c r="I26" i="3"/>
  <c r="G26" i="3"/>
  <c r="G23" i="9" s="1"/>
  <c r="F26" i="3"/>
  <c r="F23" i="9" s="1"/>
  <c r="E26" i="3"/>
  <c r="Y22" i="14" l="1"/>
  <c r="Z22" i="14"/>
  <c r="F30" i="9"/>
  <c r="W23" i="14"/>
  <c r="S37" i="6"/>
  <c r="V17" i="14"/>
  <c r="V16" i="14"/>
  <c r="F20" i="9"/>
  <c r="W16" i="14"/>
  <c r="F21" i="9"/>
  <c r="W17" i="14"/>
  <c r="M31" i="4"/>
  <c r="W15" i="14"/>
  <c r="Z15" i="14" s="1"/>
  <c r="V13" i="14"/>
  <c r="F15" i="9"/>
  <c r="W13" i="14"/>
  <c r="V8" i="14"/>
  <c r="W8" i="14"/>
  <c r="S43" i="6"/>
  <c r="F7" i="9"/>
  <c r="E42" i="12"/>
  <c r="V21" i="14" s="1"/>
  <c r="L41" i="12"/>
  <c r="J41" i="12"/>
  <c r="M41" i="12"/>
  <c r="I41" i="12"/>
  <c r="S53" i="4"/>
  <c r="S41" i="5"/>
  <c r="S74" i="5"/>
  <c r="S20" i="6"/>
  <c r="S35" i="5"/>
  <c r="S13" i="6"/>
  <c r="P35" i="5"/>
  <c r="M35" i="5"/>
  <c r="M13" i="6"/>
  <c r="P13" i="6"/>
  <c r="I19" i="9"/>
  <c r="S31" i="4"/>
  <c r="E23" i="9"/>
  <c r="L23" i="9" s="1"/>
  <c r="P26" i="3"/>
  <c r="M26" i="3"/>
  <c r="P13" i="5"/>
  <c r="M13" i="5"/>
  <c r="S18" i="5"/>
  <c r="E15" i="9"/>
  <c r="O15" i="9" s="1"/>
  <c r="P53" i="5"/>
  <c r="M53" i="5"/>
  <c r="M18" i="5"/>
  <c r="P18" i="5"/>
  <c r="E21" i="9"/>
  <c r="O21" i="9" s="1"/>
  <c r="M47" i="4"/>
  <c r="P47" i="4"/>
  <c r="E7" i="9"/>
  <c r="O7" i="9" s="1"/>
  <c r="P8" i="6"/>
  <c r="M8" i="6"/>
  <c r="I21" i="9"/>
  <c r="S21" i="9" s="1"/>
  <c r="S47" i="4"/>
  <c r="P23" i="5"/>
  <c r="M23" i="5"/>
  <c r="I23" i="9"/>
  <c r="S23" i="9" s="1"/>
  <c r="S26" i="3"/>
  <c r="P53" i="4"/>
  <c r="M53" i="4"/>
  <c r="S13" i="5"/>
  <c r="P41" i="5"/>
  <c r="M41" i="5"/>
  <c r="I15" i="9"/>
  <c r="S53" i="5"/>
  <c r="M74" i="5"/>
  <c r="P74" i="5"/>
  <c r="M20" i="6"/>
  <c r="P20" i="6"/>
  <c r="E20" i="9"/>
  <c r="M37" i="4"/>
  <c r="P37" i="4"/>
  <c r="I20" i="9"/>
  <c r="S20" i="9" s="1"/>
  <c r="S37" i="4"/>
  <c r="S23" i="5"/>
  <c r="I7" i="9"/>
  <c r="S7" i="9" s="1"/>
  <c r="S8" i="6"/>
  <c r="E44" i="6"/>
  <c r="P43" i="6"/>
  <c r="M43" i="6"/>
  <c r="J19" i="9"/>
  <c r="J48" i="4"/>
  <c r="J54" i="4" s="1"/>
  <c r="J55" i="4" s="1"/>
  <c r="F19" i="9"/>
  <c r="M19" i="9" s="1"/>
  <c r="G19" i="9"/>
  <c r="P19" i="9" s="1"/>
  <c r="R37" i="4"/>
  <c r="O53" i="4"/>
  <c r="L53" i="4"/>
  <c r="O31" i="4"/>
  <c r="L47" i="4"/>
  <c r="O47" i="4"/>
  <c r="R53" i="4"/>
  <c r="L31" i="4"/>
  <c r="R47" i="4"/>
  <c r="R26" i="3"/>
  <c r="R31" i="4"/>
  <c r="O37" i="4"/>
  <c r="L37" i="4"/>
  <c r="O26" i="3"/>
  <c r="L26" i="3"/>
  <c r="E75" i="5"/>
  <c r="J44" i="6"/>
  <c r="J10" i="9" s="1"/>
  <c r="F48" i="4"/>
  <c r="E48" i="4"/>
  <c r="R18" i="5"/>
  <c r="L53" i="5"/>
  <c r="O53" i="5"/>
  <c r="R13" i="5"/>
  <c r="O41" i="5"/>
  <c r="L41" i="5"/>
  <c r="R53" i="5"/>
  <c r="L13" i="5"/>
  <c r="O13" i="5"/>
  <c r="R23" i="5"/>
  <c r="R35" i="5"/>
  <c r="L23" i="5"/>
  <c r="O23" i="5"/>
  <c r="L18" i="5"/>
  <c r="O18" i="5"/>
  <c r="O35" i="5"/>
  <c r="L35" i="5"/>
  <c r="R41" i="5"/>
  <c r="O66" i="5"/>
  <c r="L66" i="5"/>
  <c r="O60" i="5"/>
  <c r="L60" i="5"/>
  <c r="R74" i="5"/>
  <c r="F42" i="5"/>
  <c r="G42" i="5"/>
  <c r="R60" i="5"/>
  <c r="O74" i="5"/>
  <c r="L74" i="5"/>
  <c r="I68" i="5"/>
  <c r="S68" i="5" s="1"/>
  <c r="R66" i="5"/>
  <c r="J42" i="5"/>
  <c r="E62" i="5"/>
  <c r="L43" i="6"/>
  <c r="O43" i="6"/>
  <c r="R37" i="6"/>
  <c r="O13" i="6"/>
  <c r="L13" i="6"/>
  <c r="L8" i="6"/>
  <c r="O8" i="6"/>
  <c r="R13" i="6"/>
  <c r="R20" i="6"/>
  <c r="O37" i="6"/>
  <c r="L37" i="6"/>
  <c r="R43" i="6"/>
  <c r="R8" i="6"/>
  <c r="O20" i="6"/>
  <c r="L20" i="6"/>
  <c r="I42" i="5"/>
  <c r="I75" i="5"/>
  <c r="S75" i="5" s="1"/>
  <c r="J24" i="5"/>
  <c r="E68" i="5"/>
  <c r="G24" i="5"/>
  <c r="G13" i="9" s="1"/>
  <c r="I62" i="5"/>
  <c r="S62" i="5" s="1"/>
  <c r="I15" i="5"/>
  <c r="S15" i="5" s="1"/>
  <c r="F14" i="6"/>
  <c r="F8" i="9" s="1"/>
  <c r="G14" i="6"/>
  <c r="G8" i="9" s="1"/>
  <c r="J14" i="6"/>
  <c r="J8" i="9" s="1"/>
  <c r="F44" i="6"/>
  <c r="G44" i="6"/>
  <c r="I44" i="6"/>
  <c r="I14" i="6"/>
  <c r="E14" i="6"/>
  <c r="I22" i="6"/>
  <c r="F77" i="5"/>
  <c r="F16" i="9" s="1"/>
  <c r="J77" i="5"/>
  <c r="J16" i="9" s="1"/>
  <c r="G77" i="5"/>
  <c r="G16" i="9" s="1"/>
  <c r="E24" i="5"/>
  <c r="E15" i="5"/>
  <c r="F24" i="5"/>
  <c r="E42" i="5"/>
  <c r="I24" i="5"/>
  <c r="G48" i="4"/>
  <c r="G22" i="9" s="1"/>
  <c r="I48" i="4"/>
  <c r="Z21" i="14" l="1"/>
  <c r="Y21" i="14"/>
  <c r="Y8" i="14"/>
  <c r="Z8" i="14"/>
  <c r="Y16" i="14"/>
  <c r="Z16" i="14"/>
  <c r="Z17" i="14"/>
  <c r="Y17" i="14"/>
  <c r="Y15" i="14"/>
  <c r="Z13" i="14"/>
  <c r="Y13" i="14"/>
  <c r="R21" i="9"/>
  <c r="V18" i="14"/>
  <c r="W18" i="14"/>
  <c r="R20" i="9"/>
  <c r="L21" i="9"/>
  <c r="F13" i="9"/>
  <c r="W11" i="14"/>
  <c r="V11" i="14"/>
  <c r="V12" i="14"/>
  <c r="W12" i="14"/>
  <c r="R19" i="9"/>
  <c r="R7" i="9"/>
  <c r="M42" i="12"/>
  <c r="J42" i="12"/>
  <c r="I42" i="12"/>
  <c r="E28" i="6"/>
  <c r="L42" i="12"/>
  <c r="E28" i="9"/>
  <c r="E43" i="12"/>
  <c r="V23" i="14" s="1"/>
  <c r="R23" i="9"/>
  <c r="E22" i="9"/>
  <c r="O22" i="9" s="1"/>
  <c r="M48" i="4"/>
  <c r="P48" i="4"/>
  <c r="E14" i="9"/>
  <c r="M42" i="5"/>
  <c r="P42" i="5"/>
  <c r="O23" i="9"/>
  <c r="M20" i="9"/>
  <c r="P20" i="9"/>
  <c r="I8" i="9"/>
  <c r="S8" i="9" s="1"/>
  <c r="S14" i="6"/>
  <c r="R15" i="9"/>
  <c r="S15" i="9"/>
  <c r="S19" i="9"/>
  <c r="P15" i="5"/>
  <c r="M15" i="5"/>
  <c r="I10" i="9"/>
  <c r="S10" i="9" s="1"/>
  <c r="S44" i="6"/>
  <c r="L20" i="9"/>
  <c r="P21" i="9"/>
  <c r="M21" i="9"/>
  <c r="I14" i="9"/>
  <c r="S42" i="5"/>
  <c r="I9" i="9"/>
  <c r="E10" i="9"/>
  <c r="P44" i="6"/>
  <c r="M44" i="6"/>
  <c r="L75" i="5"/>
  <c r="M75" i="5"/>
  <c r="P75" i="5"/>
  <c r="E13" i="9"/>
  <c r="P24" i="5"/>
  <c r="M24" i="5"/>
  <c r="P68" i="5"/>
  <c r="M68" i="5"/>
  <c r="O20" i="9"/>
  <c r="I13" i="9"/>
  <c r="S24" i="5"/>
  <c r="P23" i="9"/>
  <c r="M23" i="9"/>
  <c r="M14" i="6"/>
  <c r="P14" i="6"/>
  <c r="P15" i="9"/>
  <c r="M15" i="9"/>
  <c r="L15" i="9"/>
  <c r="P62" i="5"/>
  <c r="M62" i="5"/>
  <c r="M7" i="9"/>
  <c r="P7" i="9"/>
  <c r="I22" i="9"/>
  <c r="S48" i="4"/>
  <c r="L7" i="9"/>
  <c r="J13" i="9"/>
  <c r="F54" i="5"/>
  <c r="F55" i="5" s="1"/>
  <c r="F56" i="5" s="1"/>
  <c r="F14" i="9"/>
  <c r="J54" i="5"/>
  <c r="J55" i="5" s="1"/>
  <c r="J56" i="5" s="1"/>
  <c r="J14" i="9"/>
  <c r="G54" i="5"/>
  <c r="G55" i="5" s="1"/>
  <c r="G56" i="5" s="1"/>
  <c r="G14" i="9"/>
  <c r="F21" i="6"/>
  <c r="F22" i="6" s="1"/>
  <c r="F10" i="9"/>
  <c r="G21" i="6"/>
  <c r="G22" i="6" s="1"/>
  <c r="G10" i="9"/>
  <c r="E29" i="1"/>
  <c r="E8" i="9"/>
  <c r="L19" i="9"/>
  <c r="O19" i="9"/>
  <c r="J22" i="9"/>
  <c r="F22" i="9"/>
  <c r="F54" i="4"/>
  <c r="F55" i="4" s="1"/>
  <c r="O48" i="4"/>
  <c r="L48" i="4"/>
  <c r="O75" i="5"/>
  <c r="R48" i="4"/>
  <c r="E21" i="6"/>
  <c r="E69" i="5"/>
  <c r="I69" i="5"/>
  <c r="S69" i="5" s="1"/>
  <c r="E63" i="5"/>
  <c r="E54" i="4"/>
  <c r="R42" i="5"/>
  <c r="O42" i="5"/>
  <c r="L42" i="5"/>
  <c r="R15" i="5"/>
  <c r="O15" i="5"/>
  <c r="L15" i="5"/>
  <c r="O24" i="5"/>
  <c r="L24" i="5"/>
  <c r="R24" i="5"/>
  <c r="J21" i="6"/>
  <c r="S21" i="6" s="1"/>
  <c r="I54" i="5"/>
  <c r="R75" i="5"/>
  <c r="R62" i="5"/>
  <c r="O62" i="5"/>
  <c r="L62" i="5"/>
  <c r="R68" i="5"/>
  <c r="I63" i="5"/>
  <c r="S63" i="5" s="1"/>
  <c r="O68" i="5"/>
  <c r="L68" i="5"/>
  <c r="L14" i="6"/>
  <c r="O14" i="6"/>
  <c r="R14" i="6"/>
  <c r="R44" i="6"/>
  <c r="L44" i="6"/>
  <c r="O44" i="6"/>
  <c r="I25" i="6"/>
  <c r="E54" i="5"/>
  <c r="I54" i="4"/>
  <c r="G54" i="4"/>
  <c r="G55" i="4" s="1"/>
  <c r="Y23" i="14" l="1"/>
  <c r="Z23" i="14"/>
  <c r="Y12" i="14"/>
  <c r="Z12" i="14"/>
  <c r="Y11" i="14"/>
  <c r="Z11" i="14"/>
  <c r="Z18" i="14"/>
  <c r="Y18" i="14"/>
  <c r="L22" i="9"/>
  <c r="L14" i="9"/>
  <c r="E22" i="6"/>
  <c r="R10" i="9"/>
  <c r="W9" i="14"/>
  <c r="M28" i="6"/>
  <c r="P28" i="6"/>
  <c r="L28" i="9"/>
  <c r="O28" i="9"/>
  <c r="P28" i="9"/>
  <c r="M28" i="9"/>
  <c r="S14" i="9"/>
  <c r="J43" i="12"/>
  <c r="L43" i="12"/>
  <c r="I43" i="12"/>
  <c r="E30" i="9"/>
  <c r="M43" i="12"/>
  <c r="S54" i="5"/>
  <c r="R8" i="9"/>
  <c r="R13" i="9"/>
  <c r="M63" i="5"/>
  <c r="P63" i="5"/>
  <c r="P13" i="9"/>
  <c r="M13" i="9"/>
  <c r="P54" i="5"/>
  <c r="M54" i="5"/>
  <c r="R14" i="9"/>
  <c r="I55" i="4"/>
  <c r="S54" i="4"/>
  <c r="P14" i="9"/>
  <c r="M14" i="9"/>
  <c r="S13" i="9"/>
  <c r="L69" i="5"/>
  <c r="P69" i="5"/>
  <c r="M69" i="5"/>
  <c r="P8" i="9"/>
  <c r="M8" i="9"/>
  <c r="L13" i="9"/>
  <c r="P10" i="9"/>
  <c r="M10" i="9"/>
  <c r="O21" i="6"/>
  <c r="M21" i="6"/>
  <c r="P21" i="6"/>
  <c r="S22" i="9"/>
  <c r="E55" i="4"/>
  <c r="P54" i="4"/>
  <c r="M54" i="4"/>
  <c r="O13" i="9"/>
  <c r="P22" i="9"/>
  <c r="M22" i="9"/>
  <c r="O14" i="9"/>
  <c r="L10" i="9"/>
  <c r="L8" i="9"/>
  <c r="O8" i="9"/>
  <c r="G25" i="6"/>
  <c r="G9" i="9"/>
  <c r="O10" i="9"/>
  <c r="F25" i="6"/>
  <c r="F9" i="9"/>
  <c r="R22" i="9"/>
  <c r="R69" i="5"/>
  <c r="E77" i="5"/>
  <c r="L21" i="6"/>
  <c r="L54" i="4"/>
  <c r="O54" i="4"/>
  <c r="R54" i="4"/>
  <c r="O63" i="5"/>
  <c r="L63" i="5"/>
  <c r="O69" i="5"/>
  <c r="I77" i="5"/>
  <c r="S77" i="5" s="1"/>
  <c r="R54" i="5"/>
  <c r="O54" i="5"/>
  <c r="L54" i="5"/>
  <c r="R21" i="6"/>
  <c r="J22" i="6"/>
  <c r="S22" i="6" s="1"/>
  <c r="I55" i="5"/>
  <c r="S55" i="5" s="1"/>
  <c r="R63" i="5"/>
  <c r="E55" i="5"/>
  <c r="O22" i="6" l="1"/>
  <c r="P22" i="6"/>
  <c r="E9" i="9"/>
  <c r="L9" i="9" s="1"/>
  <c r="M22" i="6"/>
  <c r="L22" i="6"/>
  <c r="V9" i="14"/>
  <c r="E25" i="6"/>
  <c r="L25" i="6" s="1"/>
  <c r="O30" i="9"/>
  <c r="P30" i="9"/>
  <c r="M30" i="9"/>
  <c r="L30" i="9"/>
  <c r="E16" i="9"/>
  <c r="O16" i="9" s="1"/>
  <c r="M77" i="5"/>
  <c r="P77" i="5"/>
  <c r="E56" i="5"/>
  <c r="P55" i="5"/>
  <c r="M55" i="5"/>
  <c r="O77" i="5"/>
  <c r="I56" i="5"/>
  <c r="L77" i="5"/>
  <c r="I16" i="9"/>
  <c r="S16" i="9" s="1"/>
  <c r="J9" i="9"/>
  <c r="S9" i="9" s="1"/>
  <c r="R77" i="5"/>
  <c r="O25" i="6"/>
  <c r="R55" i="5"/>
  <c r="L55" i="5"/>
  <c r="O55" i="5"/>
  <c r="J25" i="6"/>
  <c r="S25" i="6" s="1"/>
  <c r="R22" i="6"/>
  <c r="Z9" i="14" l="1"/>
  <c r="Y9" i="14"/>
  <c r="M9" i="9"/>
  <c r="P9" i="9"/>
  <c r="O9" i="9"/>
  <c r="P25" i="6"/>
  <c r="E25" i="1"/>
  <c r="E27" i="1" s="1"/>
  <c r="M25" i="6"/>
  <c r="L16" i="9"/>
  <c r="P16" i="9"/>
  <c r="M16" i="9"/>
  <c r="R16" i="9"/>
  <c r="R9" i="9"/>
  <c r="R25" i="6"/>
  <c r="E33" i="9" l="1"/>
  <c r="V25" i="14"/>
  <c r="E30" i="6"/>
  <c r="E32" i="6"/>
  <c r="E31" i="6"/>
  <c r="E29" i="6"/>
  <c r="F31" i="6"/>
  <c r="G32" i="6"/>
  <c r="M31" i="6" l="1"/>
  <c r="P32" i="6"/>
  <c r="O28" i="6"/>
  <c r="O32" i="6"/>
  <c r="L31" i="6"/>
  <c r="F29" i="6"/>
  <c r="M29" i="6" s="1"/>
  <c r="G31" i="6"/>
  <c r="P31" i="6" s="1"/>
  <c r="F32" i="6"/>
  <c r="M32" i="6" s="1"/>
  <c r="I31" i="6"/>
  <c r="G29" i="6"/>
  <c r="P29" i="6" s="1"/>
  <c r="I32" i="6"/>
  <c r="G30" i="6"/>
  <c r="P30" i="6" s="1"/>
  <c r="F30" i="6"/>
  <c r="M30" i="6" s="1"/>
  <c r="L28" i="6"/>
  <c r="O30" i="6" l="1"/>
  <c r="O31" i="6"/>
  <c r="O29" i="6"/>
  <c r="L29" i="6"/>
  <c r="L30" i="6"/>
  <c r="L32" i="6"/>
  <c r="J31" i="6"/>
  <c r="J32" i="6" l="1"/>
  <c r="L20" i="1" l="1"/>
  <c r="L22" i="1" s="1"/>
  <c r="J20" i="1"/>
  <c r="J22" i="1" s="1"/>
  <c r="I20" i="1"/>
  <c r="I22" i="1" s="1"/>
  <c r="M8" i="1"/>
  <c r="G20" i="1"/>
  <c r="G22" i="1" s="1"/>
  <c r="H20" i="1"/>
  <c r="H22" i="1" s="1"/>
  <c r="F20" i="1"/>
  <c r="F22" i="1" s="1"/>
  <c r="K20" i="1"/>
  <c r="K22" i="1" s="1"/>
  <c r="N20" i="1" l="1"/>
  <c r="N22" i="1" s="1"/>
  <c r="E30" i="1" s="1"/>
  <c r="E31" i="1" s="1"/>
  <c r="V26" i="14" l="1"/>
  <c r="E3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BEF34FFA-E328-4AC9-93E8-EB17AF7D2760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8B421B1F-BBCC-417E-8217-16D9A2AC2A14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9B3B0DB9-33A6-4D2B-B0EF-3BFE8E1402A6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A4FABBC4-1696-4959-AE0E-426631C79B72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7228B4E6-AB23-45ED-8983-31B4456DD086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257A1828-472D-48DD-8C40-2D67D28D1C06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 shapeId="0" xr:uid="{0502DAAF-4634-4B36-97F0-4679F76075F7}">
      <text>
        <r>
          <rPr>
            <sz val="9"/>
            <color indexed="81"/>
            <rFont val="Calibri"/>
            <family val="2"/>
            <scheme val="minor"/>
          </rPr>
          <t xml:space="preserve"> Options and warrants use TSM per ASC 260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8A2DF6D6-BEF8-472B-B5D1-ECCCECC133C9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E8937F78-40E8-4046-B514-418A292E78CD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<sst xmlns="http://schemas.openxmlformats.org/spreadsheetml/2006/main" count="415" uniqueCount="288">
  <si>
    <t>info</t>
  </si>
  <si>
    <r>
      <t>YTD</t>
    </r>
    <r>
      <rPr>
        <sz val="9"/>
        <rFont val="Calibri"/>
        <family val="2"/>
        <scheme val="minor"/>
      </rPr>
      <t xml:space="preserve"> </t>
    </r>
  </si>
  <si>
    <r>
      <t xml:space="preserve">YTD </t>
    </r>
    <r>
      <rPr>
        <sz val="9"/>
        <color rgb="FFC00000"/>
        <rFont val="Calibri"/>
        <family val="2"/>
        <scheme val="minor"/>
      </rPr>
      <t>%</t>
    </r>
  </si>
  <si>
    <t>Minority Interests</t>
  </si>
  <si>
    <t>Unallocated Option Pool</t>
  </si>
  <si>
    <t>Share price</t>
  </si>
  <si>
    <t>Equity</t>
  </si>
  <si>
    <t>EBITDA</t>
  </si>
  <si>
    <t>Earnings</t>
  </si>
  <si>
    <t>Overall</t>
  </si>
  <si>
    <t>Total Assets</t>
  </si>
  <si>
    <t>Adjustments to reconcile net earnings</t>
  </si>
  <si>
    <t>Stock-based compensation</t>
  </si>
  <si>
    <t>Stock and warrants issued for services</t>
  </si>
  <si>
    <t>Treasury share adjustment</t>
  </si>
  <si>
    <t>Impairment charge</t>
  </si>
  <si>
    <t>Interest converted to equity</t>
  </si>
  <si>
    <t>Fees and interest paid with debt</t>
  </si>
  <si>
    <t>Changes in operating assets and liabilities:</t>
  </si>
  <si>
    <t>Deferred revenue</t>
  </si>
  <si>
    <t>Billings &gt; costs on uncompleted contracts</t>
  </si>
  <si>
    <t>Customer advances</t>
  </si>
  <si>
    <t>Supplemental Operating Activity</t>
  </si>
  <si>
    <t>Cash from sale of data storage assets</t>
  </si>
  <si>
    <t>Patent renewal and other</t>
  </si>
  <si>
    <t>Supplemental Investing Activity</t>
  </si>
  <si>
    <t>Repayment on borrowings</t>
  </si>
  <si>
    <t>Proceeds from debt</t>
  </si>
  <si>
    <t>Repayment of capital leases</t>
  </si>
  <si>
    <t>Proceeds from sale of equity instruments</t>
  </si>
  <si>
    <t>Cash dividends paid</t>
  </si>
  <si>
    <t>Other</t>
  </si>
  <si>
    <t>Supplemental Financing Activity</t>
  </si>
  <si>
    <t>Supplemental Disclosures</t>
  </si>
  <si>
    <t>Non-Cash Activities:</t>
  </si>
  <si>
    <t>Treasury stock adjustment</t>
  </si>
  <si>
    <t>Write-off of contingent notes payable</t>
  </si>
  <si>
    <t>Write-off of notes receivable</t>
  </si>
  <si>
    <t>Shares issued in acquisition</t>
  </si>
  <si>
    <t>Net data storage assets sold</t>
  </si>
  <si>
    <t>Accrued interest paid with debt</t>
  </si>
  <si>
    <t>Fees on line of credit paid with debt</t>
  </si>
  <si>
    <t>Operating Activities</t>
  </si>
  <si>
    <t>Adjustments to reconcile net earnings:</t>
  </si>
  <si>
    <t>Standard Activities</t>
  </si>
  <si>
    <t>Accounts receivable, net</t>
  </si>
  <si>
    <t>Inventories, net</t>
  </si>
  <si>
    <t>Other assets</t>
  </si>
  <si>
    <t>Prepaid expenses and other current assets</t>
  </si>
  <si>
    <t>Accounts payable and accrued expenses</t>
  </si>
  <si>
    <t>Dividends payable</t>
  </si>
  <si>
    <t>Supplemental Activities</t>
  </si>
  <si>
    <t>Investing Activities</t>
  </si>
  <si>
    <t>Capital Expenditures</t>
  </si>
  <si>
    <t>Financing Activities</t>
  </si>
  <si>
    <t>Balance Sheet reconciliation</t>
  </si>
  <si>
    <t>Starting cash</t>
  </si>
  <si>
    <t>Ending cash</t>
  </si>
  <si>
    <t>Check agreement</t>
  </si>
  <si>
    <t>Current Assets</t>
  </si>
  <si>
    <t xml:space="preserve">Cash and cash equivalents </t>
  </si>
  <si>
    <t>Uncompleted Contracts</t>
  </si>
  <si>
    <t>Assets held for sale</t>
  </si>
  <si>
    <t>Prepaid expenses and other current</t>
  </si>
  <si>
    <t>Total Current Assets</t>
  </si>
  <si>
    <t>Fixed Assets</t>
  </si>
  <si>
    <t>Capital expenditures</t>
  </si>
  <si>
    <t>(Accumulated Depreciation)</t>
  </si>
  <si>
    <t>Net Fixed Assets</t>
  </si>
  <si>
    <t>Goodwill, net</t>
  </si>
  <si>
    <t>Other intangible assets, net</t>
  </si>
  <si>
    <t>Other/Miscellaneous</t>
  </si>
  <si>
    <t>Current Liabilities</t>
  </si>
  <si>
    <t>Notes payable, current</t>
  </si>
  <si>
    <t>Capital leases, current</t>
  </si>
  <si>
    <t>Liabilites related to assets held for sale</t>
  </si>
  <si>
    <t>Deferred revenue, current</t>
  </si>
  <si>
    <t>Total Current Liabilities</t>
  </si>
  <si>
    <t>Long-term Liabilities</t>
  </si>
  <si>
    <t>Notes payable, long term</t>
  </si>
  <si>
    <t>Capital leases, long term</t>
  </si>
  <si>
    <t>Deferred revenue, long term</t>
  </si>
  <si>
    <t>Total Long-Term Liabilities</t>
  </si>
  <si>
    <t>Total Liabilities</t>
  </si>
  <si>
    <t>Common Stock</t>
  </si>
  <si>
    <t>Preferred - Series B</t>
  </si>
  <si>
    <t>Preferred - Series D</t>
  </si>
  <si>
    <t>Preferred - Series E Convertible</t>
  </si>
  <si>
    <t>Additional Paid-in-Capital</t>
  </si>
  <si>
    <t>Retained Earnings</t>
  </si>
  <si>
    <t>Total Shareholders' Equity</t>
  </si>
  <si>
    <t>Check balance</t>
  </si>
  <si>
    <t>Inventory</t>
  </si>
  <si>
    <t>COGS</t>
  </si>
  <si>
    <t>Average Inventory</t>
  </si>
  <si>
    <t>Number of turns</t>
  </si>
  <si>
    <t>Days Inventory Outstanding</t>
  </si>
  <si>
    <t>Sales / Receivables</t>
  </si>
  <si>
    <t>Sales</t>
  </si>
  <si>
    <t>Average Receivables</t>
  </si>
  <si>
    <t>Days Sales Outstanding</t>
  </si>
  <si>
    <t>Payables</t>
  </si>
  <si>
    <t>Purchases</t>
  </si>
  <si>
    <t>Average Payables</t>
  </si>
  <si>
    <t>Days Payables Outstanding</t>
  </si>
  <si>
    <t>Net Sales</t>
  </si>
  <si>
    <t>Cost of goods sold</t>
  </si>
  <si>
    <t>Selling, general &amp; administrative</t>
  </si>
  <si>
    <t>Corporate expense</t>
  </si>
  <si>
    <t>Amortization of stock-based compensation</t>
  </si>
  <si>
    <t>Operating Expense</t>
  </si>
  <si>
    <t>Depreciation and amortization</t>
  </si>
  <si>
    <t>Interest expense, net</t>
  </si>
  <si>
    <t>Income taxes</t>
  </si>
  <si>
    <t>Net Earnings</t>
  </si>
  <si>
    <t>Preferred stock dividends</t>
  </si>
  <si>
    <t>Net Earnings Attributable to Common</t>
  </si>
  <si>
    <t>Fully diluted shares outstanding</t>
  </si>
  <si>
    <t>Continuing operations/share</t>
  </si>
  <si>
    <t>Discontinued operations/share</t>
  </si>
  <si>
    <t>Preferred stock dividends/share</t>
  </si>
  <si>
    <t>Net Earnings attributable to Common/share</t>
  </si>
  <si>
    <t>Discountinued Operatons</t>
  </si>
  <si>
    <t>SG&amp;A</t>
  </si>
  <si>
    <t>Corporate</t>
  </si>
  <si>
    <t>Impairment</t>
  </si>
  <si>
    <t>Stock-based comp</t>
  </si>
  <si>
    <t>Depreciation &amp; Amortization</t>
  </si>
  <si>
    <t>Operating expense</t>
  </si>
  <si>
    <r>
      <t>Other income/</t>
    </r>
    <r>
      <rPr>
        <sz val="9"/>
        <color rgb="FFFF0000"/>
        <rFont val="Segoe UI"/>
        <family val="2"/>
      </rPr>
      <t>expense</t>
    </r>
    <r>
      <rPr>
        <sz val="9"/>
        <rFont val="Segoe UI"/>
        <family val="2"/>
      </rPr>
      <t>, net</t>
    </r>
  </si>
  <si>
    <r>
      <t>Gain/</t>
    </r>
    <r>
      <rPr>
        <sz val="9"/>
        <color rgb="FFC00000"/>
        <rFont val="Segoe UI"/>
        <family val="2"/>
      </rPr>
      <t>Loss</t>
    </r>
    <r>
      <rPr>
        <sz val="9"/>
        <rFont val="Segoe UI"/>
        <family val="2"/>
      </rPr>
      <t xml:space="preserve"> from Continuing Operations</t>
    </r>
  </si>
  <si>
    <r>
      <t>Gain/</t>
    </r>
    <r>
      <rPr>
        <sz val="9"/>
        <color rgb="FFFF0000"/>
        <rFont val="Segoe UI"/>
        <family val="2"/>
      </rPr>
      <t>Loss</t>
    </r>
    <r>
      <rPr>
        <sz val="9"/>
        <rFont val="Segoe UI"/>
        <family val="2"/>
      </rPr>
      <t xml:space="preserve"> from Discontinued Operations</t>
    </r>
  </si>
  <si>
    <r>
      <t>Earnings per Share</t>
    </r>
    <r>
      <rPr>
        <i/>
        <sz val="9"/>
        <color rgb="FFC00000"/>
        <rFont val="Segoe UI Semibold"/>
        <family val="2"/>
      </rPr>
      <t xml:space="preserve">  </t>
    </r>
    <r>
      <rPr>
        <i/>
        <sz val="9"/>
        <color rgb="FFC00000"/>
        <rFont val="Segoe UI"/>
        <family val="2"/>
      </rPr>
      <t>in dollars except shares</t>
    </r>
  </si>
  <si>
    <t>Other Assets</t>
  </si>
  <si>
    <t>Total Liabilities + Equity</t>
  </si>
  <si>
    <r>
      <t>Asset Excess/</t>
    </r>
    <r>
      <rPr>
        <sz val="9"/>
        <color rgb="FFFF0000"/>
        <rFont val="Segoe UI Semibold"/>
        <family val="2"/>
      </rPr>
      <t>Shortfall</t>
    </r>
  </si>
  <si>
    <t>Gross Margin</t>
  </si>
  <si>
    <r>
      <t>Gain/</t>
    </r>
    <r>
      <rPr>
        <sz val="9"/>
        <color rgb="FFFF0000"/>
        <rFont val="Segoe UI"/>
        <family val="2"/>
      </rPr>
      <t>Loss</t>
    </r>
    <r>
      <rPr>
        <sz val="9"/>
        <rFont val="Segoe UI"/>
        <family val="2"/>
      </rPr>
      <t xml:space="preserve"> from Continuing Operations</t>
    </r>
  </si>
  <si>
    <r>
      <t>Gain/</t>
    </r>
    <r>
      <rPr>
        <sz val="9"/>
        <color rgb="FFFF0000"/>
        <rFont val="Segoe UI"/>
        <family val="2"/>
      </rPr>
      <t>loss</t>
    </r>
    <r>
      <rPr>
        <sz val="9"/>
        <rFont val="Segoe UI"/>
        <family val="2"/>
      </rPr>
      <t xml:space="preserve"> on sale of data storage assets</t>
    </r>
  </si>
  <si>
    <r>
      <t>Notes payable/</t>
    </r>
    <r>
      <rPr>
        <sz val="9"/>
        <color rgb="FFFF0000"/>
        <rFont val="Segoe UI"/>
        <family val="2"/>
      </rPr>
      <t>receivable</t>
    </r>
    <r>
      <rPr>
        <sz val="9"/>
        <rFont val="Segoe UI"/>
        <family val="2"/>
      </rPr>
      <t xml:space="preserve"> write-off</t>
    </r>
  </si>
  <si>
    <r>
      <t>Costs &gt; billings</t>
    </r>
    <r>
      <rPr>
        <sz val="9"/>
        <rFont val="Segoe UI"/>
        <family val="2"/>
      </rPr>
      <t xml:space="preserve"> on uncompleted contracts</t>
    </r>
  </si>
  <si>
    <r>
      <t xml:space="preserve">Net </t>
    </r>
    <r>
      <rPr>
        <sz val="9"/>
        <color rgb="FFFF0000"/>
        <rFont val="Segoe UI"/>
        <family val="2"/>
      </rPr>
      <t>repayments</t>
    </r>
    <r>
      <rPr>
        <sz val="9"/>
        <rFont val="Segoe UI"/>
        <family val="2"/>
      </rPr>
      <t>/advances on line of credit</t>
    </r>
  </si>
  <si>
    <r>
      <t>Balance Sheet over/</t>
    </r>
    <r>
      <rPr>
        <sz val="9"/>
        <color rgb="FFFF0000"/>
        <rFont val="Segoe UI Semibold"/>
        <family val="2"/>
      </rPr>
      <t>under</t>
    </r>
  </si>
  <si>
    <t>Income Statement</t>
  </si>
  <si>
    <t>Balance Sheet</t>
  </si>
  <si>
    <t>Cash Flow Statement</t>
  </si>
  <si>
    <t>Supplemental Cash Activity</t>
  </si>
  <si>
    <r>
      <t xml:space="preserve">Net cash </t>
    </r>
    <r>
      <rPr>
        <sz val="9"/>
        <color rgb="FFFF0000"/>
        <rFont val="Segoe UI"/>
        <family val="2"/>
      </rPr>
      <t>paid</t>
    </r>
    <r>
      <rPr>
        <sz val="9"/>
        <rFont val="Segoe UI"/>
        <family val="2"/>
      </rPr>
      <t xml:space="preserve"> during the period for interest</t>
    </r>
  </si>
  <si>
    <t>Operating Activity</t>
  </si>
  <si>
    <t>Investing Activity</t>
  </si>
  <si>
    <t>Financing Activity</t>
  </si>
  <si>
    <t>Total, Supplemental Disclosures</t>
  </si>
  <si>
    <t>In millions except as indicated</t>
  </si>
  <si>
    <t>Options</t>
  </si>
  <si>
    <t>Warrants</t>
  </si>
  <si>
    <t>Common equivalent shares</t>
  </si>
  <si>
    <t>Debt raised</t>
  </si>
  <si>
    <t>Price discount</t>
  </si>
  <si>
    <t>Shares outstanding</t>
  </si>
  <si>
    <t>⎯ Share buybacks</t>
  </si>
  <si>
    <t>Average strike price</t>
  </si>
  <si>
    <t>Exercised options</t>
  </si>
  <si>
    <t>Employee stock purchase plan</t>
  </si>
  <si>
    <t>Restricted stock units</t>
  </si>
  <si>
    <t>Share price in dollars</t>
  </si>
  <si>
    <t>Beginning balance</t>
  </si>
  <si>
    <t>Awarded and unexercised</t>
  </si>
  <si>
    <t>New grants</t>
  </si>
  <si>
    <t>Convertible notes</t>
  </si>
  <si>
    <t>Total dilutive effects</t>
  </si>
  <si>
    <t>Total common-equivalent shares</t>
  </si>
  <si>
    <t>Common-equivalent shares</t>
  </si>
  <si>
    <t>Fully-diluted shares</t>
  </si>
  <si>
    <t>Dilutive effects</t>
  </si>
  <si>
    <t>Basic Shares</t>
  </si>
  <si>
    <t>Exercised warrants</t>
  </si>
  <si>
    <t>Diluted market cap</t>
  </si>
  <si>
    <t>Basic market cap</t>
  </si>
  <si>
    <t>Valuation cap (basic shares)</t>
  </si>
  <si>
    <t>Market cap</t>
  </si>
  <si>
    <t>Equity Value</t>
  </si>
  <si>
    <t>Equity value</t>
  </si>
  <si>
    <t>Enterprise value</t>
  </si>
  <si>
    <t>LTM EBITDA</t>
  </si>
  <si>
    <t>LTM Earnings</t>
  </si>
  <si>
    <t>Comp 1</t>
  </si>
  <si>
    <t>Comp 2</t>
  </si>
  <si>
    <t>Comp 3</t>
  </si>
  <si>
    <t>P/E ratio</t>
  </si>
  <si>
    <t>Enterprise Value</t>
  </si>
  <si>
    <t>EV/EBITDA ratio</t>
  </si>
  <si>
    <t>x P/E ratio</t>
  </si>
  <si>
    <t>x EV/EBITDA ratio</t>
  </si>
  <si>
    <r>
      <rPr>
        <sz val="9"/>
        <rFont val="Segoe UI Semibold"/>
        <family val="2"/>
      </rPr>
      <t>Company</t>
    </r>
    <r>
      <rPr>
        <sz val="10"/>
        <rFont val="Calibri"/>
        <family val="2"/>
        <scheme val="minor"/>
      </rPr>
      <t xml:space="preserve">, Q </t>
    </r>
    <r>
      <rPr>
        <sz val="9"/>
        <color rgb="FFC00000"/>
        <rFont val="Calibri"/>
        <family val="2"/>
        <scheme val="minor"/>
      </rPr>
      <t>Current</t>
    </r>
  </si>
  <si>
    <t>+ Preferred equity</t>
  </si>
  <si>
    <t>+ Minority interests</t>
  </si>
  <si>
    <t>+ Debt</t>
  </si>
  <si>
    <t>⎯  Cash</t>
  </si>
  <si>
    <t>Valuation - Comps</t>
  </si>
  <si>
    <t>Valuation - Market Cap</t>
  </si>
  <si>
    <t>Balance</t>
  </si>
  <si>
    <t>Market Cap</t>
  </si>
  <si>
    <t>Comparables</t>
  </si>
  <si>
    <r>
      <t>Cash Conversion Cycle</t>
    </r>
    <r>
      <rPr>
        <i/>
        <sz val="9"/>
        <color rgb="FFC00000"/>
        <rFont val="Segoe UI Semibold"/>
        <family val="2"/>
      </rPr>
      <t xml:space="preserve">  in days</t>
    </r>
  </si>
  <si>
    <t>Assets</t>
  </si>
  <si>
    <t>Liabilities</t>
  </si>
  <si>
    <t>Cash &amp; Activity</t>
  </si>
  <si>
    <t xml:space="preserve"> Gross Margin</t>
  </si>
  <si>
    <t xml:space="preserve"> EBITDA</t>
  </si>
  <si>
    <t xml:space="preserve"> Net Earnings</t>
  </si>
  <si>
    <t xml:space="preserve"> Earnings per Share</t>
  </si>
  <si>
    <t xml:space="preserve"> Discountinued Ops</t>
  </si>
  <si>
    <t>Summary</t>
  </si>
  <si>
    <t>Shareholders' Equity</t>
  </si>
  <si>
    <t>Increase/decrease</t>
  </si>
  <si>
    <t>Cash Flow</t>
  </si>
  <si>
    <t>From Operations</t>
  </si>
  <si>
    <t>From Investing</t>
  </si>
  <si>
    <t>From Financing</t>
  </si>
  <si>
    <t>Discountined Ops</t>
  </si>
  <si>
    <t>Supplemental disclosures</t>
  </si>
  <si>
    <t>Supplemental activity</t>
  </si>
  <si>
    <t>Cash Conversion Cycle (days)</t>
  </si>
  <si>
    <r>
      <t>Gain/</t>
    </r>
    <r>
      <rPr>
        <sz val="9"/>
        <color rgb="FFFF0000"/>
        <rFont val="Segoe UI Semibold"/>
        <family val="2"/>
      </rPr>
      <t>Loss</t>
    </r>
    <r>
      <rPr>
        <sz val="9"/>
        <rFont val="Segoe UI Semibold"/>
        <family val="2"/>
      </rPr>
      <t xml:space="preserve"> on Discontinued Ops</t>
    </r>
  </si>
  <si>
    <t>Working Capital</t>
  </si>
  <si>
    <r>
      <t>Q</t>
    </r>
    <r>
      <rPr>
        <sz val="9"/>
        <rFont val="Calibri"/>
        <family val="2"/>
        <scheme val="minor"/>
      </rPr>
      <t xml:space="preserve"> </t>
    </r>
    <r>
      <rPr>
        <sz val="9"/>
        <color rgb="FFC00000"/>
        <rFont val="Calibri"/>
        <family val="2"/>
        <scheme val="minor"/>
      </rPr>
      <t>current</t>
    </r>
  </si>
  <si>
    <r>
      <rPr>
        <sz val="10"/>
        <rFont val="Calibri"/>
        <family val="2"/>
        <scheme val="minor"/>
      </rPr>
      <t>Q</t>
    </r>
    <r>
      <rPr>
        <sz val="9"/>
        <rFont val="Calibri"/>
        <family val="2"/>
        <scheme val="minor"/>
      </rPr>
      <t xml:space="preserve"> </t>
    </r>
    <r>
      <rPr>
        <sz val="9"/>
        <color rgb="FFC00000"/>
        <rFont val="Calibri"/>
        <family val="2"/>
        <scheme val="minor"/>
      </rPr>
      <t>prior</t>
    </r>
  </si>
  <si>
    <r>
      <rPr>
        <sz val="10"/>
        <rFont val="Calibri"/>
        <family val="2"/>
        <scheme val="minor"/>
      </rPr>
      <t>YTD</t>
    </r>
    <r>
      <rPr>
        <sz val="9"/>
        <rFont val="Calibri"/>
        <family val="2"/>
        <scheme val="minor"/>
      </rPr>
      <t xml:space="preserve"> </t>
    </r>
    <r>
      <rPr>
        <sz val="9"/>
        <color rgb="FFC00000"/>
        <rFont val="Calibri"/>
        <family val="2"/>
        <scheme val="minor"/>
      </rPr>
      <t>current</t>
    </r>
  </si>
  <si>
    <r>
      <rPr>
        <sz val="10"/>
        <rFont val="Calibri"/>
        <family val="2"/>
        <scheme val="minor"/>
      </rPr>
      <t>Q</t>
    </r>
    <r>
      <rPr>
        <sz val="9"/>
        <rFont val="Calibri"/>
        <family val="2"/>
        <scheme val="minor"/>
      </rPr>
      <t xml:space="preserve"> </t>
    </r>
    <r>
      <rPr>
        <sz val="9"/>
        <color rgb="FFC00000"/>
        <rFont val="Calibri"/>
        <family val="2"/>
        <scheme val="minor"/>
      </rPr>
      <t>⎯1</t>
    </r>
  </si>
  <si>
    <r>
      <rPr>
        <sz val="10"/>
        <rFont val="Calibri"/>
        <family val="2"/>
        <scheme val="minor"/>
      </rPr>
      <t>YTD</t>
    </r>
    <r>
      <rPr>
        <sz val="9"/>
        <rFont val="Calibri"/>
        <family val="2"/>
        <scheme val="minor"/>
      </rPr>
      <t xml:space="preserve"> </t>
    </r>
    <r>
      <rPr>
        <sz val="9"/>
        <color rgb="FFC00000"/>
        <rFont val="Calibri"/>
        <family val="2"/>
        <scheme val="minor"/>
      </rPr>
      <t>prior</t>
    </r>
  </si>
  <si>
    <r>
      <rPr>
        <sz val="10"/>
        <rFont val="Calibri"/>
        <family val="2"/>
        <scheme val="minor"/>
      </rPr>
      <t>Q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/</t>
    </r>
    <r>
      <rPr>
        <sz val="4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Q</t>
    </r>
    <r>
      <rPr>
        <sz val="9"/>
        <rFont val="Calibri"/>
        <family val="2"/>
        <scheme val="minor"/>
      </rPr>
      <t xml:space="preserve"> </t>
    </r>
  </si>
  <si>
    <r>
      <rPr>
        <sz val="10"/>
        <rFont val="Calibri"/>
        <family val="2"/>
        <scheme val="minor"/>
      </rPr>
      <t>Q</t>
    </r>
    <r>
      <rPr>
        <sz val="6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/</t>
    </r>
    <r>
      <rPr>
        <sz val="4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Q</t>
    </r>
    <r>
      <rPr>
        <sz val="5"/>
        <rFont val="Calibri"/>
        <family val="2"/>
        <scheme val="minor"/>
      </rPr>
      <t xml:space="preserve"> </t>
    </r>
    <r>
      <rPr>
        <sz val="9"/>
        <color rgb="FFC00000"/>
        <rFont val="Calibri"/>
        <family val="2"/>
        <scheme val="minor"/>
      </rPr>
      <t>%</t>
    </r>
    <r>
      <rPr>
        <sz val="9"/>
        <rFont val="Calibri"/>
        <family val="2"/>
        <scheme val="minor"/>
      </rPr>
      <t xml:space="preserve"> </t>
    </r>
  </si>
  <si>
    <r>
      <rPr>
        <sz val="10"/>
        <rFont val="Calibri"/>
        <family val="2"/>
        <scheme val="minor"/>
      </rPr>
      <t>Y</t>
    </r>
    <r>
      <rPr>
        <sz val="4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/</t>
    </r>
    <r>
      <rPr>
        <sz val="4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Y</t>
    </r>
    <r>
      <rPr>
        <sz val="9"/>
        <rFont val="Calibri"/>
        <family val="2"/>
        <scheme val="minor"/>
      </rPr>
      <t xml:space="preserve"> </t>
    </r>
  </si>
  <si>
    <r>
      <rPr>
        <sz val="10"/>
        <rFont val="Calibri"/>
        <family val="2"/>
        <scheme val="minor"/>
      </rPr>
      <t>Y</t>
    </r>
    <r>
      <rPr>
        <sz val="4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/</t>
    </r>
    <r>
      <rPr>
        <sz val="4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Y</t>
    </r>
    <r>
      <rPr>
        <sz val="5"/>
        <rFont val="Calibri"/>
        <family val="2"/>
        <scheme val="minor"/>
      </rPr>
      <t xml:space="preserve"> </t>
    </r>
    <r>
      <rPr>
        <sz val="9"/>
        <color rgb="FFC00000"/>
        <rFont val="Calibri"/>
        <family val="2"/>
        <scheme val="minor"/>
      </rPr>
      <t>%</t>
    </r>
    <r>
      <rPr>
        <sz val="9"/>
        <rFont val="Calibri"/>
        <family val="2"/>
        <scheme val="minor"/>
      </rPr>
      <t xml:space="preserve"> </t>
    </r>
  </si>
  <si>
    <t>Comp 4</t>
  </si>
  <si>
    <t>Comp 5</t>
  </si>
  <si>
    <t>Comp 6</t>
  </si>
  <si>
    <t>Comp 7</t>
  </si>
  <si>
    <t>Comp 8</t>
  </si>
  <si>
    <r>
      <t xml:space="preserve">Q </t>
    </r>
    <r>
      <rPr>
        <sz val="8"/>
        <color rgb="FFC00000"/>
        <rFont val="Segoe UI"/>
        <family val="2"/>
      </rPr>
      <t>current</t>
    </r>
  </si>
  <si>
    <r>
      <t xml:space="preserve">Q </t>
    </r>
    <r>
      <rPr>
        <sz val="8"/>
        <color rgb="FFC00000"/>
        <rFont val="Segoe UI"/>
        <family val="2"/>
      </rPr>
      <t>⎯1</t>
    </r>
  </si>
  <si>
    <r>
      <t>Q</t>
    </r>
    <r>
      <rPr>
        <sz val="4"/>
        <rFont val="Segoe UI"/>
        <family val="2"/>
      </rPr>
      <t xml:space="preserve"> </t>
    </r>
    <r>
      <rPr>
        <sz val="8.5"/>
        <rFont val="Segoe UI"/>
        <family val="2"/>
      </rPr>
      <t>/</t>
    </r>
    <r>
      <rPr>
        <sz val="4"/>
        <rFont val="Segoe UI"/>
        <family val="2"/>
      </rPr>
      <t xml:space="preserve"> </t>
    </r>
    <r>
      <rPr>
        <sz val="8.5"/>
        <rFont val="Segoe UI"/>
        <family val="2"/>
      </rPr>
      <t xml:space="preserve">Q </t>
    </r>
  </si>
  <si>
    <r>
      <t>Q</t>
    </r>
    <r>
      <rPr>
        <sz val="4"/>
        <rFont val="Segoe UI"/>
        <family val="2"/>
      </rPr>
      <t xml:space="preserve"> </t>
    </r>
    <r>
      <rPr>
        <sz val="8.5"/>
        <rFont val="Segoe UI"/>
        <family val="2"/>
      </rPr>
      <t>/</t>
    </r>
    <r>
      <rPr>
        <sz val="4"/>
        <rFont val="Segoe UI"/>
        <family val="2"/>
      </rPr>
      <t xml:space="preserve"> </t>
    </r>
    <r>
      <rPr>
        <sz val="8.5"/>
        <rFont val="Segoe UI"/>
        <family val="2"/>
      </rPr>
      <t>Q</t>
    </r>
    <r>
      <rPr>
        <sz val="4"/>
        <rFont val="Segoe UI"/>
        <family val="2"/>
      </rPr>
      <t xml:space="preserve"> </t>
    </r>
    <r>
      <rPr>
        <sz val="8"/>
        <color rgb="FFC00000"/>
        <rFont val="Segoe UI"/>
        <family val="2"/>
      </rPr>
      <t>%</t>
    </r>
  </si>
  <si>
    <r>
      <t>Valuation</t>
    </r>
    <r>
      <rPr>
        <sz val="6"/>
        <rFont val="Segoe UI Semibold"/>
        <family val="2"/>
      </rPr>
      <t xml:space="preserve"> </t>
    </r>
    <r>
      <rPr>
        <sz val="8.5"/>
        <rFont val="Segoe UI Semibold"/>
        <family val="2"/>
      </rPr>
      <t>-</t>
    </r>
    <r>
      <rPr>
        <sz val="6"/>
        <rFont val="Segoe UI Semibold"/>
        <family val="2"/>
      </rPr>
      <t xml:space="preserve"> </t>
    </r>
    <r>
      <rPr>
        <sz val="8.5"/>
        <rFont val="Segoe UI Semibold"/>
        <family val="2"/>
      </rPr>
      <t>Mkt Cap</t>
    </r>
  </si>
  <si>
    <r>
      <t>Valuation</t>
    </r>
    <r>
      <rPr>
        <sz val="6"/>
        <rFont val="Segoe UI Semibold"/>
        <family val="2"/>
      </rPr>
      <t xml:space="preserve"> </t>
    </r>
    <r>
      <rPr>
        <sz val="8.5"/>
        <rFont val="Segoe UI Semibold"/>
        <family val="2"/>
      </rPr>
      <t>-</t>
    </r>
    <r>
      <rPr>
        <sz val="6"/>
        <rFont val="Segoe UI Semibold"/>
        <family val="2"/>
      </rPr>
      <t xml:space="preserve"> </t>
    </r>
    <r>
      <rPr>
        <sz val="8.5"/>
        <rFont val="Segoe UI Semibold"/>
        <family val="2"/>
      </rPr>
      <t>Comps</t>
    </r>
  </si>
  <si>
    <t>Income</t>
  </si>
  <si>
    <t xml:space="preserve"> Assets</t>
  </si>
  <si>
    <t xml:space="preserve"> Liabilities</t>
  </si>
  <si>
    <t xml:space="preserve"> Equity</t>
  </si>
  <si>
    <t xml:space="preserve"> Cash Conversion</t>
  </si>
  <si>
    <t xml:space="preserve"> Working capital</t>
  </si>
  <si>
    <t xml:space="preserve"> Operating Activities</t>
  </si>
  <si>
    <t xml:space="preserve"> Investing Activities</t>
  </si>
  <si>
    <t xml:space="preserve"> Financing Activities</t>
  </si>
  <si>
    <t xml:space="preserve"> Reconciliation</t>
  </si>
  <si>
    <t xml:space="preserve"> Supplemental Disclosures</t>
  </si>
  <si>
    <t xml:space="preserve"> Shares outstanding</t>
  </si>
  <si>
    <t xml:space="preserve"> Options &amp; warrants</t>
  </si>
  <si>
    <t xml:space="preserve"> Convertible notes</t>
  </si>
  <si>
    <t xml:space="preserve"> Fully-diluted shares</t>
  </si>
  <si>
    <t xml:space="preserve"> Market capitalization</t>
  </si>
  <si>
    <t xml:space="preserve"> 10 industry comps</t>
  </si>
  <si>
    <t xml:space="preserve"> Price/Earnings ratios</t>
  </si>
  <si>
    <t xml:space="preserve"> EV/EBITDA ratios</t>
  </si>
  <si>
    <t xml:space="preserve"> Equity Value</t>
  </si>
  <si>
    <t xml:space="preserve"> Enterprise Value</t>
  </si>
  <si>
    <t>Model is designed to inform certified professionals responsible for preparing final reporting documents</t>
  </si>
  <si>
    <t xml:space="preserve">Notes: </t>
  </si>
  <si>
    <r>
      <t>Tabs are populated with sample data.  Select</t>
    </r>
    <r>
      <rPr>
        <sz val="6"/>
        <rFont val="Calibri"/>
        <family val="2"/>
        <scheme val="minor"/>
      </rPr>
      <t xml:space="preserve"> </t>
    </r>
    <r>
      <rPr>
        <sz val="9.5"/>
        <rFont val="Calibri"/>
        <family val="2"/>
        <scheme val="minor"/>
      </rPr>
      <t>&gt;</t>
    </r>
    <r>
      <rPr>
        <sz val="6"/>
        <rFont val="Calibri"/>
        <family val="2"/>
        <scheme val="minor"/>
      </rPr>
      <t xml:space="preserve"> </t>
    </r>
    <r>
      <rPr>
        <sz val="9.5"/>
        <rFont val="Calibri"/>
        <family val="2"/>
        <scheme val="minor"/>
      </rPr>
      <t>Delete to clear driver cells.</t>
    </r>
  </si>
  <si>
    <t>Value of shares issued for services &amp; LoC</t>
  </si>
  <si>
    <t>Stock issued for payment of notes</t>
  </si>
  <si>
    <t>Stock issued for payment of interest</t>
  </si>
  <si>
    <t>Stock issued for loan fees</t>
  </si>
  <si>
    <t>Equity for credit line amendment</t>
  </si>
  <si>
    <t>Payables for stock to pay liabilities</t>
  </si>
  <si>
    <t>Series B prefd dividend, paid in kind</t>
  </si>
  <si>
    <t>Series D prefd dividend, paid in kind</t>
  </si>
  <si>
    <t>Series D prefd dividend, paid in common</t>
  </si>
  <si>
    <t>Series D prefd converted to line of credit</t>
  </si>
  <si>
    <t>Series E prefd dividend, paid or accrued</t>
  </si>
  <si>
    <t>Fixed assets purchased withcapital lease</t>
  </si>
  <si>
    <t>Shares issued for payment on debt &amp; fees</t>
  </si>
  <si>
    <r>
      <t>Cash in/</t>
    </r>
    <r>
      <rPr>
        <sz val="9"/>
        <color rgb="FFFF0000"/>
        <rFont val="Segoe UI Semibold"/>
        <family val="2"/>
      </rPr>
      <t>out</t>
    </r>
    <r>
      <rPr>
        <sz val="9"/>
        <rFont val="Segoe UI Semibold"/>
        <family val="2"/>
      </rPr>
      <t xml:space="preserve"> from Operations</t>
    </r>
  </si>
  <si>
    <r>
      <t>Cash in/</t>
    </r>
    <r>
      <rPr>
        <sz val="9"/>
        <color rgb="FFFF0000"/>
        <rFont val="Segoe UI Semibold"/>
        <family val="2"/>
      </rPr>
      <t>out</t>
    </r>
    <r>
      <rPr>
        <sz val="9"/>
        <rFont val="Segoe UI Semibold"/>
        <family val="2"/>
      </rPr>
      <t xml:space="preserve"> from Investing</t>
    </r>
  </si>
  <si>
    <r>
      <t>Cash in/</t>
    </r>
    <r>
      <rPr>
        <sz val="9"/>
        <color rgb="FFFF0000"/>
        <rFont val="Segoe UI Semibold"/>
        <family val="2"/>
      </rPr>
      <t>out</t>
    </r>
    <r>
      <rPr>
        <sz val="9"/>
        <rFont val="Segoe UI Semibold"/>
        <family val="2"/>
      </rPr>
      <t xml:space="preserve"> from Financing</t>
    </r>
  </si>
  <si>
    <r>
      <t>Cash in/</t>
    </r>
    <r>
      <rPr>
        <sz val="9"/>
        <color rgb="FFFF0000"/>
        <rFont val="Segoe UI Semibold"/>
        <family val="2"/>
      </rPr>
      <t>out</t>
    </r>
    <r>
      <rPr>
        <sz val="9"/>
        <rFont val="Segoe UI Semibold"/>
        <family val="2"/>
      </rPr>
      <t xml:space="preserve"> from per Cash Flow Stmt</t>
    </r>
  </si>
  <si>
    <r>
      <t>Cash in/</t>
    </r>
    <r>
      <rPr>
        <sz val="9"/>
        <color rgb="FFFF0000"/>
        <rFont val="Segoe UI Semibold"/>
        <family val="2"/>
      </rPr>
      <t>out</t>
    </r>
    <r>
      <rPr>
        <sz val="9"/>
        <rFont val="Segoe UI Semibold"/>
        <family val="2"/>
      </rPr>
      <t xml:space="preserve"> per Balance Sheet</t>
    </r>
  </si>
  <si>
    <r>
      <t xml:space="preserve">Net </t>
    </r>
    <r>
      <rPr>
        <sz val="9"/>
        <color rgb="FFFF0000"/>
        <rFont val="Segoe UI"/>
        <family val="2"/>
      </rPr>
      <t>repayments</t>
    </r>
    <r>
      <rPr>
        <sz val="9"/>
        <rFont val="Segoe UI"/>
        <family val="2"/>
      </rPr>
      <t>/advances on LoC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</si>
</sst>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;[Red]#,##0"/>
    <numFmt numFmtId="165" formatCode="#,###.0;[Red]\-#,###.0"/>
    <numFmt numFmtId="166" formatCode="#%;[Red]\-#%"/>
    <numFmt numFmtId="167" formatCode="#,##0.0_);[Red]\(#,##0.0\)"/>
    <numFmt numFmtId="168" formatCode="0.0%"/>
    <numFmt numFmtId="169" formatCode="#,##0.00;[Red]#,##0.00"/>
    <numFmt numFmtId="170" formatCode="General_)"/>
    <numFmt numFmtId="171" formatCode="&quot;$&quot;#,##0.00;[Red]\-&quot;$&quot;#,##0.00"/>
    <numFmt numFmtId="172" formatCode="#,##0.0;[Red]\-#,##0.0"/>
    <numFmt numFmtId="173" formatCode="#,##0;[Red]\-#,##0"/>
    <numFmt numFmtId="174" formatCode="&quot;$&quot;#,##0.00"/>
    <numFmt numFmtId="175" formatCode="&quot;$&quot;#,##0"/>
    <numFmt numFmtId="176" formatCode="#,###.000;[Red]\-#,###.000"/>
    <numFmt numFmtId="177" formatCode="&quot;$&quot;#,##0;[Red]\-&quot;$&quot;#,##0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820000"/>
      <name val="Calibri"/>
      <family val="2"/>
      <scheme val="minor"/>
    </font>
    <font>
      <sz val="10"/>
      <name val="Geneva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name val="Verdana"/>
      <family val="2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rgb="FFC00000"/>
      <name val="Calibri"/>
      <family val="2"/>
      <scheme val="minor"/>
    </font>
    <font>
      <sz val="9.5"/>
      <name val="Calibri"/>
      <family val="2"/>
      <scheme val="minor"/>
    </font>
    <font>
      <b/>
      <sz val="9.5"/>
      <name val="Calibri"/>
      <family val="2"/>
      <scheme val="minor"/>
    </font>
    <font>
      <b/>
      <sz val="8"/>
      <name val="Calibri"/>
      <family val="2"/>
      <scheme val="minor"/>
    </font>
    <font>
      <sz val="9.5"/>
      <color rgb="FFC00000"/>
      <name val="Calibri"/>
      <family val="2"/>
      <scheme val="minor"/>
    </font>
    <font>
      <sz val="9.5"/>
      <name val="Segoe UI Semibold"/>
      <family val="2"/>
    </font>
    <font>
      <sz val="9"/>
      <name val="Segoe UI"/>
      <family val="2"/>
    </font>
    <font>
      <sz val="9.5"/>
      <color theme="1"/>
      <name val="Calibri"/>
      <family val="2"/>
      <scheme val="minor"/>
    </font>
    <font>
      <sz val="9"/>
      <name val="Segoe UI Semibold"/>
      <family val="2"/>
    </font>
    <font>
      <sz val="9"/>
      <color rgb="FFC00000"/>
      <name val="Segoe UI"/>
      <family val="2"/>
    </font>
    <font>
      <i/>
      <sz val="9"/>
      <color rgb="FFC00000"/>
      <name val="Segoe UI"/>
      <family val="2"/>
    </font>
    <font>
      <b/>
      <sz val="9"/>
      <name val="Segoe UI"/>
      <family val="2"/>
    </font>
    <font>
      <sz val="9"/>
      <color rgb="FFFF0000"/>
      <name val="Segoe UI"/>
      <family val="2"/>
    </font>
    <font>
      <sz val="9"/>
      <color rgb="FFFF0000"/>
      <name val="Segoe UI Semibold"/>
      <family val="2"/>
    </font>
    <font>
      <i/>
      <sz val="9"/>
      <color rgb="FFC00000"/>
      <name val="Segoe UI Semibold"/>
      <family val="2"/>
    </font>
    <font>
      <sz val="16"/>
      <name val="Calibri"/>
      <family val="2"/>
      <scheme val="minor"/>
    </font>
    <font>
      <u/>
      <sz val="9"/>
      <name val="Segoe UI Semibold"/>
      <family val="2"/>
    </font>
    <font>
      <sz val="9.5"/>
      <color indexed="60"/>
      <name val="Calibri"/>
      <family val="2"/>
      <scheme val="minor"/>
    </font>
    <font>
      <sz val="8.5"/>
      <name val="Segoe UI"/>
      <family val="2"/>
    </font>
    <font>
      <sz val="8.5"/>
      <color theme="1"/>
      <name val="Segoe UI"/>
      <family val="2"/>
    </font>
    <font>
      <sz val="9"/>
      <color indexed="81"/>
      <name val="Calibri"/>
      <family val="2"/>
      <scheme val="minor"/>
    </font>
    <font>
      <sz val="9.5"/>
      <name val="Segoe UI"/>
      <family val="2"/>
    </font>
    <font>
      <sz val="10"/>
      <name val="Segoe UI"/>
      <family val="2"/>
    </font>
    <font>
      <sz val="9.5"/>
      <color theme="1"/>
      <name val="Segoe UI"/>
      <family val="2"/>
    </font>
    <font>
      <sz val="9"/>
      <color theme="1"/>
      <name val="Segoe UI"/>
      <family val="2"/>
    </font>
    <font>
      <sz val="9"/>
      <color theme="1"/>
      <name val="Segoe UI Semibold"/>
      <family val="2"/>
    </font>
    <font>
      <sz val="9"/>
      <color indexed="81"/>
      <name val="Tahoma"/>
      <family val="2"/>
    </font>
    <font>
      <sz val="10"/>
      <color theme="1"/>
      <name val="Segoe UI Semibold"/>
      <family val="2"/>
    </font>
    <font>
      <sz val="9.5"/>
      <color theme="1"/>
      <name val="Segoe UI Semibold"/>
      <family val="2"/>
    </font>
    <font>
      <sz val="5"/>
      <name val="Calibri"/>
      <family val="2"/>
      <scheme val="minor"/>
    </font>
    <font>
      <sz val="4"/>
      <name val="Calibri"/>
      <family val="2"/>
      <scheme val="minor"/>
    </font>
    <font>
      <sz val="6"/>
      <name val="Calibri"/>
      <family val="2"/>
      <scheme val="minor"/>
    </font>
    <font>
      <sz val="8.5"/>
      <name val="Segoe UI Semibold"/>
      <family val="2"/>
    </font>
    <font>
      <sz val="8.5"/>
      <name val="Calibri"/>
      <family val="2"/>
      <scheme val="minor"/>
    </font>
    <font>
      <sz val="8"/>
      <color rgb="FFC00000"/>
      <name val="Segoe UI"/>
      <family val="2"/>
    </font>
    <font>
      <sz val="4"/>
      <name val="Segoe UI"/>
      <family val="2"/>
    </font>
    <font>
      <sz val="6"/>
      <name val="Segoe UI Semibold"/>
      <family val="2"/>
    </font>
    <font>
      <sz val="8.5"/>
      <color theme="1"/>
      <name val="Calibri"/>
      <family val="2"/>
      <scheme val="minor"/>
    </font>
    <font>
      <sz val="9.5"/>
      <color rgb="FF9A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1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F5F5F5"/>
        <bgColor indexed="64"/>
      </patternFill>
    </fill>
  </fills>
  <borders count="6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1499679555650502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14996795556505021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auto="1"/>
      </left>
      <right style="hair">
        <color theme="0" tint="-0.34998626667073579"/>
      </right>
      <top style="hair">
        <color auto="1"/>
      </top>
      <bottom style="hair">
        <color theme="0" tint="-0.1499679555650502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auto="1"/>
      </top>
      <bottom style="hair">
        <color theme="0" tint="-0.14996795556505021"/>
      </bottom>
      <diagonal/>
    </border>
    <border>
      <left style="hair">
        <color theme="0" tint="-0.34998626667073579"/>
      </left>
      <right style="hair">
        <color auto="1"/>
      </right>
      <top style="hair">
        <color auto="1"/>
      </top>
      <bottom style="hair">
        <color theme="0" tint="-0.14996795556505021"/>
      </bottom>
      <diagonal/>
    </border>
    <border>
      <left style="hair">
        <color auto="1"/>
      </left>
      <right style="hair">
        <color theme="0" tint="-0.34998626667073579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theme="0" tint="-0.34998626667073579"/>
      </left>
      <right style="hair">
        <color auto="1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auto="1"/>
      </left>
      <right style="hair">
        <color theme="0" tint="-0.34998626667073579"/>
      </right>
      <top style="hair">
        <color theme="0" tint="-0.14996795556505021"/>
      </top>
      <bottom style="hair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14996795556505021"/>
      </top>
      <bottom style="hair">
        <color auto="1"/>
      </bottom>
      <diagonal/>
    </border>
    <border>
      <left style="hair">
        <color theme="0" tint="-0.34998626667073579"/>
      </left>
      <right style="hair">
        <color auto="1"/>
      </right>
      <top style="hair">
        <color theme="0" tint="-0.14996795556505021"/>
      </top>
      <bottom style="hair">
        <color auto="1"/>
      </bottom>
      <diagonal/>
    </border>
    <border>
      <left style="hair">
        <color auto="1"/>
      </left>
      <right style="hair">
        <color theme="0" tint="-0.34998626667073579"/>
      </right>
      <top style="hair">
        <color auto="1"/>
      </top>
      <bottom style="hair">
        <color auto="1"/>
      </bottom>
      <diagonal/>
    </border>
    <border>
      <left style="hair">
        <color theme="0" tint="-0.34998626667073579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theme="0" tint="-0.34998626667073579"/>
      </right>
      <top style="hair">
        <color theme="0" tint="-0.14996795556505021"/>
      </top>
      <bottom style="thin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14996795556505021"/>
      </top>
      <bottom style="thin">
        <color indexed="64"/>
      </bottom>
      <diagonal/>
    </border>
    <border>
      <left style="hair">
        <color theme="0" tint="-0.34998626667073579"/>
      </left>
      <right style="hair">
        <color auto="1"/>
      </right>
      <top style="hair">
        <color theme="0" tint="-0.1499679555650502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theme="0" tint="-0.14996795556505021"/>
      </top>
      <bottom style="thin">
        <color indexed="64"/>
      </bottom>
      <diagonal/>
    </border>
    <border>
      <left style="hair">
        <color auto="1"/>
      </left>
      <right style="hair">
        <color theme="0" tint="-0.34998626667073579"/>
      </right>
      <top style="hair">
        <color auto="1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auto="1"/>
      </top>
      <bottom/>
      <diagonal/>
    </border>
    <border>
      <left style="hair">
        <color theme="0" tint="-0.34998626667073579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theme="0" tint="-0.1499679555650502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14996795556505021"/>
      </top>
      <bottom/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indexed="64"/>
      </bottom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thin">
        <color indexed="64"/>
      </bottom>
      <diagonal/>
    </border>
    <border>
      <left style="hair">
        <color auto="1"/>
      </left>
      <right style="hair">
        <color theme="0" tint="-0.34998626667073579"/>
      </right>
      <top style="hair">
        <color auto="1"/>
      </top>
      <bottom style="thin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auto="1"/>
      </top>
      <bottom style="thin">
        <color indexed="64"/>
      </bottom>
      <diagonal/>
    </border>
    <border>
      <left style="hair">
        <color theme="0" tint="-0.34998626667073579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theme="0" tint="-0.14993743705557422"/>
      </top>
      <bottom style="hair">
        <color theme="0" tint="-0.14993743705557422"/>
      </bottom>
      <diagonal/>
    </border>
    <border>
      <left/>
      <right/>
      <top/>
      <bottom style="hair">
        <color theme="0" tint="-0.14993743705557422"/>
      </bottom>
      <diagonal/>
    </border>
    <border>
      <left/>
      <right/>
      <top style="hair">
        <color theme="0" tint="-0.14993743705557422"/>
      </top>
      <bottom style="thin">
        <color indexed="64"/>
      </bottom>
      <diagonal/>
    </border>
    <border>
      <left/>
      <right/>
      <top style="hair">
        <color theme="0" tint="-0.14993743705557422"/>
      </top>
      <bottom style="hair">
        <color indexed="64"/>
      </bottom>
      <diagonal/>
    </border>
    <border>
      <left/>
      <right/>
      <top style="hair">
        <color theme="0" tint="-0.14993743705557422"/>
      </top>
      <bottom/>
      <diagonal/>
    </border>
    <border>
      <left/>
      <right/>
      <top style="hair">
        <color theme="0" tint="-0.499984740745262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hair">
        <color auto="1"/>
      </left>
      <right style="hair">
        <color theme="0" tint="-0.34998626667073579"/>
      </right>
      <top style="hair">
        <color theme="0" tint="-0.14996795556505021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14996795556505021"/>
      </top>
      <bottom/>
      <diagonal/>
    </border>
    <border>
      <left style="hair">
        <color theme="0" tint="-0.34998626667073579"/>
      </left>
      <right style="hair">
        <color auto="1"/>
      </right>
      <top style="hair">
        <color theme="0" tint="-0.14996795556505021"/>
      </top>
      <bottom/>
      <diagonal/>
    </border>
    <border>
      <left/>
      <right style="hair">
        <color theme="0" tint="-0.34998626667073579"/>
      </right>
      <top style="hair">
        <color auto="1"/>
      </top>
      <bottom style="hair">
        <color theme="0" tint="-0.14996795556505021"/>
      </bottom>
      <diagonal/>
    </border>
    <border>
      <left style="hair">
        <color auto="1"/>
      </left>
      <right style="hair">
        <color theme="0" tint="-0.34998626667073579"/>
      </right>
      <top/>
      <bottom style="hair">
        <color theme="0" tint="-0.14996795556505021"/>
      </bottom>
      <diagonal/>
    </border>
    <border>
      <left/>
      <right style="hair">
        <color theme="0" tint="-0.34998626667073579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4" fillId="0" borderId="0"/>
    <xf numFmtId="0" fontId="7" fillId="0" borderId="0"/>
    <xf numFmtId="170" fontId="4" fillId="0" borderId="0"/>
  </cellStyleXfs>
  <cellXfs count="374">
    <xf numFmtId="0" fontId="0" fillId="0" borderId="0" xfId="0"/>
    <xf numFmtId="0" fontId="2" fillId="3" borderId="0" xfId="3" applyFont="1" applyFill="1" applyAlignment="1" applyProtection="1">
      <alignment vertical="top"/>
      <protection hidden="1"/>
    </xf>
    <xf numFmtId="164" fontId="3" fillId="3" borderId="0" xfId="0" applyNumberFormat="1" applyFont="1" applyFill="1" applyAlignment="1" applyProtection="1">
      <alignment horizontal="right" vertical="top"/>
      <protection hidden="1"/>
    </xf>
    <xf numFmtId="164" fontId="2" fillId="3" borderId="0" xfId="0" applyNumberFormat="1" applyFont="1" applyFill="1" applyProtection="1">
      <protection hidden="1"/>
    </xf>
    <xf numFmtId="165" fontId="2" fillId="3" borderId="0" xfId="0" applyNumberFormat="1" applyFont="1" applyFill="1" applyAlignment="1" applyProtection="1">
      <alignment horizontal="right" indent="1"/>
      <protection hidden="1"/>
    </xf>
    <xf numFmtId="164" fontId="2" fillId="3" borderId="0" xfId="0" applyNumberFormat="1" applyFont="1" applyFill="1" applyAlignment="1" applyProtection="1">
      <alignment horizontal="right"/>
      <protection hidden="1"/>
    </xf>
    <xf numFmtId="166" fontId="2" fillId="3" borderId="0" xfId="0" applyNumberFormat="1" applyFont="1" applyFill="1" applyAlignment="1" applyProtection="1">
      <alignment horizontal="right" indent="1"/>
      <protection hidden="1"/>
    </xf>
    <xf numFmtId="40" fontId="5" fillId="3" borderId="0" xfId="4" applyNumberFormat="1" applyFont="1" applyFill="1" applyProtection="1">
      <protection hidden="1"/>
    </xf>
    <xf numFmtId="40" fontId="6" fillId="3" borderId="0" xfId="0" applyNumberFormat="1" applyFont="1" applyFill="1" applyProtection="1">
      <protection hidden="1"/>
    </xf>
    <xf numFmtId="40" fontId="8" fillId="3" borderId="0" xfId="4" applyNumberFormat="1" applyFont="1" applyFill="1" applyProtection="1">
      <protection hidden="1"/>
    </xf>
    <xf numFmtId="40" fontId="11" fillId="3" borderId="0" xfId="4" applyNumberFormat="1" applyFont="1" applyFill="1" applyAlignment="1" applyProtection="1">
      <alignment horizontal="center"/>
      <protection hidden="1"/>
    </xf>
    <xf numFmtId="40" fontId="11" fillId="3" borderId="0" xfId="4" applyNumberFormat="1" applyFont="1" applyFill="1" applyProtection="1">
      <protection hidden="1"/>
    </xf>
    <xf numFmtId="40" fontId="12" fillId="3" borderId="0" xfId="0" applyNumberFormat="1" applyFont="1" applyFill="1" applyProtection="1">
      <protection hidden="1"/>
    </xf>
    <xf numFmtId="40" fontId="12" fillId="3" borderId="0" xfId="4" applyNumberFormat="1" applyFont="1" applyFill="1" applyProtection="1">
      <protection hidden="1"/>
    </xf>
    <xf numFmtId="40" fontId="13" fillId="3" borderId="0" xfId="4" applyNumberFormat="1" applyFont="1" applyFill="1" applyProtection="1">
      <protection hidden="1"/>
    </xf>
    <xf numFmtId="165" fontId="11" fillId="3" borderId="0" xfId="0" applyNumberFormat="1" applyFont="1" applyFill="1" applyAlignment="1" applyProtection="1">
      <alignment horizontal="right" indent="1"/>
      <protection hidden="1"/>
    </xf>
    <xf numFmtId="165" fontId="11" fillId="3" borderId="0" xfId="4" applyNumberFormat="1" applyFont="1" applyFill="1" applyAlignment="1" applyProtection="1">
      <alignment horizontal="right" indent="1"/>
      <protection hidden="1"/>
    </xf>
    <xf numFmtId="166" fontId="11" fillId="3" borderId="0" xfId="1" applyNumberFormat="1" applyFont="1" applyFill="1" applyAlignment="1" applyProtection="1">
      <alignment horizontal="right" indent="1"/>
      <protection hidden="1"/>
    </xf>
    <xf numFmtId="40" fontId="11" fillId="3" borderId="0" xfId="0" applyNumberFormat="1" applyFont="1" applyFill="1" applyAlignment="1" applyProtection="1">
      <alignment wrapText="1"/>
      <protection hidden="1"/>
    </xf>
    <xf numFmtId="40" fontId="11" fillId="3" borderId="0" xfId="0" applyNumberFormat="1" applyFont="1" applyFill="1" applyProtection="1">
      <protection hidden="1"/>
    </xf>
    <xf numFmtId="40" fontId="5" fillId="3" borderId="0" xfId="0" applyNumberFormat="1" applyFont="1" applyFill="1" applyProtection="1">
      <protection hidden="1"/>
    </xf>
    <xf numFmtId="40" fontId="13" fillId="3" borderId="0" xfId="0" applyNumberFormat="1" applyFont="1" applyFill="1" applyProtection="1">
      <protection hidden="1"/>
    </xf>
    <xf numFmtId="40" fontId="6" fillId="3" borderId="0" xfId="4" applyNumberFormat="1" applyFont="1" applyFill="1" applyProtection="1">
      <protection hidden="1"/>
    </xf>
    <xf numFmtId="166" fontId="11" fillId="3" borderId="0" xfId="1" applyNumberFormat="1" applyFont="1" applyFill="1" applyBorder="1" applyAlignment="1" applyProtection="1">
      <alignment horizontal="right" indent="1"/>
      <protection hidden="1"/>
    </xf>
    <xf numFmtId="165" fontId="11" fillId="3" borderId="0" xfId="0" applyNumberFormat="1" applyFont="1" applyFill="1" applyProtection="1">
      <protection hidden="1"/>
    </xf>
    <xf numFmtId="166" fontId="11" fillId="3" borderId="0" xfId="1" applyNumberFormat="1" applyFont="1" applyFill="1" applyAlignment="1" applyProtection="1">
      <protection hidden="1"/>
    </xf>
    <xf numFmtId="165" fontId="11" fillId="3" borderId="0" xfId="4" applyNumberFormat="1" applyFont="1" applyFill="1" applyProtection="1">
      <protection hidden="1"/>
    </xf>
    <xf numFmtId="0" fontId="17" fillId="3" borderId="0" xfId="3" applyFont="1" applyFill="1" applyAlignment="1" applyProtection="1">
      <alignment vertical="center"/>
      <protection hidden="1"/>
    </xf>
    <xf numFmtId="0" fontId="17" fillId="3" borderId="0" xfId="3" applyFont="1" applyFill="1" applyProtection="1">
      <protection hidden="1"/>
    </xf>
    <xf numFmtId="40" fontId="16" fillId="3" borderId="0" xfId="4" applyNumberFormat="1" applyFont="1" applyFill="1" applyAlignment="1" applyProtection="1">
      <alignment horizontal="left" indent="1"/>
      <protection hidden="1"/>
    </xf>
    <xf numFmtId="165" fontId="6" fillId="3" borderId="0" xfId="5" applyNumberFormat="1" applyFont="1" applyFill="1" applyAlignment="1" applyProtection="1">
      <alignment horizontal="center"/>
      <protection hidden="1"/>
    </xf>
    <xf numFmtId="40" fontId="16" fillId="3" borderId="0" xfId="4" applyNumberFormat="1" applyFont="1" applyFill="1" applyProtection="1">
      <protection hidden="1"/>
    </xf>
    <xf numFmtId="166" fontId="11" fillId="3" borderId="0" xfId="1" applyNumberFormat="1" applyFont="1" applyFill="1" applyBorder="1" applyAlignment="1" applyProtection="1">
      <alignment horizontal="right"/>
      <protection hidden="1"/>
    </xf>
    <xf numFmtId="165" fontId="2" fillId="3" borderId="0" xfId="0" applyNumberFormat="1" applyFont="1" applyFill="1" applyAlignment="1" applyProtection="1">
      <alignment horizontal="right"/>
      <protection hidden="1"/>
    </xf>
    <xf numFmtId="166" fontId="2" fillId="3" borderId="0" xfId="0" applyNumberFormat="1" applyFont="1" applyFill="1" applyAlignment="1" applyProtection="1">
      <alignment horizontal="right"/>
      <protection hidden="1"/>
    </xf>
    <xf numFmtId="165" fontId="11" fillId="3" borderId="0" xfId="0" applyNumberFormat="1" applyFont="1" applyFill="1" applyAlignment="1" applyProtection="1">
      <alignment horizontal="right"/>
      <protection hidden="1"/>
    </xf>
    <xf numFmtId="166" fontId="16" fillId="3" borderId="0" xfId="1" applyNumberFormat="1" applyFont="1" applyFill="1" applyBorder="1" applyAlignment="1" applyProtection="1">
      <alignment horizontal="right"/>
      <protection hidden="1"/>
    </xf>
    <xf numFmtId="166" fontId="16" fillId="3" borderId="9" xfId="1" applyNumberFormat="1" applyFont="1" applyFill="1" applyBorder="1" applyAlignment="1" applyProtection="1">
      <alignment horizontal="right"/>
      <protection hidden="1"/>
    </xf>
    <xf numFmtId="40" fontId="16" fillId="3" borderId="3" xfId="4" applyNumberFormat="1" applyFont="1" applyFill="1" applyBorder="1" applyAlignment="1" applyProtection="1">
      <alignment horizontal="left" indent="1"/>
      <protection hidden="1"/>
    </xf>
    <xf numFmtId="40" fontId="21" fillId="3" borderId="0" xfId="4" applyNumberFormat="1" applyFont="1" applyFill="1" applyProtection="1">
      <protection hidden="1"/>
    </xf>
    <xf numFmtId="40" fontId="16" fillId="3" borderId="9" xfId="4" applyNumberFormat="1" applyFont="1" applyFill="1" applyBorder="1" applyAlignment="1" applyProtection="1">
      <alignment horizontal="left" indent="1"/>
      <protection hidden="1"/>
    </xf>
    <xf numFmtId="40" fontId="16" fillId="3" borderId="0" xfId="0" applyNumberFormat="1" applyFont="1" applyFill="1" applyAlignment="1" applyProtection="1">
      <alignment horizontal="left" indent="1"/>
      <protection hidden="1"/>
    </xf>
    <xf numFmtId="40" fontId="18" fillId="3" borderId="0" xfId="4" applyNumberFormat="1" applyFont="1" applyFill="1" applyProtection="1">
      <protection hidden="1"/>
    </xf>
    <xf numFmtId="166" fontId="18" fillId="3" borderId="0" xfId="1" applyNumberFormat="1" applyFont="1" applyFill="1" applyBorder="1" applyAlignment="1" applyProtection="1">
      <alignment horizontal="right"/>
      <protection hidden="1"/>
    </xf>
    <xf numFmtId="40" fontId="18" fillId="3" borderId="0" xfId="0" applyNumberFormat="1" applyFont="1" applyFill="1" applyProtection="1">
      <protection hidden="1"/>
    </xf>
    <xf numFmtId="172" fontId="16" fillId="3" borderId="9" xfId="0" applyNumberFormat="1" applyFont="1" applyFill="1" applyBorder="1" applyAlignment="1" applyProtection="1">
      <alignment horizontal="right"/>
      <protection hidden="1"/>
    </xf>
    <xf numFmtId="166" fontId="6" fillId="3" borderId="0" xfId="1" applyNumberFormat="1" applyFont="1" applyFill="1" applyBorder="1" applyAlignment="1" applyProtection="1">
      <alignment horizontal="right"/>
      <protection hidden="1"/>
    </xf>
    <xf numFmtId="172" fontId="18" fillId="3" borderId="10" xfId="0" applyNumberFormat="1" applyFont="1" applyFill="1" applyBorder="1" applyAlignment="1" applyProtection="1">
      <alignment horizontal="right"/>
      <protection hidden="1"/>
    </xf>
    <xf numFmtId="166" fontId="18" fillId="3" borderId="10" xfId="1" applyNumberFormat="1" applyFont="1" applyFill="1" applyBorder="1" applyAlignment="1" applyProtection="1">
      <alignment horizontal="right"/>
      <protection hidden="1"/>
    </xf>
    <xf numFmtId="165" fontId="6" fillId="3" borderId="0" xfId="5" applyNumberFormat="1" applyFont="1" applyFill="1" applyAlignment="1" applyProtection="1">
      <alignment horizontal="right"/>
      <protection hidden="1"/>
    </xf>
    <xf numFmtId="172" fontId="16" fillId="3" borderId="0" xfId="0" applyNumberFormat="1" applyFont="1" applyFill="1" applyAlignment="1" applyProtection="1">
      <alignment horizontal="center"/>
      <protection hidden="1"/>
    </xf>
    <xf numFmtId="171" fontId="16" fillId="3" borderId="0" xfId="4" applyNumberFormat="1" applyFont="1" applyFill="1" applyAlignment="1" applyProtection="1">
      <alignment horizontal="center"/>
      <protection hidden="1"/>
    </xf>
    <xf numFmtId="171" fontId="16" fillId="3" borderId="0" xfId="1" applyNumberFormat="1" applyFont="1" applyFill="1" applyBorder="1" applyAlignment="1" applyProtection="1">
      <alignment horizontal="center"/>
      <protection hidden="1"/>
    </xf>
    <xf numFmtId="165" fontId="2" fillId="3" borderId="0" xfId="0" applyNumberFormat="1" applyFont="1" applyFill="1" applyAlignment="1" applyProtection="1">
      <alignment horizontal="center"/>
      <protection hidden="1"/>
    </xf>
    <xf numFmtId="165" fontId="11" fillId="3" borderId="0" xfId="0" applyNumberFormat="1" applyFont="1" applyFill="1" applyAlignment="1" applyProtection="1">
      <alignment horizontal="center"/>
      <protection hidden="1"/>
    </xf>
    <xf numFmtId="172" fontId="18" fillId="3" borderId="0" xfId="4" applyNumberFormat="1" applyFont="1" applyFill="1" applyAlignment="1" applyProtection="1">
      <alignment horizontal="center"/>
      <protection hidden="1"/>
    </xf>
    <xf numFmtId="172" fontId="16" fillId="3" borderId="9" xfId="4" applyNumberFormat="1" applyFont="1" applyFill="1" applyBorder="1" applyAlignment="1" applyProtection="1">
      <alignment horizontal="center"/>
      <protection hidden="1"/>
    </xf>
    <xf numFmtId="172" fontId="18" fillId="3" borderId="0" xfId="0" applyNumberFormat="1" applyFont="1" applyFill="1" applyAlignment="1" applyProtection="1">
      <alignment horizontal="center"/>
      <protection hidden="1"/>
    </xf>
    <xf numFmtId="172" fontId="16" fillId="3" borderId="0" xfId="4" applyNumberFormat="1" applyFont="1" applyFill="1" applyAlignment="1" applyProtection="1">
      <alignment horizontal="center"/>
      <protection hidden="1"/>
    </xf>
    <xf numFmtId="165" fontId="16" fillId="3" borderId="0" xfId="0" applyNumberFormat="1" applyFont="1" applyFill="1" applyAlignment="1" applyProtection="1">
      <alignment horizontal="center"/>
      <protection hidden="1"/>
    </xf>
    <xf numFmtId="164" fontId="18" fillId="3" borderId="0" xfId="5" applyNumberFormat="1" applyFont="1" applyFill="1" applyProtection="1">
      <protection hidden="1"/>
    </xf>
    <xf numFmtId="165" fontId="18" fillId="3" borderId="0" xfId="0" applyNumberFormat="1" applyFont="1" applyFill="1" applyProtection="1">
      <protection hidden="1"/>
    </xf>
    <xf numFmtId="165" fontId="16" fillId="3" borderId="0" xfId="4" applyNumberFormat="1" applyFont="1" applyFill="1" applyProtection="1">
      <protection hidden="1"/>
    </xf>
    <xf numFmtId="165" fontId="16" fillId="3" borderId="0" xfId="0" applyNumberFormat="1" applyFont="1" applyFill="1" applyProtection="1">
      <protection hidden="1"/>
    </xf>
    <xf numFmtId="40" fontId="16" fillId="3" borderId="2" xfId="0" applyNumberFormat="1" applyFont="1" applyFill="1" applyBorder="1" applyAlignment="1" applyProtection="1">
      <alignment horizontal="left" indent="1"/>
      <protection hidden="1"/>
    </xf>
    <xf numFmtId="40" fontId="18" fillId="3" borderId="0" xfId="6" applyNumberFormat="1" applyFont="1" applyFill="1" applyProtection="1">
      <protection hidden="1"/>
    </xf>
    <xf numFmtId="40" fontId="18" fillId="3" borderId="0" xfId="4" applyNumberFormat="1" applyFont="1" applyFill="1" applyAlignment="1" applyProtection="1">
      <alignment horizontal="left" indent="2"/>
      <protection hidden="1"/>
    </xf>
    <xf numFmtId="166" fontId="18" fillId="3" borderId="0" xfId="1" applyNumberFormat="1" applyFont="1" applyFill="1" applyBorder="1" applyAlignment="1" applyProtection="1">
      <alignment horizontal="right" indent="1"/>
      <protection hidden="1"/>
    </xf>
    <xf numFmtId="40" fontId="16" fillId="3" borderId="0" xfId="4" applyNumberFormat="1" applyFont="1" applyFill="1" applyAlignment="1" applyProtection="1">
      <alignment horizontal="right" indent="1"/>
      <protection hidden="1"/>
    </xf>
    <xf numFmtId="40" fontId="18" fillId="3" borderId="0" xfId="4" applyNumberFormat="1" applyFont="1" applyFill="1" applyAlignment="1" applyProtection="1">
      <alignment horizontal="right" indent="1"/>
      <protection hidden="1"/>
    </xf>
    <xf numFmtId="40" fontId="16" fillId="3" borderId="0" xfId="0" applyNumberFormat="1" applyFont="1" applyFill="1" applyAlignment="1" applyProtection="1">
      <alignment horizontal="left" indent="2"/>
      <protection hidden="1"/>
    </xf>
    <xf numFmtId="40" fontId="18" fillId="3" borderId="0" xfId="0" applyNumberFormat="1" applyFont="1" applyFill="1" applyAlignment="1" applyProtection="1">
      <alignment horizontal="left" indent="2"/>
      <protection hidden="1"/>
    </xf>
    <xf numFmtId="40" fontId="26" fillId="3" borderId="0" xfId="6" applyNumberFormat="1" applyFont="1" applyFill="1" applyProtection="1">
      <protection hidden="1"/>
    </xf>
    <xf numFmtId="172" fontId="18" fillId="3" borderId="9" xfId="4" applyNumberFormat="1" applyFont="1" applyFill="1" applyBorder="1" applyAlignment="1" applyProtection="1">
      <alignment horizontal="center"/>
      <protection hidden="1"/>
    </xf>
    <xf numFmtId="40" fontId="16" fillId="3" borderId="0" xfId="4" applyNumberFormat="1" applyFont="1" applyFill="1" applyAlignment="1" applyProtection="1">
      <alignment horizontal="center"/>
      <protection hidden="1"/>
    </xf>
    <xf numFmtId="165" fontId="16" fillId="3" borderId="0" xfId="4" applyNumberFormat="1" applyFont="1" applyFill="1" applyAlignment="1" applyProtection="1">
      <alignment horizontal="center"/>
      <protection hidden="1"/>
    </xf>
    <xf numFmtId="171" fontId="16" fillId="3" borderId="36" xfId="4" applyNumberFormat="1" applyFont="1" applyFill="1" applyBorder="1" applyAlignment="1" applyProtection="1">
      <alignment horizontal="center"/>
      <protection hidden="1"/>
    </xf>
    <xf numFmtId="171" fontId="16" fillId="3" borderId="36" xfId="1" applyNumberFormat="1" applyFont="1" applyFill="1" applyBorder="1" applyAlignment="1" applyProtection="1">
      <alignment horizontal="center"/>
      <protection hidden="1"/>
    </xf>
    <xf numFmtId="172" fontId="16" fillId="3" borderId="38" xfId="0" applyNumberFormat="1" applyFont="1" applyFill="1" applyBorder="1" applyAlignment="1" applyProtection="1">
      <alignment horizontal="right"/>
      <protection hidden="1"/>
    </xf>
    <xf numFmtId="166" fontId="16" fillId="3" borderId="38" xfId="1" applyNumberFormat="1" applyFont="1" applyFill="1" applyBorder="1" applyAlignment="1" applyProtection="1">
      <alignment horizontal="right"/>
      <protection hidden="1"/>
    </xf>
    <xf numFmtId="172" fontId="16" fillId="3" borderId="39" xfId="0" applyNumberFormat="1" applyFont="1" applyFill="1" applyBorder="1" applyAlignment="1" applyProtection="1">
      <alignment horizontal="right"/>
      <protection hidden="1"/>
    </xf>
    <xf numFmtId="166" fontId="16" fillId="3" borderId="39" xfId="1" applyNumberFormat="1" applyFont="1" applyFill="1" applyBorder="1" applyAlignment="1" applyProtection="1">
      <alignment horizontal="right"/>
      <protection hidden="1"/>
    </xf>
    <xf numFmtId="166" fontId="16" fillId="3" borderId="37" xfId="1" applyNumberFormat="1" applyFont="1" applyFill="1" applyBorder="1" applyAlignment="1" applyProtection="1">
      <alignment horizontal="right"/>
      <protection hidden="1"/>
    </xf>
    <xf numFmtId="172" fontId="16" fillId="3" borderId="37" xfId="0" applyNumberFormat="1" applyFont="1" applyFill="1" applyBorder="1" applyAlignment="1" applyProtection="1">
      <alignment horizontal="right"/>
      <protection hidden="1"/>
    </xf>
    <xf numFmtId="172" fontId="16" fillId="3" borderId="40" xfId="0" applyNumberFormat="1" applyFont="1" applyFill="1" applyBorder="1" applyAlignment="1" applyProtection="1">
      <alignment horizontal="right"/>
      <protection hidden="1"/>
    </xf>
    <xf numFmtId="166" fontId="16" fillId="3" borderId="40" xfId="1" applyNumberFormat="1" applyFont="1" applyFill="1" applyBorder="1" applyAlignment="1" applyProtection="1">
      <alignment horizontal="right"/>
      <protection hidden="1"/>
    </xf>
    <xf numFmtId="172" fontId="16" fillId="3" borderId="41" xfId="0" applyNumberFormat="1" applyFont="1" applyFill="1" applyBorder="1" applyAlignment="1" applyProtection="1">
      <alignment horizontal="right"/>
      <protection hidden="1"/>
    </xf>
    <xf numFmtId="166" fontId="16" fillId="3" borderId="41" xfId="1" applyNumberFormat="1" applyFont="1" applyFill="1" applyBorder="1" applyAlignment="1" applyProtection="1">
      <alignment horizontal="right"/>
      <protection hidden="1"/>
    </xf>
    <xf numFmtId="172" fontId="16" fillId="3" borderId="35" xfId="0" applyNumberFormat="1" applyFont="1" applyFill="1" applyBorder="1" applyAlignment="1" applyProtection="1">
      <alignment horizontal="right"/>
      <protection hidden="1"/>
    </xf>
    <xf numFmtId="166" fontId="16" fillId="3" borderId="35" xfId="1" applyNumberFormat="1" applyFont="1" applyFill="1" applyBorder="1" applyAlignment="1" applyProtection="1">
      <alignment horizontal="right"/>
      <protection hidden="1"/>
    </xf>
    <xf numFmtId="172" fontId="18" fillId="3" borderId="0" xfId="0" applyNumberFormat="1" applyFont="1" applyFill="1" applyAlignment="1" applyProtection="1">
      <alignment horizontal="right"/>
      <protection hidden="1"/>
    </xf>
    <xf numFmtId="172" fontId="16" fillId="3" borderId="0" xfId="0" applyNumberFormat="1" applyFont="1" applyFill="1" applyAlignment="1" applyProtection="1">
      <alignment horizontal="right"/>
      <protection hidden="1"/>
    </xf>
    <xf numFmtId="40" fontId="16" fillId="3" borderId="38" xfId="4" applyNumberFormat="1" applyFont="1" applyFill="1" applyBorder="1" applyAlignment="1" applyProtection="1">
      <alignment horizontal="left" indent="1"/>
      <protection hidden="1"/>
    </xf>
    <xf numFmtId="40" fontId="16" fillId="3" borderId="41" xfId="4" applyNumberFormat="1" applyFont="1" applyFill="1" applyBorder="1" applyAlignment="1" applyProtection="1">
      <alignment horizontal="left" indent="1"/>
      <protection hidden="1"/>
    </xf>
    <xf numFmtId="40" fontId="16" fillId="3" borderId="0" xfId="0" applyNumberFormat="1" applyFont="1" applyFill="1" applyProtection="1">
      <protection hidden="1"/>
    </xf>
    <xf numFmtId="40" fontId="16" fillId="3" borderId="0" xfId="4" applyNumberFormat="1" applyFont="1" applyFill="1" applyAlignment="1" applyProtection="1">
      <alignment horizontal="right"/>
      <protection hidden="1"/>
    </xf>
    <xf numFmtId="40" fontId="18" fillId="3" borderId="0" xfId="4" applyNumberFormat="1" applyFont="1" applyFill="1" applyAlignment="1" applyProtection="1">
      <alignment horizontal="right"/>
      <protection hidden="1"/>
    </xf>
    <xf numFmtId="40" fontId="16" fillId="3" borderId="0" xfId="0" applyNumberFormat="1" applyFont="1" applyFill="1" applyAlignment="1" applyProtection="1">
      <alignment horizontal="right"/>
      <protection hidden="1"/>
    </xf>
    <xf numFmtId="40" fontId="18" fillId="3" borderId="0" xfId="0" applyNumberFormat="1" applyFont="1" applyFill="1" applyAlignment="1" applyProtection="1">
      <alignment horizontal="right"/>
      <protection hidden="1"/>
    </xf>
    <xf numFmtId="172" fontId="16" fillId="3" borderId="45" xfId="0" applyNumberFormat="1" applyFont="1" applyFill="1" applyBorder="1" applyAlignment="1" applyProtection="1">
      <alignment horizontal="right"/>
      <protection hidden="1"/>
    </xf>
    <xf numFmtId="166" fontId="16" fillId="3" borderId="45" xfId="1" applyNumberFormat="1" applyFont="1" applyFill="1" applyBorder="1" applyAlignment="1" applyProtection="1">
      <alignment horizontal="right"/>
      <protection hidden="1"/>
    </xf>
    <xf numFmtId="172" fontId="16" fillId="3" borderId="46" xfId="0" applyNumberFormat="1" applyFont="1" applyFill="1" applyBorder="1" applyAlignment="1" applyProtection="1">
      <alignment horizontal="right"/>
      <protection hidden="1"/>
    </xf>
    <xf numFmtId="166" fontId="16" fillId="3" borderId="46" xfId="1" applyNumberFormat="1" applyFont="1" applyFill="1" applyBorder="1" applyAlignment="1" applyProtection="1">
      <alignment horizontal="right"/>
      <protection hidden="1"/>
    </xf>
    <xf numFmtId="165" fontId="18" fillId="3" borderId="0" xfId="4" applyNumberFormat="1" applyFont="1" applyFill="1" applyAlignment="1" applyProtection="1">
      <alignment horizontal="right" indent="1"/>
      <protection hidden="1"/>
    </xf>
    <xf numFmtId="172" fontId="16" fillId="3" borderId="47" xfId="0" applyNumberFormat="1" applyFont="1" applyFill="1" applyBorder="1" applyAlignment="1" applyProtection="1">
      <alignment horizontal="right"/>
      <protection hidden="1"/>
    </xf>
    <xf numFmtId="166" fontId="16" fillId="3" borderId="47" xfId="1" applyNumberFormat="1" applyFont="1" applyFill="1" applyBorder="1" applyAlignment="1" applyProtection="1">
      <alignment horizontal="right"/>
      <protection hidden="1"/>
    </xf>
    <xf numFmtId="172" fontId="16" fillId="3" borderId="48" xfId="0" applyNumberFormat="1" applyFont="1" applyFill="1" applyBorder="1" applyAlignment="1" applyProtection="1">
      <alignment horizontal="right"/>
      <protection hidden="1"/>
    </xf>
    <xf numFmtId="166" fontId="16" fillId="3" borderId="48" xfId="1" applyNumberFormat="1" applyFont="1" applyFill="1" applyBorder="1" applyAlignment="1" applyProtection="1">
      <alignment horizontal="right"/>
      <protection hidden="1"/>
    </xf>
    <xf numFmtId="172" fontId="16" fillId="3" borderId="49" xfId="0" applyNumberFormat="1" applyFont="1" applyFill="1" applyBorder="1" applyAlignment="1" applyProtection="1">
      <alignment horizontal="right"/>
      <protection hidden="1"/>
    </xf>
    <xf numFmtId="166" fontId="16" fillId="3" borderId="49" xfId="1" applyNumberFormat="1" applyFont="1" applyFill="1" applyBorder="1" applyAlignment="1" applyProtection="1">
      <alignment horizontal="right"/>
      <protection hidden="1"/>
    </xf>
    <xf numFmtId="40" fontId="16" fillId="3" borderId="9" xfId="0" applyNumberFormat="1" applyFont="1" applyFill="1" applyBorder="1" applyAlignment="1" applyProtection="1">
      <alignment horizontal="left" indent="1"/>
      <protection hidden="1"/>
    </xf>
    <xf numFmtId="40" fontId="16" fillId="3" borderId="50" xfId="0" applyNumberFormat="1" applyFont="1" applyFill="1" applyBorder="1" applyAlignment="1" applyProtection="1">
      <alignment horizontal="left" indent="1"/>
      <protection hidden="1"/>
    </xf>
    <xf numFmtId="40" fontId="16" fillId="3" borderId="40" xfId="4" applyNumberFormat="1" applyFont="1" applyFill="1" applyBorder="1" applyAlignment="1" applyProtection="1">
      <alignment horizontal="left" indent="1"/>
      <protection hidden="1"/>
    </xf>
    <xf numFmtId="40" fontId="16" fillId="3" borderId="40" xfId="4" applyNumberFormat="1" applyFont="1" applyFill="1" applyBorder="1" applyProtection="1">
      <protection hidden="1"/>
    </xf>
    <xf numFmtId="40" fontId="16" fillId="3" borderId="37" xfId="4" applyNumberFormat="1" applyFont="1" applyFill="1" applyBorder="1" applyAlignment="1" applyProtection="1">
      <alignment horizontal="left" indent="1"/>
      <protection hidden="1"/>
    </xf>
    <xf numFmtId="40" fontId="16" fillId="3" borderId="0" xfId="4" applyNumberFormat="1" applyFont="1" applyFill="1" applyAlignment="1" applyProtection="1">
      <alignment horizontal="left" indent="2"/>
      <protection hidden="1"/>
    </xf>
    <xf numFmtId="166" fontId="16" fillId="3" borderId="0" xfId="1" applyNumberFormat="1" applyFont="1" applyFill="1" applyAlignment="1" applyProtection="1">
      <protection hidden="1"/>
    </xf>
    <xf numFmtId="166" fontId="11" fillId="3" borderId="0" xfId="1" applyNumberFormat="1" applyFont="1" applyFill="1" applyAlignment="1" applyProtection="1">
      <alignment horizontal="right"/>
      <protection hidden="1"/>
    </xf>
    <xf numFmtId="165" fontId="16" fillId="3" borderId="0" xfId="4" applyNumberFormat="1" applyFont="1" applyFill="1" applyAlignment="1" applyProtection="1">
      <alignment horizontal="right"/>
      <protection hidden="1"/>
    </xf>
    <xf numFmtId="166" fontId="16" fillId="3" borderId="0" xfId="1" applyNumberFormat="1" applyFont="1" applyFill="1" applyAlignment="1" applyProtection="1">
      <alignment horizontal="right"/>
      <protection hidden="1"/>
    </xf>
    <xf numFmtId="165" fontId="11" fillId="3" borderId="0" xfId="4" applyNumberFormat="1" applyFont="1" applyFill="1" applyAlignment="1" applyProtection="1">
      <alignment horizontal="right"/>
      <protection hidden="1"/>
    </xf>
    <xf numFmtId="40" fontId="16" fillId="3" borderId="0" xfId="4" applyNumberFormat="1" applyFont="1" applyFill="1" applyAlignment="1" applyProtection="1">
      <alignment horizontal="left"/>
      <protection hidden="1"/>
    </xf>
    <xf numFmtId="40" fontId="16" fillId="3" borderId="0" xfId="0" applyNumberFormat="1" applyFont="1" applyFill="1" applyAlignment="1" applyProtection="1">
      <alignment horizontal="left"/>
      <protection hidden="1"/>
    </xf>
    <xf numFmtId="164" fontId="25" fillId="3" borderId="0" xfId="5" applyNumberFormat="1" applyFont="1" applyFill="1" applyAlignment="1" applyProtection="1">
      <alignment horizontal="left"/>
      <protection hidden="1"/>
    </xf>
    <xf numFmtId="172" fontId="16" fillId="3" borderId="0" xfId="4" applyNumberFormat="1" applyFont="1" applyFill="1" applyAlignment="1" applyProtection="1">
      <alignment horizontal="right"/>
      <protection hidden="1"/>
    </xf>
    <xf numFmtId="172" fontId="18" fillId="3" borderId="0" xfId="4" applyNumberFormat="1" applyFont="1" applyFill="1" applyAlignment="1" applyProtection="1">
      <alignment horizontal="right"/>
      <protection hidden="1"/>
    </xf>
    <xf numFmtId="172" fontId="22" fillId="3" borderId="0" xfId="4" applyNumberFormat="1" applyFont="1" applyFill="1" applyAlignment="1" applyProtection="1">
      <alignment horizontal="center"/>
      <protection hidden="1"/>
    </xf>
    <xf numFmtId="40" fontId="22" fillId="3" borderId="0" xfId="4" applyNumberFormat="1" applyFont="1" applyFill="1" applyProtection="1">
      <protection hidden="1"/>
    </xf>
    <xf numFmtId="40" fontId="16" fillId="3" borderId="38" xfId="0" applyNumberFormat="1" applyFont="1" applyFill="1" applyBorder="1" applyAlignment="1" applyProtection="1">
      <alignment horizontal="left" indent="1"/>
      <protection hidden="1"/>
    </xf>
    <xf numFmtId="40" fontId="16" fillId="3" borderId="37" xfId="0" applyNumberFormat="1" applyFont="1" applyFill="1" applyBorder="1" applyAlignment="1" applyProtection="1">
      <alignment horizontal="left" indent="1"/>
      <protection hidden="1"/>
    </xf>
    <xf numFmtId="40" fontId="16" fillId="3" borderId="53" xfId="0" applyNumberFormat="1" applyFont="1" applyFill="1" applyBorder="1" applyAlignment="1" applyProtection="1">
      <alignment horizontal="left" indent="1"/>
      <protection hidden="1"/>
    </xf>
    <xf numFmtId="172" fontId="16" fillId="3" borderId="53" xfId="0" applyNumberFormat="1" applyFont="1" applyFill="1" applyBorder="1" applyAlignment="1" applyProtection="1">
      <alignment horizontal="right"/>
      <protection hidden="1"/>
    </xf>
    <xf numFmtId="166" fontId="16" fillId="3" borderId="53" xfId="1" applyNumberFormat="1" applyFont="1" applyFill="1" applyBorder="1" applyAlignment="1" applyProtection="1">
      <alignment horizontal="right"/>
      <protection hidden="1"/>
    </xf>
    <xf numFmtId="40" fontId="18" fillId="3" borderId="0" xfId="4" applyNumberFormat="1" applyFont="1" applyFill="1" applyAlignment="1" applyProtection="1">
      <alignment horizontal="center"/>
      <protection hidden="1"/>
    </xf>
    <xf numFmtId="165" fontId="16" fillId="3" borderId="0" xfId="4" applyNumberFormat="1" applyFont="1" applyFill="1" applyAlignment="1" applyProtection="1">
      <alignment horizontal="right" indent="1"/>
      <protection hidden="1"/>
    </xf>
    <xf numFmtId="166" fontId="16" fillId="3" borderId="0" xfId="1" applyNumberFormat="1" applyFont="1" applyFill="1" applyBorder="1" applyAlignment="1" applyProtection="1">
      <alignment horizontal="right" indent="1"/>
      <protection hidden="1"/>
    </xf>
    <xf numFmtId="164" fontId="14" fillId="3" borderId="0" xfId="5" applyNumberFormat="1" applyFont="1" applyFill="1" applyProtection="1">
      <protection hidden="1"/>
    </xf>
    <xf numFmtId="0" fontId="28" fillId="3" borderId="0" xfId="0" applyFont="1" applyFill="1" applyAlignment="1" applyProtection="1">
      <alignment horizontal="left"/>
      <protection hidden="1"/>
    </xf>
    <xf numFmtId="166" fontId="16" fillId="6" borderId="0" xfId="1" applyNumberFormat="1" applyFont="1" applyFill="1" applyBorder="1" applyAlignment="1" applyProtection="1">
      <alignment horizontal="right"/>
      <protection hidden="1"/>
    </xf>
    <xf numFmtId="165" fontId="16" fillId="3" borderId="0" xfId="0" applyNumberFormat="1" applyFont="1" applyFill="1" applyAlignment="1" applyProtection="1">
      <alignment horizontal="right"/>
      <protection hidden="1"/>
    </xf>
    <xf numFmtId="40" fontId="16" fillId="3" borderId="9" xfId="4" applyNumberFormat="1" applyFont="1" applyFill="1" applyBorder="1" applyAlignment="1" applyProtection="1">
      <alignment horizontal="left" indent="2"/>
      <protection hidden="1"/>
    </xf>
    <xf numFmtId="173" fontId="18" fillId="3" borderId="0" xfId="4" applyNumberFormat="1" applyFont="1" applyFill="1" applyAlignment="1" applyProtection="1">
      <alignment horizontal="center"/>
      <protection hidden="1"/>
    </xf>
    <xf numFmtId="166" fontId="16" fillId="3" borderId="3" xfId="1" applyNumberFormat="1" applyFont="1" applyFill="1" applyBorder="1" applyAlignment="1" applyProtection="1">
      <alignment horizontal="right"/>
      <protection hidden="1"/>
    </xf>
    <xf numFmtId="175" fontId="18" fillId="3" borderId="0" xfId="4" applyNumberFormat="1" applyFont="1" applyFill="1" applyAlignment="1" applyProtection="1">
      <alignment horizontal="center"/>
      <protection hidden="1"/>
    </xf>
    <xf numFmtId="176" fontId="16" fillId="3" borderId="0" xfId="0" applyNumberFormat="1" applyFont="1" applyFill="1" applyAlignment="1" applyProtection="1">
      <alignment horizontal="center"/>
      <protection hidden="1"/>
    </xf>
    <xf numFmtId="40" fontId="16" fillId="3" borderId="3" xfId="4" applyNumberFormat="1" applyFont="1" applyFill="1" applyBorder="1" applyAlignment="1" applyProtection="1">
      <alignment horizontal="left" indent="2"/>
      <protection hidden="1"/>
    </xf>
    <xf numFmtId="40" fontId="22" fillId="3" borderId="9" xfId="4" applyNumberFormat="1" applyFont="1" applyFill="1" applyBorder="1" applyAlignment="1" applyProtection="1">
      <alignment horizontal="left" indent="1"/>
      <protection hidden="1"/>
    </xf>
    <xf numFmtId="40" fontId="18" fillId="3" borderId="9" xfId="4" applyNumberFormat="1" applyFont="1" applyFill="1" applyBorder="1" applyProtection="1">
      <protection hidden="1"/>
    </xf>
    <xf numFmtId="172" fontId="16" fillId="3" borderId="10" xfId="4" applyNumberFormat="1" applyFont="1" applyFill="1" applyBorder="1" applyAlignment="1" applyProtection="1">
      <alignment horizontal="center"/>
      <protection hidden="1"/>
    </xf>
    <xf numFmtId="165" fontId="18" fillId="3" borderId="0" xfId="0" applyNumberFormat="1" applyFont="1" applyFill="1" applyAlignment="1" applyProtection="1">
      <alignment horizontal="center"/>
      <protection hidden="1"/>
    </xf>
    <xf numFmtId="172" fontId="16" fillId="3" borderId="60" xfId="4" applyNumberFormat="1" applyFont="1" applyFill="1" applyBorder="1" applyAlignment="1" applyProtection="1">
      <alignment horizontal="center"/>
      <protection hidden="1"/>
    </xf>
    <xf numFmtId="172" fontId="16" fillId="3" borderId="59" xfId="4" applyNumberFormat="1" applyFont="1" applyFill="1" applyBorder="1" applyAlignment="1" applyProtection="1">
      <alignment horizontal="center"/>
      <protection hidden="1"/>
    </xf>
    <xf numFmtId="165" fontId="18" fillId="3" borderId="9" xfId="0" applyNumberFormat="1" applyFont="1" applyFill="1" applyBorder="1" applyAlignment="1" applyProtection="1">
      <alignment horizontal="center"/>
      <protection hidden="1"/>
    </xf>
    <xf numFmtId="0" fontId="18" fillId="3" borderId="0" xfId="0" applyFont="1" applyFill="1" applyAlignment="1" applyProtection="1">
      <alignment horizontal="left"/>
      <protection hidden="1"/>
    </xf>
    <xf numFmtId="172" fontId="18" fillId="3" borderId="8" xfId="0" applyNumberFormat="1" applyFont="1" applyFill="1" applyBorder="1" applyAlignment="1" applyProtection="1">
      <alignment horizontal="right"/>
      <protection hidden="1"/>
    </xf>
    <xf numFmtId="166" fontId="18" fillId="3" borderId="8" xfId="1" applyNumberFormat="1" applyFont="1" applyFill="1" applyBorder="1" applyAlignment="1" applyProtection="1">
      <alignment horizontal="right"/>
      <protection hidden="1"/>
    </xf>
    <xf numFmtId="173" fontId="16" fillId="3" borderId="59" xfId="4" applyNumberFormat="1" applyFont="1" applyFill="1" applyBorder="1" applyAlignment="1" applyProtection="1">
      <alignment horizontal="center"/>
      <protection hidden="1"/>
    </xf>
    <xf numFmtId="172" fontId="16" fillId="3" borderId="3" xfId="0" applyNumberFormat="1" applyFont="1" applyFill="1" applyBorder="1" applyAlignment="1" applyProtection="1">
      <alignment horizontal="right"/>
      <protection hidden="1"/>
    </xf>
    <xf numFmtId="40" fontId="16" fillId="3" borderId="40" xfId="4" applyNumberFormat="1" applyFont="1" applyFill="1" applyBorder="1" applyAlignment="1" applyProtection="1">
      <alignment horizontal="left" indent="2"/>
      <protection hidden="1"/>
    </xf>
    <xf numFmtId="40" fontId="16" fillId="3" borderId="38" xfId="4" applyNumberFormat="1" applyFont="1" applyFill="1" applyBorder="1" applyAlignment="1" applyProtection="1">
      <alignment horizontal="left" indent="2"/>
      <protection hidden="1"/>
    </xf>
    <xf numFmtId="40" fontId="16" fillId="3" borderId="46" xfId="4" applyNumberFormat="1" applyFont="1" applyFill="1" applyBorder="1" applyAlignment="1" applyProtection="1">
      <alignment horizontal="left" indent="1"/>
      <protection hidden="1"/>
    </xf>
    <xf numFmtId="171" fontId="16" fillId="3" borderId="46" xfId="0" applyNumberFormat="1" applyFont="1" applyFill="1" applyBorder="1" applyAlignment="1" applyProtection="1">
      <alignment horizontal="right"/>
      <protection hidden="1"/>
    </xf>
    <xf numFmtId="171" fontId="16" fillId="3" borderId="0" xfId="0" applyNumberFormat="1" applyFont="1" applyFill="1" applyAlignment="1" applyProtection="1">
      <alignment horizontal="right"/>
      <protection hidden="1"/>
    </xf>
    <xf numFmtId="165" fontId="16" fillId="6" borderId="0" xfId="0" applyNumberFormat="1" applyFont="1" applyFill="1" applyAlignment="1" applyProtection="1">
      <alignment horizontal="right"/>
      <protection hidden="1"/>
    </xf>
    <xf numFmtId="172" fontId="16" fillId="3" borderId="10" xfId="0" applyNumberFormat="1" applyFont="1" applyFill="1" applyBorder="1" applyAlignment="1" applyProtection="1">
      <alignment horizontal="right"/>
      <protection hidden="1"/>
    </xf>
    <xf numFmtId="166" fontId="16" fillId="3" borderId="10" xfId="1" applyNumberFormat="1" applyFont="1" applyFill="1" applyBorder="1" applyAlignment="1" applyProtection="1">
      <alignment horizontal="right"/>
      <protection hidden="1"/>
    </xf>
    <xf numFmtId="172" fontId="18" fillId="3" borderId="9" xfId="0" applyNumberFormat="1" applyFont="1" applyFill="1" applyBorder="1" applyAlignment="1" applyProtection="1">
      <alignment horizontal="right"/>
      <protection hidden="1"/>
    </xf>
    <xf numFmtId="166" fontId="18" fillId="3" borderId="9" xfId="1" applyNumberFormat="1" applyFont="1" applyFill="1" applyBorder="1" applyAlignment="1" applyProtection="1">
      <alignment horizontal="right"/>
      <protection hidden="1"/>
    </xf>
    <xf numFmtId="177" fontId="18" fillId="3" borderId="0" xfId="0" applyNumberFormat="1" applyFont="1" applyFill="1" applyAlignment="1" applyProtection="1">
      <alignment horizontal="right"/>
      <protection hidden="1"/>
    </xf>
    <xf numFmtId="171" fontId="16" fillId="3" borderId="9" xfId="0" applyNumberFormat="1" applyFont="1" applyFill="1" applyBorder="1" applyAlignment="1" applyProtection="1">
      <alignment horizontal="right"/>
      <protection hidden="1"/>
    </xf>
    <xf numFmtId="0" fontId="29" fillId="3" borderId="0" xfId="5" applyFont="1" applyFill="1" applyAlignment="1" applyProtection="1">
      <alignment horizontal="left"/>
      <protection hidden="1"/>
    </xf>
    <xf numFmtId="167" fontId="16" fillId="3" borderId="0" xfId="0" applyNumberFormat="1" applyFont="1" applyFill="1" applyAlignment="1" applyProtection="1">
      <alignment horizontal="left" indent="1"/>
      <protection hidden="1"/>
    </xf>
    <xf numFmtId="167" fontId="16" fillId="3" borderId="0" xfId="0" applyNumberFormat="1" applyFont="1" applyFill="1" applyProtection="1">
      <protection hidden="1"/>
    </xf>
    <xf numFmtId="173" fontId="16" fillId="3" borderId="0" xfId="2" applyNumberFormat="1" applyFont="1" applyFill="1" applyBorder="1" applyAlignment="1" applyProtection="1">
      <alignment horizontal="right" indent="1"/>
      <protection hidden="1"/>
    </xf>
    <xf numFmtId="167" fontId="18" fillId="3" borderId="0" xfId="0" applyNumberFormat="1" applyFont="1" applyFill="1" applyProtection="1">
      <protection hidden="1"/>
    </xf>
    <xf numFmtId="172" fontId="16" fillId="3" borderId="0" xfId="4" applyNumberFormat="1" applyFont="1" applyFill="1" applyProtection="1">
      <protection hidden="1"/>
    </xf>
    <xf numFmtId="38" fontId="6" fillId="3" borderId="0" xfId="0" applyNumberFormat="1" applyFont="1" applyFill="1" applyProtection="1">
      <protection hidden="1"/>
    </xf>
    <xf numFmtId="40" fontId="6" fillId="3" borderId="0" xfId="0" applyNumberFormat="1" applyFont="1" applyFill="1" applyAlignment="1" applyProtection="1">
      <alignment horizontal="left" indent="1"/>
      <protection hidden="1"/>
    </xf>
    <xf numFmtId="167" fontId="16" fillId="3" borderId="9" xfId="0" applyNumberFormat="1" applyFont="1" applyFill="1" applyBorder="1" applyAlignment="1" applyProtection="1">
      <alignment horizontal="left" indent="1"/>
      <protection hidden="1"/>
    </xf>
    <xf numFmtId="167" fontId="18" fillId="3" borderId="0" xfId="0" applyNumberFormat="1" applyFont="1" applyFill="1" applyAlignment="1" applyProtection="1">
      <alignment horizontal="left"/>
      <protection hidden="1"/>
    </xf>
    <xf numFmtId="173" fontId="16" fillId="3" borderId="38" xfId="2" applyNumberFormat="1" applyFont="1" applyFill="1" applyBorder="1" applyAlignment="1" applyProtection="1">
      <alignment horizontal="right"/>
      <protection hidden="1"/>
    </xf>
    <xf numFmtId="173" fontId="16" fillId="3" borderId="3" xfId="2" applyNumberFormat="1" applyFont="1" applyFill="1" applyBorder="1" applyAlignment="1" applyProtection="1">
      <alignment horizontal="right"/>
      <protection hidden="1"/>
    </xf>
    <xf numFmtId="173" fontId="16" fillId="3" borderId="40" xfId="2" applyNumberFormat="1" applyFont="1" applyFill="1" applyBorder="1" applyAlignment="1" applyProtection="1">
      <alignment horizontal="right"/>
      <protection hidden="1"/>
    </xf>
    <xf numFmtId="173" fontId="16" fillId="3" borderId="41" xfId="2" applyNumberFormat="1" applyFont="1" applyFill="1" applyBorder="1" applyAlignment="1" applyProtection="1">
      <alignment horizontal="right"/>
      <protection hidden="1"/>
    </xf>
    <xf numFmtId="173" fontId="18" fillId="3" borderId="0" xfId="2" applyNumberFormat="1" applyFont="1" applyFill="1" applyBorder="1" applyAlignment="1" applyProtection="1">
      <alignment horizontal="right"/>
      <protection hidden="1"/>
    </xf>
    <xf numFmtId="173" fontId="16" fillId="3" borderId="9" xfId="2" applyNumberFormat="1" applyFont="1" applyFill="1" applyBorder="1" applyAlignment="1" applyProtection="1">
      <alignment horizontal="right"/>
      <protection hidden="1"/>
    </xf>
    <xf numFmtId="172" fontId="18" fillId="3" borderId="0" xfId="2" applyNumberFormat="1" applyFont="1" applyFill="1" applyBorder="1" applyAlignment="1" applyProtection="1">
      <alignment horizontal="right"/>
      <protection hidden="1"/>
    </xf>
    <xf numFmtId="40" fontId="6" fillId="3" borderId="0" xfId="0" applyNumberFormat="1" applyFont="1" applyFill="1" applyAlignment="1" applyProtection="1">
      <alignment horizontal="right"/>
      <protection hidden="1"/>
    </xf>
    <xf numFmtId="165" fontId="6" fillId="3" borderId="0" xfId="5" applyNumberFormat="1" applyFont="1" applyFill="1" applyProtection="1">
      <protection hidden="1"/>
    </xf>
    <xf numFmtId="40" fontId="15" fillId="3" borderId="0" xfId="0" applyNumberFormat="1" applyFont="1" applyFill="1" applyProtection="1">
      <protection hidden="1"/>
    </xf>
    <xf numFmtId="40" fontId="11" fillId="3" borderId="0" xfId="4" applyNumberFormat="1" applyFont="1" applyFill="1" applyAlignment="1" applyProtection="1">
      <alignment horizontal="right"/>
      <protection hidden="1"/>
    </xf>
    <xf numFmtId="167" fontId="31" fillId="3" borderId="0" xfId="0" applyNumberFormat="1" applyFont="1" applyFill="1" applyAlignment="1" applyProtection="1">
      <alignment horizontal="right"/>
      <protection hidden="1"/>
    </xf>
    <xf numFmtId="167" fontId="31" fillId="3" borderId="9" xfId="0" applyNumberFormat="1" applyFont="1" applyFill="1" applyBorder="1" applyAlignment="1" applyProtection="1">
      <alignment horizontal="right"/>
      <protection hidden="1"/>
    </xf>
    <xf numFmtId="38" fontId="15" fillId="3" borderId="0" xfId="0" applyNumberFormat="1" applyFont="1" applyFill="1" applyAlignment="1" applyProtection="1">
      <alignment horizontal="right"/>
      <protection hidden="1"/>
    </xf>
    <xf numFmtId="38" fontId="16" fillId="3" borderId="0" xfId="1" applyNumberFormat="1" applyFont="1" applyFill="1" applyBorder="1" applyAlignment="1" applyProtection="1">
      <alignment horizontal="right"/>
      <protection hidden="1"/>
    </xf>
    <xf numFmtId="173" fontId="16" fillId="3" borderId="0" xfId="0" applyNumberFormat="1" applyFont="1" applyFill="1" applyAlignment="1" applyProtection="1">
      <alignment horizontal="right"/>
      <protection hidden="1"/>
    </xf>
    <xf numFmtId="173" fontId="16" fillId="3" borderId="0" xfId="2" applyNumberFormat="1" applyFont="1" applyFill="1" applyBorder="1" applyAlignment="1" applyProtection="1">
      <alignment horizontal="right"/>
      <protection hidden="1"/>
    </xf>
    <xf numFmtId="172" fontId="16" fillId="6" borderId="0" xfId="1" applyNumberFormat="1" applyFont="1" applyFill="1" applyBorder="1" applyAlignment="1" applyProtection="1">
      <alignment horizontal="center"/>
      <protection hidden="1"/>
    </xf>
    <xf numFmtId="172" fontId="16" fillId="6" borderId="0" xfId="0" applyNumberFormat="1" applyFont="1" applyFill="1" applyAlignment="1" applyProtection="1">
      <alignment horizontal="center"/>
      <protection hidden="1"/>
    </xf>
    <xf numFmtId="171" fontId="16" fillId="6" borderId="0" xfId="1" applyNumberFormat="1" applyFont="1" applyFill="1" applyBorder="1" applyAlignment="1" applyProtection="1">
      <alignment horizontal="center"/>
      <protection hidden="1"/>
    </xf>
    <xf numFmtId="171" fontId="16" fillId="6" borderId="0" xfId="4" applyNumberFormat="1" applyFont="1" applyFill="1" applyAlignment="1" applyProtection="1">
      <alignment horizontal="center"/>
      <protection hidden="1"/>
    </xf>
    <xf numFmtId="172" fontId="16" fillId="6" borderId="0" xfId="0" applyNumberFormat="1" applyFont="1" applyFill="1" applyAlignment="1" applyProtection="1">
      <alignment horizontal="right"/>
      <protection hidden="1"/>
    </xf>
    <xf numFmtId="168" fontId="16" fillId="3" borderId="40" xfId="1" applyNumberFormat="1" applyFont="1" applyFill="1" applyBorder="1" applyAlignment="1" applyProtection="1">
      <alignment horizontal="left" indent="1"/>
      <protection hidden="1"/>
    </xf>
    <xf numFmtId="167" fontId="16" fillId="3" borderId="41" xfId="0" applyNumberFormat="1" applyFont="1" applyFill="1" applyBorder="1" applyAlignment="1" applyProtection="1">
      <alignment horizontal="left" indent="1"/>
      <protection hidden="1"/>
    </xf>
    <xf numFmtId="40" fontId="16" fillId="3" borderId="0" xfId="4" quotePrefix="1" applyNumberFormat="1" applyFont="1" applyFill="1" applyAlignment="1" applyProtection="1">
      <alignment horizontal="left" indent="1"/>
      <protection hidden="1"/>
    </xf>
    <xf numFmtId="40" fontId="16" fillId="3" borderId="39" xfId="4" quotePrefix="1" applyNumberFormat="1" applyFont="1" applyFill="1" applyBorder="1" applyAlignment="1" applyProtection="1">
      <alignment horizontal="left" indent="1"/>
      <protection hidden="1"/>
    </xf>
    <xf numFmtId="40" fontId="16" fillId="3" borderId="40" xfId="4" quotePrefix="1" applyNumberFormat="1" applyFont="1" applyFill="1" applyBorder="1" applyAlignment="1" applyProtection="1">
      <alignment horizontal="left" indent="1"/>
      <protection hidden="1"/>
    </xf>
    <xf numFmtId="40" fontId="22" fillId="3" borderId="41" xfId="4" applyNumberFormat="1" applyFont="1" applyFill="1" applyBorder="1" applyAlignment="1" applyProtection="1">
      <alignment horizontal="left" indent="1"/>
      <protection hidden="1"/>
    </xf>
    <xf numFmtId="173" fontId="18" fillId="3" borderId="0" xfId="2" applyNumberFormat="1" applyFont="1" applyFill="1" applyBorder="1" applyAlignment="1" applyProtection="1">
      <alignment horizontal="center"/>
      <protection hidden="1"/>
    </xf>
    <xf numFmtId="172" fontId="18" fillId="3" borderId="0" xfId="2" applyNumberFormat="1" applyFont="1" applyFill="1" applyBorder="1" applyAlignment="1" applyProtection="1">
      <alignment horizontal="center"/>
      <protection hidden="1"/>
    </xf>
    <xf numFmtId="38" fontId="6" fillId="3" borderId="0" xfId="0" applyNumberFormat="1" applyFont="1" applyFill="1" applyAlignment="1" applyProtection="1">
      <alignment horizontal="center"/>
      <protection hidden="1"/>
    </xf>
    <xf numFmtId="173" fontId="16" fillId="3" borderId="0" xfId="2" applyNumberFormat="1" applyFont="1" applyFill="1" applyBorder="1" applyAlignment="1" applyProtection="1">
      <alignment horizontal="center"/>
      <protection hidden="1"/>
    </xf>
    <xf numFmtId="173" fontId="32" fillId="3" borderId="0" xfId="0" applyNumberFormat="1" applyFont="1" applyFill="1" applyAlignment="1" applyProtection="1">
      <alignment horizontal="right"/>
      <protection hidden="1"/>
    </xf>
    <xf numFmtId="0" fontId="34" fillId="3" borderId="0" xfId="3" applyFont="1" applyFill="1" applyProtection="1">
      <protection hidden="1"/>
    </xf>
    <xf numFmtId="0" fontId="34" fillId="3" borderId="0" xfId="3" applyFont="1" applyFill="1" applyAlignment="1" applyProtection="1">
      <alignment vertical="center"/>
      <protection hidden="1"/>
    </xf>
    <xf numFmtId="0" fontId="29" fillId="3" borderId="0" xfId="3" applyFont="1" applyFill="1" applyProtection="1">
      <protection hidden="1"/>
    </xf>
    <xf numFmtId="172" fontId="16" fillId="3" borderId="0" xfId="2" applyNumberFormat="1" applyFont="1" applyFill="1" applyBorder="1" applyAlignment="1" applyProtection="1">
      <alignment horizontal="center"/>
      <protection hidden="1"/>
    </xf>
    <xf numFmtId="172" fontId="16" fillId="3" borderId="40" xfId="2" applyNumberFormat="1" applyFont="1" applyFill="1" applyBorder="1" applyAlignment="1" applyProtection="1">
      <alignment horizontal="center"/>
      <protection hidden="1"/>
    </xf>
    <xf numFmtId="172" fontId="16" fillId="3" borderId="38" xfId="2" applyNumberFormat="1" applyFont="1" applyFill="1" applyBorder="1" applyAlignment="1" applyProtection="1">
      <alignment horizontal="center"/>
      <protection hidden="1"/>
    </xf>
    <xf numFmtId="172" fontId="16" fillId="3" borderId="37" xfId="2" applyNumberFormat="1" applyFont="1" applyFill="1" applyBorder="1" applyAlignment="1" applyProtection="1">
      <alignment horizontal="center"/>
      <protection hidden="1"/>
    </xf>
    <xf numFmtId="40" fontId="18" fillId="3" borderId="0" xfId="4" applyNumberFormat="1" applyFont="1" applyFill="1" applyAlignment="1" applyProtection="1">
      <alignment horizontal="left" indent="1"/>
      <protection hidden="1"/>
    </xf>
    <xf numFmtId="166" fontId="11" fillId="3" borderId="0" xfId="1" applyNumberFormat="1" applyFont="1" applyFill="1" applyBorder="1" applyAlignment="1" applyProtection="1">
      <protection hidden="1"/>
    </xf>
    <xf numFmtId="173" fontId="16" fillId="3" borderId="38" xfId="2" applyNumberFormat="1" applyFont="1" applyFill="1" applyBorder="1" applyAlignment="1" applyProtection="1">
      <alignment horizontal="center"/>
      <protection hidden="1"/>
    </xf>
    <xf numFmtId="175" fontId="16" fillId="3" borderId="38" xfId="2" applyNumberFormat="1" applyFont="1" applyFill="1" applyBorder="1" applyAlignment="1" applyProtection="1">
      <alignment horizontal="center"/>
      <protection hidden="1"/>
    </xf>
    <xf numFmtId="175" fontId="16" fillId="3" borderId="46" xfId="0" applyNumberFormat="1" applyFont="1" applyFill="1" applyBorder="1" applyAlignment="1" applyProtection="1">
      <alignment horizontal="right"/>
      <protection hidden="1"/>
    </xf>
    <xf numFmtId="40" fontId="16" fillId="3" borderId="37" xfId="4" applyNumberFormat="1" applyFont="1" applyFill="1" applyBorder="1" applyAlignment="1" applyProtection="1">
      <alignment horizontal="left" indent="2"/>
      <protection hidden="1"/>
    </xf>
    <xf numFmtId="175" fontId="16" fillId="3" borderId="37" xfId="2" applyNumberFormat="1" applyFont="1" applyFill="1" applyBorder="1" applyAlignment="1" applyProtection="1">
      <alignment horizontal="center"/>
      <protection hidden="1"/>
    </xf>
    <xf numFmtId="175" fontId="16" fillId="3" borderId="0" xfId="0" applyNumberFormat="1" applyFont="1" applyFill="1" applyAlignment="1" applyProtection="1">
      <alignment horizontal="right"/>
      <protection hidden="1"/>
    </xf>
    <xf numFmtId="0" fontId="2" fillId="3" borderId="0" xfId="0" applyFont="1" applyFill="1" applyProtection="1">
      <protection hidden="1"/>
    </xf>
    <xf numFmtId="40" fontId="18" fillId="3" borderId="0" xfId="0" applyNumberFormat="1" applyFont="1" applyFill="1" applyAlignment="1" applyProtection="1">
      <alignment horizontal="left" indent="1"/>
      <protection hidden="1"/>
    </xf>
    <xf numFmtId="164" fontId="18" fillId="3" borderId="0" xfId="5" applyNumberFormat="1" applyFont="1" applyFill="1" applyAlignment="1" applyProtection="1">
      <alignment horizontal="left" indent="1"/>
      <protection hidden="1"/>
    </xf>
    <xf numFmtId="164" fontId="16" fillId="3" borderId="9" xfId="5" applyNumberFormat="1" applyFont="1" applyFill="1" applyBorder="1" applyAlignment="1" applyProtection="1">
      <alignment horizontal="left" indent="1"/>
      <protection hidden="1"/>
    </xf>
    <xf numFmtId="40" fontId="18" fillId="3" borderId="10" xfId="4" applyNumberFormat="1" applyFont="1" applyFill="1" applyBorder="1" applyAlignment="1" applyProtection="1">
      <alignment horizontal="left" indent="1"/>
      <protection hidden="1"/>
    </xf>
    <xf numFmtId="40" fontId="18" fillId="3" borderId="0" xfId="4" applyNumberFormat="1" applyFont="1" applyFill="1" applyAlignment="1" applyProtection="1">
      <alignment horizontal="left"/>
      <protection hidden="1"/>
    </xf>
    <xf numFmtId="40" fontId="16" fillId="3" borderId="10" xfId="4" applyNumberFormat="1" applyFont="1" applyFill="1" applyBorder="1" applyAlignment="1" applyProtection="1">
      <alignment horizontal="left" indent="1"/>
      <protection hidden="1"/>
    </xf>
    <xf numFmtId="167" fontId="18" fillId="3" borderId="0" xfId="0" applyNumberFormat="1" applyFont="1" applyFill="1" applyAlignment="1" applyProtection="1">
      <alignment horizontal="left" indent="1"/>
      <protection hidden="1"/>
    </xf>
    <xf numFmtId="40" fontId="31" fillId="3" borderId="0" xfId="0" applyNumberFormat="1" applyFont="1" applyFill="1" applyAlignment="1" applyProtection="1">
      <alignment horizontal="left" indent="1"/>
      <protection hidden="1"/>
    </xf>
    <xf numFmtId="40" fontId="31" fillId="3" borderId="9" xfId="0" applyNumberFormat="1" applyFont="1" applyFill="1" applyBorder="1" applyAlignment="1" applyProtection="1">
      <alignment horizontal="left" indent="1"/>
      <protection hidden="1"/>
    </xf>
    <xf numFmtId="165" fontId="6" fillId="3" borderId="9" xfId="5" applyNumberFormat="1" applyFont="1" applyFill="1" applyBorder="1" applyAlignment="1" applyProtection="1">
      <alignment horizontal="center"/>
      <protection hidden="1"/>
    </xf>
    <xf numFmtId="165" fontId="6" fillId="3" borderId="9" xfId="5" applyNumberFormat="1" applyFont="1" applyFill="1" applyBorder="1" applyAlignment="1" applyProtection="1">
      <alignment horizontal="right"/>
      <protection hidden="1"/>
    </xf>
    <xf numFmtId="166" fontId="6" fillId="3" borderId="9" xfId="1" applyNumberFormat="1" applyFont="1" applyFill="1" applyBorder="1" applyAlignment="1" applyProtection="1">
      <alignment horizontal="right"/>
      <protection hidden="1"/>
    </xf>
    <xf numFmtId="164" fontId="27" fillId="3" borderId="0" xfId="5" applyNumberFormat="1" applyFont="1" applyFill="1" applyProtection="1">
      <protection hidden="1"/>
    </xf>
    <xf numFmtId="165" fontId="9" fillId="3" borderId="0" xfId="5" applyNumberFormat="1" applyFont="1" applyFill="1" applyAlignment="1" applyProtection="1">
      <alignment horizontal="center"/>
      <protection hidden="1"/>
    </xf>
    <xf numFmtId="165" fontId="9" fillId="3" borderId="0" xfId="5" applyNumberFormat="1" applyFont="1" applyFill="1" applyAlignment="1" applyProtection="1">
      <alignment horizontal="right"/>
      <protection hidden="1"/>
    </xf>
    <xf numFmtId="165" fontId="9" fillId="3" borderId="9" xfId="5" applyNumberFormat="1" applyFont="1" applyFill="1" applyBorder="1" applyAlignment="1" applyProtection="1">
      <alignment horizontal="center"/>
      <protection hidden="1"/>
    </xf>
    <xf numFmtId="165" fontId="9" fillId="3" borderId="9" xfId="5" applyNumberFormat="1" applyFont="1" applyFill="1" applyBorder="1" applyAlignment="1" applyProtection="1">
      <alignment horizontal="right"/>
      <protection hidden="1"/>
    </xf>
    <xf numFmtId="0" fontId="0" fillId="3" borderId="0" xfId="0" applyFill="1" applyProtection="1">
      <protection hidden="1"/>
    </xf>
    <xf numFmtId="0" fontId="34" fillId="3" borderId="0" xfId="0" applyFont="1" applyFill="1" applyProtection="1">
      <protection hidden="1"/>
    </xf>
    <xf numFmtId="173" fontId="16" fillId="4" borderId="57" xfId="2" applyNumberFormat="1" applyFont="1" applyFill="1" applyBorder="1" applyAlignment="1" applyProtection="1">
      <alignment horizontal="center"/>
      <protection hidden="1"/>
    </xf>
    <xf numFmtId="173" fontId="16" fillId="4" borderId="16" xfId="2" applyNumberFormat="1" applyFont="1" applyFill="1" applyBorder="1" applyAlignment="1" applyProtection="1">
      <alignment horizontal="center"/>
      <protection hidden="1"/>
    </xf>
    <xf numFmtId="173" fontId="16" fillId="4" borderId="58" xfId="2" applyNumberFormat="1" applyFont="1" applyFill="1" applyBorder="1" applyAlignment="1" applyProtection="1">
      <alignment horizontal="center"/>
      <protection hidden="1"/>
    </xf>
    <xf numFmtId="173" fontId="16" fillId="4" borderId="18" xfId="2" applyNumberFormat="1" applyFont="1" applyFill="1" applyBorder="1" applyAlignment="1" applyProtection="1">
      <alignment horizontal="center"/>
      <protection hidden="1"/>
    </xf>
    <xf numFmtId="173" fontId="16" fillId="4" borderId="19" xfId="2" applyNumberFormat="1" applyFont="1" applyFill="1" applyBorder="1" applyAlignment="1" applyProtection="1">
      <alignment horizontal="center"/>
      <protection hidden="1"/>
    </xf>
    <xf numFmtId="173" fontId="16" fillId="4" borderId="17" xfId="2" applyNumberFormat="1" applyFont="1" applyFill="1" applyBorder="1" applyAlignment="1" applyProtection="1">
      <alignment horizontal="center"/>
      <protection hidden="1"/>
    </xf>
    <xf numFmtId="173" fontId="16" fillId="4" borderId="54" xfId="2" applyNumberFormat="1" applyFont="1" applyFill="1" applyBorder="1" applyAlignment="1" applyProtection="1">
      <alignment horizontal="center"/>
      <protection hidden="1"/>
    </xf>
    <xf numFmtId="173" fontId="16" fillId="4" borderId="55" xfId="2" applyNumberFormat="1" applyFont="1" applyFill="1" applyBorder="1" applyAlignment="1" applyProtection="1">
      <alignment horizontal="center"/>
      <protection hidden="1"/>
    </xf>
    <xf numFmtId="173" fontId="16" fillId="4" borderId="56" xfId="2" applyNumberFormat="1" applyFont="1" applyFill="1" applyBorder="1" applyAlignment="1" applyProtection="1">
      <alignment horizontal="center"/>
      <protection hidden="1"/>
    </xf>
    <xf numFmtId="173" fontId="22" fillId="4" borderId="27" xfId="2" applyNumberFormat="1" applyFont="1" applyFill="1" applyBorder="1" applyAlignment="1" applyProtection="1">
      <alignment horizontal="center"/>
      <protection hidden="1"/>
    </xf>
    <xf numFmtId="173" fontId="22" fillId="4" borderId="28" xfId="2" applyNumberFormat="1" applyFont="1" applyFill="1" applyBorder="1" applyAlignment="1" applyProtection="1">
      <alignment horizontal="center"/>
      <protection hidden="1"/>
    </xf>
    <xf numFmtId="173" fontId="22" fillId="4" borderId="29" xfId="2" applyNumberFormat="1" applyFont="1" applyFill="1" applyBorder="1" applyAlignment="1" applyProtection="1">
      <alignment horizontal="center"/>
      <protection hidden="1"/>
    </xf>
    <xf numFmtId="174" fontId="16" fillId="4" borderId="42" xfId="2" applyNumberFormat="1" applyFont="1" applyFill="1" applyBorder="1" applyAlignment="1" applyProtection="1">
      <alignment horizontal="center"/>
      <protection hidden="1"/>
    </xf>
    <xf numFmtId="174" fontId="16" fillId="4" borderId="43" xfId="2" applyNumberFormat="1" applyFont="1" applyFill="1" applyBorder="1" applyAlignment="1" applyProtection="1">
      <alignment horizontal="center"/>
      <protection hidden="1"/>
    </xf>
    <xf numFmtId="174" fontId="16" fillId="4" borderId="44" xfId="2" applyNumberFormat="1" applyFont="1" applyFill="1" applyBorder="1" applyAlignment="1" applyProtection="1">
      <alignment horizontal="center"/>
      <protection hidden="1"/>
    </xf>
    <xf numFmtId="173" fontId="16" fillId="4" borderId="15" xfId="2" applyNumberFormat="1" applyFont="1" applyFill="1" applyBorder="1" applyAlignment="1" applyProtection="1">
      <alignment horizontal="center"/>
      <protection hidden="1"/>
    </xf>
    <xf numFmtId="174" fontId="16" fillId="4" borderId="20" xfId="2" applyNumberFormat="1" applyFont="1" applyFill="1" applyBorder="1" applyAlignment="1" applyProtection="1">
      <alignment horizontal="center"/>
      <protection hidden="1"/>
    </xf>
    <xf numFmtId="174" fontId="16" fillId="4" borderId="21" xfId="2" applyNumberFormat="1" applyFont="1" applyFill="1" applyBorder="1" applyAlignment="1" applyProtection="1">
      <alignment horizontal="center"/>
      <protection hidden="1"/>
    </xf>
    <xf numFmtId="174" fontId="16" fillId="4" borderId="22" xfId="2" applyNumberFormat="1" applyFont="1" applyFill="1" applyBorder="1" applyAlignment="1" applyProtection="1">
      <alignment horizontal="center"/>
      <protection hidden="1"/>
    </xf>
    <xf numFmtId="172" fontId="16" fillId="4" borderId="14" xfId="2" applyNumberFormat="1" applyFont="1" applyFill="1" applyBorder="1" applyAlignment="1" applyProtection="1">
      <alignment horizontal="center"/>
      <protection hidden="1"/>
    </xf>
    <xf numFmtId="172" fontId="16" fillId="4" borderId="15" xfId="2" applyNumberFormat="1" applyFont="1" applyFill="1" applyBorder="1" applyAlignment="1" applyProtection="1">
      <alignment horizontal="center"/>
      <protection hidden="1"/>
    </xf>
    <xf numFmtId="172" fontId="16" fillId="4" borderId="16" xfId="2" applyNumberFormat="1" applyFont="1" applyFill="1" applyBorder="1" applyAlignment="1" applyProtection="1">
      <alignment horizontal="center"/>
      <protection hidden="1"/>
    </xf>
    <xf numFmtId="174" fontId="16" fillId="4" borderId="54" xfId="2" applyNumberFormat="1" applyFont="1" applyFill="1" applyBorder="1" applyAlignment="1" applyProtection="1">
      <alignment horizontal="center"/>
      <protection hidden="1"/>
    </xf>
    <xf numFmtId="174" fontId="16" fillId="4" borderId="55" xfId="2" applyNumberFormat="1" applyFont="1" applyFill="1" applyBorder="1" applyAlignment="1" applyProtection="1">
      <alignment horizontal="center"/>
      <protection hidden="1"/>
    </xf>
    <xf numFmtId="174" fontId="16" fillId="4" borderId="56" xfId="2" applyNumberFormat="1" applyFont="1" applyFill="1" applyBorder="1" applyAlignment="1" applyProtection="1">
      <alignment horizontal="center"/>
      <protection hidden="1"/>
    </xf>
    <xf numFmtId="175" fontId="16" fillId="4" borderId="14" xfId="2" applyNumberFormat="1" applyFont="1" applyFill="1" applyBorder="1" applyAlignment="1" applyProtection="1">
      <alignment horizontal="center"/>
      <protection hidden="1"/>
    </xf>
    <xf numFmtId="175" fontId="16" fillId="4" borderId="15" xfId="2" applyNumberFormat="1" applyFont="1" applyFill="1" applyBorder="1" applyAlignment="1" applyProtection="1">
      <alignment horizontal="center"/>
      <protection hidden="1"/>
    </xf>
    <xf numFmtId="175" fontId="16" fillId="4" borderId="16" xfId="2" applyNumberFormat="1" applyFont="1" applyFill="1" applyBorder="1" applyAlignment="1" applyProtection="1">
      <alignment horizontal="center"/>
      <protection hidden="1"/>
    </xf>
    <xf numFmtId="9" fontId="16" fillId="4" borderId="17" xfId="1" applyFont="1" applyFill="1" applyBorder="1" applyAlignment="1" applyProtection="1">
      <alignment horizontal="center"/>
      <protection hidden="1"/>
    </xf>
    <xf numFmtId="9" fontId="16" fillId="4" borderId="18" xfId="1" applyFont="1" applyFill="1" applyBorder="1" applyAlignment="1" applyProtection="1">
      <alignment horizontal="center"/>
      <protection hidden="1"/>
    </xf>
    <xf numFmtId="9" fontId="16" fillId="4" borderId="19" xfId="1" applyFont="1" applyFill="1" applyBorder="1" applyAlignment="1" applyProtection="1">
      <alignment horizontal="center"/>
      <protection hidden="1"/>
    </xf>
    <xf numFmtId="175" fontId="16" fillId="4" borderId="20" xfId="2" applyNumberFormat="1" applyFont="1" applyFill="1" applyBorder="1" applyAlignment="1" applyProtection="1">
      <alignment horizontal="center"/>
      <protection hidden="1"/>
    </xf>
    <xf numFmtId="175" fontId="16" fillId="4" borderId="21" xfId="2" applyNumberFormat="1" applyFont="1" applyFill="1" applyBorder="1" applyAlignment="1" applyProtection="1">
      <alignment horizontal="center"/>
      <protection hidden="1"/>
    </xf>
    <xf numFmtId="175" fontId="16" fillId="4" borderId="22" xfId="2" applyNumberFormat="1" applyFont="1" applyFill="1" applyBorder="1" applyAlignment="1" applyProtection="1">
      <alignment horizontal="center"/>
      <protection hidden="1"/>
    </xf>
    <xf numFmtId="169" fontId="16" fillId="5" borderId="23" xfId="2" applyNumberFormat="1" applyFont="1" applyFill="1" applyBorder="1" applyAlignment="1" applyProtection="1">
      <alignment horizontal="center"/>
      <protection hidden="1"/>
    </xf>
    <xf numFmtId="169" fontId="16" fillId="5" borderId="25" xfId="2" applyNumberFormat="1" applyFont="1" applyFill="1" applyBorder="1" applyAlignment="1" applyProtection="1">
      <alignment horizontal="center"/>
      <protection hidden="1"/>
    </xf>
    <xf numFmtId="171" fontId="16" fillId="4" borderId="14" xfId="2" applyNumberFormat="1" applyFont="1" applyFill="1" applyBorder="1" applyAlignment="1" applyProtection="1">
      <alignment horizontal="center"/>
      <protection hidden="1"/>
    </xf>
    <xf numFmtId="171" fontId="16" fillId="4" borderId="15" xfId="2" applyNumberFormat="1" applyFont="1" applyFill="1" applyBorder="1" applyAlignment="1" applyProtection="1">
      <alignment horizontal="center"/>
      <protection hidden="1"/>
    </xf>
    <xf numFmtId="171" fontId="16" fillId="4" borderId="16" xfId="2" applyNumberFormat="1" applyFont="1" applyFill="1" applyBorder="1" applyAlignment="1" applyProtection="1">
      <alignment horizontal="center"/>
      <protection hidden="1"/>
    </xf>
    <xf numFmtId="173" fontId="16" fillId="4" borderId="27" xfId="2" applyNumberFormat="1" applyFont="1" applyFill="1" applyBorder="1" applyAlignment="1" applyProtection="1">
      <alignment horizontal="center"/>
      <protection hidden="1"/>
    </xf>
    <xf numFmtId="173" fontId="16" fillId="4" borderId="28" xfId="2" applyNumberFormat="1" applyFont="1" applyFill="1" applyBorder="1" applyAlignment="1" applyProtection="1">
      <alignment horizontal="center"/>
      <protection hidden="1"/>
    </xf>
    <xf numFmtId="173" fontId="16" fillId="4" borderId="29" xfId="2" applyNumberFormat="1" applyFont="1" applyFill="1" applyBorder="1" applyAlignment="1" applyProtection="1">
      <alignment horizontal="center"/>
      <protection hidden="1"/>
    </xf>
    <xf numFmtId="172" fontId="16" fillId="4" borderId="42" xfId="2" applyNumberFormat="1" applyFont="1" applyFill="1" applyBorder="1" applyAlignment="1" applyProtection="1">
      <alignment horizontal="center"/>
      <protection hidden="1"/>
    </xf>
    <xf numFmtId="172" fontId="16" fillId="4" borderId="43" xfId="2" applyNumberFormat="1" applyFont="1" applyFill="1" applyBorder="1" applyAlignment="1" applyProtection="1">
      <alignment horizontal="center"/>
      <protection hidden="1"/>
    </xf>
    <xf numFmtId="172" fontId="16" fillId="4" borderId="44" xfId="2" applyNumberFormat="1" applyFont="1" applyFill="1" applyBorder="1" applyAlignment="1" applyProtection="1">
      <alignment horizontal="center"/>
      <protection hidden="1"/>
    </xf>
    <xf numFmtId="173" fontId="16" fillId="4" borderId="14" xfId="2" applyNumberFormat="1" applyFont="1" applyFill="1" applyBorder="1" applyAlignment="1" applyProtection="1">
      <alignment horizontal="center"/>
      <protection hidden="1"/>
    </xf>
    <xf numFmtId="173" fontId="16" fillId="4" borderId="20" xfId="2" applyNumberFormat="1" applyFont="1" applyFill="1" applyBorder="1" applyAlignment="1" applyProtection="1">
      <alignment horizontal="center"/>
      <protection hidden="1"/>
    </xf>
    <xf numFmtId="173" fontId="16" fillId="4" borderId="21" xfId="2" applyNumberFormat="1" applyFont="1" applyFill="1" applyBorder="1" applyAlignment="1" applyProtection="1">
      <alignment horizontal="center"/>
      <protection hidden="1"/>
    </xf>
    <xf numFmtId="173" fontId="16" fillId="4" borderId="22" xfId="2" applyNumberFormat="1" applyFont="1" applyFill="1" applyBorder="1" applyAlignment="1" applyProtection="1">
      <alignment horizontal="center"/>
      <protection hidden="1"/>
    </xf>
    <xf numFmtId="173" fontId="16" fillId="4" borderId="42" xfId="2" applyNumberFormat="1" applyFont="1" applyFill="1" applyBorder="1" applyAlignment="1" applyProtection="1">
      <alignment horizontal="center"/>
      <protection hidden="1"/>
    </xf>
    <xf numFmtId="173" fontId="16" fillId="4" borderId="43" xfId="2" applyNumberFormat="1" applyFont="1" applyFill="1" applyBorder="1" applyAlignment="1" applyProtection="1">
      <alignment horizontal="center"/>
      <protection hidden="1"/>
    </xf>
    <xf numFmtId="173" fontId="16" fillId="4" borderId="44" xfId="2" applyNumberFormat="1" applyFont="1" applyFill="1" applyBorder="1" applyAlignment="1" applyProtection="1">
      <alignment horizontal="center"/>
      <protection hidden="1"/>
    </xf>
    <xf numFmtId="166" fontId="28" fillId="3" borderId="0" xfId="1" applyNumberFormat="1" applyFont="1" applyFill="1" applyBorder="1" applyAlignment="1" applyProtection="1">
      <alignment horizontal="right"/>
      <protection hidden="1"/>
    </xf>
    <xf numFmtId="40" fontId="12" fillId="3" borderId="0" xfId="4" applyNumberFormat="1" applyFont="1" applyFill="1" applyAlignment="1" applyProtection="1">
      <alignment horizontal="left"/>
      <protection hidden="1"/>
    </xf>
    <xf numFmtId="0" fontId="37" fillId="3" borderId="0" xfId="0" applyFont="1" applyFill="1" applyAlignment="1" applyProtection="1">
      <alignment vertical="center"/>
      <protection hidden="1"/>
    </xf>
    <xf numFmtId="40" fontId="13" fillId="3" borderId="0" xfId="4" applyNumberFormat="1" applyFont="1" applyFill="1" applyAlignment="1" applyProtection="1">
      <alignment vertical="center"/>
      <protection hidden="1"/>
    </xf>
    <xf numFmtId="40" fontId="12" fillId="3" borderId="0" xfId="4" applyNumberFormat="1" applyFont="1" applyFill="1" applyAlignment="1" applyProtection="1">
      <alignment vertical="center"/>
      <protection hidden="1"/>
    </xf>
    <xf numFmtId="0" fontId="35" fillId="3" borderId="0" xfId="0" applyFont="1" applyFill="1" applyAlignment="1" applyProtection="1">
      <alignment horizontal="left"/>
      <protection hidden="1"/>
    </xf>
    <xf numFmtId="0" fontId="29" fillId="3" borderId="0" xfId="3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29" fillId="3" borderId="0" xfId="0" applyFont="1" applyFill="1" applyProtection="1">
      <protection hidden="1"/>
    </xf>
    <xf numFmtId="0" fontId="47" fillId="3" borderId="0" xfId="3" applyFont="1" applyFill="1" applyAlignment="1" applyProtection="1">
      <alignment vertical="center"/>
      <protection hidden="1"/>
    </xf>
    <xf numFmtId="0" fontId="33" fillId="3" borderId="0" xfId="3" applyFont="1" applyFill="1" applyAlignment="1" applyProtection="1">
      <alignment horizontal="left" vertical="center"/>
      <protection hidden="1"/>
    </xf>
    <xf numFmtId="0" fontId="35" fillId="3" borderId="0" xfId="0" applyFont="1" applyFill="1" applyAlignment="1" applyProtection="1">
      <alignment vertical="top"/>
      <protection hidden="1"/>
    </xf>
    <xf numFmtId="0" fontId="38" fillId="3" borderId="0" xfId="0" applyFont="1" applyFill="1" applyAlignment="1" applyProtection="1">
      <alignment horizontal="left"/>
      <protection hidden="1"/>
    </xf>
    <xf numFmtId="0" fontId="35" fillId="3" borderId="0" xfId="0" applyFont="1" applyFill="1" applyAlignment="1" applyProtection="1">
      <alignment vertical="center"/>
      <protection hidden="1"/>
    </xf>
    <xf numFmtId="0" fontId="48" fillId="3" borderId="0" xfId="3" applyFont="1" applyFill="1" applyAlignment="1" applyProtection="1">
      <alignment horizontal="left" vertical="top" indent="1"/>
      <protection hidden="1"/>
    </xf>
    <xf numFmtId="0" fontId="28" fillId="3" borderId="0" xfId="0" applyFont="1" applyFill="1" applyAlignment="1" applyProtection="1">
      <alignment horizontal="left" vertical="center" indent="1"/>
      <protection hidden="1"/>
    </xf>
    <xf numFmtId="0" fontId="11" fillId="3" borderId="0" xfId="0" applyFont="1" applyFill="1" applyAlignment="1" applyProtection="1">
      <alignment horizontal="left" indent="1"/>
      <protection hidden="1"/>
    </xf>
    <xf numFmtId="169" fontId="16" fillId="5" borderId="24" xfId="2" applyNumberFormat="1" applyFont="1" applyFill="1" applyBorder="1" applyAlignment="1" applyProtection="1">
      <alignment horizontal="center"/>
      <protection hidden="1"/>
    </xf>
    <xf numFmtId="166" fontId="28" fillId="6" borderId="0" xfId="1" applyNumberFormat="1" applyFont="1" applyFill="1" applyBorder="1" applyAlignment="1" applyProtection="1">
      <alignment horizontal="right" indent="1"/>
      <protection hidden="1"/>
    </xf>
    <xf numFmtId="166" fontId="43" fillId="3" borderId="0" xfId="1" applyNumberFormat="1" applyFont="1" applyFill="1" applyBorder="1" applyAlignment="1" applyProtection="1">
      <alignment horizontal="right" indent="1"/>
      <protection hidden="1"/>
    </xf>
    <xf numFmtId="40" fontId="42" fillId="3" borderId="0" xfId="4" applyNumberFormat="1" applyFont="1" applyFill="1" applyProtection="1">
      <protection hidden="1"/>
    </xf>
    <xf numFmtId="40" fontId="28" fillId="3" borderId="0" xfId="4" applyNumberFormat="1" applyFont="1" applyFill="1" applyAlignment="1" applyProtection="1">
      <alignment horizontal="right"/>
      <protection hidden="1"/>
    </xf>
    <xf numFmtId="172" fontId="28" fillId="6" borderId="0" xfId="0" applyNumberFormat="1" applyFont="1" applyFill="1" applyAlignment="1" applyProtection="1">
      <alignment horizontal="right"/>
      <protection hidden="1"/>
    </xf>
    <xf numFmtId="40" fontId="28" fillId="3" borderId="0" xfId="4" applyNumberFormat="1" applyFont="1" applyFill="1" applyAlignment="1" applyProtection="1">
      <alignment horizontal="left" indent="1"/>
      <protection hidden="1"/>
    </xf>
    <xf numFmtId="172" fontId="28" fillId="6" borderId="0" xfId="2" applyNumberFormat="1" applyFont="1" applyFill="1" applyBorder="1" applyAlignment="1" applyProtection="1">
      <alignment horizontal="right"/>
      <protection hidden="1"/>
    </xf>
    <xf numFmtId="165" fontId="43" fillId="3" borderId="0" xfId="0" applyNumberFormat="1" applyFont="1" applyFill="1" applyAlignment="1" applyProtection="1">
      <alignment horizontal="right"/>
      <protection hidden="1"/>
    </xf>
    <xf numFmtId="40" fontId="43" fillId="3" borderId="0" xfId="4" applyNumberFormat="1" applyFont="1" applyFill="1" applyAlignment="1" applyProtection="1">
      <alignment horizontal="right"/>
      <protection hidden="1"/>
    </xf>
    <xf numFmtId="165" fontId="43" fillId="3" borderId="0" xfId="4" applyNumberFormat="1" applyFont="1" applyFill="1" applyAlignment="1" applyProtection="1">
      <alignment horizontal="right"/>
      <protection hidden="1"/>
    </xf>
    <xf numFmtId="173" fontId="28" fillId="6" borderId="0" xfId="2" applyNumberFormat="1" applyFont="1" applyFill="1" applyBorder="1" applyAlignment="1" applyProtection="1">
      <alignment horizontal="right"/>
      <protection hidden="1"/>
    </xf>
    <xf numFmtId="175" fontId="28" fillId="6" borderId="0" xfId="2" applyNumberFormat="1" applyFont="1" applyFill="1" applyBorder="1" applyAlignment="1" applyProtection="1">
      <alignment horizontal="right"/>
      <protection hidden="1"/>
    </xf>
    <xf numFmtId="165" fontId="43" fillId="6" borderId="0" xfId="0" applyNumberFormat="1" applyFont="1" applyFill="1" applyAlignment="1" applyProtection="1">
      <alignment horizontal="right"/>
      <protection hidden="1"/>
    </xf>
    <xf numFmtId="0" fontId="0" fillId="3" borderId="0" xfId="0" applyFill="1"/>
    <xf numFmtId="165" fontId="28" fillId="3" borderId="0" xfId="5" applyNumberFormat="1" applyFont="1" applyFill="1" applyAlignment="1" applyProtection="1">
      <alignment vertical="center"/>
      <protection hidden="1"/>
    </xf>
    <xf numFmtId="165" fontId="28" fillId="3" borderId="0" xfId="5" applyNumberFormat="1" applyFont="1" applyFill="1" applyAlignment="1" applyProtection="1">
      <alignment horizontal="right"/>
      <protection hidden="1"/>
    </xf>
    <xf numFmtId="165" fontId="28" fillId="3" borderId="0" xfId="5" applyNumberFormat="1" applyFont="1" applyFill="1" applyAlignment="1" applyProtection="1">
      <alignment horizontal="right" indent="1"/>
      <protection hidden="1"/>
    </xf>
    <xf numFmtId="164" fontId="6" fillId="3" borderId="0" xfId="5" applyNumberFormat="1" applyFont="1" applyFill="1" applyProtection="1">
      <protection hidden="1"/>
    </xf>
    <xf numFmtId="40" fontId="16" fillId="4" borderId="6" xfId="0" applyNumberFormat="1" applyFont="1" applyFill="1" applyBorder="1" applyAlignment="1" applyProtection="1">
      <alignment horizontal="left" indent="1"/>
      <protection hidden="1"/>
    </xf>
    <xf numFmtId="40" fontId="16" fillId="4" borderId="51" xfId="0" applyNumberFormat="1" applyFont="1" applyFill="1" applyBorder="1" applyAlignment="1" applyProtection="1">
      <alignment horizontal="left" indent="1"/>
      <protection hidden="1"/>
    </xf>
    <xf numFmtId="172" fontId="16" fillId="4" borderId="17" xfId="2" applyNumberFormat="1" applyFont="1" applyFill="1" applyBorder="1" applyAlignment="1" applyProtection="1">
      <alignment horizontal="center"/>
      <protection hidden="1"/>
    </xf>
    <xf numFmtId="172" fontId="16" fillId="4" borderId="18" xfId="2" applyNumberFormat="1" applyFont="1" applyFill="1" applyBorder="1" applyAlignment="1" applyProtection="1">
      <alignment horizontal="center"/>
      <protection hidden="1"/>
    </xf>
    <xf numFmtId="172" fontId="16" fillId="4" borderId="19" xfId="2" applyNumberFormat="1" applyFont="1" applyFill="1" applyBorder="1" applyAlignment="1" applyProtection="1">
      <alignment horizontal="center"/>
      <protection hidden="1"/>
    </xf>
    <xf numFmtId="40" fontId="16" fillId="4" borderId="5" xfId="0" applyNumberFormat="1" applyFont="1" applyFill="1" applyBorder="1" applyAlignment="1" applyProtection="1">
      <alignment horizontal="left" indent="1"/>
      <protection hidden="1"/>
    </xf>
    <xf numFmtId="172" fontId="16" fillId="4" borderId="20" xfId="2" applyNumberFormat="1" applyFont="1" applyFill="1" applyBorder="1" applyAlignment="1" applyProtection="1">
      <alignment horizontal="center"/>
      <protection hidden="1"/>
    </xf>
    <xf numFmtId="172" fontId="16" fillId="4" borderId="21" xfId="2" applyNumberFormat="1" applyFont="1" applyFill="1" applyBorder="1" applyAlignment="1" applyProtection="1">
      <alignment horizontal="center"/>
      <protection hidden="1"/>
    </xf>
    <xf numFmtId="172" fontId="16" fillId="4" borderId="22" xfId="2" applyNumberFormat="1" applyFont="1" applyFill="1" applyBorder="1" applyAlignment="1" applyProtection="1">
      <alignment horizontal="center"/>
      <protection hidden="1"/>
    </xf>
    <xf numFmtId="40" fontId="22" fillId="4" borderId="6" xfId="0" applyNumberFormat="1" applyFont="1" applyFill="1" applyBorder="1" applyAlignment="1" applyProtection="1">
      <alignment horizontal="left" indent="1"/>
      <protection hidden="1"/>
    </xf>
    <xf numFmtId="40" fontId="16" fillId="4" borderId="26" xfId="0" applyNumberFormat="1" applyFont="1" applyFill="1" applyBorder="1" applyAlignment="1" applyProtection="1">
      <alignment horizontal="left" indent="1"/>
      <protection hidden="1"/>
    </xf>
    <xf numFmtId="172" fontId="16" fillId="4" borderId="27" xfId="2" applyNumberFormat="1" applyFont="1" applyFill="1" applyBorder="1" applyAlignment="1" applyProtection="1">
      <alignment horizontal="center"/>
      <protection hidden="1"/>
    </xf>
    <xf numFmtId="172" fontId="16" fillId="4" borderId="28" xfId="2" applyNumberFormat="1" applyFont="1" applyFill="1" applyBorder="1" applyAlignment="1" applyProtection="1">
      <alignment horizontal="center"/>
      <protection hidden="1"/>
    </xf>
    <xf numFmtId="172" fontId="16" fillId="4" borderId="29" xfId="2" applyNumberFormat="1" applyFont="1" applyFill="1" applyBorder="1" applyAlignment="1" applyProtection="1">
      <alignment horizontal="center"/>
      <protection hidden="1"/>
    </xf>
    <xf numFmtId="40" fontId="16" fillId="4" borderId="52" xfId="0" applyNumberFormat="1" applyFont="1" applyFill="1" applyBorder="1" applyAlignment="1" applyProtection="1">
      <alignment horizontal="left" indent="1"/>
      <protection hidden="1"/>
    </xf>
    <xf numFmtId="40" fontId="16" fillId="4" borderId="6" xfId="4" applyNumberFormat="1" applyFont="1" applyFill="1" applyBorder="1" applyAlignment="1" applyProtection="1">
      <alignment horizontal="left" indent="1"/>
      <protection hidden="1"/>
    </xf>
    <xf numFmtId="40" fontId="16" fillId="4" borderId="51" xfId="4" applyNumberFormat="1" applyFont="1" applyFill="1" applyBorder="1" applyAlignment="1" applyProtection="1">
      <alignment horizontal="left" indent="1"/>
      <protection hidden="1"/>
    </xf>
    <xf numFmtId="40" fontId="16" fillId="4" borderId="26" xfId="4" applyNumberFormat="1" applyFont="1" applyFill="1" applyBorder="1" applyAlignment="1" applyProtection="1">
      <alignment horizontal="left" indent="1"/>
      <protection hidden="1"/>
    </xf>
    <xf numFmtId="40" fontId="16" fillId="4" borderId="7" xfId="0" applyNumberFormat="1" applyFont="1" applyFill="1" applyBorder="1" applyAlignment="1" applyProtection="1">
      <alignment horizontal="left" indent="1"/>
      <protection hidden="1"/>
    </xf>
    <xf numFmtId="172" fontId="16" fillId="4" borderId="23" xfId="2" applyNumberFormat="1" applyFont="1" applyFill="1" applyBorder="1" applyAlignment="1" applyProtection="1">
      <alignment horizontal="center"/>
      <protection hidden="1"/>
    </xf>
    <xf numFmtId="172" fontId="16" fillId="4" borderId="25" xfId="2" applyNumberFormat="1" applyFont="1" applyFill="1" applyBorder="1" applyAlignment="1" applyProtection="1">
      <alignment horizontal="center"/>
      <protection hidden="1"/>
    </xf>
    <xf numFmtId="172" fontId="16" fillId="4" borderId="24" xfId="2" applyNumberFormat="1" applyFont="1" applyFill="1" applyBorder="1" applyAlignment="1" applyProtection="1">
      <alignment horizontal="center"/>
      <protection hidden="1"/>
    </xf>
    <xf numFmtId="40" fontId="16" fillId="4" borderId="30" xfId="0" applyNumberFormat="1" applyFont="1" applyFill="1" applyBorder="1" applyAlignment="1" applyProtection="1">
      <alignment horizontal="left" indent="1"/>
      <protection hidden="1"/>
    </xf>
    <xf numFmtId="40" fontId="16" fillId="4" borderId="4" xfId="4" applyNumberFormat="1" applyFont="1" applyFill="1" applyBorder="1" applyAlignment="1" applyProtection="1">
      <alignment horizontal="left" indent="1"/>
      <protection hidden="1"/>
    </xf>
    <xf numFmtId="40" fontId="16" fillId="4" borderId="52" xfId="4" applyNumberFormat="1" applyFont="1" applyFill="1" applyBorder="1" applyAlignment="1" applyProtection="1">
      <alignment horizontal="left" indent="1"/>
      <protection hidden="1"/>
    </xf>
    <xf numFmtId="40" fontId="16" fillId="4" borderId="34" xfId="4" applyNumberFormat="1" applyFont="1" applyFill="1" applyBorder="1" applyAlignment="1" applyProtection="1">
      <alignment horizontal="left" indent="1"/>
      <protection hidden="1"/>
    </xf>
    <xf numFmtId="40" fontId="16" fillId="4" borderId="30" xfId="4" applyNumberFormat="1" applyFont="1" applyFill="1" applyBorder="1" applyAlignment="1" applyProtection="1">
      <alignment horizontal="left" indent="1"/>
      <protection hidden="1"/>
    </xf>
    <xf numFmtId="40" fontId="16" fillId="4" borderId="5" xfId="4" applyNumberFormat="1" applyFont="1" applyFill="1" applyBorder="1" applyAlignment="1" applyProtection="1">
      <alignment horizontal="left" indent="1"/>
      <protection hidden="1"/>
    </xf>
    <xf numFmtId="172" fontId="16" fillId="4" borderId="31" xfId="2" applyNumberFormat="1" applyFont="1" applyFill="1" applyBorder="1" applyAlignment="1" applyProtection="1">
      <alignment horizontal="center"/>
      <protection hidden="1"/>
    </xf>
    <xf numFmtId="172" fontId="16" fillId="4" borderId="32" xfId="2" applyNumberFormat="1" applyFont="1" applyFill="1" applyBorder="1" applyAlignment="1" applyProtection="1">
      <alignment horizontal="center"/>
      <protection hidden="1"/>
    </xf>
    <xf numFmtId="172" fontId="16" fillId="4" borderId="33" xfId="2" applyNumberFormat="1" applyFont="1" applyFill="1" applyBorder="1" applyAlignment="1" applyProtection="1">
      <alignment horizontal="center"/>
      <protection hidden="1"/>
    </xf>
    <xf numFmtId="40" fontId="16" fillId="4" borderId="11" xfId="4" applyNumberFormat="1" applyFont="1" applyFill="1" applyBorder="1" applyAlignment="1" applyProtection="1">
      <alignment horizontal="left" indent="1"/>
      <protection hidden="1"/>
    </xf>
    <xf numFmtId="40" fontId="16" fillId="4" borderId="12" xfId="4" applyNumberFormat="1" applyFont="1" applyFill="1" applyBorder="1" applyAlignment="1" applyProtection="1">
      <alignment horizontal="left" indent="1"/>
      <protection hidden="1"/>
    </xf>
    <xf numFmtId="40" fontId="16" fillId="4" borderId="7" xfId="4" applyNumberFormat="1" applyFont="1" applyFill="1" applyBorder="1" applyAlignment="1" applyProtection="1">
      <alignment horizontal="left" indent="1"/>
      <protection hidden="1"/>
    </xf>
    <xf numFmtId="40" fontId="16" fillId="4" borderId="11" xfId="0" applyNumberFormat="1" applyFont="1" applyFill="1" applyBorder="1" applyAlignment="1" applyProtection="1">
      <alignment horizontal="left" indent="1"/>
      <protection hidden="1"/>
    </xf>
    <xf numFmtId="40" fontId="16" fillId="4" borderId="13" xfId="0" applyNumberFormat="1" applyFont="1" applyFill="1" applyBorder="1" applyAlignment="1" applyProtection="1">
      <alignment horizontal="left" indent="1"/>
      <protection hidden="1"/>
    </xf>
    <xf numFmtId="40" fontId="16" fillId="4" borderId="12" xfId="0" applyNumberFormat="1" applyFont="1" applyFill="1" applyBorder="1" applyAlignment="1" applyProtection="1">
      <alignment horizontal="left" indent="1"/>
      <protection hidden="1"/>
    </xf>
    <xf numFmtId="164" fontId="6" fillId="3" borderId="0" xfId="5" applyNumberFormat="1" applyFont="1" applyFill="1" applyAlignment="1" applyProtection="1">
      <alignment horizontal="center"/>
      <protection hidden="1"/>
    </xf>
  </cellXfs>
  <cellStyles count="7">
    <cellStyle name="Normal" xfId="0" builtinId="0"/>
    <cellStyle name="Normal 2 2" xfId="5" xr:uid="{48801D78-2068-429E-9E26-5C086F6A70E8}"/>
    <cellStyle name="Normal 4" xfId="3" xr:uid="{267689FE-5EC9-439D-AE8E-7282891006A9}"/>
    <cellStyle name="Normal_form analysis" xfId="4" xr:uid="{3FF765AE-84B0-44DC-B1AA-A1D1EA49641C}"/>
    <cellStyle name="Normal_JAMS Analysis" xfId="6" xr:uid="{ABB3B212-4897-4055-8DC2-B6454DFCC62B}"/>
    <cellStyle name="Note" xfId="2" builtinId="10"/>
    <cellStyle name="Percent" xfId="1" builtinId="5"/>
  </cellStyles>
  <dxfs count="4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173" formatCode="#,##0;[Red]\-#,##0"/>
    </dxf>
    <dxf>
      <numFmt numFmtId="173" formatCode="#,##0;[Red]\-#,##0"/>
    </dxf>
    <dxf>
      <numFmt numFmtId="173" formatCode="#,##0;[Red]\-#,##0"/>
    </dxf>
    <dxf>
      <numFmt numFmtId="173" formatCode="#,##0;[Red]\-#,##0"/>
    </dxf>
    <dxf>
      <numFmt numFmtId="173" formatCode="#,##0;[Red]\-#,##0"/>
    </dxf>
    <dxf>
      <font>
        <color rgb="FFFF0000"/>
      </font>
    </dxf>
    <dxf>
      <numFmt numFmtId="173" formatCode="#,##0;[Red]\-#,##0"/>
    </dxf>
    <dxf>
      <numFmt numFmtId="173" formatCode="#,##0;[Red]\-#,##0"/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173" formatCode="#,##0;[Red]\-#,##0"/>
    </dxf>
    <dxf>
      <numFmt numFmtId="173" formatCode="#,##0;[Red]\-#,##0"/>
    </dxf>
    <dxf>
      <numFmt numFmtId="173" formatCode="#,##0;[Red]\-#,##0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numFmt numFmtId="173" formatCode="#,##0;[Red]\-#,##0"/>
    </dxf>
    <dxf>
      <numFmt numFmtId="173" formatCode="#,##0;[Red]\-#,##0"/>
    </dxf>
    <dxf>
      <numFmt numFmtId="173" formatCode="#,##0;[Red]\-#,##0"/>
    </dxf>
    <dxf>
      <numFmt numFmtId="173" formatCode="#,##0;[Red]\-#,##0"/>
    </dxf>
    <dxf>
      <numFmt numFmtId="173" formatCode="#,##0;[Red]\-#,##0"/>
    </dxf>
    <dxf>
      <numFmt numFmtId="173" formatCode="#,##0;[Red]\-#,##0"/>
    </dxf>
    <dxf>
      <font>
        <color rgb="FFFF0000"/>
      </font>
    </dxf>
    <dxf>
      <font>
        <color rgb="FFFF0000"/>
      </font>
    </dxf>
    <dxf>
      <numFmt numFmtId="173" formatCode="#,##0;[Red]\-#,##0"/>
    </dxf>
    <dxf>
      <font>
        <color rgb="FFFF0000"/>
      </font>
    </dxf>
    <dxf>
      <numFmt numFmtId="173" formatCode="#,##0;[Red]\-#,##0"/>
    </dxf>
    <dxf>
      <font>
        <b val="0"/>
        <i val="0"/>
        <color rgb="FFFF0000"/>
      </font>
      <fill>
        <patternFill patternType="none">
          <bgColor auto="1"/>
        </patternFill>
      </fill>
    </dxf>
    <dxf>
      <font>
        <b val="0"/>
        <i val="0"/>
        <color rgb="FF008E40"/>
      </font>
      <numFmt numFmtId="1" formatCode="0"/>
    </dxf>
    <dxf>
      <font>
        <b val="0"/>
        <i val="0"/>
        <color rgb="FFFF0000"/>
      </font>
      <fill>
        <patternFill patternType="none">
          <bgColor auto="1"/>
        </patternFill>
      </fill>
    </dxf>
    <dxf>
      <font>
        <b val="0"/>
        <i val="0"/>
        <color rgb="FF008E40"/>
      </font>
      <numFmt numFmtId="1" formatCode="0"/>
    </dxf>
    <dxf>
      <font>
        <b val="0"/>
        <i val="0"/>
        <color rgb="FF008E40"/>
      </font>
      <numFmt numFmtId="1" formatCode="0"/>
    </dxf>
    <dxf>
      <font>
        <b/>
        <i val="0"/>
        <color rgb="FF548235"/>
      </font>
      <fill>
        <patternFill patternType="none">
          <bgColor auto="1"/>
        </patternFill>
      </fill>
    </dxf>
    <dxf>
      <font>
        <b val="0"/>
        <i val="0"/>
        <color rgb="FFFF0000"/>
      </font>
      <fill>
        <patternFill patternType="none">
          <bgColor auto="1"/>
        </patternFill>
      </fill>
    </dxf>
    <dxf>
      <font>
        <color rgb="FFFF0000"/>
      </font>
    </dxf>
    <dxf>
      <numFmt numFmtId="173" formatCode="#,##0;[Red]\-#,##0"/>
    </dxf>
    <dxf>
      <font>
        <b val="0"/>
        <i val="0"/>
        <color rgb="FFFF0000"/>
      </font>
      <fill>
        <patternFill patternType="none">
          <bgColor auto="1"/>
        </patternFill>
      </fill>
    </dxf>
    <dxf>
      <font>
        <b val="0"/>
        <i val="0"/>
        <color rgb="FF008E40"/>
      </font>
      <numFmt numFmtId="1" formatCode="0"/>
    </dxf>
    <dxf>
      <font>
        <b val="0"/>
        <i val="0"/>
        <color rgb="FF008E40"/>
      </font>
      <numFmt numFmtId="1" formatCode="0"/>
    </dxf>
    <dxf>
      <font>
        <color rgb="FFFF0000"/>
      </font>
    </dxf>
    <dxf>
      <numFmt numFmtId="173" formatCode="#,##0;[Red]\-#,##0"/>
    </dxf>
  </dxfs>
  <tableStyles count="0" defaultTableStyle="TableStyleMedium2" defaultPivotStyle="PivotStyleLight16"/>
  <colors>
    <mruColors>
      <color rgb="FFF5F5F5"/>
      <color rgb="FF9A0000"/>
      <color rgb="FFF8F8F8"/>
      <color rgb="FFFFFFF1"/>
      <color rgb="FF008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13" Type="http://schemas.openxmlformats.org/officeDocument/2006/relationships/image" Target="../media/image12.emf"/><Relationship Id="rId18" Type="http://schemas.openxmlformats.org/officeDocument/2006/relationships/image" Target="../media/image17.emf"/><Relationship Id="rId26" Type="http://schemas.openxmlformats.org/officeDocument/2006/relationships/image" Target="../media/image25.emf"/><Relationship Id="rId3" Type="http://schemas.openxmlformats.org/officeDocument/2006/relationships/image" Target="../media/image2.emf"/><Relationship Id="rId21" Type="http://schemas.openxmlformats.org/officeDocument/2006/relationships/image" Target="../media/image20.emf"/><Relationship Id="rId7" Type="http://schemas.openxmlformats.org/officeDocument/2006/relationships/image" Target="../media/image6.emf"/><Relationship Id="rId12" Type="http://schemas.openxmlformats.org/officeDocument/2006/relationships/image" Target="../media/image11.emf"/><Relationship Id="rId17" Type="http://schemas.openxmlformats.org/officeDocument/2006/relationships/image" Target="../media/image16.emf"/><Relationship Id="rId25" Type="http://schemas.openxmlformats.org/officeDocument/2006/relationships/image" Target="../media/image24.emf"/><Relationship Id="rId2" Type="http://schemas.openxmlformats.org/officeDocument/2006/relationships/image" Target="../media/image1.emf"/><Relationship Id="rId16" Type="http://schemas.openxmlformats.org/officeDocument/2006/relationships/image" Target="../media/image15.emf"/><Relationship Id="rId20" Type="http://schemas.openxmlformats.org/officeDocument/2006/relationships/image" Target="../media/image19.emf"/><Relationship Id="rId29" Type="http://schemas.openxmlformats.org/officeDocument/2006/relationships/image" Target="../media/image28.png"/><Relationship Id="rId1" Type="http://schemas.openxmlformats.org/officeDocument/2006/relationships/hyperlink" Target="https://excelmodels.com/checkout/?add-to-cart=7462&amp;coupon=SAVE20" TargetMode="External"/><Relationship Id="rId6" Type="http://schemas.openxmlformats.org/officeDocument/2006/relationships/image" Target="../media/image5.emf"/><Relationship Id="rId11" Type="http://schemas.openxmlformats.org/officeDocument/2006/relationships/image" Target="../media/image10.emf"/><Relationship Id="rId24" Type="http://schemas.openxmlformats.org/officeDocument/2006/relationships/image" Target="../media/image23.emf"/><Relationship Id="rId5" Type="http://schemas.openxmlformats.org/officeDocument/2006/relationships/image" Target="../media/image4.emf"/><Relationship Id="rId15" Type="http://schemas.openxmlformats.org/officeDocument/2006/relationships/image" Target="../media/image14.emf"/><Relationship Id="rId23" Type="http://schemas.openxmlformats.org/officeDocument/2006/relationships/image" Target="../media/image22.emf"/><Relationship Id="rId28" Type="http://schemas.openxmlformats.org/officeDocument/2006/relationships/image" Target="../media/image27.emf"/><Relationship Id="rId10" Type="http://schemas.openxmlformats.org/officeDocument/2006/relationships/image" Target="../media/image9.emf"/><Relationship Id="rId19" Type="http://schemas.openxmlformats.org/officeDocument/2006/relationships/image" Target="../media/image18.emf"/><Relationship Id="rId31" Type="http://schemas.openxmlformats.org/officeDocument/2006/relationships/image" Target="../media/image30.emf"/><Relationship Id="rId4" Type="http://schemas.openxmlformats.org/officeDocument/2006/relationships/image" Target="../media/image3.emf"/><Relationship Id="rId9" Type="http://schemas.openxmlformats.org/officeDocument/2006/relationships/image" Target="../media/image8.emf"/><Relationship Id="rId14" Type="http://schemas.openxmlformats.org/officeDocument/2006/relationships/image" Target="../media/image13.emf"/><Relationship Id="rId22" Type="http://schemas.openxmlformats.org/officeDocument/2006/relationships/image" Target="../media/image21.emf"/><Relationship Id="rId27" Type="http://schemas.openxmlformats.org/officeDocument/2006/relationships/image" Target="../media/image26.emf"/><Relationship Id="rId30" Type="http://schemas.openxmlformats.org/officeDocument/2006/relationships/image" Target="../media/image29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emf"/><Relationship Id="rId2" Type="http://schemas.openxmlformats.org/officeDocument/2006/relationships/image" Target="../media/image1.emf"/><Relationship Id="rId1" Type="http://schemas.openxmlformats.org/officeDocument/2006/relationships/hyperlink" Target="https://excelmodels.com/checkout/?add-to-cart=7462&amp;coupon=SAVE20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emf"/><Relationship Id="rId2" Type="http://schemas.openxmlformats.org/officeDocument/2006/relationships/image" Target="../media/image1.emf"/><Relationship Id="rId1" Type="http://schemas.openxmlformats.org/officeDocument/2006/relationships/hyperlink" Target="https://excelmodels.com/checkout/?add-to-cart=7462&amp;coupon=SAVE20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emf"/><Relationship Id="rId2" Type="http://schemas.openxmlformats.org/officeDocument/2006/relationships/image" Target="../media/image1.emf"/><Relationship Id="rId1" Type="http://schemas.openxmlformats.org/officeDocument/2006/relationships/hyperlink" Target="https://excelmodels.com/checkout/?add-to-cart=7462&amp;coupon=SAVE20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emf"/><Relationship Id="rId2" Type="http://schemas.openxmlformats.org/officeDocument/2006/relationships/image" Target="../media/image1.emf"/><Relationship Id="rId1" Type="http://schemas.openxmlformats.org/officeDocument/2006/relationships/hyperlink" Target="https://excelmodels.com/checkout/?add-to-cart=7462&amp;coupon=SAVE20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emf"/><Relationship Id="rId2" Type="http://schemas.openxmlformats.org/officeDocument/2006/relationships/image" Target="../media/image1.emf"/><Relationship Id="rId1" Type="http://schemas.openxmlformats.org/officeDocument/2006/relationships/hyperlink" Target="https://excelmodels.com/checkout/?add-to-cart=7462&amp;coupon=SAVE20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emf"/><Relationship Id="rId2" Type="http://schemas.openxmlformats.org/officeDocument/2006/relationships/image" Target="../media/image1.emf"/><Relationship Id="rId1" Type="http://schemas.openxmlformats.org/officeDocument/2006/relationships/hyperlink" Target="https://excelmodels.com/checkout/?add-to-cart=7462&amp;coupon=SAVE20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hyperlink" Target="https://excelmodels.com/checkout/?add-to-cart=7462&amp;coupon=SAVE20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4.emf"/><Relationship Id="rId1" Type="http://schemas.openxmlformats.org/officeDocument/2006/relationships/image" Target="../media/image3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4.emf"/><Relationship Id="rId1" Type="http://schemas.openxmlformats.org/officeDocument/2006/relationships/image" Target="../media/image3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4.emf"/><Relationship Id="rId1" Type="http://schemas.openxmlformats.org/officeDocument/2006/relationships/image" Target="../media/image3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4.emf"/><Relationship Id="rId1" Type="http://schemas.openxmlformats.org/officeDocument/2006/relationships/image" Target="../media/image31.jpe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6.emf"/><Relationship Id="rId1" Type="http://schemas.openxmlformats.org/officeDocument/2006/relationships/image" Target="../media/image3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0</xdr:colOff>
      <xdr:row>1</xdr:row>
      <xdr:rowOff>53340</xdr:rowOff>
    </xdr:from>
    <xdr:to>
      <xdr:col>3</xdr:col>
      <xdr:colOff>350520</xdr:colOff>
      <xdr:row>2</xdr:row>
      <xdr:rowOff>7620</xdr:rowOff>
    </xdr:to>
    <xdr:pic>
      <xdr:nvPicPr>
        <xdr:cNvPr id="116" name="Picture 1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3B4DFF-635F-412E-80C4-E7C2D187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8288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68579</xdr:colOff>
      <xdr:row>29</xdr:row>
      <xdr:rowOff>57150</xdr:rowOff>
    </xdr:from>
    <xdr:to>
      <xdr:col>12</xdr:col>
      <xdr:colOff>289137</xdr:colOff>
      <xdr:row>34</xdr:row>
      <xdr:rowOff>114502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6893AB64-1AA2-45F6-A0FC-317432654C0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6059" y="6358890"/>
          <a:ext cx="3344758" cy="971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22859</xdr:colOff>
      <xdr:row>2</xdr:row>
      <xdr:rowOff>106680</xdr:rowOff>
    </xdr:from>
    <xdr:to>
      <xdr:col>6</xdr:col>
      <xdr:colOff>1143151</xdr:colOff>
      <xdr:row>3</xdr:row>
      <xdr:rowOff>15240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62F5E812-82B9-4D3F-B853-DA783E4A8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39" y="480060"/>
          <a:ext cx="6126632" cy="899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2</xdr:col>
      <xdr:colOff>15240</xdr:colOff>
      <xdr:row>10</xdr:row>
      <xdr:rowOff>369572</xdr:rowOff>
    </xdr:from>
    <xdr:to>
      <xdr:col>6</xdr:col>
      <xdr:colOff>1116502</xdr:colOff>
      <xdr:row>19</xdr:row>
      <xdr:rowOff>68641</xdr:rowOff>
    </xdr:to>
    <xdr:grpSp>
      <xdr:nvGrpSpPr>
        <xdr:cNvPr id="219" name="Group 218">
          <a:extLst>
            <a:ext uri="{FF2B5EF4-FFF2-40B4-BE49-F238E27FC236}">
              <a16:creationId xmlns:a16="http://schemas.microsoft.com/office/drawing/2014/main" id="{F9B276BB-D4DA-9BE1-01A1-88BB599CED58}"/>
            </a:ext>
          </a:extLst>
        </xdr:cNvPr>
        <xdr:cNvGrpSpPr>
          <a:grpSpLocks noChangeAspect="1"/>
        </xdr:cNvGrpSpPr>
      </xdr:nvGrpSpPr>
      <xdr:grpSpPr>
        <a:xfrm>
          <a:off x="350520" y="3082292"/>
          <a:ext cx="6107602" cy="1543109"/>
          <a:chOff x="365760" y="2609852"/>
          <a:chExt cx="6107602" cy="1543109"/>
        </a:xfrm>
      </xdr:grpSpPr>
      <xdr:grpSp>
        <xdr:nvGrpSpPr>
          <xdr:cNvPr id="157" name="Group 156">
            <a:extLst>
              <a:ext uri="{FF2B5EF4-FFF2-40B4-BE49-F238E27FC236}">
                <a16:creationId xmlns:a16="http://schemas.microsoft.com/office/drawing/2014/main" id="{E5FF5593-E1E4-5828-1C9E-24F4E4F9ED43}"/>
              </a:ext>
            </a:extLst>
          </xdr:cNvPr>
          <xdr:cNvGrpSpPr>
            <a:grpSpLocks noChangeAspect="1"/>
          </xdr:cNvGrpSpPr>
        </xdr:nvGrpSpPr>
        <xdr:grpSpPr>
          <a:xfrm>
            <a:off x="941435" y="2904604"/>
            <a:ext cx="3062282" cy="1235642"/>
            <a:chOff x="941435" y="2904604"/>
            <a:chExt cx="3062282" cy="1235642"/>
          </a:xfrm>
        </xdr:grpSpPr>
        <xdr:pic>
          <xdr:nvPicPr>
            <xdr:cNvPr id="30" name="Picture 29">
              <a:extLst>
                <a:ext uri="{FF2B5EF4-FFF2-40B4-BE49-F238E27FC236}">
                  <a16:creationId xmlns:a16="http://schemas.microsoft.com/office/drawing/2014/main" id="{DEDA6C7E-83F7-C636-8006-45E1D984F66A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380004" y="3771095"/>
              <a:ext cx="623713" cy="18594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1" name="Picture 30">
              <a:extLst>
                <a:ext uri="{FF2B5EF4-FFF2-40B4-BE49-F238E27FC236}">
                  <a16:creationId xmlns:a16="http://schemas.microsoft.com/office/drawing/2014/main" id="{000A376C-E62A-6F08-2330-1C969AE7BE93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380004" y="3970077"/>
              <a:ext cx="623027" cy="17016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46" name="Picture 45">
              <a:extLst>
                <a:ext uri="{FF2B5EF4-FFF2-40B4-BE49-F238E27FC236}">
                  <a16:creationId xmlns:a16="http://schemas.microsoft.com/office/drawing/2014/main" id="{94F86EF1-8CC9-BD6C-CA71-0E9B00423EBE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41435" y="3771095"/>
              <a:ext cx="626054" cy="18594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47" name="Picture 46">
              <a:extLst>
                <a:ext uri="{FF2B5EF4-FFF2-40B4-BE49-F238E27FC236}">
                  <a16:creationId xmlns:a16="http://schemas.microsoft.com/office/drawing/2014/main" id="{EA077F48-49CE-4AD7-FBB8-CA6507B2B575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41435" y="3970077"/>
              <a:ext cx="626054" cy="17016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42" name="Picture 41">
              <a:extLst>
                <a:ext uri="{FF2B5EF4-FFF2-40B4-BE49-F238E27FC236}">
                  <a16:creationId xmlns:a16="http://schemas.microsoft.com/office/drawing/2014/main" id="{9A925A04-BF4C-E636-52E9-B498B8E376E6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553587" y="3771095"/>
              <a:ext cx="622314" cy="18594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43" name="Picture 42">
              <a:extLst>
                <a:ext uri="{FF2B5EF4-FFF2-40B4-BE49-F238E27FC236}">
                  <a16:creationId xmlns:a16="http://schemas.microsoft.com/office/drawing/2014/main" id="{19B4BE93-6CA2-357A-B5D3-297EDF35EA95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1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553702" y="3970077"/>
              <a:ext cx="622314" cy="17016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8" name="Picture 37">
              <a:extLst>
                <a:ext uri="{FF2B5EF4-FFF2-40B4-BE49-F238E27FC236}">
                  <a16:creationId xmlns:a16="http://schemas.microsoft.com/office/drawing/2014/main" id="{5D90A1AF-ECE4-2618-8FD6-8ACAD4B8FAE5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1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162002" y="3771095"/>
              <a:ext cx="623027" cy="18594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9" name="Picture 38">
              <a:extLst>
                <a:ext uri="{FF2B5EF4-FFF2-40B4-BE49-F238E27FC236}">
                  <a16:creationId xmlns:a16="http://schemas.microsoft.com/office/drawing/2014/main" id="{E6ECBEBB-3C8F-6A9B-6343-75CE121B2FD3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1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162232" y="3970077"/>
              <a:ext cx="623027" cy="17016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4" name="Picture 33">
              <a:extLst>
                <a:ext uri="{FF2B5EF4-FFF2-40B4-BE49-F238E27FC236}">
                  <a16:creationId xmlns:a16="http://schemas.microsoft.com/office/drawing/2014/main" id="{9BAEE354-D1C3-BFF9-F054-A7C55F26FCC9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1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771128" y="3771095"/>
              <a:ext cx="622773" cy="18594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35" name="Picture 34">
              <a:extLst>
                <a:ext uri="{FF2B5EF4-FFF2-40B4-BE49-F238E27FC236}">
                  <a16:creationId xmlns:a16="http://schemas.microsoft.com/office/drawing/2014/main" id="{914599DF-0102-E421-D513-31EE635F2639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771473" y="3970077"/>
              <a:ext cx="622314" cy="17016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cxnSp macro="">
          <xdr:nvCxnSpPr>
            <xdr:cNvPr id="49" name="Straight Arrow Connector 48">
              <a:extLst>
                <a:ext uri="{FF2B5EF4-FFF2-40B4-BE49-F238E27FC236}">
                  <a16:creationId xmlns:a16="http://schemas.microsoft.com/office/drawing/2014/main" id="{0185C615-3787-12EB-6A3C-60F39A0F4177}"/>
                </a:ext>
              </a:extLst>
            </xdr:cNvPr>
            <xdr:cNvCxnSpPr>
              <a:cxnSpLocks/>
            </xdr:cNvCxnSpPr>
          </xdr:nvCxnSpPr>
          <xdr:spPr>
            <a:xfrm flipH="1">
              <a:off x="1253050" y="3511402"/>
              <a:ext cx="3006" cy="258409"/>
            </a:xfrm>
            <a:prstGeom prst="straightConnector1">
              <a:avLst/>
            </a:prstGeom>
            <a:ln w="3175">
              <a:solidFill>
                <a:schemeClr val="tx1"/>
              </a:solidFill>
              <a:tailEnd type="triangle" w="med" len="sm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pic>
          <xdr:nvPicPr>
            <xdr:cNvPr id="44" name="Picture 43">
              <a:extLst>
                <a:ext uri="{FF2B5EF4-FFF2-40B4-BE49-F238E27FC236}">
                  <a16:creationId xmlns:a16="http://schemas.microsoft.com/office/drawing/2014/main" id="{1EFBCCF8-B88C-D8DD-FD17-4BFFAD00A1CD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38336" y="3418013"/>
              <a:ext cx="430831" cy="18585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cxnSp macro="">
          <xdr:nvCxnSpPr>
            <xdr:cNvPr id="51" name="Straight Arrow Connector 50">
              <a:extLst>
                <a:ext uri="{FF2B5EF4-FFF2-40B4-BE49-F238E27FC236}">
                  <a16:creationId xmlns:a16="http://schemas.microsoft.com/office/drawing/2014/main" id="{FB509986-2B07-A1D6-0EAB-AB2F83372188}"/>
                </a:ext>
              </a:extLst>
            </xdr:cNvPr>
            <xdr:cNvCxnSpPr>
              <a:cxnSpLocks/>
            </xdr:cNvCxnSpPr>
          </xdr:nvCxnSpPr>
          <xdr:spPr>
            <a:xfrm>
              <a:off x="1860531" y="3513429"/>
              <a:ext cx="1156" cy="256383"/>
            </a:xfrm>
            <a:prstGeom prst="straightConnector1">
              <a:avLst/>
            </a:prstGeom>
            <a:ln w="3175">
              <a:solidFill>
                <a:schemeClr val="tx1"/>
              </a:solidFill>
              <a:tailEnd type="triangle" w="med" len="sm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pic>
          <xdr:nvPicPr>
            <xdr:cNvPr id="40" name="Picture 39">
              <a:extLst>
                <a:ext uri="{FF2B5EF4-FFF2-40B4-BE49-F238E27FC236}">
                  <a16:creationId xmlns:a16="http://schemas.microsoft.com/office/drawing/2014/main" id="{0BF219F3-CA41-1BC4-7A29-EFA4A13A6171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649631" y="3419310"/>
              <a:ext cx="422954" cy="18413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cxnSp macro="">
          <xdr:nvCxnSpPr>
            <xdr:cNvPr id="53" name="Straight Arrow Connector 52">
              <a:extLst>
                <a:ext uri="{FF2B5EF4-FFF2-40B4-BE49-F238E27FC236}">
                  <a16:creationId xmlns:a16="http://schemas.microsoft.com/office/drawing/2014/main" id="{2F0BDD49-CA27-5CC4-B823-2D02C1076BAE}"/>
                </a:ext>
              </a:extLst>
            </xdr:cNvPr>
            <xdr:cNvCxnSpPr>
              <a:cxnSpLocks/>
            </xdr:cNvCxnSpPr>
          </xdr:nvCxnSpPr>
          <xdr:spPr>
            <a:xfrm flipH="1">
              <a:off x="2467558" y="3512024"/>
              <a:ext cx="3510" cy="257788"/>
            </a:xfrm>
            <a:prstGeom prst="straightConnector1">
              <a:avLst/>
            </a:prstGeom>
            <a:ln w="3175">
              <a:solidFill>
                <a:schemeClr val="tx1"/>
              </a:solidFill>
              <a:tailEnd type="triangle" w="med" len="sm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pic>
          <xdr:nvPicPr>
            <xdr:cNvPr id="36" name="Picture 35">
              <a:extLst>
                <a:ext uri="{FF2B5EF4-FFF2-40B4-BE49-F238E27FC236}">
                  <a16:creationId xmlns:a16="http://schemas.microsoft.com/office/drawing/2014/main" id="{5F115E19-39F9-A48C-220A-81965DA2D1FC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228082" y="3417683"/>
              <a:ext cx="491098" cy="18576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29" name="Picture 28">
              <a:extLst>
                <a:ext uri="{FF2B5EF4-FFF2-40B4-BE49-F238E27FC236}">
                  <a16:creationId xmlns:a16="http://schemas.microsoft.com/office/drawing/2014/main" id="{3BC8EED3-D203-D32C-C7AB-AC8D845F7332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726616" y="2904604"/>
              <a:ext cx="967808" cy="1855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cxnSp macro="">
          <xdr:nvCxnSpPr>
            <xdr:cNvPr id="73" name="Straight Arrow Connector 72">
              <a:extLst>
                <a:ext uri="{FF2B5EF4-FFF2-40B4-BE49-F238E27FC236}">
                  <a16:creationId xmlns:a16="http://schemas.microsoft.com/office/drawing/2014/main" id="{0D232ACF-4F39-40DD-BD1C-83C69934629C}"/>
                </a:ext>
              </a:extLst>
            </xdr:cNvPr>
            <xdr:cNvCxnSpPr>
              <a:cxnSpLocks/>
            </xdr:cNvCxnSpPr>
          </xdr:nvCxnSpPr>
          <xdr:spPr>
            <a:xfrm flipH="1">
              <a:off x="3677581" y="2994152"/>
              <a:ext cx="2035" cy="775658"/>
            </a:xfrm>
            <a:prstGeom prst="straightConnector1">
              <a:avLst/>
            </a:prstGeom>
            <a:ln w="3175">
              <a:solidFill>
                <a:schemeClr val="tx1"/>
              </a:solidFill>
              <a:tailEnd type="triangle" w="med" len="sm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pic>
          <xdr:nvPicPr>
            <xdr:cNvPr id="32" name="Picture 31">
              <a:extLst>
                <a:ext uri="{FF2B5EF4-FFF2-40B4-BE49-F238E27FC236}">
                  <a16:creationId xmlns:a16="http://schemas.microsoft.com/office/drawing/2014/main" id="{550B47B4-B4D9-9247-08BC-C328A85ABC04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2278071" y="3159120"/>
              <a:ext cx="817516" cy="185851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cxnSp macro="">
          <xdr:nvCxnSpPr>
            <xdr:cNvPr id="78" name="Straight Arrow Connector 77">
              <a:extLst>
                <a:ext uri="{FF2B5EF4-FFF2-40B4-BE49-F238E27FC236}">
                  <a16:creationId xmlns:a16="http://schemas.microsoft.com/office/drawing/2014/main" id="{4EA8B903-7CB1-30F8-FC50-362F3FB9D65D}"/>
                </a:ext>
              </a:extLst>
            </xdr:cNvPr>
            <xdr:cNvCxnSpPr>
              <a:cxnSpLocks/>
            </xdr:cNvCxnSpPr>
          </xdr:nvCxnSpPr>
          <xdr:spPr>
            <a:xfrm flipH="1">
              <a:off x="3078159" y="3243902"/>
              <a:ext cx="2035" cy="525909"/>
            </a:xfrm>
            <a:prstGeom prst="straightConnector1">
              <a:avLst/>
            </a:prstGeom>
            <a:ln w="3175">
              <a:solidFill>
                <a:schemeClr val="tx1"/>
              </a:solidFill>
              <a:tailEnd type="triangle" w="med" len="sm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56" name="Group 155">
            <a:extLst>
              <a:ext uri="{FF2B5EF4-FFF2-40B4-BE49-F238E27FC236}">
                <a16:creationId xmlns:a16="http://schemas.microsoft.com/office/drawing/2014/main" id="{C34CB0D8-01AF-1F77-3EA4-65A8C0B58F60}"/>
              </a:ext>
            </a:extLst>
          </xdr:cNvPr>
          <xdr:cNvGrpSpPr>
            <a:grpSpLocks noChangeAspect="1"/>
          </xdr:cNvGrpSpPr>
        </xdr:nvGrpSpPr>
        <xdr:grpSpPr>
          <a:xfrm>
            <a:off x="4235821" y="2900853"/>
            <a:ext cx="2237541" cy="1248687"/>
            <a:chOff x="4383464" y="2900853"/>
            <a:chExt cx="2237541" cy="1248687"/>
          </a:xfrm>
        </xdr:grpSpPr>
        <xdr:cxnSp macro="">
          <xdr:nvCxnSpPr>
            <xdr:cNvPr id="82" name="Straight Arrow Connector 81">
              <a:extLst>
                <a:ext uri="{FF2B5EF4-FFF2-40B4-BE49-F238E27FC236}">
                  <a16:creationId xmlns:a16="http://schemas.microsoft.com/office/drawing/2014/main" id="{42DA310F-6956-46C8-AEE0-E8BF2277313B}"/>
                </a:ext>
              </a:extLst>
            </xdr:cNvPr>
            <xdr:cNvCxnSpPr>
              <a:cxnSpLocks/>
            </xdr:cNvCxnSpPr>
          </xdr:nvCxnSpPr>
          <xdr:spPr>
            <a:xfrm flipH="1">
              <a:off x="4704451" y="3512024"/>
              <a:ext cx="3508" cy="257788"/>
            </a:xfrm>
            <a:prstGeom prst="straightConnector1">
              <a:avLst/>
            </a:prstGeom>
            <a:ln w="3175">
              <a:solidFill>
                <a:schemeClr val="tx1"/>
              </a:solidFill>
              <a:tailEnd type="triangle" w="med" len="sm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pic>
          <xdr:nvPicPr>
            <xdr:cNvPr id="20" name="Picture 19">
              <a:extLst>
                <a:ext uri="{FF2B5EF4-FFF2-40B4-BE49-F238E27FC236}">
                  <a16:creationId xmlns:a16="http://schemas.microsoft.com/office/drawing/2014/main" id="{985E2A5D-244B-A13B-6B70-35A04A228428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437363" y="3416744"/>
              <a:ext cx="868519" cy="18670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22" name="Picture 21">
              <a:extLst>
                <a:ext uri="{FF2B5EF4-FFF2-40B4-BE49-F238E27FC236}">
                  <a16:creationId xmlns:a16="http://schemas.microsoft.com/office/drawing/2014/main" id="{BAFD2116-B29A-D9F5-82B5-C7B65B45347F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2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383464" y="3771095"/>
              <a:ext cx="735259" cy="175228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23" name="Picture 22">
              <a:extLst>
                <a:ext uri="{FF2B5EF4-FFF2-40B4-BE49-F238E27FC236}">
                  <a16:creationId xmlns:a16="http://schemas.microsoft.com/office/drawing/2014/main" id="{7528B953-0687-51E7-ABE4-1A47C2CB3F60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2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400405" y="3959926"/>
              <a:ext cx="701378" cy="18961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18" name="Picture 17">
              <a:extLst>
                <a:ext uri="{FF2B5EF4-FFF2-40B4-BE49-F238E27FC236}">
                  <a16:creationId xmlns:a16="http://schemas.microsoft.com/office/drawing/2014/main" id="{4D54E644-FE4D-9BB1-5EA8-EC8EEF48D433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49330" y="3771095"/>
              <a:ext cx="709597" cy="17522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19" name="Picture 18">
              <a:extLst>
                <a:ext uri="{FF2B5EF4-FFF2-40B4-BE49-F238E27FC236}">
                  <a16:creationId xmlns:a16="http://schemas.microsoft.com/office/drawing/2014/main" id="{0632CE79-6935-62C2-CA5C-08A1F4363E70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2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157878" y="3959926"/>
              <a:ext cx="697771" cy="18961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cxnSp macro="">
          <xdr:nvCxnSpPr>
            <xdr:cNvPr id="97" name="Straight Arrow Connector 96">
              <a:extLst>
                <a:ext uri="{FF2B5EF4-FFF2-40B4-BE49-F238E27FC236}">
                  <a16:creationId xmlns:a16="http://schemas.microsoft.com/office/drawing/2014/main" id="{818BD4D5-01A0-0BCB-02D5-95FD5AA12A4B}"/>
                </a:ext>
              </a:extLst>
            </xdr:cNvPr>
            <xdr:cNvCxnSpPr>
              <a:cxnSpLocks/>
            </xdr:cNvCxnSpPr>
          </xdr:nvCxnSpPr>
          <xdr:spPr>
            <a:xfrm flipH="1">
              <a:off x="6225642" y="2994152"/>
              <a:ext cx="2029" cy="775658"/>
            </a:xfrm>
            <a:prstGeom prst="straightConnector1">
              <a:avLst/>
            </a:prstGeom>
            <a:ln w="3175">
              <a:solidFill>
                <a:schemeClr val="tx1"/>
              </a:solidFill>
              <a:tailEnd type="triangle" w="med" len="sm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pic>
          <xdr:nvPicPr>
            <xdr:cNvPr id="12" name="Picture 11">
              <a:extLst>
                <a:ext uri="{FF2B5EF4-FFF2-40B4-BE49-F238E27FC236}">
                  <a16:creationId xmlns:a16="http://schemas.microsoft.com/office/drawing/2014/main" id="{D463E67B-A11B-6B09-E07D-D674F86124AA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2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378551" y="2900853"/>
              <a:ext cx="1177508" cy="18930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14" name="Picture 13">
              <a:extLst>
                <a:ext uri="{FF2B5EF4-FFF2-40B4-BE49-F238E27FC236}">
                  <a16:creationId xmlns:a16="http://schemas.microsoft.com/office/drawing/2014/main" id="{418413D1-6684-9B4B-44A9-B3488DAFC8C0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2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902320" y="3771095"/>
              <a:ext cx="718685" cy="17522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15" name="Picture 14">
              <a:extLst>
                <a:ext uri="{FF2B5EF4-FFF2-40B4-BE49-F238E27FC236}">
                  <a16:creationId xmlns:a16="http://schemas.microsoft.com/office/drawing/2014/main" id="{838D92C6-8411-7265-52ED-961BE62D8063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2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911910" y="3959926"/>
              <a:ext cx="699506" cy="189614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16" name="Picture 15">
              <a:extLst>
                <a:ext uri="{FF2B5EF4-FFF2-40B4-BE49-F238E27FC236}">
                  <a16:creationId xmlns:a16="http://schemas.microsoft.com/office/drawing/2014/main" id="{A8A2A19B-3509-9BF4-5240-4ABDA2FDDD65}"/>
                </a:ext>
              </a:extLst>
            </xdr:cNvPr>
            <xdr:cNvPicPr>
              <a:picLocks noChangeArrowheads="1"/>
            </xdr:cNvPicPr>
          </xdr:nvPicPr>
          <xdr:blipFill>
            <a:blip xmlns:r="http://schemas.openxmlformats.org/officeDocument/2006/relationships" r:embed="rId2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542749" y="3159059"/>
              <a:ext cx="952057" cy="18591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cxnSp macro="">
          <xdr:nvCxnSpPr>
            <xdr:cNvPr id="87" name="Straight Arrow Connector 86">
              <a:extLst>
                <a:ext uri="{FF2B5EF4-FFF2-40B4-BE49-F238E27FC236}">
                  <a16:creationId xmlns:a16="http://schemas.microsoft.com/office/drawing/2014/main" id="{948E46F9-9159-4077-90C9-85C5F5E2C978}"/>
                </a:ext>
              </a:extLst>
            </xdr:cNvPr>
            <xdr:cNvCxnSpPr>
              <a:cxnSpLocks/>
            </xdr:cNvCxnSpPr>
          </xdr:nvCxnSpPr>
          <xdr:spPr>
            <a:xfrm flipH="1">
              <a:off x="5484540" y="3243902"/>
              <a:ext cx="2033" cy="525909"/>
            </a:xfrm>
            <a:prstGeom prst="straightConnector1">
              <a:avLst/>
            </a:prstGeom>
            <a:ln w="3175">
              <a:solidFill>
                <a:schemeClr val="tx1"/>
              </a:solidFill>
              <a:tailEnd type="triangle" w="med" len="sm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pic>
        <xdr:nvPicPr>
          <xdr:cNvPr id="152" name="Picture 151">
            <a:extLst>
              <a:ext uri="{FF2B5EF4-FFF2-40B4-BE49-F238E27FC236}">
                <a16:creationId xmlns:a16="http://schemas.microsoft.com/office/drawing/2014/main" id="{F37D419A-662D-2FB1-18E2-91ECBD5F97C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/>
          <a:stretch>
            <a:fillRect/>
          </a:stretch>
        </xdr:blipFill>
        <xdr:spPr>
          <a:xfrm>
            <a:off x="365760" y="3444240"/>
            <a:ext cx="548688" cy="708721"/>
          </a:xfrm>
          <a:prstGeom prst="rect">
            <a:avLst/>
          </a:prstGeom>
        </xdr:spPr>
      </xdr:pic>
      <xdr:grpSp>
        <xdr:nvGrpSpPr>
          <xdr:cNvPr id="216" name="Group 215">
            <a:extLst>
              <a:ext uri="{FF2B5EF4-FFF2-40B4-BE49-F238E27FC236}">
                <a16:creationId xmlns:a16="http://schemas.microsoft.com/office/drawing/2014/main" id="{64C10314-5208-4242-B560-692F99EE98A5}"/>
              </a:ext>
            </a:extLst>
          </xdr:cNvPr>
          <xdr:cNvGrpSpPr>
            <a:grpSpLocks noChangeAspect="1"/>
          </xdr:cNvGrpSpPr>
        </xdr:nvGrpSpPr>
        <xdr:grpSpPr>
          <a:xfrm>
            <a:off x="944880" y="2609852"/>
            <a:ext cx="5441632" cy="190500"/>
            <a:chOff x="13692188" y="12034838"/>
            <a:chExt cx="5441632" cy="188595"/>
          </a:xfrm>
        </xdr:grpSpPr>
        <xdr:pic>
          <xdr:nvPicPr>
            <xdr:cNvPr id="217" name="Picture 216">
              <a:extLst>
                <a:ext uri="{FF2B5EF4-FFF2-40B4-BE49-F238E27FC236}">
                  <a16:creationId xmlns:a16="http://schemas.microsoft.com/office/drawing/2014/main" id="{37F31B1C-319D-1D3C-D5BB-E286ECCBAF62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3692188" y="12034838"/>
              <a:ext cx="3055620" cy="18859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218" name="Picture 217">
              <a:extLst>
                <a:ext uri="{FF2B5EF4-FFF2-40B4-BE49-F238E27FC236}">
                  <a16:creationId xmlns:a16="http://schemas.microsoft.com/office/drawing/2014/main" id="{53E986CE-08C3-7C15-43C4-80AEF91849AA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6992600" y="12034838"/>
              <a:ext cx="2141220" cy="18859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53340</xdr:rowOff>
    </xdr:from>
    <xdr:to>
      <xdr:col>2</xdr:col>
      <xdr:colOff>1531620</xdr:colOff>
      <xdr:row>1</xdr:row>
      <xdr:rowOff>251460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0365F-8BD7-4859-8F2D-0C514F38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8288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0</xdr:row>
      <xdr:rowOff>0</xdr:rowOff>
    </xdr:from>
    <xdr:to>
      <xdr:col>25</xdr:col>
      <xdr:colOff>320040</xdr:colOff>
      <xdr:row>27</xdr:row>
      <xdr:rowOff>144780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FB418404-3D05-C65D-CC49-781394FFE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0360" y="0"/>
          <a:ext cx="3368040" cy="439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53340</xdr:rowOff>
    </xdr:from>
    <xdr:to>
      <xdr:col>2</xdr:col>
      <xdr:colOff>1531620</xdr:colOff>
      <xdr:row>1</xdr:row>
      <xdr:rowOff>251460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592889-121C-40F4-B550-620B37AF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8288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0</xdr:row>
          <xdr:rowOff>0</xdr:rowOff>
        </xdr:from>
        <xdr:to>
          <xdr:col>24</xdr:col>
          <xdr:colOff>350520</xdr:colOff>
          <xdr:row>27</xdr:row>
          <xdr:rowOff>114300</xdr:rowOff>
        </xdr:to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868219BA-3AE6-2519-DB0C-E027B5E6EFC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ummaryTable!$U$1:$Z$26" spid="_x0000_s513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0309860" y="0"/>
              <a:ext cx="3368040" cy="43967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53340</xdr:rowOff>
    </xdr:from>
    <xdr:to>
      <xdr:col>2</xdr:col>
      <xdr:colOff>1531620</xdr:colOff>
      <xdr:row>1</xdr:row>
      <xdr:rowOff>251460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87A7C4-66A2-4C6A-8011-227F08E49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8288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0</xdr:row>
          <xdr:rowOff>0</xdr:rowOff>
        </xdr:from>
        <xdr:to>
          <xdr:col>24</xdr:col>
          <xdr:colOff>350520</xdr:colOff>
          <xdr:row>26</xdr:row>
          <xdr:rowOff>15240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5DFA2476-615F-71E8-71BC-15C2C79FF30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ummaryTable!$U$1:$Z$26" spid="_x0000_s410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0622280" y="0"/>
              <a:ext cx="3368040" cy="43967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53340</xdr:rowOff>
    </xdr:from>
    <xdr:to>
      <xdr:col>2</xdr:col>
      <xdr:colOff>1531620</xdr:colOff>
      <xdr:row>1</xdr:row>
      <xdr:rowOff>251460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0F21A5-D4D4-4F88-9F4D-C8699B2CC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8288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0</xdr:row>
          <xdr:rowOff>0</xdr:rowOff>
        </xdr:from>
        <xdr:to>
          <xdr:col>24</xdr:col>
          <xdr:colOff>350520</xdr:colOff>
          <xdr:row>27</xdr:row>
          <xdr:rowOff>121920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399A3B12-30FF-B8E6-65E3-BA2857D0FE2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ummaryTable!$U$1:$Z$26" spid="_x0000_s308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0828020" y="0"/>
              <a:ext cx="3368040" cy="43967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53340</xdr:rowOff>
    </xdr:from>
    <xdr:to>
      <xdr:col>2</xdr:col>
      <xdr:colOff>1531620</xdr:colOff>
      <xdr:row>1</xdr:row>
      <xdr:rowOff>251460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76A3A3-F9BC-447A-851C-1605A954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8288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0</xdr:row>
          <xdr:rowOff>0</xdr:rowOff>
        </xdr:from>
        <xdr:to>
          <xdr:col>18</xdr:col>
          <xdr:colOff>350520</xdr:colOff>
          <xdr:row>27</xdr:row>
          <xdr:rowOff>121920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9583A5DC-720B-478A-F018-5D0D9AE8336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ummaryTable!$U$1:$Z$26" spid="_x0000_s1538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8763000" y="0"/>
              <a:ext cx="3368040" cy="43967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53340</xdr:rowOff>
    </xdr:from>
    <xdr:to>
      <xdr:col>4</xdr:col>
      <xdr:colOff>114300</xdr:colOff>
      <xdr:row>1</xdr:row>
      <xdr:rowOff>251460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C06457-0D19-43A4-9E9D-B5823390E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8288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19</xdr:col>
          <xdr:colOff>594360</xdr:colOff>
          <xdr:row>28</xdr:row>
          <xdr:rowOff>7620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981708D7-E4B6-2C9B-C24B-CD27B84FC22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ummaryTable!$U$1:$Z$26" spid="_x0000_s106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9304020" y="0"/>
              <a:ext cx="3368040" cy="439674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53340</xdr:rowOff>
    </xdr:from>
    <xdr:to>
      <xdr:col>2</xdr:col>
      <xdr:colOff>1531620</xdr:colOff>
      <xdr:row>1</xdr:row>
      <xdr:rowOff>251460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E17D0C-4CE7-4158-B83A-48C02F6E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18288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510540</xdr:colOff>
      <xdr:row>4</xdr:row>
      <xdr:rowOff>22860</xdr:rowOff>
    </xdr:from>
    <xdr:to>
      <xdr:col>25</xdr:col>
      <xdr:colOff>586740</xdr:colOff>
      <xdr:row>12</xdr:row>
      <xdr:rowOff>53340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29F78C-6FB9-43DE-A759-07F778C5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6940" y="861060"/>
          <a:ext cx="3733800" cy="1165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5FFC4-5D80-4738-B8BB-651B48DD07ED}">
  <sheetPr>
    <tabColor rgb="FF0080EA"/>
    <outlinePr showOutlineSymbols="0"/>
    <pageSetUpPr fitToPage="1"/>
  </sheetPr>
  <dimension ref="A1:G57"/>
  <sheetViews>
    <sheetView showGridLines="0" showRowColHeaders="0" showZeros="0" tabSelected="1" showOutlineSymbols="0" zoomScaleNormal="100" workbookViewId="0"/>
  </sheetViews>
  <sheetFormatPr defaultColWidth="9.109375" defaultRowHeight="14.4"/>
  <cols>
    <col min="1" max="1" width="3.21875" style="7" bestFit="1" customWidth="1"/>
    <col min="2" max="2" width="1.6640625" style="11" customWidth="1"/>
    <col min="3" max="3" width="17.21875" style="28" customWidth="1"/>
    <col min="4" max="4" width="15.21875" style="246" customWidth="1"/>
    <col min="5" max="5" width="22.21875" style="246" customWidth="1"/>
    <col min="6" max="6" width="18.33203125" style="246" customWidth="1"/>
    <col min="7" max="7" width="17" style="28" bestFit="1" customWidth="1"/>
    <col min="8" max="16384" width="9.109375" style="28"/>
  </cols>
  <sheetData>
    <row r="1" spans="1:7" s="5" customFormat="1" ht="10.199999999999999">
      <c r="A1" s="228" t="s">
        <v>0</v>
      </c>
      <c r="B1" s="1"/>
      <c r="C1" s="1"/>
      <c r="D1" s="3"/>
      <c r="E1" s="3"/>
      <c r="F1" s="3"/>
      <c r="G1" s="4"/>
    </row>
    <row r="2" spans="1:7" s="11" customFormat="1" ht="19.2" customHeight="1">
      <c r="A2" s="7"/>
      <c r="B2" s="22"/>
      <c r="C2" s="123"/>
      <c r="D2" s="54"/>
      <c r="E2" s="54"/>
      <c r="G2" s="54"/>
    </row>
    <row r="3" spans="1:7" s="27" customFormat="1" ht="78" customHeight="1">
      <c r="A3" s="14"/>
      <c r="B3" s="13"/>
      <c r="C3" s="214"/>
      <c r="D3" s="247"/>
      <c r="F3" s="247"/>
      <c r="G3" s="213"/>
    </row>
    <row r="4" spans="1:7" s="27" customFormat="1" ht="30" customHeight="1">
      <c r="A4" s="14"/>
      <c r="B4" s="13"/>
      <c r="C4" s="311"/>
      <c r="D4" s="308"/>
      <c r="E4" s="309"/>
      <c r="F4" s="308"/>
      <c r="G4" s="215"/>
    </row>
    <row r="5" spans="1:7" s="27" customFormat="1" ht="13.2" customHeight="1">
      <c r="A5" s="14"/>
      <c r="B5" s="301"/>
      <c r="C5" s="312" t="s">
        <v>245</v>
      </c>
      <c r="D5" s="305" t="s">
        <v>200</v>
      </c>
      <c r="E5" s="305" t="s">
        <v>206</v>
      </c>
      <c r="F5" s="305" t="s">
        <v>201</v>
      </c>
      <c r="G5" s="305" t="s">
        <v>202</v>
      </c>
    </row>
    <row r="6" spans="1:7" s="27" customFormat="1" ht="12.6" customHeight="1">
      <c r="A6" s="14"/>
      <c r="B6" s="301"/>
      <c r="C6" s="310" t="s">
        <v>207</v>
      </c>
      <c r="D6" s="310" t="s">
        <v>246</v>
      </c>
      <c r="E6" s="310" t="s">
        <v>251</v>
      </c>
      <c r="F6" s="310" t="s">
        <v>256</v>
      </c>
      <c r="G6" s="310" t="s">
        <v>261</v>
      </c>
    </row>
    <row r="7" spans="1:7" s="27" customFormat="1" ht="12.6" customHeight="1">
      <c r="A7" s="14"/>
      <c r="B7" s="301"/>
      <c r="C7" s="310" t="s">
        <v>208</v>
      </c>
      <c r="D7" s="310" t="s">
        <v>247</v>
      </c>
      <c r="E7" s="310" t="s">
        <v>252</v>
      </c>
      <c r="F7" s="310" t="s">
        <v>257</v>
      </c>
      <c r="G7" s="310" t="s">
        <v>262</v>
      </c>
    </row>
    <row r="8" spans="1:7" s="27" customFormat="1" ht="12.6" customHeight="1">
      <c r="A8" s="14"/>
      <c r="B8" s="301"/>
      <c r="C8" s="310" t="s">
        <v>209</v>
      </c>
      <c r="D8" s="310" t="s">
        <v>248</v>
      </c>
      <c r="E8" s="310" t="s">
        <v>253</v>
      </c>
      <c r="F8" s="310" t="s">
        <v>258</v>
      </c>
      <c r="G8" s="310" t="s">
        <v>263</v>
      </c>
    </row>
    <row r="9" spans="1:7" s="27" customFormat="1" ht="12.6" customHeight="1">
      <c r="A9" s="14"/>
      <c r="B9" s="301"/>
      <c r="C9" s="310" t="s">
        <v>210</v>
      </c>
      <c r="D9" s="310" t="s">
        <v>250</v>
      </c>
      <c r="E9" s="310" t="s">
        <v>254</v>
      </c>
      <c r="F9" s="310" t="s">
        <v>259</v>
      </c>
      <c r="G9" s="310" t="s">
        <v>264</v>
      </c>
    </row>
    <row r="10" spans="1:7" s="27" customFormat="1" ht="12.6" customHeight="1">
      <c r="A10" s="14"/>
      <c r="B10" s="301"/>
      <c r="C10" s="310" t="s">
        <v>211</v>
      </c>
      <c r="D10" s="310" t="s">
        <v>249</v>
      </c>
      <c r="E10" s="310" t="s">
        <v>255</v>
      </c>
      <c r="F10" s="310" t="s">
        <v>260</v>
      </c>
      <c r="G10" s="310" t="s">
        <v>265</v>
      </c>
    </row>
    <row r="11" spans="1:7" s="27" customFormat="1" ht="30" customHeight="1">
      <c r="A11" s="14"/>
      <c r="B11" s="13"/>
      <c r="D11" s="308"/>
      <c r="E11" s="309"/>
      <c r="F11" s="308"/>
      <c r="G11" s="215"/>
    </row>
    <row r="12" spans="1:7" s="27" customFormat="1" ht="15" customHeight="1">
      <c r="A12" s="14"/>
      <c r="B12" s="13"/>
      <c r="C12" s="214"/>
      <c r="D12" s="247"/>
      <c r="F12" s="247"/>
      <c r="G12" s="213"/>
    </row>
    <row r="13" spans="1:7" s="27" customFormat="1" ht="15" customHeight="1">
      <c r="A13" s="14"/>
      <c r="B13" s="13"/>
      <c r="D13" s="247"/>
      <c r="F13" s="247"/>
      <c r="G13" s="213"/>
    </row>
    <row r="14" spans="1:7" s="27" customFormat="1" ht="14.4" customHeight="1">
      <c r="A14" s="303"/>
      <c r="B14" s="304"/>
      <c r="C14" s="302"/>
      <c r="D14" s="306"/>
      <c r="E14" s="307"/>
      <c r="F14" s="307"/>
    </row>
    <row r="15" spans="1:7" s="27" customFormat="1" ht="13.2" customHeight="1">
      <c r="A15" s="14"/>
      <c r="B15" s="13"/>
      <c r="C15" s="302"/>
      <c r="D15" s="313"/>
      <c r="E15" s="313"/>
      <c r="G15" s="313"/>
    </row>
    <row r="16" spans="1:7">
      <c r="D16" s="215"/>
      <c r="G16" s="214"/>
    </row>
    <row r="20" spans="3:3" ht="15" customHeight="1">
      <c r="C20" s="213"/>
    </row>
    <row r="21" spans="3:3" ht="12" customHeight="1">
      <c r="C21" s="314" t="s">
        <v>267</v>
      </c>
    </row>
    <row r="22" spans="3:3" ht="12" customHeight="1">
      <c r="C22" s="315" t="s">
        <v>266</v>
      </c>
    </row>
    <row r="23" spans="3:3" ht="12" customHeight="1">
      <c r="C23" s="316" t="s">
        <v>268</v>
      </c>
    </row>
    <row r="34" spans="3:3">
      <c r="C34" s="305"/>
    </row>
    <row r="56" ht="24.6" customHeight="1"/>
    <row r="57" ht="16.8" customHeight="1"/>
  </sheetData>
  <sheetProtection algorithmName="SHA-512" hashValue="Vt7Z5PnG3EVKcTq4Zf/SHrSmtl7gvcDjdpgLI9n1FTgJgUrbjMawBO5zr/FmcHFBw6QsSMocW6nsfOv34K9QdQ==" saltValue="UfyEvKYCnoR1twMxfAG1iQ==" spinCount="100000" sheet="1" objects="1" scenarios="1" selectLockedCells="1" selectUnlockedCells="1"/>
  <printOptions horizontalCentered="1"/>
  <pageMargins left="0.5" right="0.5" top="0.75" bottom="0.5" header="0.3" footer="0.3"/>
  <pageSetup orientation="landscape" r:id="rId1"/>
  <headerFooter scaleWithDoc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9B3EC-5DFB-4A45-B695-ADA4D47E41AC}">
  <sheetPr>
    <tabColor theme="8" tint="0.79998168889431442"/>
    <outlinePr showOutlineSymbols="0"/>
    <pageSetUpPr fitToPage="1"/>
  </sheetPr>
  <dimension ref="A1:AL44"/>
  <sheetViews>
    <sheetView showGridLines="0" showRowColHeaders="0" showZeros="0" showOutlineSymbols="0" zoomScaleNormal="100" zoomScaleSheetLayoutView="130" workbookViewId="0">
      <pane ySplit="4" topLeftCell="A5" activePane="bottomLeft" state="frozen"/>
      <selection activeCell="U19" sqref="U19"/>
      <selection pane="bottomLeft" sqref="A1:XFD1048576"/>
    </sheetView>
  </sheetViews>
  <sheetFormatPr defaultColWidth="11" defaultRowHeight="14.4"/>
  <cols>
    <col min="1" max="1" width="3.21875" style="7" bestFit="1" customWidth="1"/>
    <col min="2" max="2" width="1.6640625" style="11" customWidth="1"/>
    <col min="3" max="3" width="35" style="11" bestFit="1" customWidth="1"/>
    <col min="4" max="4" width="2.21875" style="11" customWidth="1"/>
    <col min="5" max="7" width="8.88671875" style="54" customWidth="1"/>
    <col min="8" max="8" width="0.88671875" style="11" customWidth="1"/>
    <col min="9" max="10" width="8.88671875" style="54" customWidth="1"/>
    <col min="11" max="11" width="2.21875" style="11" customWidth="1"/>
    <col min="12" max="12" width="8.88671875" style="35" customWidth="1"/>
    <col min="13" max="13" width="8.88671875" style="32" customWidth="1"/>
    <col min="14" max="14" width="0.88671875" style="32" customWidth="1"/>
    <col min="15" max="15" width="8.88671875" style="35" customWidth="1"/>
    <col min="16" max="16" width="8.88671875" style="32" customWidth="1"/>
    <col min="17" max="17" width="0.88671875" style="32" customWidth="1"/>
    <col min="18" max="18" width="8.88671875" style="35" customWidth="1"/>
    <col min="19" max="19" width="8.88671875" style="32" customWidth="1"/>
    <col min="20" max="20" width="8.6640625" style="11" customWidth="1"/>
    <col min="21" max="32" width="8.88671875" style="246"/>
    <col min="33" max="37" width="11" style="11"/>
    <col min="38" max="38" width="50.109375" style="246" customWidth="1"/>
    <col min="39" max="16384" width="11" style="11"/>
  </cols>
  <sheetData>
    <row r="1" spans="1:38" s="5" customFormat="1" ht="10.199999999999999">
      <c r="A1" s="228" t="s">
        <v>0</v>
      </c>
      <c r="B1" s="1"/>
      <c r="C1" s="2"/>
      <c r="D1" s="3"/>
      <c r="E1" s="53"/>
      <c r="F1" s="53"/>
      <c r="G1" s="53"/>
      <c r="I1" s="53"/>
      <c r="J1" s="53"/>
      <c r="L1" s="33"/>
      <c r="M1" s="34"/>
      <c r="N1" s="34"/>
      <c r="O1" s="33"/>
      <c r="P1" s="34"/>
      <c r="Q1" s="34"/>
      <c r="R1" s="33"/>
      <c r="S1" s="34"/>
      <c r="U1" s="34"/>
      <c r="V1" s="34"/>
      <c r="W1" s="34"/>
      <c r="X1" s="33"/>
      <c r="Y1" s="34"/>
      <c r="Z1" s="34"/>
      <c r="AA1" s="33"/>
      <c r="AB1" s="34"/>
      <c r="AC1" s="34"/>
      <c r="AD1" s="33"/>
      <c r="AE1" s="34"/>
      <c r="AF1" s="34"/>
    </row>
    <row r="2" spans="1:38" ht="22.2" customHeight="1">
      <c r="B2" s="22"/>
      <c r="C2" s="123"/>
      <c r="D2" s="9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L2" s="11"/>
    </row>
    <row r="3" spans="1:38" ht="21">
      <c r="B3" s="22"/>
      <c r="C3" s="123" t="s">
        <v>143</v>
      </c>
      <c r="D3" s="9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L3" s="11"/>
    </row>
    <row r="4" spans="1:38" ht="12.6" customHeight="1">
      <c r="C4" s="241" t="s">
        <v>152</v>
      </c>
      <c r="E4" s="30" t="s">
        <v>225</v>
      </c>
      <c r="F4" s="242" t="s">
        <v>228</v>
      </c>
      <c r="G4" s="242" t="s">
        <v>226</v>
      </c>
      <c r="H4" s="10"/>
      <c r="I4" s="242" t="s">
        <v>227</v>
      </c>
      <c r="J4" s="242" t="s">
        <v>229</v>
      </c>
      <c r="L4" s="243" t="s">
        <v>230</v>
      </c>
      <c r="M4" s="243" t="s">
        <v>231</v>
      </c>
      <c r="N4" s="46"/>
      <c r="O4" s="243" t="s">
        <v>232</v>
      </c>
      <c r="P4" s="243" t="s">
        <v>233</v>
      </c>
      <c r="Q4" s="46"/>
      <c r="R4" s="49" t="s">
        <v>1</v>
      </c>
      <c r="S4" s="46" t="s">
        <v>2</v>
      </c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L4" s="11"/>
    </row>
    <row r="5" spans="1:38" ht="12.6">
      <c r="E5" s="11"/>
      <c r="F5" s="11"/>
      <c r="G5" s="11"/>
      <c r="I5" s="11"/>
      <c r="J5" s="11"/>
      <c r="L5" s="11"/>
      <c r="M5" s="11"/>
      <c r="N5" s="11"/>
      <c r="O5" s="11"/>
      <c r="P5" s="11"/>
      <c r="Q5" s="11"/>
      <c r="R5" s="11"/>
      <c r="S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L5" s="11"/>
    </row>
    <row r="6" spans="1:38" ht="13.2">
      <c r="C6" s="29" t="s">
        <v>105</v>
      </c>
      <c r="D6" s="31"/>
      <c r="E6" s="364">
        <v>9.1999999999999993</v>
      </c>
      <c r="F6" s="365">
        <v>8</v>
      </c>
      <c r="G6" s="366">
        <v>10.6</v>
      </c>
      <c r="H6" s="124"/>
      <c r="I6" s="364">
        <v>9.8000000000000007</v>
      </c>
      <c r="J6" s="366">
        <v>8.1999999999999993</v>
      </c>
      <c r="K6" s="95"/>
      <c r="L6" s="91">
        <f>IF(E6+F6=0,0,E6-F6)</f>
        <v>1.1999999999999993</v>
      </c>
      <c r="M6" s="36">
        <f>IFERROR(IF(E6/F6-1&lt;=-5,"&lt;-500%",IF(E6/F6-1&gt;5,"&gt;500%",IF(ABS(E6/F6-1)&lt;1%,0,E6/F6-1))),"")</f>
        <v>0.14999999999999991</v>
      </c>
      <c r="N6" s="36"/>
      <c r="O6" s="91">
        <f t="shared" ref="O6:O25" si="0">IF(E6+G6=0,0,E6-G6)</f>
        <v>-1.4000000000000004</v>
      </c>
      <c r="P6" s="36">
        <f>IFERROR(IF(E6/G6-1&lt;=-5,"&lt;-500%",IF(E6/G6-1&gt;5,"&gt;500%",IF(ABS(E6/G6-1)&lt;1%,0,E6/G6-1))),"")</f>
        <v>-0.13207547169811329</v>
      </c>
      <c r="Q6" s="36"/>
      <c r="R6" s="91">
        <f t="shared" ref="R6" si="1">IF(I6+J6=0,0,I6-J6)</f>
        <v>1.6000000000000014</v>
      </c>
      <c r="S6" s="36">
        <f>IFERROR(IF(I6/J6-1&lt;=-5,"&lt;-500%",IF(I6/J6-1&gt;5,"&gt;500%",IF(ABS(I6/J6-1)&lt;1%,0,I6/J6-1))),"")</f>
        <v>0.19512195121951237</v>
      </c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L6" s="11"/>
    </row>
    <row r="7" spans="1:38" ht="12.6" customHeight="1">
      <c r="C7" s="93" t="s">
        <v>106</v>
      </c>
      <c r="D7" s="31"/>
      <c r="E7" s="347"/>
      <c r="F7" s="348"/>
      <c r="G7" s="349"/>
      <c r="H7" s="124"/>
      <c r="I7" s="347"/>
      <c r="J7" s="349"/>
      <c r="K7" s="95"/>
      <c r="L7" s="86">
        <f t="shared" ref="L7:L44" si="2">IF(E7+F7=0,0,E7-F7)</f>
        <v>0</v>
      </c>
      <c r="M7" s="87" t="str">
        <f>IFERROR(IF(E7/F7-1&lt;=-5,"&lt;-500%",IF(E7/F7-1&gt;5,"&gt;500%",IF(ABS(E7/F7-1)&lt;1%,0,E7/F7-1))),"")</f>
        <v/>
      </c>
      <c r="N7" s="36"/>
      <c r="O7" s="86">
        <f t="shared" si="0"/>
        <v>0</v>
      </c>
      <c r="P7" s="87" t="str">
        <f>IFERROR(IF(E7/G7-1&lt;=-5,"&lt;-500%",IF(E7/G7-1&gt;5,"&gt;500%",IF(ABS(E7/G7-1)&lt;1%,0,E7/G7-1))),"")</f>
        <v/>
      </c>
      <c r="Q7" s="36"/>
      <c r="R7" s="86">
        <f t="shared" ref="R7:R25" si="3">IF(I7+J7=0,0,I7-J7)</f>
        <v>0</v>
      </c>
      <c r="S7" s="87" t="str">
        <f>IFERROR(IF(I7/J7-1&lt;=-5,"&lt;-500%",IF(I7/J7-1&gt;5,"&gt;500%",IF(ABS(I7/J7-1)&lt;1%,0,I7/J7-1))),"")</f>
        <v/>
      </c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L7" s="11"/>
    </row>
    <row r="8" spans="1:38" ht="12.6" customHeight="1">
      <c r="C8" s="230" t="s">
        <v>136</v>
      </c>
      <c r="D8" s="42"/>
      <c r="E8" s="55">
        <f>E6-E7</f>
        <v>9.1999999999999993</v>
      </c>
      <c r="F8" s="55">
        <f t="shared" ref="F8:J8" si="4">F6-F7</f>
        <v>8</v>
      </c>
      <c r="G8" s="55">
        <f>G6-G7</f>
        <v>10.6</v>
      </c>
      <c r="H8" s="125"/>
      <c r="I8" s="55">
        <f t="shared" si="4"/>
        <v>9.8000000000000007</v>
      </c>
      <c r="J8" s="55">
        <f t="shared" si="4"/>
        <v>8.1999999999999993</v>
      </c>
      <c r="K8" s="96"/>
      <c r="L8" s="90">
        <f t="shared" si="2"/>
        <v>1.1999999999999993</v>
      </c>
      <c r="M8" s="43">
        <f>IFERROR(IF(E8/F8-1&lt;=-5,"&lt;-500%",IF(E8/F8-1&gt;5,"&gt;500%",IF(ABS(E8/F8-1)&lt;1%,0,E8/F8-1))),"")</f>
        <v>0.14999999999999991</v>
      </c>
      <c r="N8" s="43"/>
      <c r="O8" s="90">
        <f t="shared" si="0"/>
        <v>-1.4000000000000004</v>
      </c>
      <c r="P8" s="43">
        <f>IFERROR(IF(E8/G8-1&lt;=-5,"&lt;-500%",IF(E8/G8-1&gt;5,"&gt;500%",IF(ABS(E8/G8-1)&lt;1%,0,E8/G8-1))),"")</f>
        <v>-0.13207547169811329</v>
      </c>
      <c r="Q8" s="43"/>
      <c r="R8" s="90">
        <f t="shared" si="3"/>
        <v>1.6000000000000014</v>
      </c>
      <c r="S8" s="43">
        <f>IFERROR(IF(I8/J8-1&lt;=-5,"&lt;-500%",IF(I8/J8-1&gt;5,"&gt;500%",IF(ABS(I8/J8-1)&lt;1%,0,I8/J8-1))),"")</f>
        <v>0.19512195121951237</v>
      </c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L8" s="11"/>
    </row>
    <row r="9" spans="1:38" ht="4.8" customHeight="1">
      <c r="C9" s="31"/>
      <c r="D9" s="31"/>
      <c r="E9" s="58"/>
      <c r="F9" s="58"/>
      <c r="G9" s="58"/>
      <c r="H9" s="58"/>
      <c r="I9" s="58"/>
      <c r="J9" s="58"/>
      <c r="K9" s="68"/>
      <c r="L9" s="91"/>
      <c r="M9" s="36"/>
      <c r="N9" s="36"/>
      <c r="O9" s="91"/>
      <c r="P9" s="36"/>
      <c r="Q9" s="36"/>
      <c r="R9" s="91"/>
      <c r="S9" s="36"/>
      <c r="AL9" s="11"/>
    </row>
    <row r="10" spans="1:38" ht="12.6" customHeight="1">
      <c r="C10" s="29" t="s">
        <v>107</v>
      </c>
      <c r="D10" s="31"/>
      <c r="E10" s="267">
        <v>9.6999999999999993</v>
      </c>
      <c r="F10" s="268">
        <v>7.5</v>
      </c>
      <c r="G10" s="269">
        <v>5</v>
      </c>
      <c r="H10" s="124"/>
      <c r="I10" s="267">
        <v>4.8</v>
      </c>
      <c r="J10" s="269">
        <v>4.9000000000000004</v>
      </c>
      <c r="K10" s="95"/>
      <c r="L10" s="84">
        <f t="shared" si="2"/>
        <v>2.1999999999999993</v>
      </c>
      <c r="M10" s="85">
        <f>IFERROR(IF(E10/F10-1&lt;=-5,"&lt;-500%",IF(E10/F10-1&gt;5,"&gt;500%",IF(ABS(E10/F10-1)&lt;1%,0,E10/F10-1))),"")</f>
        <v>0.29333333333333322</v>
      </c>
      <c r="N10" s="36"/>
      <c r="O10" s="84">
        <f t="shared" si="0"/>
        <v>4.6999999999999993</v>
      </c>
      <c r="P10" s="85">
        <f>IFERROR(IF(E10/G10-1&lt;=-5,"&lt;-500%",IF(E10/G10-1&gt;5,"&gt;500%",IF(ABS(E10/G10-1)&lt;1%,0,E10/G10-1))),"")</f>
        <v>0.94</v>
      </c>
      <c r="Q10" s="36"/>
      <c r="R10" s="84">
        <f t="shared" si="3"/>
        <v>-0.10000000000000053</v>
      </c>
      <c r="S10" s="85">
        <f>IFERROR(IF(I10/J10-1&lt;=-5,"&lt;-500%",IF(I10/J10-1&gt;5,"&gt;500%",IF(ABS(I10/J10-1)&lt;1%,0,I10/J10-1))),"")</f>
        <v>-2.0408163265306256E-2</v>
      </c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246"/>
    </row>
    <row r="11" spans="1:38" ht="12.6" customHeight="1">
      <c r="C11" s="367" t="s">
        <v>108</v>
      </c>
      <c r="D11" s="31"/>
      <c r="E11" s="338"/>
      <c r="F11" s="339"/>
      <c r="G11" s="340"/>
      <c r="H11" s="124"/>
      <c r="I11" s="338"/>
      <c r="J11" s="340"/>
      <c r="K11" s="95"/>
      <c r="L11" s="78">
        <f t="shared" si="2"/>
        <v>0</v>
      </c>
      <c r="M11" s="79" t="str">
        <f>IFERROR(IF(E11/F11-1&lt;=-5,"&lt;-500%",IF(E11/F11-1&gt;5,"&gt;500%",IF(ABS(E11/F11-1)&lt;1%,0,E11/F11-1))),"")</f>
        <v/>
      </c>
      <c r="N11" s="36"/>
      <c r="O11" s="78">
        <f t="shared" si="0"/>
        <v>0</v>
      </c>
      <c r="P11" s="79" t="str">
        <f>IFERROR(IF(E11/G11-1&lt;=-5,"&lt;-500%",IF(E11/G11-1&gt;5,"&gt;500%",IF(ABS(E11/G11-1)&lt;1%,0,E11/G11-1))),"")</f>
        <v/>
      </c>
      <c r="Q11" s="36"/>
      <c r="R11" s="78">
        <f t="shared" si="3"/>
        <v>0</v>
      </c>
      <c r="S11" s="79" t="str">
        <f>IFERROR(IF(I11/J11-1&lt;=-5,"&lt;-500%",IF(I11/J11-1&gt;5,"&gt;500%",IF(ABS(I11/J11-1)&lt;1%,0,I11/J11-1))),"")</f>
        <v/>
      </c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L11" s="11"/>
    </row>
    <row r="12" spans="1:38" ht="12.6" customHeight="1">
      <c r="C12" s="368" t="s">
        <v>109</v>
      </c>
      <c r="D12" s="31"/>
      <c r="E12" s="342"/>
      <c r="F12" s="343"/>
      <c r="G12" s="344"/>
      <c r="H12" s="124"/>
      <c r="I12" s="342"/>
      <c r="J12" s="344"/>
      <c r="K12" s="95"/>
      <c r="L12" s="78">
        <f t="shared" si="2"/>
        <v>0</v>
      </c>
      <c r="M12" s="79" t="str">
        <f>IFERROR(IF(E12/F12-1&lt;=-5,"&lt;-500%",IF(E12/F12-1&gt;5,"&gt;500%",IF(ABS(E12/F12-1)&lt;1%,0,E12/F12-1))),"")</f>
        <v/>
      </c>
      <c r="N12" s="36"/>
      <c r="O12" s="78">
        <f t="shared" si="0"/>
        <v>0</v>
      </c>
      <c r="P12" s="79" t="str">
        <f>IFERROR(IF(E12/G12-1&lt;=-5,"&lt;-500%",IF(E12/G12-1&gt;5,"&gt;500%",IF(ABS(E12/G12-1)&lt;1%,0,E12/G12-1))),"")</f>
        <v/>
      </c>
      <c r="Q12" s="36"/>
      <c r="R12" s="78">
        <f t="shared" si="3"/>
        <v>0</v>
      </c>
      <c r="S12" s="79" t="str">
        <f>IFERROR(IF(I12/J12-1&lt;=-5,"&lt;-500%",IF(I12/J12-1&gt;5,"&gt;500%",IF(ABS(I12/J12-1)&lt;1%,0,I12/J12-1))),"")</f>
        <v/>
      </c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L12" s="11"/>
    </row>
    <row r="13" spans="1:38" ht="12.6" customHeight="1">
      <c r="A13" s="14"/>
      <c r="B13" s="13"/>
      <c r="C13" s="40" t="s">
        <v>110</v>
      </c>
      <c r="D13" s="39"/>
      <c r="E13" s="56">
        <f>SUM(E10:E12)</f>
        <v>9.6999999999999993</v>
      </c>
      <c r="F13" s="56">
        <f t="shared" ref="F13:J13" si="5">SUM(F10:F12)</f>
        <v>7.5</v>
      </c>
      <c r="G13" s="56">
        <f t="shared" si="5"/>
        <v>5</v>
      </c>
      <c r="H13" s="124"/>
      <c r="I13" s="56">
        <f t="shared" si="5"/>
        <v>4.8</v>
      </c>
      <c r="J13" s="56">
        <f t="shared" si="5"/>
        <v>4.9000000000000004</v>
      </c>
      <c r="K13" s="95"/>
      <c r="L13" s="86">
        <f t="shared" si="2"/>
        <v>2.1999999999999993</v>
      </c>
      <c r="M13" s="87">
        <f>IFERROR(IF(E13/F13-1&lt;=-5,"&lt;-500%",IF(E13/F13-1&gt;5,"&gt;500%",IF(ABS(E13/F13-1)&lt;1%,0,E13/F13-1))),"")</f>
        <v>0.29333333333333322</v>
      </c>
      <c r="N13" s="36"/>
      <c r="O13" s="86">
        <f t="shared" si="0"/>
        <v>4.6999999999999993</v>
      </c>
      <c r="P13" s="87">
        <f>IFERROR(IF(E13/G13-1&lt;=-5,"&lt;-500%",IF(E13/G13-1&gt;5,"&gt;500%",IF(ABS(E13/G13-1)&lt;1%,0,E13/G13-1))),"")</f>
        <v>0.94</v>
      </c>
      <c r="Q13" s="36"/>
      <c r="R13" s="86">
        <f t="shared" si="3"/>
        <v>-0.10000000000000053</v>
      </c>
      <c r="S13" s="87">
        <f>IFERROR(IF(I13/J13-1&lt;=-5,"&lt;-500%",IF(I13/J13-1&gt;5,"&gt;500%",IF(ABS(I13/J13-1)&lt;1%,0,I13/J13-1))),"")</f>
        <v>-2.0408163265306256E-2</v>
      </c>
      <c r="AL13" s="11"/>
    </row>
    <row r="14" spans="1:38" s="13" customFormat="1" ht="12.6" customHeight="1">
      <c r="A14" s="14"/>
      <c r="C14" s="220" t="s">
        <v>7</v>
      </c>
      <c r="D14" s="42"/>
      <c r="E14" s="57">
        <f>E8-E13</f>
        <v>-0.5</v>
      </c>
      <c r="F14" s="57">
        <f>F8-F13</f>
        <v>0.5</v>
      </c>
      <c r="G14" s="57">
        <f>G8-G13</f>
        <v>5.6</v>
      </c>
      <c r="H14" s="125"/>
      <c r="I14" s="57">
        <f>I8-I13</f>
        <v>5.0000000000000009</v>
      </c>
      <c r="J14" s="57">
        <f>J8-J13</f>
        <v>3.2999999999999989</v>
      </c>
      <c r="K14" s="96"/>
      <c r="L14" s="90">
        <f t="shared" si="2"/>
        <v>0</v>
      </c>
      <c r="M14" s="43">
        <f>IFERROR(IF(E14/F14-1&lt;=-5,"&lt;-500%",IF(E14/F14-1&gt;5,"&gt;500%",IF(ABS(E14/F14-1)&lt;1%,0,E14/F14-1))),"")</f>
        <v>-2</v>
      </c>
      <c r="N14" s="43"/>
      <c r="O14" s="90">
        <f t="shared" si="0"/>
        <v>-6.1</v>
      </c>
      <c r="P14" s="43">
        <f>IFERROR(IF(E14/G14-1&lt;=-5,"&lt;-500%",IF(E14/G14-1&gt;5,"&gt;500%",IF(ABS(E14/G14-1)&lt;1%,0,E14/G14-1))),"")</f>
        <v>-1.0892857142857142</v>
      </c>
      <c r="Q14" s="43"/>
      <c r="R14" s="90">
        <f t="shared" si="3"/>
        <v>1.700000000000002</v>
      </c>
      <c r="S14" s="43">
        <f>IFERROR(IF(I14/J14-1&lt;=-5,"&lt;-500%",IF(I14/J14-1&gt;5,"&gt;500%",IF(ABS(I14/J14-1)&lt;1%,0,I14/J14-1))),"")</f>
        <v>0.5151515151515158</v>
      </c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246"/>
      <c r="AL14" s="246"/>
    </row>
    <row r="15" spans="1:38" ht="4.8" customHeight="1">
      <c r="C15" s="31"/>
      <c r="D15" s="31"/>
      <c r="E15" s="58"/>
      <c r="F15" s="58"/>
      <c r="G15" s="58"/>
      <c r="H15" s="58"/>
      <c r="I15" s="58"/>
      <c r="J15" s="58"/>
      <c r="K15" s="68"/>
      <c r="L15" s="91"/>
      <c r="M15" s="36"/>
      <c r="N15" s="36"/>
      <c r="O15" s="91"/>
      <c r="P15" s="36"/>
      <c r="Q15" s="36"/>
      <c r="R15" s="91"/>
      <c r="S15" s="36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L15" s="11"/>
    </row>
    <row r="16" spans="1:38" ht="12.6" customHeight="1">
      <c r="C16" s="29" t="s">
        <v>111</v>
      </c>
      <c r="D16" s="31"/>
      <c r="E16" s="267">
        <v>0.5</v>
      </c>
      <c r="F16" s="268">
        <v>0.6</v>
      </c>
      <c r="G16" s="269">
        <v>6.6</v>
      </c>
      <c r="H16" s="58"/>
      <c r="I16" s="267">
        <v>6</v>
      </c>
      <c r="J16" s="269">
        <v>6</v>
      </c>
      <c r="K16" s="95"/>
      <c r="L16" s="84">
        <f t="shared" si="2"/>
        <v>-9.9999999999999978E-2</v>
      </c>
      <c r="M16" s="85">
        <f t="shared" ref="M16:M22" si="6">IFERROR(IF(E16/F16-1&lt;=-5,"&lt;-500%",IF(E16/F16-1&gt;5,"&gt;500%",IF(ABS(E16/F16-1)&lt;1%,0,E16/F16-1))),"")</f>
        <v>-0.16666666666666663</v>
      </c>
      <c r="N16" s="36"/>
      <c r="O16" s="84">
        <f t="shared" si="0"/>
        <v>-6.1</v>
      </c>
      <c r="P16" s="85">
        <f t="shared" ref="P16:P22" si="7">IFERROR(IF(E16/G16-1&lt;=-5,"&lt;-500%",IF(E16/G16-1&gt;5,"&gt;500%",IF(ABS(E16/G16-1)&lt;1%,0,E16/G16-1))),"")</f>
        <v>-0.9242424242424242</v>
      </c>
      <c r="Q16" s="36"/>
      <c r="R16" s="84">
        <f t="shared" si="3"/>
        <v>0</v>
      </c>
      <c r="S16" s="85">
        <f t="shared" ref="S16:S22" si="8">IFERROR(IF(I16/J16-1&lt;=-5,"&lt;-500%",IF(I16/J16-1&gt;5,"&gt;500%",IF(ABS(I16/J16-1)&lt;1%,0,I16/J16-1))),"")</f>
        <v>0</v>
      </c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L16" s="11"/>
    </row>
    <row r="17" spans="1:38" ht="12.6" customHeight="1">
      <c r="C17" s="92" t="s">
        <v>112</v>
      </c>
      <c r="D17" s="31"/>
      <c r="E17" s="338"/>
      <c r="F17" s="339"/>
      <c r="G17" s="340"/>
      <c r="H17" s="58"/>
      <c r="I17" s="338"/>
      <c r="J17" s="340"/>
      <c r="K17" s="95"/>
      <c r="L17" s="78">
        <f t="shared" si="2"/>
        <v>0</v>
      </c>
      <c r="M17" s="79" t="str">
        <f t="shared" si="6"/>
        <v/>
      </c>
      <c r="N17" s="36"/>
      <c r="O17" s="78">
        <f t="shared" si="0"/>
        <v>0</v>
      </c>
      <c r="P17" s="79" t="str">
        <f t="shared" si="7"/>
        <v/>
      </c>
      <c r="Q17" s="36"/>
      <c r="R17" s="78">
        <f t="shared" si="3"/>
        <v>0</v>
      </c>
      <c r="S17" s="79" t="str">
        <f t="shared" si="8"/>
        <v/>
      </c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L17" s="11"/>
    </row>
    <row r="18" spans="1:38" ht="12.6" customHeight="1">
      <c r="C18" s="92" t="s">
        <v>129</v>
      </c>
      <c r="D18" s="31"/>
      <c r="E18" s="338"/>
      <c r="F18" s="339"/>
      <c r="G18" s="340"/>
      <c r="H18" s="58"/>
      <c r="I18" s="338"/>
      <c r="J18" s="340"/>
      <c r="K18" s="95"/>
      <c r="L18" s="83">
        <f t="shared" si="2"/>
        <v>0</v>
      </c>
      <c r="M18" s="82" t="str">
        <f t="shared" si="6"/>
        <v/>
      </c>
      <c r="N18" s="36"/>
      <c r="O18" s="83">
        <f t="shared" si="0"/>
        <v>0</v>
      </c>
      <c r="P18" s="82" t="str">
        <f t="shared" si="7"/>
        <v/>
      </c>
      <c r="Q18" s="36"/>
      <c r="R18" s="83">
        <f t="shared" si="3"/>
        <v>0</v>
      </c>
      <c r="S18" s="82" t="str">
        <f t="shared" si="8"/>
        <v/>
      </c>
      <c r="AL18" s="11"/>
    </row>
    <row r="19" spans="1:38" ht="12.6" customHeight="1">
      <c r="C19" s="38" t="s">
        <v>113</v>
      </c>
      <c r="D19" s="31"/>
      <c r="E19" s="342"/>
      <c r="F19" s="343"/>
      <c r="G19" s="344"/>
      <c r="H19" s="58"/>
      <c r="I19" s="342"/>
      <c r="J19" s="344"/>
      <c r="K19" s="95"/>
      <c r="L19" s="80">
        <f t="shared" si="2"/>
        <v>0</v>
      </c>
      <c r="M19" s="81" t="str">
        <f t="shared" si="6"/>
        <v/>
      </c>
      <c r="N19" s="36"/>
      <c r="O19" s="80">
        <f t="shared" si="0"/>
        <v>0</v>
      </c>
      <c r="P19" s="81" t="str">
        <f t="shared" si="7"/>
        <v/>
      </c>
      <c r="Q19" s="36"/>
      <c r="R19" s="80">
        <f t="shared" si="3"/>
        <v>0</v>
      </c>
      <c r="S19" s="81" t="str">
        <f t="shared" si="8"/>
        <v/>
      </c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246"/>
    </row>
    <row r="20" spans="1:38" ht="12.6" customHeight="1">
      <c r="A20" s="14"/>
      <c r="B20" s="13"/>
      <c r="C20" s="29" t="s">
        <v>130</v>
      </c>
      <c r="D20" s="39"/>
      <c r="E20" s="58">
        <f>SUM(E16:E19)</f>
        <v>0.5</v>
      </c>
      <c r="F20" s="58">
        <f t="shared" ref="F20:J20" si="9">SUM(F16:F19)</f>
        <v>0.6</v>
      </c>
      <c r="G20" s="58">
        <f t="shared" si="9"/>
        <v>6.6</v>
      </c>
      <c r="H20" s="124"/>
      <c r="I20" s="58">
        <f t="shared" si="9"/>
        <v>6</v>
      </c>
      <c r="J20" s="58">
        <f t="shared" si="9"/>
        <v>6</v>
      </c>
      <c r="K20" s="95"/>
      <c r="L20" s="88">
        <f t="shared" si="2"/>
        <v>-9.9999999999999978E-2</v>
      </c>
      <c r="M20" s="89">
        <f t="shared" si="6"/>
        <v>-0.16666666666666663</v>
      </c>
      <c r="N20" s="36"/>
      <c r="O20" s="88">
        <f t="shared" si="0"/>
        <v>-6.1</v>
      </c>
      <c r="P20" s="89">
        <f t="shared" si="7"/>
        <v>-0.9242424242424242</v>
      </c>
      <c r="Q20" s="36"/>
      <c r="R20" s="88">
        <f t="shared" si="3"/>
        <v>0</v>
      </c>
      <c r="S20" s="89">
        <f t="shared" si="8"/>
        <v>0</v>
      </c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L20" s="11"/>
    </row>
    <row r="21" spans="1:38" ht="12.6" customHeight="1">
      <c r="C21" s="40" t="s">
        <v>131</v>
      </c>
      <c r="D21" s="31"/>
      <c r="E21" s="56">
        <f>Income!E44</f>
        <v>47.3</v>
      </c>
      <c r="F21" s="56">
        <f>Income!F44</f>
        <v>59.900000000000006</v>
      </c>
      <c r="G21" s="56">
        <f>Income!G44</f>
        <v>88.3</v>
      </c>
      <c r="H21" s="124"/>
      <c r="I21" s="56">
        <f>Income!H44</f>
        <v>0</v>
      </c>
      <c r="J21" s="56">
        <f>Income!I44</f>
        <v>59.3</v>
      </c>
      <c r="K21" s="95"/>
      <c r="L21" s="45">
        <f t="shared" si="2"/>
        <v>-12.600000000000009</v>
      </c>
      <c r="M21" s="37">
        <f t="shared" si="6"/>
        <v>-0.21035058430717879</v>
      </c>
      <c r="N21" s="36"/>
      <c r="O21" s="45">
        <f t="shared" si="0"/>
        <v>-41</v>
      </c>
      <c r="P21" s="37">
        <f t="shared" si="7"/>
        <v>-0.46432616081540201</v>
      </c>
      <c r="Q21" s="36"/>
      <c r="R21" s="45">
        <f t="shared" si="3"/>
        <v>-59.3</v>
      </c>
      <c r="S21" s="37">
        <f t="shared" si="8"/>
        <v>-1</v>
      </c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L21" s="11"/>
    </row>
    <row r="22" spans="1:38" s="13" customFormat="1" ht="12.6" customHeight="1">
      <c r="A22" s="14"/>
      <c r="C22" s="42" t="s">
        <v>114</v>
      </c>
      <c r="D22" s="42"/>
      <c r="E22" s="55">
        <f>SUM(E20:E21)</f>
        <v>47.8</v>
      </c>
      <c r="F22" s="55">
        <f>SUM(F20:F21)</f>
        <v>60.500000000000007</v>
      </c>
      <c r="G22" s="55">
        <f>SUM(G20:G21)</f>
        <v>94.899999999999991</v>
      </c>
      <c r="H22" s="125"/>
      <c r="I22" s="55">
        <f>SUM(I20:I21)</f>
        <v>6</v>
      </c>
      <c r="J22" s="55">
        <f>SUM(J20:J21)</f>
        <v>65.3</v>
      </c>
      <c r="K22" s="96"/>
      <c r="L22" s="90">
        <f t="shared" si="2"/>
        <v>-12.70000000000001</v>
      </c>
      <c r="M22" s="43">
        <f t="shared" si="6"/>
        <v>-0.20991735537190093</v>
      </c>
      <c r="N22" s="43"/>
      <c r="O22" s="90">
        <f t="shared" si="0"/>
        <v>-47.099999999999994</v>
      </c>
      <c r="P22" s="43">
        <f t="shared" si="7"/>
        <v>-0.49631190727081131</v>
      </c>
      <c r="Q22" s="43"/>
      <c r="R22" s="90">
        <f t="shared" si="3"/>
        <v>-59.3</v>
      </c>
      <c r="S22" s="43">
        <f t="shared" si="8"/>
        <v>-0.90811638591117916</v>
      </c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L22" s="11"/>
    </row>
    <row r="23" spans="1:38" ht="4.8" customHeight="1">
      <c r="C23" s="31"/>
      <c r="D23" s="31"/>
      <c r="E23" s="58"/>
      <c r="F23" s="58"/>
      <c r="G23" s="58"/>
      <c r="H23" s="58"/>
      <c r="I23" s="58"/>
      <c r="J23" s="58"/>
      <c r="K23" s="68"/>
      <c r="L23" s="91"/>
      <c r="M23" s="36"/>
      <c r="N23" s="36"/>
      <c r="O23" s="91"/>
      <c r="P23" s="36"/>
      <c r="Q23" s="36"/>
      <c r="R23" s="91"/>
      <c r="S23" s="36"/>
      <c r="AL23" s="11"/>
    </row>
    <row r="24" spans="1:38" ht="12.6" customHeight="1">
      <c r="C24" s="369" t="s">
        <v>115</v>
      </c>
      <c r="D24" s="31"/>
      <c r="E24" s="290">
        <v>8.1</v>
      </c>
      <c r="F24" s="291">
        <v>0.8</v>
      </c>
      <c r="G24" s="292">
        <v>3.3</v>
      </c>
      <c r="H24" s="58"/>
      <c r="I24" s="290">
        <v>7.3</v>
      </c>
      <c r="J24" s="292">
        <v>0.1</v>
      </c>
      <c r="K24" s="95"/>
      <c r="L24" s="45">
        <f t="shared" si="2"/>
        <v>7.3</v>
      </c>
      <c r="M24" s="37" t="str">
        <f>IFERROR(IF(E24/F24-1&lt;=-5,"&lt;-500%",IF(E24/F24-1&gt;5,"&gt;500%",IF(ABS(E24/F24-1)&lt;1%,0,E24/F24-1))),"")</f>
        <v>&gt;500%</v>
      </c>
      <c r="N24" s="36"/>
      <c r="O24" s="45">
        <f t="shared" si="0"/>
        <v>4.8</v>
      </c>
      <c r="P24" s="37">
        <f>IFERROR(IF(E24/G24-1&lt;=-5,"&lt;-500%",IF(E24/G24-1&gt;5,"&gt;500%",IF(ABS(E24/G24-1)&lt;1%,0,E24/G24-1))),"")</f>
        <v>1.4545454545454546</v>
      </c>
      <c r="Q24" s="36"/>
      <c r="R24" s="45">
        <f t="shared" si="3"/>
        <v>7.2</v>
      </c>
      <c r="S24" s="37" t="str">
        <f>IFERROR(IF(I24/J24-1&lt;=-5,"&lt;-500%",IF(I24/J24-1&gt;5,"&gt;500%",IF(ABS(I24/J24-1)&lt;1%,0,I24/J24-1))),"")</f>
        <v>&gt;500%</v>
      </c>
      <c r="AG24" s="246"/>
    </row>
    <row r="25" spans="1:38" s="13" customFormat="1" ht="12.6" customHeight="1">
      <c r="A25" s="14"/>
      <c r="C25" s="42" t="s">
        <v>116</v>
      </c>
      <c r="D25" s="42"/>
      <c r="E25" s="55">
        <f>E22-E24</f>
        <v>39.699999999999996</v>
      </c>
      <c r="F25" s="55">
        <f t="shared" ref="F25" si="10">F22-F24</f>
        <v>59.70000000000001</v>
      </c>
      <c r="G25" s="55">
        <f>G22-G24</f>
        <v>91.6</v>
      </c>
      <c r="H25" s="125"/>
      <c r="I25" s="55">
        <f>I22-I24</f>
        <v>-1.2999999999999998</v>
      </c>
      <c r="J25" s="55">
        <f>J22-J24</f>
        <v>65.2</v>
      </c>
      <c r="K25" s="96"/>
      <c r="L25" s="90">
        <f t="shared" si="2"/>
        <v>-20.000000000000014</v>
      </c>
      <c r="M25" s="43">
        <f>IFERROR(IF(E25/F25-1&lt;=-5,"&lt;-500%",IF(E25/F25-1&gt;5,"&gt;500%",IF(ABS(E25/F25-1)&lt;1%,0,E25/F25-1))),"")</f>
        <v>-0.33500837520938043</v>
      </c>
      <c r="N25" s="43"/>
      <c r="O25" s="90">
        <f t="shared" si="0"/>
        <v>-51.9</v>
      </c>
      <c r="P25" s="43">
        <f>IFERROR(IF(E25/G25-1&lt;=-5,"&lt;-500%",IF(E25/G25-1&gt;5,"&gt;500%",IF(ABS(E25/G25-1)&lt;1%,0,E25/G25-1))),"")</f>
        <v>-0.56659388646288211</v>
      </c>
      <c r="Q25" s="43"/>
      <c r="R25" s="90">
        <f t="shared" si="3"/>
        <v>-66.5</v>
      </c>
      <c r="S25" s="43">
        <f>IFERROR(IF(I25/J25-1&lt;=-5,"&lt;-500%",IF(I25/J25-1&gt;5,"&gt;500%",IF(ABS(I25/J25-1)&lt;1%,0,I25/J25-1))),"")</f>
        <v>-1.0199386503067485</v>
      </c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L25" s="246"/>
    </row>
    <row r="26" spans="1:38">
      <c r="C26" s="31"/>
      <c r="D26" s="31"/>
      <c r="E26" s="58"/>
      <c r="F26" s="58"/>
      <c r="G26" s="58"/>
      <c r="H26" s="58"/>
      <c r="I26" s="58"/>
      <c r="J26" s="58"/>
      <c r="K26" s="68"/>
      <c r="L26" s="91"/>
      <c r="M26" s="36"/>
      <c r="N26" s="36"/>
      <c r="O26" s="91"/>
      <c r="P26" s="36"/>
      <c r="Q26" s="36"/>
      <c r="R26" s="91"/>
      <c r="S26" s="36"/>
      <c r="AG26" s="246"/>
    </row>
    <row r="27" spans="1:38" ht="12.6" customHeight="1">
      <c r="C27" s="42" t="s">
        <v>132</v>
      </c>
      <c r="D27" s="31"/>
      <c r="E27" s="59"/>
      <c r="F27" s="59"/>
      <c r="G27" s="59"/>
      <c r="H27" s="95"/>
      <c r="I27" s="59"/>
      <c r="J27" s="59"/>
      <c r="K27" s="95"/>
      <c r="L27" s="91"/>
      <c r="M27" s="36"/>
      <c r="N27" s="36"/>
      <c r="O27" s="91"/>
      <c r="P27" s="36"/>
      <c r="Q27" s="36"/>
      <c r="R27" s="91"/>
      <c r="S27" s="36"/>
    </row>
    <row r="28" spans="1:38" ht="12.6" customHeight="1">
      <c r="C28" s="29" t="s">
        <v>117</v>
      </c>
      <c r="D28" s="31"/>
      <c r="E28" s="50">
        <f>Cap!E42</f>
        <v>530.66336363636367</v>
      </c>
      <c r="F28" s="50">
        <f>Cap!F42</f>
        <v>500</v>
      </c>
      <c r="G28" s="50">
        <f>Cap!G42</f>
        <v>0</v>
      </c>
      <c r="H28" s="74"/>
      <c r="I28" s="197"/>
      <c r="J28" s="198"/>
      <c r="K28" s="95"/>
      <c r="L28" s="84">
        <f t="shared" si="2"/>
        <v>30.66336363636367</v>
      </c>
      <c r="M28" s="85">
        <f>IFERROR(IF(E28/F28-1&lt;=-5,"&lt;-500%",IF(E28/F28-1&gt;5,"&gt;500%",IF(ABS(E28/F28-1)&lt;1%,0,E28/F28-1))),"")</f>
        <v>6.1326727272727366E-2</v>
      </c>
      <c r="N28" s="36"/>
      <c r="O28" s="84">
        <f>IF(E28+G28=0,0,E28-G28)</f>
        <v>530.66336363636367</v>
      </c>
      <c r="P28" s="85" t="str">
        <f>IFERROR(IF(E28/G28-1&lt;=-5,"&lt;-500%",IF(E28/G28-1&gt;5,"&gt;500%",IF(ABS(E28/G28-1)&lt;1%,0,E28/G28-1))),"")</f>
        <v/>
      </c>
      <c r="Q28" s="36"/>
      <c r="R28" s="201"/>
      <c r="S28" s="138"/>
    </row>
    <row r="29" spans="1:38" ht="12.6" customHeight="1">
      <c r="C29" s="92" t="s">
        <v>118</v>
      </c>
      <c r="D29" s="31"/>
      <c r="E29" s="76">
        <f>IFERROR(E20/E28,0)</f>
        <v>9.4221691992029863E-4</v>
      </c>
      <c r="F29" s="77">
        <f>IFERROR(F20/F28,0)</f>
        <v>1.1999999999999999E-3</v>
      </c>
      <c r="G29" s="76">
        <f t="shared" ref="G29" si="11">IFERROR(G20/G28,0)</f>
        <v>0</v>
      </c>
      <c r="H29" s="74"/>
      <c r="I29" s="199"/>
      <c r="J29" s="200"/>
      <c r="K29" s="95"/>
      <c r="L29" s="78">
        <f t="shared" si="2"/>
        <v>-2.5778308007970126E-4</v>
      </c>
      <c r="M29" s="79">
        <f>IFERROR(IF(E29/F29-1&lt;=-5,"&lt;-500%",IF(E29/F29-1&gt;5,"&gt;500%",IF(ABS(E29/F29-1)&lt;1%,0,E29/F29-1))),"")</f>
        <v>-0.21481923339975106</v>
      </c>
      <c r="N29" s="36"/>
      <c r="O29" s="78">
        <f>IF(E29+G29=0,0,E29-G29)</f>
        <v>9.4221691992029863E-4</v>
      </c>
      <c r="P29" s="79" t="str">
        <f>IFERROR(IF(E29/G29-1&lt;=-5,"&lt;-500%",IF(E29/G29-1&gt;5,"&gt;500%",IF(ABS(E29/G29-1)&lt;1%,0,E29/G29-1))),"")</f>
        <v/>
      </c>
      <c r="Q29" s="36"/>
      <c r="R29" s="201"/>
      <c r="S29" s="138"/>
      <c r="AG29" s="13"/>
    </row>
    <row r="30" spans="1:38" ht="12.6" customHeight="1">
      <c r="C30" s="92" t="s">
        <v>119</v>
      </c>
      <c r="D30" s="31"/>
      <c r="E30" s="76">
        <f>IFERROR(E21/E28,0)</f>
        <v>8.9133720624460247E-2</v>
      </c>
      <c r="F30" s="77">
        <f>IFERROR(F21/F28,0)</f>
        <v>0.11980000000000002</v>
      </c>
      <c r="G30" s="76">
        <f>IFERROR(G21/G28,0)</f>
        <v>0</v>
      </c>
      <c r="H30" s="74"/>
      <c r="I30" s="199"/>
      <c r="J30" s="200"/>
      <c r="K30" s="95"/>
      <c r="L30" s="78">
        <f t="shared" si="2"/>
        <v>-3.0666279375539771E-2</v>
      </c>
      <c r="M30" s="79">
        <f>IFERROR(IF(E30/F30-1&lt;=-5,"&lt;-500%",IF(E30/F30-1&gt;5,"&gt;500%",IF(ABS(E30/F30-1)&lt;1%,0,E30/F30-1))),"")</f>
        <v>-0.2559789597290465</v>
      </c>
      <c r="N30" s="36"/>
      <c r="O30" s="78">
        <f>IF(E30+G30=0,0,E30-G30)</f>
        <v>8.9133720624460247E-2</v>
      </c>
      <c r="P30" s="79" t="str">
        <f>IFERROR(IF(E30/G30-1&lt;=-5,"&lt;-500%",IF(E30/G30-1&gt;5,"&gt;500%",IF(ABS(E30/G30-1)&lt;1%,0,E30/G30-1))),"")</f>
        <v/>
      </c>
      <c r="Q30" s="36"/>
      <c r="R30" s="201"/>
      <c r="S30" s="138"/>
    </row>
    <row r="31" spans="1:38" ht="12.6" customHeight="1">
      <c r="C31" s="92" t="s">
        <v>120</v>
      </c>
      <c r="D31" s="31"/>
      <c r="E31" s="76">
        <f>IFERROR(E24/E28,0)</f>
        <v>1.5263914102708838E-2</v>
      </c>
      <c r="F31" s="77">
        <f>IFERROR(F24/F28,0)</f>
        <v>1.6000000000000001E-3</v>
      </c>
      <c r="G31" s="76">
        <f t="shared" ref="G31:J31" si="12">IFERROR(G24/G28,0)</f>
        <v>0</v>
      </c>
      <c r="H31" s="74"/>
      <c r="I31" s="199">
        <f t="shared" si="12"/>
        <v>0</v>
      </c>
      <c r="J31" s="200">
        <f t="shared" si="12"/>
        <v>0</v>
      </c>
      <c r="K31" s="95"/>
      <c r="L31" s="78">
        <f t="shared" si="2"/>
        <v>1.3663914102708837E-2</v>
      </c>
      <c r="M31" s="79" t="str">
        <f>IFERROR(IF(E31/F31-1&lt;=-5,"&lt;-500%",IF(E31/F31-1&gt;5,"&gt;500%",IF(ABS(E31/F31-1)&lt;1%,0,E31/F31-1))),"")</f>
        <v>&gt;500%</v>
      </c>
      <c r="N31" s="36"/>
      <c r="O31" s="78">
        <f>IF(E31+G31=0,0,E31-G31)</f>
        <v>1.5263914102708838E-2</v>
      </c>
      <c r="P31" s="79" t="str">
        <f>IFERROR(IF(E31/G31-1&lt;=-5,"&lt;-500%",IF(E31/G31-1&gt;5,"&gt;500%",IF(ABS(E31/G31-1)&lt;1%,0,E31/G31-1))),"")</f>
        <v/>
      </c>
      <c r="Q31" s="36"/>
      <c r="R31" s="201"/>
      <c r="S31" s="138"/>
    </row>
    <row r="32" spans="1:38" ht="12.6" customHeight="1">
      <c r="C32" s="29" t="s">
        <v>121</v>
      </c>
      <c r="D32" s="31"/>
      <c r="E32" s="51">
        <f>IFERROR(E25/E28,0)</f>
        <v>7.4812023441671704E-2</v>
      </c>
      <c r="F32" s="52">
        <f>IFERROR(F25/F28,0)</f>
        <v>0.11940000000000002</v>
      </c>
      <c r="G32" s="51">
        <f t="shared" ref="G32:I32" si="13">IFERROR(G25/G28,0)</f>
        <v>0</v>
      </c>
      <c r="H32" s="74"/>
      <c r="I32" s="199">
        <f t="shared" si="13"/>
        <v>0</v>
      </c>
      <c r="J32" s="200">
        <f>IFERROR(J25/J28,0)</f>
        <v>0</v>
      </c>
      <c r="K32" s="95"/>
      <c r="L32" s="83">
        <f t="shared" si="2"/>
        <v>-4.4587976558328316E-2</v>
      </c>
      <c r="M32" s="82">
        <f>IFERROR(IF(E32/F32-1&lt;=-5,"&lt;-500%",IF(E32/F32-1&gt;5,"&gt;500%",IF(ABS(E32/F32-1)&lt;1%,0,E32/F32-1))),"")</f>
        <v>-0.37343363951698749</v>
      </c>
      <c r="N32" s="36"/>
      <c r="O32" s="83">
        <f>IF(E32+G32=0,0,E32-G32)</f>
        <v>7.4812023441671704E-2</v>
      </c>
      <c r="P32" s="82" t="str">
        <f>IFERROR(IF(E32/G32-1&lt;=-5,"&lt;-500%",IF(E32/G32-1&gt;5,"&gt;500%",IF(ABS(E32/G32-1)&lt;1%,0,E32/G32-1))),"")</f>
        <v/>
      </c>
      <c r="Q32" s="36"/>
      <c r="R32" s="201"/>
      <c r="S32" s="138"/>
    </row>
    <row r="33" spans="1:38">
      <c r="C33" s="31"/>
      <c r="D33" s="31"/>
      <c r="E33" s="58"/>
      <c r="F33" s="58"/>
      <c r="G33" s="58"/>
      <c r="H33" s="58"/>
      <c r="I33" s="58"/>
      <c r="J33" s="58"/>
      <c r="K33" s="68"/>
      <c r="L33" s="91"/>
      <c r="M33" s="36"/>
      <c r="N33" s="36"/>
      <c r="O33" s="91"/>
      <c r="P33" s="36"/>
      <c r="Q33" s="36"/>
      <c r="R33" s="91"/>
      <c r="S33" s="36"/>
    </row>
    <row r="34" spans="1:38" ht="12.6" customHeight="1">
      <c r="C34" s="42" t="s">
        <v>122</v>
      </c>
      <c r="D34" s="31"/>
      <c r="E34" s="59"/>
      <c r="F34" s="59"/>
      <c r="G34" s="59"/>
      <c r="H34" s="95"/>
      <c r="I34" s="59"/>
      <c r="J34" s="59"/>
      <c r="K34" s="95"/>
      <c r="L34" s="91"/>
      <c r="M34" s="36"/>
      <c r="N34" s="36"/>
      <c r="O34" s="91"/>
      <c r="P34" s="36"/>
      <c r="Q34" s="36"/>
      <c r="R34" s="91"/>
      <c r="S34" s="36"/>
    </row>
    <row r="35" spans="1:38" s="19" customFormat="1" ht="12.6" customHeight="1">
      <c r="A35" s="20"/>
      <c r="C35" s="41" t="s">
        <v>105</v>
      </c>
      <c r="D35" s="39"/>
      <c r="E35" s="267">
        <v>47.8</v>
      </c>
      <c r="F35" s="268">
        <v>69.400000000000006</v>
      </c>
      <c r="G35" s="269">
        <v>95.8</v>
      </c>
      <c r="H35" s="50"/>
      <c r="I35" s="267">
        <v>59.8</v>
      </c>
      <c r="J35" s="269">
        <v>46.3</v>
      </c>
      <c r="K35" s="97"/>
      <c r="L35" s="91">
        <f t="shared" si="2"/>
        <v>-21.600000000000009</v>
      </c>
      <c r="M35" s="36">
        <f t="shared" ref="M35:M44" si="14">IFERROR(IF(E35/F35-1&lt;=-5,"&lt;-500%",IF(E35/F35-1&gt;5,"&gt;500%",IF(ABS(E35/F35-1)&lt;1%,0,E35/F35-1))),"")</f>
        <v>-0.31123919308357362</v>
      </c>
      <c r="N35" s="36"/>
      <c r="O35" s="91">
        <f t="shared" ref="O35:O44" si="15">IF(E35+G35=0,0,E35-G35)</f>
        <v>-48</v>
      </c>
      <c r="P35" s="36">
        <f t="shared" ref="P35:P44" si="16">IFERROR(IF(E35/G35-1&lt;=-5,"&lt;-500%",IF(E35/G35-1&gt;5,"&gt;500%",IF(ABS(E35/G35-1)&lt;1%,0,E35/G35-1))),"")</f>
        <v>-0.5010438413361169</v>
      </c>
      <c r="Q35" s="36"/>
      <c r="R35" s="91">
        <f t="shared" ref="R35:R44" si="17">IF(I35+J35=0,0,I35-J35)</f>
        <v>13.5</v>
      </c>
      <c r="S35" s="36">
        <f t="shared" ref="S35:S44" si="18">IFERROR(IF(I35/J35-1&lt;=-5,"&lt;-500%",IF(I35/J35-1&gt;5,"&gt;500%",IF(ABS(I35/J35-1)&lt;1%,0,I35/J35-1))),"")</f>
        <v>0.29157667386609076</v>
      </c>
      <c r="U35" s="246"/>
      <c r="V35" s="246"/>
      <c r="W35" s="246"/>
      <c r="X35" s="246"/>
      <c r="Y35" s="246"/>
      <c r="Z35" s="246"/>
      <c r="AA35" s="246"/>
      <c r="AB35" s="246"/>
      <c r="AC35" s="246"/>
      <c r="AD35" s="246"/>
      <c r="AE35" s="246"/>
      <c r="AF35" s="246"/>
      <c r="AL35" s="246"/>
    </row>
    <row r="36" spans="1:38" ht="12.6" customHeight="1">
      <c r="C36" s="93" t="s">
        <v>106</v>
      </c>
      <c r="D36" s="31"/>
      <c r="E36" s="347"/>
      <c r="F36" s="348"/>
      <c r="G36" s="349"/>
      <c r="H36" s="124"/>
      <c r="I36" s="347"/>
      <c r="J36" s="349"/>
      <c r="K36" s="95"/>
      <c r="L36" s="86">
        <f t="shared" si="2"/>
        <v>0</v>
      </c>
      <c r="M36" s="87" t="str">
        <f t="shared" si="14"/>
        <v/>
      </c>
      <c r="N36" s="36"/>
      <c r="O36" s="86">
        <f t="shared" si="15"/>
        <v>0</v>
      </c>
      <c r="P36" s="87" t="str">
        <f t="shared" si="16"/>
        <v/>
      </c>
      <c r="Q36" s="36"/>
      <c r="R36" s="86">
        <f t="shared" si="17"/>
        <v>0</v>
      </c>
      <c r="S36" s="87" t="str">
        <f t="shared" si="18"/>
        <v/>
      </c>
    </row>
    <row r="37" spans="1:38" ht="12.6" customHeight="1">
      <c r="C37" s="220" t="s">
        <v>136</v>
      </c>
      <c r="D37" s="42"/>
      <c r="E37" s="55">
        <f>E35-E36</f>
        <v>47.8</v>
      </c>
      <c r="F37" s="55">
        <f>F35-F36</f>
        <v>69.400000000000006</v>
      </c>
      <c r="G37" s="55">
        <f>G35-G36</f>
        <v>95.8</v>
      </c>
      <c r="H37" s="125"/>
      <c r="I37" s="55">
        <f>I35-I36</f>
        <v>59.8</v>
      </c>
      <c r="J37" s="55">
        <f>J35-J36</f>
        <v>46.3</v>
      </c>
      <c r="K37" s="96"/>
      <c r="L37" s="90">
        <f t="shared" si="2"/>
        <v>-21.600000000000009</v>
      </c>
      <c r="M37" s="43">
        <f t="shared" si="14"/>
        <v>-0.31123919308357362</v>
      </c>
      <c r="N37" s="43"/>
      <c r="O37" s="90">
        <f t="shared" si="15"/>
        <v>-48</v>
      </c>
      <c r="P37" s="43">
        <f t="shared" si="16"/>
        <v>-0.5010438413361169</v>
      </c>
      <c r="Q37" s="43"/>
      <c r="R37" s="90">
        <f t="shared" si="17"/>
        <v>13.5</v>
      </c>
      <c r="S37" s="43">
        <f t="shared" si="18"/>
        <v>0.29157667386609076</v>
      </c>
    </row>
    <row r="38" spans="1:38" s="19" customFormat="1" ht="12.6" customHeight="1">
      <c r="A38" s="20"/>
      <c r="C38" s="41" t="s">
        <v>123</v>
      </c>
      <c r="D38" s="94"/>
      <c r="E38" s="267">
        <v>0.5</v>
      </c>
      <c r="F38" s="268">
        <v>9.5</v>
      </c>
      <c r="G38" s="269">
        <v>7.5</v>
      </c>
      <c r="H38" s="91"/>
      <c r="I38" s="267">
        <v>0.5</v>
      </c>
      <c r="J38" s="269">
        <v>9.4</v>
      </c>
      <c r="K38" s="97"/>
      <c r="L38" s="84">
        <f t="shared" si="2"/>
        <v>-9</v>
      </c>
      <c r="M38" s="85">
        <f t="shared" si="14"/>
        <v>-0.94736842105263164</v>
      </c>
      <c r="N38" s="36"/>
      <c r="O38" s="84">
        <f t="shared" si="15"/>
        <v>-7</v>
      </c>
      <c r="P38" s="85">
        <f t="shared" si="16"/>
        <v>-0.93333333333333335</v>
      </c>
      <c r="Q38" s="36"/>
      <c r="R38" s="84">
        <f t="shared" si="17"/>
        <v>-8.9</v>
      </c>
      <c r="S38" s="85">
        <f t="shared" si="18"/>
        <v>-0.94680851063829785</v>
      </c>
      <c r="U38" s="246"/>
      <c r="V38" s="246"/>
      <c r="W38" s="246"/>
      <c r="X38" s="246"/>
      <c r="Y38" s="246"/>
      <c r="Z38" s="246"/>
      <c r="AA38" s="246"/>
      <c r="AB38" s="246"/>
      <c r="AC38" s="246"/>
      <c r="AD38" s="246"/>
      <c r="AE38" s="246"/>
      <c r="AF38" s="246"/>
      <c r="AL38" s="246"/>
    </row>
    <row r="39" spans="1:38" s="19" customFormat="1" ht="12.6" customHeight="1">
      <c r="A39" s="20"/>
      <c r="C39" s="370" t="s">
        <v>124</v>
      </c>
      <c r="D39" s="94"/>
      <c r="E39" s="338"/>
      <c r="F39" s="339"/>
      <c r="G39" s="340"/>
      <c r="H39" s="91"/>
      <c r="I39" s="338"/>
      <c r="J39" s="340"/>
      <c r="K39" s="97"/>
      <c r="L39" s="78">
        <f t="shared" si="2"/>
        <v>0</v>
      </c>
      <c r="M39" s="79" t="str">
        <f t="shared" si="14"/>
        <v/>
      </c>
      <c r="N39" s="36"/>
      <c r="O39" s="78">
        <f t="shared" si="15"/>
        <v>0</v>
      </c>
      <c r="P39" s="79" t="str">
        <f t="shared" si="16"/>
        <v/>
      </c>
      <c r="Q39" s="36"/>
      <c r="R39" s="78">
        <f t="shared" si="17"/>
        <v>0</v>
      </c>
      <c r="S39" s="79" t="str">
        <f t="shared" si="18"/>
        <v/>
      </c>
      <c r="U39" s="246"/>
      <c r="V39" s="246"/>
      <c r="W39" s="246"/>
      <c r="X39" s="246"/>
      <c r="Y39" s="246"/>
      <c r="Z39" s="246"/>
      <c r="AA39" s="246"/>
      <c r="AB39" s="246"/>
      <c r="AC39" s="246"/>
      <c r="AD39" s="246"/>
      <c r="AE39" s="246"/>
      <c r="AF39" s="246"/>
      <c r="AL39" s="246"/>
    </row>
    <row r="40" spans="1:38" s="19" customFormat="1" ht="12.6" customHeight="1">
      <c r="A40" s="20"/>
      <c r="C40" s="371" t="s">
        <v>125</v>
      </c>
      <c r="D40" s="94"/>
      <c r="E40" s="338"/>
      <c r="F40" s="339"/>
      <c r="G40" s="340"/>
      <c r="H40" s="91"/>
      <c r="I40" s="338"/>
      <c r="J40" s="340"/>
      <c r="K40" s="97"/>
      <c r="L40" s="78">
        <f t="shared" si="2"/>
        <v>0</v>
      </c>
      <c r="M40" s="79" t="str">
        <f t="shared" si="14"/>
        <v/>
      </c>
      <c r="N40" s="36"/>
      <c r="O40" s="78">
        <f t="shared" si="15"/>
        <v>0</v>
      </c>
      <c r="P40" s="79" t="str">
        <f t="shared" si="16"/>
        <v/>
      </c>
      <c r="Q40" s="36"/>
      <c r="R40" s="78">
        <f t="shared" si="17"/>
        <v>0</v>
      </c>
      <c r="S40" s="79" t="str">
        <f t="shared" si="18"/>
        <v/>
      </c>
      <c r="U40" s="246"/>
      <c r="V40" s="246"/>
      <c r="W40" s="246"/>
      <c r="X40" s="246"/>
      <c r="Y40" s="246"/>
      <c r="Z40" s="246"/>
      <c r="AA40" s="246"/>
      <c r="AB40" s="246"/>
      <c r="AC40" s="246"/>
      <c r="AD40" s="246"/>
      <c r="AE40" s="246"/>
      <c r="AF40" s="246"/>
      <c r="AL40" s="246"/>
    </row>
    <row r="41" spans="1:38" s="19" customFormat="1" ht="12.6" customHeight="1">
      <c r="A41" s="20"/>
      <c r="C41" s="372" t="s">
        <v>126</v>
      </c>
      <c r="D41" s="94"/>
      <c r="E41" s="338"/>
      <c r="F41" s="339"/>
      <c r="G41" s="340"/>
      <c r="H41" s="91"/>
      <c r="I41" s="338"/>
      <c r="J41" s="340"/>
      <c r="K41" s="97"/>
      <c r="L41" s="78">
        <f t="shared" si="2"/>
        <v>0</v>
      </c>
      <c r="M41" s="79" t="str">
        <f t="shared" si="14"/>
        <v/>
      </c>
      <c r="N41" s="36"/>
      <c r="O41" s="78">
        <f t="shared" si="15"/>
        <v>0</v>
      </c>
      <c r="P41" s="79" t="str">
        <f t="shared" si="16"/>
        <v/>
      </c>
      <c r="Q41" s="36"/>
      <c r="R41" s="78">
        <f t="shared" si="17"/>
        <v>0</v>
      </c>
      <c r="S41" s="79" t="str">
        <f t="shared" si="18"/>
        <v/>
      </c>
      <c r="U41" s="246"/>
      <c r="V41" s="246"/>
      <c r="W41" s="246"/>
      <c r="X41" s="246"/>
      <c r="Y41" s="246"/>
      <c r="Z41" s="246"/>
      <c r="AA41" s="246"/>
      <c r="AB41" s="246"/>
      <c r="AC41" s="246"/>
      <c r="AD41" s="246"/>
      <c r="AE41" s="246"/>
      <c r="AF41" s="246"/>
      <c r="AL41" s="246"/>
    </row>
    <row r="42" spans="1:38" s="19" customFormat="1" ht="12.6" customHeight="1">
      <c r="A42" s="20"/>
      <c r="C42" s="29" t="s">
        <v>127</v>
      </c>
      <c r="D42" s="94"/>
      <c r="E42" s="342"/>
      <c r="F42" s="343"/>
      <c r="G42" s="344"/>
      <c r="H42" s="91"/>
      <c r="I42" s="342"/>
      <c r="J42" s="344"/>
      <c r="K42" s="97"/>
      <c r="L42" s="78">
        <f t="shared" si="2"/>
        <v>0</v>
      </c>
      <c r="M42" s="79" t="str">
        <f t="shared" si="14"/>
        <v/>
      </c>
      <c r="N42" s="36"/>
      <c r="O42" s="78">
        <f t="shared" si="15"/>
        <v>0</v>
      </c>
      <c r="P42" s="79" t="str">
        <f t="shared" si="16"/>
        <v/>
      </c>
      <c r="Q42" s="36"/>
      <c r="R42" s="78">
        <f t="shared" si="17"/>
        <v>0</v>
      </c>
      <c r="S42" s="79" t="str">
        <f t="shared" si="18"/>
        <v/>
      </c>
      <c r="U42" s="246"/>
      <c r="V42" s="246"/>
      <c r="W42" s="246"/>
      <c r="X42" s="246"/>
      <c r="Y42" s="246"/>
      <c r="Z42" s="246"/>
      <c r="AA42" s="246"/>
      <c r="AB42" s="246"/>
      <c r="AC42" s="246"/>
      <c r="AD42" s="246"/>
      <c r="AE42" s="246"/>
      <c r="AF42" s="246"/>
      <c r="AL42" s="246"/>
    </row>
    <row r="43" spans="1:38" ht="12.6" customHeight="1">
      <c r="A43" s="14"/>
      <c r="B43" s="13"/>
      <c r="C43" s="93" t="s">
        <v>128</v>
      </c>
      <c r="D43" s="39"/>
      <c r="E43" s="56">
        <f>SUM(E38:E42)</f>
        <v>0.5</v>
      </c>
      <c r="F43" s="56">
        <f>SUM(F38:F42)</f>
        <v>9.5</v>
      </c>
      <c r="G43" s="56">
        <f>SUM(G38:G42)</f>
        <v>7.5</v>
      </c>
      <c r="H43" s="124"/>
      <c r="I43" s="56">
        <f>SUM(I38:I42)</f>
        <v>0.5</v>
      </c>
      <c r="J43" s="56">
        <f>SUM(J38:J42)</f>
        <v>9.4</v>
      </c>
      <c r="K43" s="95"/>
      <c r="L43" s="86">
        <f t="shared" si="2"/>
        <v>-9</v>
      </c>
      <c r="M43" s="87">
        <f t="shared" si="14"/>
        <v>-0.94736842105263164</v>
      </c>
      <c r="N43" s="36"/>
      <c r="O43" s="86">
        <f t="shared" si="15"/>
        <v>-7</v>
      </c>
      <c r="P43" s="87">
        <f t="shared" si="16"/>
        <v>-0.93333333333333335</v>
      </c>
      <c r="Q43" s="36"/>
      <c r="R43" s="86">
        <f t="shared" si="17"/>
        <v>-8.9</v>
      </c>
      <c r="S43" s="87">
        <f t="shared" si="18"/>
        <v>-0.94680851063829785</v>
      </c>
    </row>
    <row r="44" spans="1:38" s="19" customFormat="1" ht="12.6" customHeight="1">
      <c r="A44" s="21"/>
      <c r="B44" s="12"/>
      <c r="C44" s="44" t="s">
        <v>223</v>
      </c>
      <c r="D44" s="44"/>
      <c r="E44" s="57">
        <f>E37-E43</f>
        <v>47.3</v>
      </c>
      <c r="F44" s="57">
        <f>F37-F43</f>
        <v>59.900000000000006</v>
      </c>
      <c r="G44" s="57">
        <f>G37-G43</f>
        <v>88.3</v>
      </c>
      <c r="H44" s="90"/>
      <c r="I44" s="57">
        <f>I37-I43</f>
        <v>59.3</v>
      </c>
      <c r="J44" s="57">
        <f>J37-J43</f>
        <v>36.9</v>
      </c>
      <c r="K44" s="98"/>
      <c r="L44" s="90">
        <f t="shared" si="2"/>
        <v>-12.600000000000009</v>
      </c>
      <c r="M44" s="43">
        <f t="shared" si="14"/>
        <v>-0.21035058430717879</v>
      </c>
      <c r="N44" s="43"/>
      <c r="O44" s="90">
        <f t="shared" si="15"/>
        <v>-41</v>
      </c>
      <c r="P44" s="43">
        <f t="shared" si="16"/>
        <v>-0.46432616081540201</v>
      </c>
      <c r="Q44" s="43"/>
      <c r="R44" s="90">
        <f t="shared" si="17"/>
        <v>22.4</v>
      </c>
      <c r="S44" s="43">
        <f t="shared" si="18"/>
        <v>0.60704607046070458</v>
      </c>
      <c r="U44" s="246"/>
      <c r="V44" s="246"/>
      <c r="W44" s="246"/>
      <c r="X44" s="246"/>
      <c r="Y44" s="246"/>
      <c r="Z44" s="246"/>
      <c r="AA44" s="246"/>
      <c r="AB44" s="246"/>
      <c r="AC44" s="246"/>
      <c r="AD44" s="246"/>
      <c r="AE44" s="246"/>
      <c r="AF44" s="246"/>
      <c r="AL44" s="246"/>
    </row>
  </sheetData>
  <sheetProtection algorithmName="SHA-512" hashValue="5s+kUBPh4ID9tPfNDsD905FNax70cTgwxwipvnLJ+6pdaXiKnfSiTrRizrmu6Vtvwp4R41j+GBtC1W47JOpmuw==" saltValue="XjUxPc/rb+M4Z9Ev5X/c/Q==" spinCount="100000" sheet="1" objects="1" scenarios="1" selectLockedCells="1" selectUnlockedCells="1"/>
  <conditionalFormatting sqref="L6:L44 O6:O44 R6:R44">
    <cfRule type="expression" dxfId="48" priority="46">
      <formula>IF(ABS(L6)&gt;=100,TRUE,FALSE)</formula>
    </cfRule>
  </conditionalFormatting>
  <conditionalFormatting sqref="M6:M44 P6:P44 S6:S44">
    <cfRule type="expression" dxfId="47" priority="47">
      <formula>IF(M6="&lt;-500%",TRUE,FALSE)</formula>
    </cfRule>
  </conditionalFormatting>
  <printOptions horizontalCentered="1"/>
  <pageMargins left="0.5" right="0.5" top="0.75" bottom="0.5" header="0.3" footer="0.3"/>
  <pageSetup scale="91" orientation="landscape" r:id="rId1"/>
  <headerFooter scaleWithDoc="0">
    <oddFooter>&amp;L&amp;10Income Statement, p.&amp;P of &amp;N&amp;R&amp;10Updated &amp;D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9EB23-EBEC-4989-89FB-6423BEF620BC}">
  <sheetPr>
    <tabColor theme="8" tint="0.79998168889431442"/>
    <outlinePr showOutlineSymbols="0"/>
  </sheetPr>
  <dimension ref="A1:S77"/>
  <sheetViews>
    <sheetView showGridLines="0" showRowColHeaders="0" showZeros="0" showOutlineSymbols="0" zoomScaleNormal="100" workbookViewId="0">
      <pane ySplit="4" topLeftCell="A5" activePane="bottomLeft" state="frozen"/>
      <selection activeCell="C3" sqref="C3"/>
      <selection pane="bottomLeft" sqref="A1:XFD1048576"/>
    </sheetView>
  </sheetViews>
  <sheetFormatPr defaultColWidth="11" defaultRowHeight="12.6"/>
  <cols>
    <col min="1" max="1" width="3.21875" style="7" bestFit="1" customWidth="1"/>
    <col min="2" max="2" width="1.6640625" style="11" customWidth="1"/>
    <col min="3" max="3" width="32.21875" style="11" bestFit="1" customWidth="1"/>
    <col min="4" max="4" width="2.21875" style="11" customWidth="1"/>
    <col min="5" max="7" width="8.88671875" style="24" customWidth="1"/>
    <col min="8" max="8" width="0.88671875" style="11" customWidth="1"/>
    <col min="9" max="10" width="8.88671875" style="24" customWidth="1"/>
    <col min="11" max="11" width="2.21875" style="11" customWidth="1"/>
    <col min="12" max="12" width="8.88671875" style="15" customWidth="1"/>
    <col min="13" max="13" width="8.88671875" style="17" customWidth="1"/>
    <col min="14" max="14" width="0.88671875" style="23" customWidth="1"/>
    <col min="15" max="15" width="8.88671875" style="15" customWidth="1"/>
    <col min="16" max="16" width="8.88671875" style="17" customWidth="1"/>
    <col min="17" max="17" width="0.88671875" style="23" customWidth="1"/>
    <col min="18" max="18" width="8.88671875" style="15" customWidth="1"/>
    <col min="19" max="19" width="8.88671875" style="17" customWidth="1"/>
    <col min="20" max="20" width="9" style="11" customWidth="1"/>
    <col min="21" max="16384" width="11" style="11"/>
  </cols>
  <sheetData>
    <row r="1" spans="1:19" s="5" customFormat="1" ht="10.199999999999999">
      <c r="A1" s="228" t="s">
        <v>0</v>
      </c>
      <c r="B1" s="1"/>
      <c r="C1" s="2"/>
      <c r="D1" s="3"/>
      <c r="E1" s="4"/>
      <c r="F1" s="4"/>
      <c r="G1" s="4"/>
      <c r="I1" s="4"/>
      <c r="J1" s="4"/>
      <c r="L1" s="4"/>
      <c r="M1" s="6"/>
      <c r="N1" s="6"/>
      <c r="O1" s="4"/>
      <c r="P1" s="6"/>
      <c r="Q1" s="6"/>
      <c r="R1" s="4"/>
      <c r="S1" s="6"/>
    </row>
    <row r="2" spans="1:19" ht="22.2" customHeight="1">
      <c r="B2" s="22"/>
      <c r="C2" s="123"/>
      <c r="D2" s="22"/>
    </row>
    <row r="3" spans="1:19" ht="21">
      <c r="B3" s="22"/>
      <c r="C3" s="123" t="s">
        <v>144</v>
      </c>
      <c r="D3" s="22"/>
    </row>
    <row r="4" spans="1:19" ht="12.6" customHeight="1">
      <c r="C4" s="241" t="s">
        <v>152</v>
      </c>
      <c r="E4" s="30" t="s">
        <v>225</v>
      </c>
      <c r="F4" s="242" t="s">
        <v>228</v>
      </c>
      <c r="G4" s="242" t="s">
        <v>226</v>
      </c>
      <c r="H4" s="10"/>
      <c r="I4" s="242" t="s">
        <v>227</v>
      </c>
      <c r="J4" s="242" t="s">
        <v>229</v>
      </c>
      <c r="L4" s="243" t="s">
        <v>230</v>
      </c>
      <c r="M4" s="243" t="s">
        <v>231</v>
      </c>
      <c r="N4" s="46"/>
      <c r="O4" s="243" t="s">
        <v>232</v>
      </c>
      <c r="P4" s="243" t="s">
        <v>233</v>
      </c>
      <c r="Q4" s="46"/>
      <c r="R4" s="49" t="s">
        <v>1</v>
      </c>
      <c r="S4" s="46" t="s">
        <v>2</v>
      </c>
    </row>
    <row r="5" spans="1:19" ht="9" customHeight="1">
      <c r="E5" s="11"/>
      <c r="F5" s="11"/>
      <c r="G5" s="11"/>
      <c r="I5" s="11"/>
      <c r="J5" s="11"/>
      <c r="L5" s="11"/>
      <c r="M5" s="11"/>
      <c r="N5" s="11"/>
      <c r="O5" s="11"/>
      <c r="P5" s="11"/>
      <c r="Q5" s="11"/>
      <c r="R5" s="11"/>
      <c r="S5" s="11"/>
    </row>
    <row r="6" spans="1:19" ht="12.6" customHeight="1">
      <c r="C6" s="230" t="s">
        <v>59</v>
      </c>
      <c r="D6" s="42"/>
      <c r="E6" s="61"/>
      <c r="F6" s="61"/>
      <c r="G6" s="61"/>
      <c r="H6" s="42"/>
      <c r="I6" s="61"/>
      <c r="J6" s="61"/>
      <c r="K6" s="42"/>
      <c r="L6" s="103"/>
      <c r="M6" s="67"/>
      <c r="N6" s="67"/>
      <c r="O6" s="103"/>
      <c r="P6" s="67"/>
      <c r="Q6" s="67"/>
      <c r="R6" s="103"/>
      <c r="S6" s="67"/>
    </row>
    <row r="7" spans="1:19" ht="12.6" customHeight="1">
      <c r="C7" s="29" t="s">
        <v>60</v>
      </c>
      <c r="D7" s="31"/>
      <c r="E7" s="267">
        <v>2.5</v>
      </c>
      <c r="F7" s="268">
        <v>1.2</v>
      </c>
      <c r="G7" s="269">
        <v>3.6</v>
      </c>
      <c r="H7" s="58"/>
      <c r="I7" s="267">
        <v>5.0999999999999996</v>
      </c>
      <c r="J7" s="269">
        <v>3.7</v>
      </c>
      <c r="K7" s="68"/>
      <c r="L7" s="101">
        <f>IF(E7+F7=0,0,E7-F7)</f>
        <v>1.3</v>
      </c>
      <c r="M7" s="102">
        <f t="shared" ref="M7:M13" si="0">IFERROR(IF(E7/F7-1&lt;=-5,"&lt;-500%",IF(E7/F7-1&gt;5,"&gt;500%",IF(ABS(E7/F7-1)&lt;1%,0,E7/F7-1))),"")</f>
        <v>1.0833333333333335</v>
      </c>
      <c r="N7" s="36"/>
      <c r="O7" s="101">
        <f t="shared" ref="O7" si="1">IF(E7+G7=0,0,E7-G7)</f>
        <v>-1.1000000000000001</v>
      </c>
      <c r="P7" s="102">
        <f t="shared" ref="P7:P13" si="2">IFERROR(IF(E7/G7-1&lt;=-5,"&lt;-500%",IF(E7/G7-1&gt;5,"&gt;500%",IF(ABS(E7/G7-1)&lt;1%,0,E7/G7-1))),"")</f>
        <v>-0.30555555555555558</v>
      </c>
      <c r="Q7" s="36"/>
      <c r="R7" s="101">
        <f>IF(I7+J7=0,0,I7-J7)</f>
        <v>1.3999999999999995</v>
      </c>
      <c r="S7" s="102">
        <f t="shared" ref="S7:S13" si="3">IFERROR(IF(I7/J7-1&lt;=-5,"&lt;-500%",IF(I7/J7-1&gt;5,"&gt;500%",IF(ABS(I7/J7-1)&lt;1%,0,I7/J7-1))),"")</f>
        <v>0.37837837837837829</v>
      </c>
    </row>
    <row r="8" spans="1:19" ht="12.6" customHeight="1">
      <c r="C8" s="38" t="s">
        <v>45</v>
      </c>
      <c r="D8" s="31"/>
      <c r="E8" s="338"/>
      <c r="F8" s="339"/>
      <c r="G8" s="340"/>
      <c r="H8" s="58"/>
      <c r="I8" s="338"/>
      <c r="J8" s="340"/>
      <c r="K8" s="68"/>
      <c r="L8" s="99">
        <f t="shared" ref="L8:L24" si="4">IF(E8+F8=0,0,E8-F8)</f>
        <v>0</v>
      </c>
      <c r="M8" s="100" t="str">
        <f t="shared" si="0"/>
        <v/>
      </c>
      <c r="N8" s="36"/>
      <c r="O8" s="99">
        <f t="shared" ref="O8:O24" si="5">IF(E8+G8=0,0,E8-G8)</f>
        <v>0</v>
      </c>
      <c r="P8" s="100" t="str">
        <f t="shared" si="2"/>
        <v/>
      </c>
      <c r="Q8" s="36"/>
      <c r="R8" s="99">
        <f t="shared" ref="R8:R24" si="6">IF(I8+J8=0,0,I8-J8)</f>
        <v>0</v>
      </c>
      <c r="S8" s="100" t="str">
        <f t="shared" si="3"/>
        <v/>
      </c>
    </row>
    <row r="9" spans="1:19" ht="12.6" customHeight="1">
      <c r="C9" s="359" t="s">
        <v>61</v>
      </c>
      <c r="D9" s="31"/>
      <c r="E9" s="338"/>
      <c r="F9" s="339"/>
      <c r="G9" s="340"/>
      <c r="H9" s="58"/>
      <c r="I9" s="338"/>
      <c r="J9" s="340"/>
      <c r="K9" s="68"/>
      <c r="L9" s="99">
        <f t="shared" si="4"/>
        <v>0</v>
      </c>
      <c r="M9" s="100" t="str">
        <f t="shared" si="0"/>
        <v/>
      </c>
      <c r="N9" s="36"/>
      <c r="O9" s="99">
        <f t="shared" si="5"/>
        <v>0</v>
      </c>
      <c r="P9" s="100" t="str">
        <f t="shared" si="2"/>
        <v/>
      </c>
      <c r="Q9" s="36"/>
      <c r="R9" s="99">
        <f t="shared" si="6"/>
        <v>0</v>
      </c>
      <c r="S9" s="100" t="str">
        <f t="shared" si="3"/>
        <v/>
      </c>
    </row>
    <row r="10" spans="1:19" ht="12.6" customHeight="1">
      <c r="C10" s="352" t="s">
        <v>46</v>
      </c>
      <c r="D10" s="31"/>
      <c r="E10" s="338"/>
      <c r="F10" s="339"/>
      <c r="G10" s="340"/>
      <c r="H10" s="58"/>
      <c r="I10" s="338"/>
      <c r="J10" s="340"/>
      <c r="K10" s="68"/>
      <c r="L10" s="99">
        <f t="shared" si="4"/>
        <v>0</v>
      </c>
      <c r="M10" s="100" t="str">
        <f t="shared" si="0"/>
        <v/>
      </c>
      <c r="N10" s="36"/>
      <c r="O10" s="99">
        <f t="shared" si="5"/>
        <v>0</v>
      </c>
      <c r="P10" s="100" t="str">
        <f t="shared" si="2"/>
        <v/>
      </c>
      <c r="Q10" s="36"/>
      <c r="R10" s="99">
        <f t="shared" si="6"/>
        <v>0</v>
      </c>
      <c r="S10" s="100" t="str">
        <f t="shared" si="3"/>
        <v/>
      </c>
    </row>
    <row r="11" spans="1:19" ht="12.6" customHeight="1">
      <c r="C11" s="352" t="s">
        <v>62</v>
      </c>
      <c r="D11" s="31"/>
      <c r="E11" s="338"/>
      <c r="F11" s="339"/>
      <c r="G11" s="340"/>
      <c r="H11" s="58"/>
      <c r="I11" s="338"/>
      <c r="J11" s="340"/>
      <c r="K11" s="68"/>
      <c r="L11" s="99">
        <f t="shared" si="4"/>
        <v>0</v>
      </c>
      <c r="M11" s="100" t="str">
        <f t="shared" si="0"/>
        <v/>
      </c>
      <c r="N11" s="36"/>
      <c r="O11" s="99">
        <f t="shared" si="5"/>
        <v>0</v>
      </c>
      <c r="P11" s="100" t="str">
        <f t="shared" si="2"/>
        <v/>
      </c>
      <c r="Q11" s="36"/>
      <c r="R11" s="99">
        <f t="shared" si="6"/>
        <v>0</v>
      </c>
      <c r="S11" s="100" t="str">
        <f t="shared" si="3"/>
        <v/>
      </c>
    </row>
    <row r="12" spans="1:19" ht="12.6" customHeight="1">
      <c r="C12" s="353" t="s">
        <v>63</v>
      </c>
      <c r="D12" s="31"/>
      <c r="E12" s="347"/>
      <c r="F12" s="348"/>
      <c r="G12" s="349"/>
      <c r="H12" s="58"/>
      <c r="I12" s="347"/>
      <c r="J12" s="349"/>
      <c r="K12" s="68"/>
      <c r="L12" s="104">
        <f t="shared" si="4"/>
        <v>0</v>
      </c>
      <c r="M12" s="105" t="str">
        <f t="shared" si="0"/>
        <v/>
      </c>
      <c r="N12" s="36"/>
      <c r="O12" s="104">
        <f t="shared" si="5"/>
        <v>0</v>
      </c>
      <c r="P12" s="105" t="str">
        <f t="shared" si="2"/>
        <v/>
      </c>
      <c r="Q12" s="36"/>
      <c r="R12" s="104">
        <f t="shared" si="6"/>
        <v>0</v>
      </c>
      <c r="S12" s="105" t="str">
        <f t="shared" si="3"/>
        <v/>
      </c>
    </row>
    <row r="13" spans="1:19" ht="12.6" customHeight="1">
      <c r="C13" s="220" t="s">
        <v>64</v>
      </c>
      <c r="D13" s="42"/>
      <c r="E13" s="55">
        <f>SUM(E7:E12)</f>
        <v>2.5</v>
      </c>
      <c r="F13" s="55">
        <f>SUM(F7:F12)</f>
        <v>1.2</v>
      </c>
      <c r="G13" s="55">
        <f>SUM(G7:G12)</f>
        <v>3.6</v>
      </c>
      <c r="H13" s="55"/>
      <c r="I13" s="55">
        <f>SUM(I7:I12)</f>
        <v>5.0999999999999996</v>
      </c>
      <c r="J13" s="55">
        <f>SUM(J7:J12)</f>
        <v>3.7</v>
      </c>
      <c r="K13" s="69"/>
      <c r="L13" s="90">
        <f t="shared" si="4"/>
        <v>1.3</v>
      </c>
      <c r="M13" s="43">
        <f t="shared" si="0"/>
        <v>1.0833333333333335</v>
      </c>
      <c r="N13" s="43"/>
      <c r="O13" s="90">
        <f t="shared" si="5"/>
        <v>-1.1000000000000001</v>
      </c>
      <c r="P13" s="43">
        <f t="shared" si="2"/>
        <v>-0.30555555555555558</v>
      </c>
      <c r="Q13" s="43"/>
      <c r="R13" s="90">
        <f t="shared" si="6"/>
        <v>1.3999999999999995</v>
      </c>
      <c r="S13" s="43">
        <f t="shared" si="3"/>
        <v>0.37837837837837829</v>
      </c>
    </row>
    <row r="14" spans="1:19" ht="4.8" customHeight="1">
      <c r="C14" s="31"/>
      <c r="D14" s="31"/>
      <c r="E14" s="58"/>
      <c r="F14" s="58"/>
      <c r="G14" s="58"/>
      <c r="H14" s="58"/>
      <c r="I14" s="58"/>
      <c r="J14" s="58"/>
      <c r="K14" s="68"/>
      <c r="L14" s="91"/>
      <c r="M14" s="36"/>
      <c r="N14" s="36"/>
      <c r="O14" s="91"/>
      <c r="P14" s="36"/>
      <c r="Q14" s="36"/>
      <c r="R14" s="91"/>
      <c r="S14" s="36"/>
    </row>
    <row r="15" spans="1:19" ht="12.6" customHeight="1">
      <c r="C15" s="113" t="s">
        <v>65</v>
      </c>
      <c r="D15" s="31"/>
      <c r="E15" s="58">
        <f>E12-E13</f>
        <v>-2.5</v>
      </c>
      <c r="F15" s="58">
        <f>F12-F13</f>
        <v>-1.2</v>
      </c>
      <c r="G15" s="58">
        <f>G12-G13</f>
        <v>-3.6</v>
      </c>
      <c r="H15" s="58"/>
      <c r="I15" s="58">
        <f>I12-I13</f>
        <v>-5.0999999999999996</v>
      </c>
      <c r="J15" s="58">
        <f>J12-J13</f>
        <v>-3.7</v>
      </c>
      <c r="K15" s="68"/>
      <c r="L15" s="84">
        <f t="shared" si="4"/>
        <v>-1.3</v>
      </c>
      <c r="M15" s="85">
        <f>IFERROR(IF(E15/F15-1&lt;=-5,"&lt;-500%",IF(E15/F15-1&gt;5,"&gt;500%",IF(ABS(E15/F15-1)&lt;1%,0,E15/F15-1))),"")</f>
        <v>1.0833333333333335</v>
      </c>
      <c r="N15" s="36"/>
      <c r="O15" s="84">
        <f t="shared" si="5"/>
        <v>1.1000000000000001</v>
      </c>
      <c r="P15" s="85">
        <f>IFERROR(IF(E15/G15-1&lt;=-5,"&lt;-500%",IF(E15/G15-1&gt;5,"&gt;500%",IF(ABS(E15/G15-1)&lt;1%,0,E15/G15-1))),"")</f>
        <v>-0.30555555555555558</v>
      </c>
      <c r="Q15" s="36"/>
      <c r="R15" s="84">
        <f t="shared" si="6"/>
        <v>-1.3999999999999995</v>
      </c>
      <c r="S15" s="85">
        <f>IFERROR(IF(I15/J15-1&lt;=-5,"&lt;-500%",IF(I15/J15-1&gt;5,"&gt;500%",IF(ABS(I15/J15-1)&lt;1%,0,I15/J15-1))),"")</f>
        <v>0.37837837837837829</v>
      </c>
    </row>
    <row r="16" spans="1:19" ht="12.6" customHeight="1">
      <c r="C16" s="112" t="s">
        <v>66</v>
      </c>
      <c r="D16" s="31"/>
      <c r="E16" s="267">
        <v>33.6</v>
      </c>
      <c r="F16" s="268">
        <v>29.9</v>
      </c>
      <c r="G16" s="269">
        <v>33.4</v>
      </c>
      <c r="H16" s="58"/>
      <c r="I16" s="267">
        <v>35.299999999999997</v>
      </c>
      <c r="J16" s="269">
        <v>12.5</v>
      </c>
      <c r="K16" s="68"/>
      <c r="L16" s="91">
        <f t="shared" si="4"/>
        <v>3.7000000000000028</v>
      </c>
      <c r="M16" s="36">
        <f>IFERROR(IF(E16/F16-1&lt;=-5,"&lt;-500%",IF(E16/F16-1&gt;5,"&gt;500%",IF(ABS(E16/F16-1)&lt;1%,0,E16/F16-1))),"")</f>
        <v>0.12374581939799345</v>
      </c>
      <c r="N16" s="36"/>
      <c r="O16" s="91">
        <f t="shared" si="5"/>
        <v>0.20000000000000284</v>
      </c>
      <c r="P16" s="36">
        <f>IFERROR(IF(E16/G16-1&lt;=-5,"&lt;-500%",IF(E16/G16-1&gt;5,"&gt;500%",IF(ABS(E16/G16-1)&lt;1%,0,E16/G16-1))),"")</f>
        <v>0</v>
      </c>
      <c r="Q16" s="36"/>
      <c r="R16" s="91">
        <f t="shared" si="6"/>
        <v>22.799999999999997</v>
      </c>
      <c r="S16" s="36">
        <f>IFERROR(IF(I16/J16-1&lt;=-5,"&lt;-500%",IF(I16/J16-1&gt;5,"&gt;500%",IF(ABS(I16/J16-1)&lt;1%,0,I16/J16-1))),"")</f>
        <v>1.8239999999999998</v>
      </c>
    </row>
    <row r="17" spans="3:19" ht="12.6" customHeight="1">
      <c r="C17" s="93" t="s">
        <v>67</v>
      </c>
      <c r="D17" s="31"/>
      <c r="E17" s="347"/>
      <c r="F17" s="348"/>
      <c r="G17" s="349"/>
      <c r="H17" s="58"/>
      <c r="I17" s="347"/>
      <c r="J17" s="349"/>
      <c r="K17" s="68"/>
      <c r="L17" s="104">
        <f t="shared" si="4"/>
        <v>0</v>
      </c>
      <c r="M17" s="105" t="str">
        <f>IFERROR(IF(E17/F17-1&lt;=-5,"&lt;-500%",IF(E17/F17-1&gt;5,"&gt;500%",IF(ABS(E17/F17-1)&lt;1%,0,E17/F17-1))),"")</f>
        <v/>
      </c>
      <c r="N17" s="36"/>
      <c r="O17" s="104">
        <f t="shared" si="5"/>
        <v>0</v>
      </c>
      <c r="P17" s="105" t="str">
        <f>IFERROR(IF(E17/G17-1&lt;=-5,"&lt;-500%",IF(E17/G17-1&gt;5,"&gt;500%",IF(ABS(E17/G17-1)&lt;1%,0,E17/G17-1))),"")</f>
        <v/>
      </c>
      <c r="Q17" s="36"/>
      <c r="R17" s="104">
        <f t="shared" si="6"/>
        <v>0</v>
      </c>
      <c r="S17" s="105" t="str">
        <f>IFERROR(IF(I17/J17-1&lt;=-5,"&lt;-500%",IF(I17/J17-1&gt;5,"&gt;500%",IF(ABS(I17/J17-1)&lt;1%,0,I17/J17-1))),"")</f>
        <v/>
      </c>
    </row>
    <row r="18" spans="3:19" ht="12.6" customHeight="1">
      <c r="C18" s="220" t="s">
        <v>68</v>
      </c>
      <c r="D18" s="42"/>
      <c r="E18" s="55">
        <f>E16-E17</f>
        <v>33.6</v>
      </c>
      <c r="F18" s="55">
        <f>F16-F17</f>
        <v>29.9</v>
      </c>
      <c r="G18" s="55">
        <f>G16-G17</f>
        <v>33.4</v>
      </c>
      <c r="H18" s="55"/>
      <c r="I18" s="55">
        <f>I16-I17</f>
        <v>35.299999999999997</v>
      </c>
      <c r="J18" s="55">
        <f>J16-J17</f>
        <v>12.5</v>
      </c>
      <c r="K18" s="69"/>
      <c r="L18" s="90">
        <f t="shared" si="4"/>
        <v>3.7000000000000028</v>
      </c>
      <c r="M18" s="43">
        <f>IFERROR(IF(E18/F18-1&lt;=-5,"&lt;-500%",IF(E18/F18-1&gt;5,"&gt;500%",IF(ABS(E18/F18-1)&lt;1%,0,E18/F18-1))),"")</f>
        <v>0.12374581939799345</v>
      </c>
      <c r="N18" s="43"/>
      <c r="O18" s="90">
        <f t="shared" si="5"/>
        <v>0.20000000000000284</v>
      </c>
      <c r="P18" s="43">
        <f>IFERROR(IF(E18/G18-1&lt;=-5,"&lt;-500%",IF(E18/G18-1&gt;5,"&gt;500%",IF(ABS(E18/G18-1)&lt;1%,0,E18/G18-1))),"")</f>
        <v>0</v>
      </c>
      <c r="Q18" s="43"/>
      <c r="R18" s="90">
        <f t="shared" si="6"/>
        <v>22.799999999999997</v>
      </c>
      <c r="S18" s="43">
        <f>IFERROR(IF(I18/J18-1&lt;=-5,"&lt;-500%",IF(I18/J18-1&gt;5,"&gt;500%",IF(ABS(I18/J18-1)&lt;1%,0,I18/J18-1))),"")</f>
        <v>1.8239999999999998</v>
      </c>
    </row>
    <row r="19" spans="3:19" ht="4.8" customHeight="1">
      <c r="C19" s="31"/>
      <c r="D19" s="31"/>
      <c r="E19" s="58"/>
      <c r="F19" s="58"/>
      <c r="G19" s="58"/>
      <c r="H19" s="58"/>
      <c r="I19" s="58"/>
      <c r="J19" s="58"/>
      <c r="K19" s="68"/>
      <c r="L19" s="91"/>
      <c r="M19" s="36"/>
      <c r="N19" s="36"/>
      <c r="O19" s="91"/>
      <c r="P19" s="36"/>
      <c r="Q19" s="36"/>
      <c r="R19" s="91"/>
      <c r="S19" s="36"/>
    </row>
    <row r="20" spans="3:19" ht="12.6" customHeight="1">
      <c r="C20" s="360" t="s">
        <v>69</v>
      </c>
      <c r="D20" s="31"/>
      <c r="E20" s="267">
        <v>7.1</v>
      </c>
      <c r="F20" s="268">
        <v>1.9</v>
      </c>
      <c r="G20" s="269">
        <v>0.1</v>
      </c>
      <c r="H20" s="58"/>
      <c r="I20" s="267">
        <v>2.5</v>
      </c>
      <c r="J20" s="269">
        <v>3.6</v>
      </c>
      <c r="K20" s="68"/>
      <c r="L20" s="101">
        <f t="shared" si="4"/>
        <v>5.1999999999999993</v>
      </c>
      <c r="M20" s="102">
        <f>IFERROR(IF(E20/F20-1&lt;=-5,"&lt;-500%",IF(E20/F20-1&gt;5,"&gt;500%",IF(ABS(E20/F20-1)&lt;1%,0,E20/F20-1))),"")</f>
        <v>2.736842105263158</v>
      </c>
      <c r="N20" s="36"/>
      <c r="O20" s="101">
        <f t="shared" si="5"/>
        <v>7</v>
      </c>
      <c r="P20" s="102" t="str">
        <f>IFERROR(IF(E20/G20-1&lt;=-5,"&lt;-500%",IF(E20/G20-1&gt;5,"&gt;500%",IF(ABS(E20/G20-1)&lt;1%,0,E20/G20-1))),"")</f>
        <v>&gt;500%</v>
      </c>
      <c r="Q20" s="36"/>
      <c r="R20" s="101">
        <f t="shared" si="6"/>
        <v>-1.1000000000000001</v>
      </c>
      <c r="S20" s="102">
        <f>IFERROR(IF(I20/J20-1&lt;=-5,"&lt;-500%",IF(I20/J20-1&gt;5,"&gt;500%",IF(ABS(I20/J20-1)&lt;1%,0,I20/J20-1))),"")</f>
        <v>-0.30555555555555558</v>
      </c>
    </row>
    <row r="21" spans="3:19" ht="12.6" customHeight="1">
      <c r="C21" s="352" t="s">
        <v>70</v>
      </c>
      <c r="D21" s="31"/>
      <c r="E21" s="338"/>
      <c r="F21" s="339"/>
      <c r="G21" s="340"/>
      <c r="H21" s="58"/>
      <c r="I21" s="338"/>
      <c r="J21" s="340"/>
      <c r="K21" s="68"/>
      <c r="L21" s="108">
        <f t="shared" si="4"/>
        <v>0</v>
      </c>
      <c r="M21" s="109" t="str">
        <f>IFERROR(IF(E21/F21-1&lt;=-5,"&lt;-500%",IF(E21/F21-1&gt;5,"&gt;500%",IF(ABS(E21/F21-1)&lt;1%,0,E21/F21-1))),"")</f>
        <v/>
      </c>
      <c r="N21" s="36"/>
      <c r="O21" s="108">
        <f t="shared" si="5"/>
        <v>0</v>
      </c>
      <c r="P21" s="109" t="str">
        <f>IFERROR(IF(E21/G21-1&lt;=-5,"&lt;-500%",IF(E21/G21-1&gt;5,"&gt;500%",IF(ABS(E21/G21-1)&lt;1%,0,E21/G21-1))),"")</f>
        <v/>
      </c>
      <c r="Q21" s="36"/>
      <c r="R21" s="108">
        <f t="shared" si="6"/>
        <v>0</v>
      </c>
      <c r="S21" s="109" t="str">
        <f>IFERROR(IF(I21/J21-1&lt;=-5,"&lt;-500%",IF(I21/J21-1&gt;5,"&gt;500%",IF(ABS(I21/J21-1)&lt;1%,0,I21/J21-1))),"")</f>
        <v/>
      </c>
    </row>
    <row r="22" spans="3:19" ht="12.6" customHeight="1">
      <c r="C22" s="361" t="s">
        <v>71</v>
      </c>
      <c r="D22" s="31"/>
      <c r="E22" s="342"/>
      <c r="F22" s="343"/>
      <c r="G22" s="344"/>
      <c r="H22" s="58"/>
      <c r="I22" s="342"/>
      <c r="J22" s="344"/>
      <c r="K22" s="68"/>
      <c r="L22" s="106">
        <f t="shared" si="4"/>
        <v>0</v>
      </c>
      <c r="M22" s="107" t="str">
        <f>IFERROR(IF(E22/F22-1&lt;=-5,"&lt;-500%",IF(E22/F22-1&gt;5,"&gt;500%",IF(ABS(E22/F22-1)&lt;1%,0,E22/F22-1))),"")</f>
        <v/>
      </c>
      <c r="N22" s="36"/>
      <c r="O22" s="106">
        <f t="shared" si="5"/>
        <v>0</v>
      </c>
      <c r="P22" s="107" t="str">
        <f>IFERROR(IF(E22/G22-1&lt;=-5,"&lt;-500%",IF(E22/G22-1&gt;5,"&gt;500%",IF(ABS(E22/G22-1)&lt;1%,0,E22/G22-1))),"")</f>
        <v/>
      </c>
      <c r="Q22" s="36"/>
      <c r="R22" s="106">
        <f t="shared" si="6"/>
        <v>0</v>
      </c>
      <c r="S22" s="107" t="str">
        <f>IFERROR(IF(I22/J22-1&lt;=-5,"&lt;-500%",IF(I22/J22-1&gt;5,"&gt;500%",IF(ABS(I22/J22-1)&lt;1%,0,I22/J22-1))),"")</f>
        <v/>
      </c>
    </row>
    <row r="23" spans="3:19" ht="12.6" customHeight="1">
      <c r="C23" s="231" t="s">
        <v>133</v>
      </c>
      <c r="D23" s="31"/>
      <c r="E23" s="56">
        <f>SUM(E20:E22)</f>
        <v>7.1</v>
      </c>
      <c r="F23" s="56">
        <f>SUM(F20:F22)</f>
        <v>1.9</v>
      </c>
      <c r="G23" s="56">
        <f>SUM(G16:G22)</f>
        <v>66.899999999999991</v>
      </c>
      <c r="H23" s="58"/>
      <c r="I23" s="56">
        <f>SUM(I20:I22)</f>
        <v>2.5</v>
      </c>
      <c r="J23" s="56">
        <f>SUM(J20:J22)</f>
        <v>3.6</v>
      </c>
      <c r="K23" s="68"/>
      <c r="L23" s="45">
        <f t="shared" si="4"/>
        <v>5.1999999999999993</v>
      </c>
      <c r="M23" s="37">
        <f>IFERROR(IF(E23/F23-1&lt;=-5,"&lt;-500%",IF(E23/F23-1&gt;5,"&gt;500%",IF(ABS(E23/F23-1)&lt;1%,0,E23/F23-1))),"")</f>
        <v>2.736842105263158</v>
      </c>
      <c r="N23" s="36"/>
      <c r="O23" s="45">
        <f t="shared" si="5"/>
        <v>-59.79999999999999</v>
      </c>
      <c r="P23" s="37">
        <f>IFERROR(IF(E23/G23-1&lt;=-5,"&lt;-500%",IF(E23/G23-1&gt;5,"&gt;500%",IF(ABS(E23/G23-1)&lt;1%,0,E23/G23-1))),"")</f>
        <v>-0.89387144992526157</v>
      </c>
      <c r="Q23" s="36"/>
      <c r="R23" s="45">
        <f t="shared" si="6"/>
        <v>-1.1000000000000001</v>
      </c>
      <c r="S23" s="37">
        <f>IFERROR(IF(I23/J23-1&lt;=-5,"&lt;-500%",IF(I23/J23-1&gt;5,"&gt;500%",IF(ABS(I23/J23-1)&lt;1%,0,I23/J23-1))),"")</f>
        <v>-0.30555555555555558</v>
      </c>
    </row>
    <row r="24" spans="3:19" ht="12.6" customHeight="1">
      <c r="C24" s="42" t="s">
        <v>10</v>
      </c>
      <c r="D24" s="42"/>
      <c r="E24" s="55">
        <f>SUM(E13,E18,E23)</f>
        <v>43.2</v>
      </c>
      <c r="F24" s="55">
        <f>SUM(F13,F18,F23)</f>
        <v>33</v>
      </c>
      <c r="G24" s="55">
        <f>SUM(G13,G18,G23)</f>
        <v>103.89999999999999</v>
      </c>
      <c r="H24" s="55"/>
      <c r="I24" s="55">
        <f>SUM(I13,I18,I23)</f>
        <v>42.9</v>
      </c>
      <c r="J24" s="55">
        <f>SUM(J13,J18,J23)</f>
        <v>19.8</v>
      </c>
      <c r="K24" s="69"/>
      <c r="L24" s="90">
        <f t="shared" si="4"/>
        <v>10.200000000000003</v>
      </c>
      <c r="M24" s="43">
        <f>IFERROR(IF(E24/F24-1&lt;=-5,"&lt;-500%",IF(E24/F24-1&gt;5,"&gt;500%",IF(ABS(E24/F24-1)&lt;1%,0,E24/F24-1))),"")</f>
        <v>0.30909090909090908</v>
      </c>
      <c r="N24" s="43"/>
      <c r="O24" s="90">
        <f t="shared" si="5"/>
        <v>-60.699999999999989</v>
      </c>
      <c r="P24" s="43">
        <f>IFERROR(IF(E24/G24-1&lt;=-5,"&lt;-500%",IF(E24/G24-1&gt;5,"&gt;500%",IF(ABS(E24/G24-1)&lt;1%,0,E24/G24-1))),"")</f>
        <v>-0.58421559191530315</v>
      </c>
      <c r="Q24" s="43"/>
      <c r="R24" s="90">
        <f t="shared" si="6"/>
        <v>23.099999999999998</v>
      </c>
      <c r="S24" s="43">
        <f>IFERROR(IF(I24/J24-1&lt;=-5,"&lt;-500%",IF(I24/J24-1&gt;5,"&gt;500%",IF(ABS(I24/J24-1)&lt;1%,0,I24/J24-1))),"")</f>
        <v>1.1666666666666665</v>
      </c>
    </row>
    <row r="25" spans="3:19" ht="13.2">
      <c r="C25" s="31"/>
      <c r="D25" s="31"/>
      <c r="E25" s="58"/>
      <c r="F25" s="58"/>
      <c r="G25" s="58"/>
      <c r="H25" s="58"/>
      <c r="I25" s="58"/>
      <c r="J25" s="58"/>
      <c r="K25" s="68"/>
      <c r="L25" s="91"/>
      <c r="M25" s="36"/>
      <c r="N25" s="36"/>
      <c r="O25" s="91"/>
      <c r="P25" s="36"/>
      <c r="Q25" s="36"/>
      <c r="R25" s="91"/>
      <c r="S25" s="36"/>
    </row>
    <row r="26" spans="3:19" ht="12.6" customHeight="1">
      <c r="C26" s="230" t="s">
        <v>72</v>
      </c>
      <c r="D26" s="42"/>
      <c r="E26" s="57"/>
      <c r="F26" s="57"/>
      <c r="G26" s="57"/>
      <c r="H26" s="55"/>
      <c r="I26" s="57"/>
      <c r="J26" s="57"/>
      <c r="K26" s="42"/>
      <c r="L26" s="90"/>
      <c r="M26" s="43"/>
      <c r="N26" s="43"/>
      <c r="O26" s="90"/>
      <c r="P26" s="43"/>
      <c r="Q26" s="43"/>
      <c r="R26" s="90"/>
      <c r="S26" s="43"/>
    </row>
    <row r="27" spans="3:19" ht="12.6" customHeight="1">
      <c r="C27" s="29" t="s">
        <v>49</v>
      </c>
      <c r="D27" s="31"/>
      <c r="E27" s="267">
        <v>1.2</v>
      </c>
      <c r="F27" s="268">
        <v>5.2</v>
      </c>
      <c r="G27" s="269">
        <v>4.8</v>
      </c>
      <c r="H27" s="58"/>
      <c r="I27" s="267">
        <v>6.5</v>
      </c>
      <c r="J27" s="269">
        <v>5</v>
      </c>
      <c r="K27" s="68"/>
      <c r="L27" s="101">
        <f t="shared" ref="L27:L35" si="7">IF(E27+F27=0,0,E27-F27)</f>
        <v>-4</v>
      </c>
      <c r="M27" s="102">
        <f t="shared" ref="M27:M35" si="8">IFERROR(IF(E27/F27-1&lt;=-5,"&lt;-500%",IF(E27/F27-1&gt;5,"&gt;500%",IF(ABS(E27/F27-1)&lt;1%,0,E27/F27-1))),"")</f>
        <v>-0.76923076923076927</v>
      </c>
      <c r="N27" s="36"/>
      <c r="O27" s="101">
        <f t="shared" ref="O27:O35" si="9">IF(E27+G27=0,0,E27-G27)</f>
        <v>-3.5999999999999996</v>
      </c>
      <c r="P27" s="102">
        <f t="shared" ref="P27:P35" si="10">IFERROR(IF(E27/G27-1&lt;=-5,"&lt;-500%",IF(E27/G27-1&gt;5,"&gt;500%",IF(ABS(E27/G27-1)&lt;1%,0,E27/G27-1))),"")</f>
        <v>-0.75</v>
      </c>
      <c r="Q27" s="36"/>
      <c r="R27" s="101">
        <f t="shared" ref="R27:R35" si="11">IF(I27+J27=0,0,I27-J27)</f>
        <v>1.5</v>
      </c>
      <c r="S27" s="102">
        <f t="shared" ref="S27:S35" si="12">IFERROR(IF(I27/J27-1&lt;=-5,"&lt;-500%",IF(I27/J27-1&gt;5,"&gt;500%",IF(ABS(I27/J27-1)&lt;1%,0,I27/J27-1))),"")</f>
        <v>0.30000000000000004</v>
      </c>
    </row>
    <row r="28" spans="3:19" ht="12.6" customHeight="1">
      <c r="C28" s="92" t="s">
        <v>50</v>
      </c>
      <c r="D28" s="31"/>
      <c r="E28" s="338"/>
      <c r="F28" s="339"/>
      <c r="G28" s="340"/>
      <c r="H28" s="58"/>
      <c r="I28" s="338"/>
      <c r="J28" s="340"/>
      <c r="K28" s="68"/>
      <c r="L28" s="99">
        <f t="shared" si="7"/>
        <v>0</v>
      </c>
      <c r="M28" s="100" t="str">
        <f t="shared" si="8"/>
        <v/>
      </c>
      <c r="N28" s="36"/>
      <c r="O28" s="99">
        <f t="shared" si="9"/>
        <v>0</v>
      </c>
      <c r="P28" s="100" t="str">
        <f t="shared" si="10"/>
        <v/>
      </c>
      <c r="Q28" s="36"/>
      <c r="R28" s="99">
        <f t="shared" si="11"/>
        <v>0</v>
      </c>
      <c r="S28" s="100" t="str">
        <f t="shared" si="12"/>
        <v/>
      </c>
    </row>
    <row r="29" spans="3:19" ht="12.6" customHeight="1">
      <c r="C29" s="114" t="s">
        <v>73</v>
      </c>
      <c r="D29" s="31"/>
      <c r="E29" s="338"/>
      <c r="F29" s="339"/>
      <c r="G29" s="340"/>
      <c r="H29" s="58"/>
      <c r="I29" s="338"/>
      <c r="J29" s="340"/>
      <c r="K29" s="68"/>
      <c r="L29" s="99">
        <f t="shared" si="7"/>
        <v>0</v>
      </c>
      <c r="M29" s="100" t="str">
        <f t="shared" si="8"/>
        <v/>
      </c>
      <c r="N29" s="36"/>
      <c r="O29" s="99">
        <f t="shared" si="9"/>
        <v>0</v>
      </c>
      <c r="P29" s="100" t="str">
        <f t="shared" si="10"/>
        <v/>
      </c>
      <c r="Q29" s="36"/>
      <c r="R29" s="99">
        <f t="shared" si="11"/>
        <v>0</v>
      </c>
      <c r="S29" s="100" t="str">
        <f t="shared" si="12"/>
        <v/>
      </c>
    </row>
    <row r="30" spans="3:19" ht="12.6" customHeight="1">
      <c r="C30" s="360" t="s">
        <v>74</v>
      </c>
      <c r="D30" s="31"/>
      <c r="E30" s="338"/>
      <c r="F30" s="339"/>
      <c r="G30" s="340"/>
      <c r="H30" s="58"/>
      <c r="I30" s="338"/>
      <c r="J30" s="340"/>
      <c r="K30" s="68"/>
      <c r="L30" s="99">
        <f t="shared" si="7"/>
        <v>0</v>
      </c>
      <c r="M30" s="100" t="str">
        <f t="shared" si="8"/>
        <v/>
      </c>
      <c r="N30" s="36"/>
      <c r="O30" s="99">
        <f t="shared" si="9"/>
        <v>0</v>
      </c>
      <c r="P30" s="100" t="str">
        <f t="shared" si="10"/>
        <v/>
      </c>
      <c r="Q30" s="36"/>
      <c r="R30" s="99">
        <f t="shared" si="11"/>
        <v>0</v>
      </c>
      <c r="S30" s="100" t="str">
        <f t="shared" si="12"/>
        <v/>
      </c>
    </row>
    <row r="31" spans="3:19" ht="12.6" customHeight="1">
      <c r="C31" s="352" t="s">
        <v>61</v>
      </c>
      <c r="D31" s="31"/>
      <c r="E31" s="338"/>
      <c r="F31" s="339"/>
      <c r="G31" s="340"/>
      <c r="H31" s="58"/>
      <c r="I31" s="338"/>
      <c r="J31" s="340"/>
      <c r="K31" s="68"/>
      <c r="L31" s="99">
        <f t="shared" si="7"/>
        <v>0</v>
      </c>
      <c r="M31" s="100" t="str">
        <f t="shared" si="8"/>
        <v/>
      </c>
      <c r="N31" s="36"/>
      <c r="O31" s="99">
        <f t="shared" si="9"/>
        <v>0</v>
      </c>
      <c r="P31" s="100" t="str">
        <f t="shared" si="10"/>
        <v/>
      </c>
      <c r="Q31" s="36"/>
      <c r="R31" s="99">
        <f t="shared" si="11"/>
        <v>0</v>
      </c>
      <c r="S31" s="100" t="str">
        <f t="shared" si="12"/>
        <v/>
      </c>
    </row>
    <row r="32" spans="3:19" ht="12.6" customHeight="1">
      <c r="C32" s="352" t="s">
        <v>21</v>
      </c>
      <c r="D32" s="31"/>
      <c r="E32" s="338"/>
      <c r="F32" s="339"/>
      <c r="G32" s="340"/>
      <c r="H32" s="58"/>
      <c r="I32" s="338"/>
      <c r="J32" s="340"/>
      <c r="K32" s="68"/>
      <c r="L32" s="99">
        <f t="shared" si="7"/>
        <v>0</v>
      </c>
      <c r="M32" s="100" t="str">
        <f t="shared" si="8"/>
        <v/>
      </c>
      <c r="N32" s="36"/>
      <c r="O32" s="99">
        <f t="shared" si="9"/>
        <v>0</v>
      </c>
      <c r="P32" s="100" t="str">
        <f t="shared" si="10"/>
        <v/>
      </c>
      <c r="Q32" s="36"/>
      <c r="R32" s="99">
        <f t="shared" si="11"/>
        <v>0</v>
      </c>
      <c r="S32" s="100" t="str">
        <f t="shared" si="12"/>
        <v/>
      </c>
    </row>
    <row r="33" spans="1:19" ht="12.6" customHeight="1">
      <c r="C33" s="352" t="s">
        <v>75</v>
      </c>
      <c r="D33" s="31"/>
      <c r="E33" s="338"/>
      <c r="F33" s="339"/>
      <c r="G33" s="340"/>
      <c r="H33" s="58"/>
      <c r="I33" s="338"/>
      <c r="J33" s="340"/>
      <c r="K33" s="68"/>
      <c r="L33" s="99">
        <f t="shared" si="7"/>
        <v>0</v>
      </c>
      <c r="M33" s="100" t="str">
        <f t="shared" si="8"/>
        <v/>
      </c>
      <c r="N33" s="36"/>
      <c r="O33" s="99">
        <f t="shared" si="9"/>
        <v>0</v>
      </c>
      <c r="P33" s="100" t="str">
        <f t="shared" si="10"/>
        <v/>
      </c>
      <c r="Q33" s="36"/>
      <c r="R33" s="99">
        <f t="shared" si="11"/>
        <v>0</v>
      </c>
      <c r="S33" s="100" t="str">
        <f t="shared" si="12"/>
        <v/>
      </c>
    </row>
    <row r="34" spans="1:19" ht="12.6" customHeight="1">
      <c r="A34" s="20"/>
      <c r="C34" s="362" t="s">
        <v>76</v>
      </c>
      <c r="D34" s="31"/>
      <c r="E34" s="347"/>
      <c r="F34" s="348"/>
      <c r="G34" s="349"/>
      <c r="H34" s="50"/>
      <c r="I34" s="347"/>
      <c r="J34" s="349"/>
      <c r="K34" s="68"/>
      <c r="L34" s="104">
        <f t="shared" si="7"/>
        <v>0</v>
      </c>
      <c r="M34" s="105" t="str">
        <f t="shared" si="8"/>
        <v/>
      </c>
      <c r="N34" s="36"/>
      <c r="O34" s="104">
        <f t="shared" si="9"/>
        <v>0</v>
      </c>
      <c r="P34" s="105" t="str">
        <f t="shared" si="10"/>
        <v/>
      </c>
      <c r="Q34" s="36"/>
      <c r="R34" s="104">
        <f t="shared" si="11"/>
        <v>0</v>
      </c>
      <c r="S34" s="105" t="str">
        <f t="shared" si="12"/>
        <v/>
      </c>
    </row>
    <row r="35" spans="1:19" ht="12.6" customHeight="1">
      <c r="A35" s="20"/>
      <c r="C35" s="220" t="s">
        <v>77</v>
      </c>
      <c r="D35" s="42"/>
      <c r="E35" s="55">
        <f>SUM(E27:E34)</f>
        <v>1.2</v>
      </c>
      <c r="F35" s="55">
        <f>SUM(F27:F34)</f>
        <v>5.2</v>
      </c>
      <c r="G35" s="55">
        <f>SUM(G27:G34)</f>
        <v>4.8</v>
      </c>
      <c r="H35" s="57"/>
      <c r="I35" s="55">
        <f>SUM(I27:I34)</f>
        <v>6.5</v>
      </c>
      <c r="J35" s="55">
        <f>SUM(J27:J34)</f>
        <v>5</v>
      </c>
      <c r="K35" s="69"/>
      <c r="L35" s="90">
        <f t="shared" si="7"/>
        <v>-4</v>
      </c>
      <c r="M35" s="43">
        <f t="shared" si="8"/>
        <v>-0.76923076923076927</v>
      </c>
      <c r="N35" s="43"/>
      <c r="O35" s="90">
        <f t="shared" si="9"/>
        <v>-3.5999999999999996</v>
      </c>
      <c r="P35" s="43">
        <f t="shared" si="10"/>
        <v>-0.75</v>
      </c>
      <c r="Q35" s="43"/>
      <c r="R35" s="90">
        <f t="shared" si="11"/>
        <v>1.5</v>
      </c>
      <c r="S35" s="43">
        <f t="shared" si="12"/>
        <v>0.30000000000000004</v>
      </c>
    </row>
    <row r="36" spans="1:19" ht="4.8" customHeight="1">
      <c r="C36" s="31"/>
      <c r="D36" s="31"/>
      <c r="E36" s="58"/>
      <c r="F36" s="58"/>
      <c r="G36" s="58"/>
      <c r="H36" s="58"/>
      <c r="I36" s="58"/>
      <c r="J36" s="58"/>
      <c r="K36" s="68"/>
      <c r="L36" s="91"/>
      <c r="M36" s="36"/>
      <c r="N36" s="36"/>
      <c r="O36" s="91"/>
      <c r="P36" s="36"/>
      <c r="Q36" s="36"/>
      <c r="R36" s="91"/>
      <c r="S36" s="36"/>
    </row>
    <row r="37" spans="1:19" ht="12.6" customHeight="1">
      <c r="A37" s="20"/>
      <c r="C37" s="230" t="s">
        <v>78</v>
      </c>
      <c r="D37" s="42"/>
      <c r="E37" s="57"/>
      <c r="F37" s="57"/>
      <c r="G37" s="57"/>
      <c r="H37" s="57"/>
      <c r="I37" s="57"/>
      <c r="J37" s="57"/>
      <c r="K37" s="42"/>
      <c r="L37" s="90"/>
      <c r="M37" s="43"/>
      <c r="N37" s="43"/>
      <c r="O37" s="90"/>
      <c r="P37" s="43"/>
      <c r="Q37" s="43"/>
      <c r="R37" s="90"/>
      <c r="S37" s="43"/>
    </row>
    <row r="38" spans="1:19" ht="12.6" customHeight="1">
      <c r="A38" s="20"/>
      <c r="C38" s="351" t="s">
        <v>79</v>
      </c>
      <c r="D38" s="31"/>
      <c r="E38" s="267">
        <v>2.8</v>
      </c>
      <c r="F38" s="268">
        <v>6.4</v>
      </c>
      <c r="G38" s="269">
        <v>8.8000000000000007</v>
      </c>
      <c r="H38" s="50"/>
      <c r="I38" s="267">
        <v>7.7</v>
      </c>
      <c r="J38" s="269">
        <v>4.5999999999999996</v>
      </c>
      <c r="K38" s="68"/>
      <c r="L38" s="101">
        <f t="shared" ref="L38:L42" si="13">IF(E38+F38=0,0,E38-F38)</f>
        <v>-3.6000000000000005</v>
      </c>
      <c r="M38" s="102">
        <f>IFERROR(IF(E38/F38-1&lt;=-5,"&lt;-500%",IF(E38/F38-1&gt;5,"&gt;500%",IF(ABS(E38/F38-1)&lt;1%,0,E38/F38-1))),"")</f>
        <v>-0.5625</v>
      </c>
      <c r="N38" s="36"/>
      <c r="O38" s="101">
        <f t="shared" ref="O38:O42" si="14">IF(E38+G38=0,0,E38-G38)</f>
        <v>-6.0000000000000009</v>
      </c>
      <c r="P38" s="102">
        <f>IFERROR(IF(E38/G38-1&lt;=-5,"&lt;-500%",IF(E38/G38-1&gt;5,"&gt;500%",IF(ABS(E38/G38-1)&lt;1%,0,E38/G38-1))),"")</f>
        <v>-0.68181818181818188</v>
      </c>
      <c r="Q38" s="36"/>
      <c r="R38" s="101">
        <f t="shared" ref="R38:R42" si="15">IF(I38+J38=0,0,I38-J38)</f>
        <v>3.1000000000000005</v>
      </c>
      <c r="S38" s="102">
        <f>IFERROR(IF(I38/J38-1&lt;=-5,"&lt;-500%",IF(I38/J38-1&gt;5,"&gt;500%",IF(ABS(I38/J38-1)&lt;1%,0,I38/J38-1))),"")</f>
        <v>0.67391304347826098</v>
      </c>
    </row>
    <row r="39" spans="1:19" ht="12.6" customHeight="1">
      <c r="A39" s="20"/>
      <c r="C39" s="352" t="s">
        <v>80</v>
      </c>
      <c r="D39" s="31"/>
      <c r="E39" s="338"/>
      <c r="F39" s="339"/>
      <c r="G39" s="340"/>
      <c r="H39" s="50"/>
      <c r="I39" s="338"/>
      <c r="J39" s="340"/>
      <c r="K39" s="68"/>
      <c r="L39" s="108">
        <f t="shared" si="13"/>
        <v>0</v>
      </c>
      <c r="M39" s="109" t="str">
        <f>IFERROR(IF(E39/F39-1&lt;=-5,"&lt;-500%",IF(E39/F39-1&gt;5,"&gt;500%",IF(ABS(E39/F39-1)&lt;1%,0,E39/F39-1))),"")</f>
        <v/>
      </c>
      <c r="N39" s="36"/>
      <c r="O39" s="108">
        <f t="shared" si="14"/>
        <v>0</v>
      </c>
      <c r="P39" s="109" t="str">
        <f>IFERROR(IF(E39/G39-1&lt;=-5,"&lt;-500%",IF(E39/G39-1&gt;5,"&gt;500%",IF(ABS(E39/G39-1)&lt;1%,0,E39/G39-1))),"")</f>
        <v/>
      </c>
      <c r="Q39" s="36"/>
      <c r="R39" s="108">
        <f t="shared" si="15"/>
        <v>0</v>
      </c>
      <c r="S39" s="109" t="str">
        <f>IFERROR(IF(I39/J39-1&lt;=-5,"&lt;-500%",IF(I39/J39-1&gt;5,"&gt;500%",IF(ABS(I39/J39-1)&lt;1%,0,I39/J39-1))),"")</f>
        <v/>
      </c>
    </row>
    <row r="40" spans="1:19" ht="12.6" customHeight="1">
      <c r="A40" s="20"/>
      <c r="C40" s="363" t="s">
        <v>81</v>
      </c>
      <c r="D40" s="31"/>
      <c r="E40" s="342"/>
      <c r="F40" s="343"/>
      <c r="G40" s="344"/>
      <c r="H40" s="50"/>
      <c r="I40" s="342"/>
      <c r="J40" s="344"/>
      <c r="K40" s="68"/>
      <c r="L40" s="106">
        <f t="shared" si="13"/>
        <v>0</v>
      </c>
      <c r="M40" s="107" t="str">
        <f>IFERROR(IF(E40/F40-1&lt;=-5,"&lt;-500%",IF(E40/F40-1&gt;5,"&gt;500%",IF(ABS(E40/F40-1)&lt;1%,0,E40/F40-1))),"")</f>
        <v/>
      </c>
      <c r="N40" s="36"/>
      <c r="O40" s="106">
        <f t="shared" si="14"/>
        <v>0</v>
      </c>
      <c r="P40" s="107" t="str">
        <f>IFERROR(IF(E40/G40-1&lt;=-5,"&lt;-500%",IF(E40/G40-1&gt;5,"&gt;500%",IF(ABS(E40/G40-1)&lt;1%,0,E40/G40-1))),"")</f>
        <v/>
      </c>
      <c r="Q40" s="36"/>
      <c r="R40" s="106">
        <f t="shared" si="15"/>
        <v>0</v>
      </c>
      <c r="S40" s="107" t="str">
        <f>IFERROR(IF(I40/J40-1&lt;=-5,"&lt;-500%",IF(I40/J40-1&gt;5,"&gt;500%",IF(ABS(I40/J40-1)&lt;1%,0,I40/J40-1))),"")</f>
        <v/>
      </c>
    </row>
    <row r="41" spans="1:19" ht="12.6" customHeight="1">
      <c r="A41" s="20"/>
      <c r="C41" s="232" t="s">
        <v>82</v>
      </c>
      <c r="D41" s="42"/>
      <c r="E41" s="73">
        <f>SUM(E38:E40)</f>
        <v>2.8</v>
      </c>
      <c r="F41" s="73">
        <f>SUM(F38:F40)</f>
        <v>6.4</v>
      </c>
      <c r="G41" s="73">
        <f>SUM(G38:G40)</f>
        <v>8.8000000000000007</v>
      </c>
      <c r="H41" s="57"/>
      <c r="I41" s="73">
        <f>SUM(I38:I40)</f>
        <v>7.7</v>
      </c>
      <c r="J41" s="73">
        <f>SUM(J38:J40)</f>
        <v>4.5999999999999996</v>
      </c>
      <c r="K41" s="69"/>
      <c r="L41" s="47">
        <f t="shared" si="13"/>
        <v>-3.6000000000000005</v>
      </c>
      <c r="M41" s="48">
        <f>IFERROR(IF(E41/F41-1&lt;=-5,"&lt;-500%",IF(E41/F41-1&gt;5,"&gt;500%",IF(ABS(E41/F41-1)&lt;1%,0,E41/F41-1))),"")</f>
        <v>-0.5625</v>
      </c>
      <c r="N41" s="43"/>
      <c r="O41" s="47">
        <f t="shared" si="14"/>
        <v>-6.0000000000000009</v>
      </c>
      <c r="P41" s="48">
        <f>IFERROR(IF(E41/G41-1&lt;=-5,"&lt;-500%",IF(E41/G41-1&gt;5,"&gt;500%",IF(ABS(E41/G41-1)&lt;1%,0,E41/G41-1))),"")</f>
        <v>-0.68181818181818188</v>
      </c>
      <c r="Q41" s="43"/>
      <c r="R41" s="47">
        <f t="shared" si="15"/>
        <v>3.1000000000000005</v>
      </c>
      <c r="S41" s="48">
        <f>IFERROR(IF(I41/J41-1&lt;=-5,"&lt;-500%",IF(I41/J41-1&gt;5,"&gt;500%",IF(ABS(I41/J41-1)&lt;1%,0,I41/J41-1))),"")</f>
        <v>0.67391304347826098</v>
      </c>
    </row>
    <row r="42" spans="1:19" ht="12.6" customHeight="1">
      <c r="A42" s="20"/>
      <c r="C42" s="42" t="s">
        <v>83</v>
      </c>
      <c r="D42" s="42"/>
      <c r="E42" s="55">
        <f>+E35+E41</f>
        <v>4</v>
      </c>
      <c r="F42" s="55">
        <f>+F35+F41</f>
        <v>11.600000000000001</v>
      </c>
      <c r="G42" s="55">
        <f>+G35+G41</f>
        <v>13.600000000000001</v>
      </c>
      <c r="H42" s="57"/>
      <c r="I42" s="55">
        <f>+I35+I41</f>
        <v>14.2</v>
      </c>
      <c r="J42" s="55">
        <f>+J35+J41</f>
        <v>9.6</v>
      </c>
      <c r="K42" s="69"/>
      <c r="L42" s="90">
        <f t="shared" si="13"/>
        <v>-7.6000000000000014</v>
      </c>
      <c r="M42" s="43">
        <f>IFERROR(IF(E42/F42-1&lt;=-5,"&lt;-500%",IF(E42/F42-1&gt;5,"&gt;500%",IF(ABS(E42/F42-1)&lt;1%,0,E42/F42-1))),"")</f>
        <v>-0.65517241379310343</v>
      </c>
      <c r="N42" s="43"/>
      <c r="O42" s="90">
        <f t="shared" si="14"/>
        <v>-9.6000000000000014</v>
      </c>
      <c r="P42" s="43">
        <f>IFERROR(IF(E42/G42-1&lt;=-5,"&lt;-500%",IF(E42/G42-1&gt;5,"&gt;500%",IF(ABS(E42/G42-1)&lt;1%,0,E42/G42-1))),"")</f>
        <v>-0.70588235294117652</v>
      </c>
      <c r="Q42" s="43"/>
      <c r="R42" s="90">
        <f t="shared" si="15"/>
        <v>4.5999999999999996</v>
      </c>
      <c r="S42" s="43">
        <f>IFERROR(IF(I42/J42-1&lt;=-5,"&lt;-500%",IF(I42/J42-1&gt;5,"&gt;500%",IF(ABS(I42/J42-1)&lt;1%,0,I42/J42-1))),"")</f>
        <v>0.47916666666666674</v>
      </c>
    </row>
    <row r="43" spans="1:19" ht="13.2">
      <c r="C43" s="31"/>
      <c r="D43" s="31"/>
      <c r="E43" s="58"/>
      <c r="F43" s="58"/>
      <c r="G43" s="58"/>
      <c r="H43" s="58"/>
      <c r="I43" s="58"/>
      <c r="J43" s="58"/>
      <c r="K43" s="68"/>
      <c r="L43" s="91"/>
      <c r="M43" s="36"/>
      <c r="N43" s="36"/>
      <c r="O43" s="91"/>
      <c r="P43" s="36"/>
      <c r="Q43" s="36"/>
      <c r="R43" s="91"/>
      <c r="S43" s="36"/>
    </row>
    <row r="44" spans="1:19" ht="12.6" customHeight="1">
      <c r="A44" s="20"/>
      <c r="C44" s="60" t="s">
        <v>6</v>
      </c>
      <c r="D44" s="42"/>
      <c r="E44" s="57"/>
      <c r="F44" s="57"/>
      <c r="G44" s="57"/>
      <c r="H44" s="57"/>
      <c r="I44" s="57"/>
      <c r="J44" s="57"/>
      <c r="K44" s="42"/>
      <c r="L44" s="90"/>
      <c r="M44" s="43"/>
      <c r="N44" s="43"/>
      <c r="O44" s="90"/>
      <c r="P44" s="43"/>
      <c r="Q44" s="43"/>
      <c r="R44" s="90"/>
      <c r="S44" s="43"/>
    </row>
    <row r="45" spans="1:19" ht="12.6" customHeight="1">
      <c r="C45" s="38" t="s">
        <v>84</v>
      </c>
      <c r="D45" s="31"/>
      <c r="E45" s="267">
        <v>3.6</v>
      </c>
      <c r="F45" s="268">
        <v>5.8</v>
      </c>
      <c r="G45" s="269">
        <v>7.8</v>
      </c>
      <c r="H45" s="58"/>
      <c r="I45" s="267">
        <v>3.4</v>
      </c>
      <c r="J45" s="269">
        <v>2.2000000000000002</v>
      </c>
      <c r="K45" s="68"/>
      <c r="L45" s="101">
        <f t="shared" ref="L45:L55" si="16">IF(E45+F45=0,0,E45-F45)</f>
        <v>-2.1999999999999997</v>
      </c>
      <c r="M45" s="102">
        <f t="shared" ref="M45:M55" si="17">IFERROR(IF(E45/F45-1&lt;=-5,"&lt;-500%",IF(E45/F45-1&gt;5,"&gt;500%",IF(ABS(E45/F45-1)&lt;1%,0,E45/F45-1))),"")</f>
        <v>-0.37931034482758619</v>
      </c>
      <c r="N45" s="36"/>
      <c r="O45" s="101">
        <f t="shared" ref="O45:O55" si="18">IF(E45+G45=0,0,E45-G45)</f>
        <v>-4.1999999999999993</v>
      </c>
      <c r="P45" s="102">
        <f t="shared" ref="P45:P55" si="19">IFERROR(IF(E45/G45-1&lt;=-5,"&lt;-500%",IF(E45/G45-1&gt;5,"&gt;500%",IF(ABS(E45/G45-1)&lt;1%,0,E45/G45-1))),"")</f>
        <v>-0.53846153846153844</v>
      </c>
      <c r="Q45" s="36"/>
      <c r="R45" s="101">
        <f t="shared" ref="R45:R55" si="20">IF(I45+J45=0,0,I45-J45)</f>
        <v>1.1999999999999997</v>
      </c>
      <c r="S45" s="102">
        <f t="shared" ref="S45:S55" si="21">IFERROR(IF(I45/J45-1&lt;=-5,"&lt;-500%",IF(I45/J45-1&gt;5,"&gt;500%",IF(ABS(I45/J45-1)&lt;1%,0,I45/J45-1))),"")</f>
        <v>0.54545454545454519</v>
      </c>
    </row>
    <row r="46" spans="1:19" ht="12.6" customHeight="1">
      <c r="C46" s="359" t="s">
        <v>85</v>
      </c>
      <c r="D46" s="31"/>
      <c r="E46" s="338"/>
      <c r="F46" s="339"/>
      <c r="G46" s="340"/>
      <c r="H46" s="58"/>
      <c r="I46" s="338"/>
      <c r="J46" s="340"/>
      <c r="K46" s="68"/>
      <c r="L46" s="99">
        <f t="shared" si="16"/>
        <v>0</v>
      </c>
      <c r="M46" s="100" t="str">
        <f t="shared" si="17"/>
        <v/>
      </c>
      <c r="N46" s="36"/>
      <c r="O46" s="99">
        <f t="shared" si="18"/>
        <v>0</v>
      </c>
      <c r="P46" s="100" t="str">
        <f t="shared" si="19"/>
        <v/>
      </c>
      <c r="Q46" s="36"/>
      <c r="R46" s="99">
        <f t="shared" si="20"/>
        <v>0</v>
      </c>
      <c r="S46" s="100" t="str">
        <f t="shared" si="21"/>
        <v/>
      </c>
    </row>
    <row r="47" spans="1:19" ht="12.6" customHeight="1">
      <c r="C47" s="352" t="s">
        <v>86</v>
      </c>
      <c r="D47" s="31"/>
      <c r="E47" s="338"/>
      <c r="F47" s="339"/>
      <c r="G47" s="340"/>
      <c r="H47" s="58"/>
      <c r="I47" s="338"/>
      <c r="J47" s="340"/>
      <c r="K47" s="68"/>
      <c r="L47" s="99">
        <f t="shared" si="16"/>
        <v>0</v>
      </c>
      <c r="M47" s="100" t="str">
        <f t="shared" si="17"/>
        <v/>
      </c>
      <c r="N47" s="36"/>
      <c r="O47" s="99">
        <f t="shared" si="18"/>
        <v>0</v>
      </c>
      <c r="P47" s="100" t="str">
        <f t="shared" si="19"/>
        <v/>
      </c>
      <c r="Q47" s="36"/>
      <c r="R47" s="99">
        <f t="shared" si="20"/>
        <v>0</v>
      </c>
      <c r="S47" s="100" t="str">
        <f t="shared" si="21"/>
        <v/>
      </c>
    </row>
    <row r="48" spans="1:19" ht="12.6" customHeight="1">
      <c r="C48" s="352" t="s">
        <v>87</v>
      </c>
      <c r="D48" s="31"/>
      <c r="E48" s="338"/>
      <c r="F48" s="339"/>
      <c r="G48" s="340"/>
      <c r="H48" s="58"/>
      <c r="I48" s="338"/>
      <c r="J48" s="340"/>
      <c r="K48" s="68"/>
      <c r="L48" s="99">
        <f t="shared" si="16"/>
        <v>0</v>
      </c>
      <c r="M48" s="100" t="str">
        <f t="shared" si="17"/>
        <v/>
      </c>
      <c r="N48" s="36"/>
      <c r="O48" s="99">
        <f t="shared" si="18"/>
        <v>0</v>
      </c>
      <c r="P48" s="100" t="str">
        <f t="shared" si="19"/>
        <v/>
      </c>
      <c r="Q48" s="36"/>
      <c r="R48" s="99">
        <f t="shared" si="20"/>
        <v>0</v>
      </c>
      <c r="S48" s="100" t="str">
        <f t="shared" si="21"/>
        <v/>
      </c>
    </row>
    <row r="49" spans="3:19" ht="12.6" customHeight="1">
      <c r="C49" s="352" t="s">
        <v>3</v>
      </c>
      <c r="D49" s="31"/>
      <c r="E49" s="338"/>
      <c r="F49" s="339"/>
      <c r="G49" s="340"/>
      <c r="H49" s="58"/>
      <c r="I49" s="338"/>
      <c r="J49" s="340"/>
      <c r="K49" s="68"/>
      <c r="L49" s="99">
        <f t="shared" si="16"/>
        <v>0</v>
      </c>
      <c r="M49" s="100" t="str">
        <f t="shared" si="17"/>
        <v/>
      </c>
      <c r="N49" s="36"/>
      <c r="O49" s="99">
        <f t="shared" si="18"/>
        <v>0</v>
      </c>
      <c r="P49" s="100" t="str">
        <f t="shared" si="19"/>
        <v/>
      </c>
      <c r="Q49" s="36"/>
      <c r="R49" s="99">
        <f t="shared" si="20"/>
        <v>0</v>
      </c>
      <c r="S49" s="100" t="str">
        <f t="shared" si="21"/>
        <v/>
      </c>
    </row>
    <row r="50" spans="3:19" ht="12.6" customHeight="1">
      <c r="C50" s="363" t="s">
        <v>4</v>
      </c>
      <c r="D50" s="31"/>
      <c r="E50" s="338"/>
      <c r="F50" s="339"/>
      <c r="G50" s="340"/>
      <c r="H50" s="58"/>
      <c r="I50" s="338"/>
      <c r="J50" s="340"/>
      <c r="K50" s="68"/>
      <c r="L50" s="99">
        <f t="shared" si="16"/>
        <v>0</v>
      </c>
      <c r="M50" s="100" t="str">
        <f t="shared" si="17"/>
        <v/>
      </c>
      <c r="N50" s="36"/>
      <c r="O50" s="99">
        <f t="shared" si="18"/>
        <v>0</v>
      </c>
      <c r="P50" s="100" t="str">
        <f t="shared" si="19"/>
        <v/>
      </c>
      <c r="Q50" s="36"/>
      <c r="R50" s="99">
        <f t="shared" si="20"/>
        <v>0</v>
      </c>
      <c r="S50" s="100" t="str">
        <f t="shared" si="21"/>
        <v/>
      </c>
    </row>
    <row r="51" spans="3:19" ht="12.6" customHeight="1">
      <c r="C51" s="29" t="s">
        <v>88</v>
      </c>
      <c r="D51" s="31"/>
      <c r="E51" s="338"/>
      <c r="F51" s="339"/>
      <c r="G51" s="340"/>
      <c r="H51" s="58"/>
      <c r="I51" s="338"/>
      <c r="J51" s="340"/>
      <c r="K51" s="68"/>
      <c r="L51" s="99">
        <f t="shared" si="16"/>
        <v>0</v>
      </c>
      <c r="M51" s="100" t="str">
        <f t="shared" si="17"/>
        <v/>
      </c>
      <c r="N51" s="36"/>
      <c r="O51" s="99">
        <f t="shared" si="18"/>
        <v>0</v>
      </c>
      <c r="P51" s="100" t="str">
        <f t="shared" si="19"/>
        <v/>
      </c>
      <c r="Q51" s="36"/>
      <c r="R51" s="99">
        <f t="shared" si="20"/>
        <v>0</v>
      </c>
      <c r="S51" s="100" t="str">
        <f t="shared" si="21"/>
        <v/>
      </c>
    </row>
    <row r="52" spans="3:19" ht="12.6" customHeight="1">
      <c r="C52" s="40" t="s">
        <v>89</v>
      </c>
      <c r="D52" s="31"/>
      <c r="E52" s="347"/>
      <c r="F52" s="348"/>
      <c r="G52" s="349"/>
      <c r="H52" s="58"/>
      <c r="I52" s="347"/>
      <c r="J52" s="349"/>
      <c r="K52" s="68"/>
      <c r="L52" s="104">
        <f t="shared" si="16"/>
        <v>0</v>
      </c>
      <c r="M52" s="105" t="str">
        <f t="shared" si="17"/>
        <v/>
      </c>
      <c r="N52" s="36"/>
      <c r="O52" s="104">
        <f t="shared" si="18"/>
        <v>0</v>
      </c>
      <c r="P52" s="105" t="str">
        <f t="shared" si="19"/>
        <v/>
      </c>
      <c r="Q52" s="36"/>
      <c r="R52" s="104">
        <f t="shared" si="20"/>
        <v>0</v>
      </c>
      <c r="S52" s="105" t="str">
        <f t="shared" si="21"/>
        <v/>
      </c>
    </row>
    <row r="53" spans="3:19" ht="12.6" customHeight="1">
      <c r="C53" s="42" t="s">
        <v>90</v>
      </c>
      <c r="D53" s="42"/>
      <c r="E53" s="55">
        <f>SUM(E45:E52)</f>
        <v>3.6</v>
      </c>
      <c r="F53" s="55">
        <f t="shared" ref="F53:J53" si="22">SUM(F45:F52)</f>
        <v>5.8</v>
      </c>
      <c r="G53" s="55">
        <f>SUM(G45:G52)</f>
        <v>7.8</v>
      </c>
      <c r="H53" s="55"/>
      <c r="I53" s="55">
        <f t="shared" si="22"/>
        <v>3.4</v>
      </c>
      <c r="J53" s="55">
        <f t="shared" si="22"/>
        <v>2.2000000000000002</v>
      </c>
      <c r="K53" s="69"/>
      <c r="L53" s="90">
        <f t="shared" si="16"/>
        <v>-2.1999999999999997</v>
      </c>
      <c r="M53" s="43">
        <f t="shared" si="17"/>
        <v>-0.37931034482758619</v>
      </c>
      <c r="N53" s="43"/>
      <c r="O53" s="90">
        <f t="shared" si="18"/>
        <v>-4.1999999999999993</v>
      </c>
      <c r="P53" s="43">
        <f t="shared" si="19"/>
        <v>-0.53846153846153844</v>
      </c>
      <c r="Q53" s="43"/>
      <c r="R53" s="90">
        <f t="shared" si="20"/>
        <v>1.1999999999999997</v>
      </c>
      <c r="S53" s="36">
        <f t="shared" si="21"/>
        <v>0.54545454545454519</v>
      </c>
    </row>
    <row r="54" spans="3:19" ht="12.6" customHeight="1">
      <c r="C54" s="42" t="s">
        <v>134</v>
      </c>
      <c r="D54" s="42"/>
      <c r="E54" s="55">
        <f>SUM(E42,E53)</f>
        <v>7.6</v>
      </c>
      <c r="F54" s="55">
        <f>SUM(F42,F53)</f>
        <v>17.400000000000002</v>
      </c>
      <c r="G54" s="55">
        <f>SUM(G42,G53)</f>
        <v>21.400000000000002</v>
      </c>
      <c r="H54" s="55"/>
      <c r="I54" s="55">
        <f>SUM(I42,I53)</f>
        <v>17.599999999999998</v>
      </c>
      <c r="J54" s="55">
        <f>SUM(J42,J53)</f>
        <v>11.8</v>
      </c>
      <c r="K54" s="69"/>
      <c r="L54" s="90">
        <f t="shared" si="16"/>
        <v>-9.8000000000000025</v>
      </c>
      <c r="M54" s="43">
        <f t="shared" si="17"/>
        <v>-0.56321839080459779</v>
      </c>
      <c r="N54" s="43"/>
      <c r="O54" s="90">
        <f t="shared" si="18"/>
        <v>-13.800000000000002</v>
      </c>
      <c r="P54" s="43">
        <f t="shared" si="19"/>
        <v>-0.64485981308411222</v>
      </c>
      <c r="Q54" s="43"/>
      <c r="R54" s="90">
        <f t="shared" si="20"/>
        <v>5.7999999999999972</v>
      </c>
      <c r="S54" s="43">
        <f t="shared" si="21"/>
        <v>0.49152542372881336</v>
      </c>
    </row>
    <row r="55" spans="3:19" ht="12.6" customHeight="1">
      <c r="C55" s="220" t="s">
        <v>135</v>
      </c>
      <c r="D55" s="66"/>
      <c r="E55" s="55">
        <f>E24-E54</f>
        <v>35.6</v>
      </c>
      <c r="F55" s="55">
        <f>F24-F54</f>
        <v>15.599999999999998</v>
      </c>
      <c r="G55" s="55">
        <f>G24-G54</f>
        <v>82.499999999999986</v>
      </c>
      <c r="H55" s="55"/>
      <c r="I55" s="55">
        <f>I24-I54</f>
        <v>25.3</v>
      </c>
      <c r="J55" s="55">
        <f>J24-J54</f>
        <v>8</v>
      </c>
      <c r="K55" s="69"/>
      <c r="L55" s="90">
        <f t="shared" si="16"/>
        <v>20.000000000000004</v>
      </c>
      <c r="M55" s="43">
        <f t="shared" si="17"/>
        <v>1.2820512820512824</v>
      </c>
      <c r="N55" s="43"/>
      <c r="O55" s="90">
        <f t="shared" si="18"/>
        <v>-46.899999999999984</v>
      </c>
      <c r="P55" s="43">
        <f t="shared" si="19"/>
        <v>-0.56848484848484837</v>
      </c>
      <c r="Q55" s="43"/>
      <c r="R55" s="90">
        <f t="shared" si="20"/>
        <v>17.3</v>
      </c>
      <c r="S55" s="43">
        <f t="shared" si="21"/>
        <v>2.1625000000000001</v>
      </c>
    </row>
    <row r="56" spans="3:19" ht="12.6" customHeight="1">
      <c r="C56" s="29" t="s">
        <v>91</v>
      </c>
      <c r="D56" s="31"/>
      <c r="E56" s="126" t="str">
        <f>IF(ROUND(E55,10)=0,"✔","✖")</f>
        <v>✖</v>
      </c>
      <c r="F56" s="126" t="str">
        <f t="shared" ref="F56:G56" si="23">IF(ROUND(F55,10)=0,"✔","✖")</f>
        <v>✖</v>
      </c>
      <c r="G56" s="126" t="str">
        <f t="shared" si="23"/>
        <v>✖</v>
      </c>
      <c r="H56" s="58"/>
      <c r="I56" s="126" t="str">
        <f t="shared" ref="I56" si="24">IF(ROUND(I55,10)=0,"✔","✖")</f>
        <v>✖</v>
      </c>
      <c r="J56" s="126" t="str">
        <f t="shared" ref="J56" si="25">IF(ROUND(J55,10)=0,"✔","✖")</f>
        <v>✖</v>
      </c>
      <c r="K56" s="68"/>
      <c r="L56" s="91"/>
      <c r="M56" s="36"/>
      <c r="N56" s="36"/>
      <c r="O56" s="91"/>
      <c r="P56" s="36"/>
      <c r="Q56" s="36"/>
      <c r="R56" s="91"/>
      <c r="S56" s="36"/>
    </row>
    <row r="57" spans="3:19" ht="13.2">
      <c r="C57" s="31"/>
      <c r="D57" s="31"/>
      <c r="E57" s="58"/>
      <c r="F57" s="58"/>
      <c r="G57" s="58"/>
      <c r="H57" s="58"/>
      <c r="I57" s="58"/>
      <c r="J57" s="58"/>
      <c r="K57" s="68"/>
      <c r="L57" s="91"/>
      <c r="M57" s="36"/>
      <c r="N57" s="36"/>
      <c r="O57" s="91"/>
      <c r="P57" s="36"/>
      <c r="Q57" s="36"/>
      <c r="R57" s="91"/>
      <c r="S57" s="36"/>
    </row>
    <row r="58" spans="3:19" ht="12.6" customHeight="1">
      <c r="C58" s="42" t="s">
        <v>224</v>
      </c>
      <c r="D58" s="31"/>
      <c r="E58" s="50"/>
      <c r="F58" s="50"/>
      <c r="G58" s="50"/>
      <c r="H58" s="58"/>
      <c r="I58" s="50"/>
      <c r="J58" s="50"/>
      <c r="K58" s="31"/>
      <c r="L58" s="91"/>
      <c r="M58" s="36"/>
      <c r="N58" s="36"/>
      <c r="O58" s="91"/>
      <c r="P58" s="36"/>
      <c r="Q58" s="36"/>
      <c r="R58" s="91"/>
      <c r="S58" s="36"/>
    </row>
    <row r="59" spans="3:19" ht="12.6" customHeight="1">
      <c r="C59" s="229" t="s">
        <v>92</v>
      </c>
      <c r="D59" s="70"/>
      <c r="E59" s="58"/>
      <c r="F59" s="58"/>
      <c r="G59" s="58"/>
      <c r="H59" s="58"/>
      <c r="I59" s="58"/>
      <c r="J59" s="58"/>
      <c r="K59" s="31"/>
      <c r="L59" s="91"/>
      <c r="M59" s="36"/>
      <c r="N59" s="36"/>
      <c r="O59" s="91"/>
      <c r="P59" s="36"/>
      <c r="Q59" s="36"/>
      <c r="R59" s="91"/>
      <c r="S59" s="36"/>
    </row>
    <row r="60" spans="3:19" ht="12.6" customHeight="1">
      <c r="C60" s="41" t="s">
        <v>93</v>
      </c>
      <c r="D60" s="70"/>
      <c r="E60" s="58">
        <f>Income!E7</f>
        <v>0</v>
      </c>
      <c r="F60" s="58">
        <f>Income!F7</f>
        <v>0</v>
      </c>
      <c r="G60" s="58">
        <f>Income!G7</f>
        <v>0</v>
      </c>
      <c r="H60" s="58"/>
      <c r="I60" s="58">
        <f>Income!H7</f>
        <v>0</v>
      </c>
      <c r="J60" s="58">
        <f>Income!I7</f>
        <v>0</v>
      </c>
      <c r="K60" s="31"/>
      <c r="L60" s="101">
        <f>IF(E60+F60=0,0,E60-F60)</f>
        <v>0</v>
      </c>
      <c r="M60" s="102" t="str">
        <f>IFERROR(IF(E60/F60-1&lt;=-5,"&lt;-500%",IF(E60/F60-1&gt;5,"&gt;500%",E60/F60-1)),"")</f>
        <v/>
      </c>
      <c r="N60" s="36"/>
      <c r="O60" s="101">
        <f>IF(E60+G60=0,0,E60-G60)</f>
        <v>0</v>
      </c>
      <c r="P60" s="102" t="str">
        <f>IFERROR(IF(E60/G60-1&lt;=-5,"&lt;-500%",IF(E60/G60-1&gt;5,"&gt;500%",E60/G60-1)),"")</f>
        <v/>
      </c>
      <c r="Q60" s="36"/>
      <c r="R60" s="101">
        <f>IF(I60+J60=0,0,I60-J60)</f>
        <v>0</v>
      </c>
      <c r="S60" s="102" t="str">
        <f>IFERROR(IF(I60/J60-1&lt;=-5,"&lt;-500%",IF(I60/J60-1&gt;5,"&gt;500%",I60/J60-1)),"")</f>
        <v/>
      </c>
    </row>
    <row r="61" spans="3:19" ht="12.6" customHeight="1">
      <c r="C61" s="41" t="s">
        <v>94</v>
      </c>
      <c r="D61" s="70"/>
      <c r="E61" s="355">
        <v>3.6</v>
      </c>
      <c r="F61" s="356">
        <v>1.1000000000000001</v>
      </c>
      <c r="G61" s="357">
        <v>4</v>
      </c>
      <c r="H61" s="58"/>
      <c r="I61" s="355">
        <v>2.8</v>
      </c>
      <c r="J61" s="357">
        <v>6</v>
      </c>
      <c r="K61" s="31"/>
      <c r="L61" s="99">
        <f>IF(E61+F61=0,0,E61-F61)</f>
        <v>2.5</v>
      </c>
      <c r="M61" s="100">
        <f>IFERROR(IF(E61/F61-1&lt;=-5,"&lt;-500%",IF(E61/F61-1&gt;5,"&gt;500%",E61/F61-1)),"")</f>
        <v>2.2727272727272725</v>
      </c>
      <c r="N61" s="36"/>
      <c r="O61" s="99">
        <f>IF(E61+G61=0,0,E61-G61)</f>
        <v>-0.39999999999999991</v>
      </c>
      <c r="P61" s="100">
        <f>IFERROR(IF(E61/G61-1&lt;=-5,"&lt;-500%",IF(E61/G61-1&gt;5,"&gt;500%",E61/G61-1)),"")</f>
        <v>-9.9999999999999978E-2</v>
      </c>
      <c r="Q61" s="36"/>
      <c r="R61" s="99">
        <f>IF(I61+J61=0,0,I61-J61)</f>
        <v>-3.2</v>
      </c>
      <c r="S61" s="100">
        <f>IFERROR(IF(I61/J61-1&lt;=-5,"&lt;-500%",IF(I61/J61-1&gt;5,"&gt;500%",I61/J61-1)),"")</f>
        <v>-0.53333333333333344</v>
      </c>
    </row>
    <row r="62" spans="3:19" ht="12.6" customHeight="1">
      <c r="C62" s="110" t="s">
        <v>95</v>
      </c>
      <c r="D62" s="70"/>
      <c r="E62" s="56">
        <f>IFERROR(E60/E61,0)</f>
        <v>0</v>
      </c>
      <c r="F62" s="56">
        <f>IFERROR(F60/F61,0)</f>
        <v>0</v>
      </c>
      <c r="G62" s="56">
        <f>IFERROR(G60/G61,0)</f>
        <v>0</v>
      </c>
      <c r="H62" s="58"/>
      <c r="I62" s="56">
        <f>IFERROR(I60/I61,0)</f>
        <v>0</v>
      </c>
      <c r="J62" s="56">
        <f>IFERROR(J60/J61,0)</f>
        <v>0</v>
      </c>
      <c r="K62" s="31"/>
      <c r="L62" s="104">
        <f>IF(E62+F62=0,0,E62-F62)</f>
        <v>0</v>
      </c>
      <c r="M62" s="105" t="str">
        <f>IFERROR(IF(E62/F62-1&lt;=-5,"&lt;-500%",IF(E62/F62-1&gt;5,"&gt;500%",E62/F62-1)),"")</f>
        <v/>
      </c>
      <c r="N62" s="36"/>
      <c r="O62" s="104">
        <f>IF(E62+G62=0,0,E62-G62)</f>
        <v>0</v>
      </c>
      <c r="P62" s="105" t="str">
        <f>IFERROR(IF(E62/G62-1&lt;=-5,"&lt;-500%",IF(E62/G62-1&gt;5,"&gt;500%",E62/G62-1)),"")</f>
        <v/>
      </c>
      <c r="Q62" s="36"/>
      <c r="R62" s="104">
        <f>IF(I62+J62=0,0,I62-J62)</f>
        <v>0</v>
      </c>
      <c r="S62" s="105" t="str">
        <f>IFERROR(IF(I62/J62-1&lt;=-5,"&lt;-500%",IF(I62/J62-1&gt;5,"&gt;500%",I62/J62-1)),"")</f>
        <v/>
      </c>
    </row>
    <row r="63" spans="3:19" ht="12.6" customHeight="1">
      <c r="C63" s="220" t="s">
        <v>96</v>
      </c>
      <c r="D63" s="71"/>
      <c r="E63" s="55">
        <f>IFERROR(90/E62,0)</f>
        <v>0</v>
      </c>
      <c r="F63" s="55">
        <f>IFERROR(90/F62,0)</f>
        <v>0</v>
      </c>
      <c r="G63" s="55">
        <f>IFERROR(90/G62,0)</f>
        <v>0</v>
      </c>
      <c r="H63" s="55"/>
      <c r="I63" s="55">
        <f>IFERROR(90/I62,0)</f>
        <v>0</v>
      </c>
      <c r="J63" s="55">
        <f>IFERROR(90/J62,0)</f>
        <v>0</v>
      </c>
      <c r="K63" s="42"/>
      <c r="L63" s="90">
        <f>IF(E63+F63=0,0,E63-F63)</f>
        <v>0</v>
      </c>
      <c r="M63" s="43" t="str">
        <f>IFERROR(IF(E63/F63-1&lt;=-5,"&lt;-500%",IF(E63/F63-1&gt;5,"&gt;500%",E63/F63-1)),"")</f>
        <v/>
      </c>
      <c r="N63" s="43"/>
      <c r="O63" s="90">
        <f>IF(E63+G63=0,0,E63-G63)</f>
        <v>0</v>
      </c>
      <c r="P63" s="43" t="str">
        <f>IFERROR(IF(E63/G63-1&lt;=-5,"&lt;-500%",IF(E63/G63-1&gt;5,"&gt;500%",E63/G63-1)),"")</f>
        <v/>
      </c>
      <c r="Q63" s="43"/>
      <c r="R63" s="90">
        <f>IF(I63+J63=0,0,I63-J63)</f>
        <v>0</v>
      </c>
      <c r="S63" s="43" t="str">
        <f>IFERROR(IF(I63/J63-1&lt;=-5,"&lt;-500%",IF(I63/J63-1&gt;5,"&gt;500%",I63/J63-1)),"")</f>
        <v/>
      </c>
    </row>
    <row r="64" spans="3:19" ht="4.8" customHeight="1">
      <c r="C64" s="31"/>
      <c r="D64" s="31"/>
      <c r="E64" s="58"/>
      <c r="F64" s="58"/>
      <c r="G64" s="58"/>
      <c r="H64" s="58"/>
      <c r="I64" s="58"/>
      <c r="J64" s="58"/>
      <c r="K64" s="68"/>
      <c r="L64" s="91"/>
      <c r="M64" s="36"/>
      <c r="N64" s="36"/>
      <c r="O64" s="91"/>
      <c r="P64" s="36"/>
      <c r="Q64" s="36"/>
      <c r="R64" s="91"/>
      <c r="S64" s="36"/>
    </row>
    <row r="65" spans="3:19" ht="12.6" customHeight="1">
      <c r="C65" s="229" t="s">
        <v>97</v>
      </c>
      <c r="D65" s="70"/>
      <c r="E65" s="58"/>
      <c r="F65" s="58"/>
      <c r="G65" s="58"/>
      <c r="H65" s="58"/>
      <c r="I65" s="58"/>
      <c r="J65" s="58"/>
      <c r="K65" s="31"/>
      <c r="L65" s="91"/>
      <c r="M65" s="36"/>
      <c r="N65" s="36"/>
      <c r="O65" s="91"/>
      <c r="P65" s="36"/>
      <c r="Q65" s="36"/>
      <c r="R65" s="91"/>
      <c r="S65" s="36"/>
    </row>
    <row r="66" spans="3:19" ht="12.6" customHeight="1">
      <c r="C66" s="41" t="s">
        <v>98</v>
      </c>
      <c r="D66" s="70"/>
      <c r="E66" s="58">
        <f>Income!E6</f>
        <v>9.1999999999999993</v>
      </c>
      <c r="F66" s="58">
        <f>Income!F6</f>
        <v>8</v>
      </c>
      <c r="G66" s="58">
        <f>Income!G6</f>
        <v>10.6</v>
      </c>
      <c r="H66" s="58"/>
      <c r="I66" s="58">
        <f>Income!H6</f>
        <v>0</v>
      </c>
      <c r="J66" s="58">
        <f>Income!I6</f>
        <v>9.8000000000000007</v>
      </c>
      <c r="K66" s="31"/>
      <c r="L66" s="101">
        <f>IF(E66+F66=0,0,E66-F66)</f>
        <v>1.1999999999999993</v>
      </c>
      <c r="M66" s="102">
        <f>IFERROR(IF(E66/F66-1&lt;=-5,"&lt;-500%",IF(E66/F66-1&gt;5,"&gt;500%",E66/F66-1)),"")</f>
        <v>0.14999999999999991</v>
      </c>
      <c r="N66" s="36"/>
      <c r="O66" s="101">
        <f>IF(E66+G66=0,0,E66-G66)</f>
        <v>-1.4000000000000004</v>
      </c>
      <c r="P66" s="102">
        <f>IFERROR(IF(E66/G66-1&lt;=-5,"&lt;-500%",IF(E66/G66-1&gt;5,"&gt;500%",E66/G66-1)),"")</f>
        <v>-0.13207547169811329</v>
      </c>
      <c r="Q66" s="36"/>
      <c r="R66" s="101">
        <f>IF(I66+J66=0,0,I66-J66)</f>
        <v>-9.8000000000000007</v>
      </c>
      <c r="S66" s="102">
        <f>IFERROR(IF(I66/J66-1&lt;=-5,"&lt;-500%",IF(I66/J66-1&gt;5,"&gt;500%",I66/J66-1)),"")</f>
        <v>-1</v>
      </c>
    </row>
    <row r="67" spans="3:19" ht="12.6" customHeight="1">
      <c r="C67" s="41" t="s">
        <v>99</v>
      </c>
      <c r="D67" s="70"/>
      <c r="E67" s="355">
        <v>6</v>
      </c>
      <c r="F67" s="356">
        <v>1.2</v>
      </c>
      <c r="G67" s="357">
        <v>0.4</v>
      </c>
      <c r="H67" s="58"/>
      <c r="I67" s="355">
        <v>8.6</v>
      </c>
      <c r="J67" s="357">
        <v>3</v>
      </c>
      <c r="K67" s="31"/>
      <c r="L67" s="99">
        <f>IF(E67+F67=0,0,E67-F67)</f>
        <v>4.8</v>
      </c>
      <c r="M67" s="100">
        <f>IFERROR(IF(E67/F67-1&lt;=-5,"&lt;-500%",IF(E67/F67-1&gt;5,"&gt;500%",E67/F67-1)),"")</f>
        <v>4</v>
      </c>
      <c r="N67" s="36"/>
      <c r="O67" s="99">
        <f>IF(E67+G67=0,0,E67-G67)</f>
        <v>5.6</v>
      </c>
      <c r="P67" s="100" t="str">
        <f>IFERROR(IF(E67/G67-1&lt;=-5,"&lt;-500%",IF(E67/G67-1&gt;5,"&gt;500%",E67/G67-1)),"")</f>
        <v>&gt;500%</v>
      </c>
      <c r="Q67" s="36"/>
      <c r="R67" s="99">
        <f>IF(I67+J67=0,0,I67-J67)</f>
        <v>5.6</v>
      </c>
      <c r="S67" s="100">
        <f>IFERROR(IF(I67/J67-1&lt;=-5,"&lt;-500%",IF(I67/J67-1&gt;5,"&gt;500%",I67/J67-1)),"")</f>
        <v>1.8666666666666667</v>
      </c>
    </row>
    <row r="68" spans="3:19" ht="12.6" customHeight="1">
      <c r="C68" s="110" t="s">
        <v>95</v>
      </c>
      <c r="D68" s="70"/>
      <c r="E68" s="56">
        <f>IFERROR(E66/E67,0)</f>
        <v>1.5333333333333332</v>
      </c>
      <c r="F68" s="56">
        <f>IFERROR(F66/F67,0)</f>
        <v>6.666666666666667</v>
      </c>
      <c r="G68" s="56">
        <f>IFERROR(G66/G67,0)</f>
        <v>26.499999999999996</v>
      </c>
      <c r="H68" s="58"/>
      <c r="I68" s="56">
        <f>IFERROR(I66/I67,0)</f>
        <v>0</v>
      </c>
      <c r="J68" s="56">
        <f>IFERROR(J66/J67,0)</f>
        <v>3.2666666666666671</v>
      </c>
      <c r="K68" s="31"/>
      <c r="L68" s="104">
        <f>IF(E68+F68=0,0,E68-F68)</f>
        <v>-5.1333333333333337</v>
      </c>
      <c r="M68" s="105">
        <f>IFERROR(IF(E68/F68-1&lt;=-5,"&lt;-500%",IF(E68/F68-1&gt;5,"&gt;500%",E68/F68-1)),"")</f>
        <v>-0.77</v>
      </c>
      <c r="N68" s="36"/>
      <c r="O68" s="104">
        <f>IF(E68+G68=0,0,E68-G68)</f>
        <v>-24.966666666666661</v>
      </c>
      <c r="P68" s="105">
        <f>IFERROR(IF(E68/G68-1&lt;=-5,"&lt;-500%",IF(E68/G68-1&gt;5,"&gt;500%",E68/G68-1)),"")</f>
        <v>-0.94213836477987423</v>
      </c>
      <c r="Q68" s="36"/>
      <c r="R68" s="104">
        <f>IF(I68+J68=0,0,I68-J68)</f>
        <v>-3.2666666666666671</v>
      </c>
      <c r="S68" s="105">
        <f>IFERROR(IF(I68/J68-1&lt;=-5,"&lt;-500%",IF(I68/J68-1&gt;5,"&gt;500%",I68/J68-1)),"")</f>
        <v>-1</v>
      </c>
    </row>
    <row r="69" spans="3:19" ht="12.6" customHeight="1">
      <c r="C69" s="220" t="s">
        <v>100</v>
      </c>
      <c r="D69" s="71"/>
      <c r="E69" s="55">
        <f>IFERROR(90/E68,0)</f>
        <v>58.695652173913047</v>
      </c>
      <c r="F69" s="55">
        <f>IFERROR(90/F68,0)</f>
        <v>13.5</v>
      </c>
      <c r="G69" s="55">
        <f>IFERROR(90/G68,0)</f>
        <v>3.3962264150943402</v>
      </c>
      <c r="H69" s="55"/>
      <c r="I69" s="55">
        <f>IFERROR(90/I68,0)</f>
        <v>0</v>
      </c>
      <c r="J69" s="55">
        <f>IFERROR(90/J68,0)</f>
        <v>27.551020408163261</v>
      </c>
      <c r="K69" s="42"/>
      <c r="L69" s="90">
        <f>IF(E69+F69=0,0,E69-F69)</f>
        <v>45.195652173913047</v>
      </c>
      <c r="M69" s="43">
        <f>IFERROR(IF(E69/F69-1&lt;=-5,"&lt;-500%",IF(E69/F69-1&gt;5,"&gt;500%",E69/F69-1)),"")</f>
        <v>3.3478260869565224</v>
      </c>
      <c r="N69" s="43"/>
      <c r="O69" s="90">
        <f>IF(E69+G69=0,0,E69-G69)</f>
        <v>55.299425758818707</v>
      </c>
      <c r="P69" s="43" t="str">
        <f>IFERROR(IF(E69/G69-1&lt;=-5,"&lt;-500%",IF(E69/G69-1&gt;5,"&gt;500%",E69/G69-1)),"")</f>
        <v>&gt;500%</v>
      </c>
      <c r="Q69" s="43"/>
      <c r="R69" s="90">
        <f>IF(I69+J69=0,0,I69-J69)</f>
        <v>-27.551020408163261</v>
      </c>
      <c r="S69" s="43">
        <f>IFERROR(IF(I69/J69-1&lt;=-5,"&lt;-500%",IF(I69/J69-1&gt;5,"&gt;500%",I69/J69-1)),"")</f>
        <v>-1</v>
      </c>
    </row>
    <row r="70" spans="3:19" ht="4.8" customHeight="1">
      <c r="C70" s="31"/>
      <c r="D70" s="31"/>
      <c r="E70" s="58"/>
      <c r="F70" s="58"/>
      <c r="G70" s="58"/>
      <c r="H70" s="58"/>
      <c r="I70" s="58"/>
      <c r="J70" s="58"/>
      <c r="K70" s="68"/>
      <c r="L70" s="91"/>
      <c r="M70" s="36"/>
      <c r="N70" s="36"/>
      <c r="O70" s="91"/>
      <c r="P70" s="36"/>
      <c r="Q70" s="36"/>
      <c r="R70" s="91"/>
      <c r="S70" s="36"/>
    </row>
    <row r="71" spans="3:19" ht="12.6" customHeight="1">
      <c r="C71" s="229" t="s">
        <v>101</v>
      </c>
      <c r="D71" s="70"/>
      <c r="E71" s="58"/>
      <c r="F71" s="58"/>
      <c r="G71" s="58"/>
      <c r="H71" s="58"/>
      <c r="I71" s="58"/>
      <c r="J71" s="58"/>
      <c r="K71" s="31"/>
      <c r="L71" s="91"/>
      <c r="M71" s="36"/>
      <c r="N71" s="36"/>
      <c r="O71" s="91"/>
      <c r="P71" s="36"/>
      <c r="Q71" s="36"/>
      <c r="R71" s="91"/>
      <c r="S71" s="36"/>
    </row>
    <row r="72" spans="3:19" ht="12.6" customHeight="1">
      <c r="C72" s="41" t="s">
        <v>102</v>
      </c>
      <c r="D72" s="70"/>
      <c r="E72" s="267">
        <v>9</v>
      </c>
      <c r="F72" s="268">
        <v>5.9</v>
      </c>
      <c r="G72" s="269">
        <v>3.5</v>
      </c>
      <c r="H72" s="58"/>
      <c r="I72" s="267">
        <v>-0.5</v>
      </c>
      <c r="J72" s="269">
        <v>7.8000000000000007</v>
      </c>
      <c r="K72" s="31"/>
      <c r="L72" s="101">
        <f>IF(E72+F72=0,0,E72-F72)</f>
        <v>3.0999999999999996</v>
      </c>
      <c r="M72" s="102">
        <f>IFERROR(IF(E72/F72-1&lt;=-5,"&lt;-500%",IF(E72/F72-1&gt;5,"&gt;500%",E72/F72-1)),"")</f>
        <v>0.52542372881355925</v>
      </c>
      <c r="N72" s="36"/>
      <c r="O72" s="101">
        <f>IF(E72+G72=0,0,E72-G72)</f>
        <v>5.5</v>
      </c>
      <c r="P72" s="102">
        <f>IFERROR(IF(E72/G72-1&lt;=-5,"&lt;-500%",IF(E72/G72-1&gt;5,"&gt;500%",E72/G72-1)),"")</f>
        <v>1.5714285714285716</v>
      </c>
      <c r="Q72" s="36"/>
      <c r="R72" s="101">
        <f>IF(I72+J72=0,0,I72-J72)</f>
        <v>-8.3000000000000007</v>
      </c>
      <c r="S72" s="102">
        <f>IFERROR(IF(I72/J72-1&lt;=-5,"&lt;-500%",IF(I72/J72-1&gt;5,"&gt;500%",I72/J72-1)),"")</f>
        <v>-1.0641025641025641</v>
      </c>
    </row>
    <row r="73" spans="3:19" ht="12.6" customHeight="1">
      <c r="C73" s="64" t="s">
        <v>103</v>
      </c>
      <c r="D73" s="70"/>
      <c r="E73" s="342"/>
      <c r="F73" s="343"/>
      <c r="G73" s="344"/>
      <c r="H73" s="58"/>
      <c r="I73" s="342"/>
      <c r="J73" s="344"/>
      <c r="K73" s="31"/>
      <c r="L73" s="99">
        <f>IF(E73+F73=0,0,E73-F73)</f>
        <v>0</v>
      </c>
      <c r="M73" s="100" t="str">
        <f>IFERROR(IF(E73/F73-1&lt;=-5,"&lt;-500%",IF(E73/F73-1&gt;5,"&gt;500%",E73/F73-1)),"")</f>
        <v/>
      </c>
      <c r="N73" s="36"/>
      <c r="O73" s="99">
        <f>IF(E73+G73=0,0,E73-G73)</f>
        <v>0</v>
      </c>
      <c r="P73" s="100" t="str">
        <f>IFERROR(IF(E73/G73-1&lt;=-5,"&lt;-500%",IF(E73/G73-1&gt;5,"&gt;500%",E73/G73-1)),"")</f>
        <v/>
      </c>
      <c r="Q73" s="36"/>
      <c r="R73" s="99">
        <f>IF(I73+J73=0,0,I73-J73)</f>
        <v>0</v>
      </c>
      <c r="S73" s="100" t="str">
        <f>IFERROR(IF(I73/J73-1&lt;=-5,"&lt;-500%",IF(I73/J73-1&gt;5,"&gt;500%",I73/J73-1)),"")</f>
        <v/>
      </c>
    </row>
    <row r="74" spans="3:19" ht="12.6" customHeight="1">
      <c r="C74" s="111" t="s">
        <v>95</v>
      </c>
      <c r="D74" s="70"/>
      <c r="E74" s="56">
        <f>IFERROR(E72/E73,0)</f>
        <v>0</v>
      </c>
      <c r="F74" s="56">
        <f>IFERROR(F72/F73,0)</f>
        <v>0</v>
      </c>
      <c r="G74" s="56">
        <f>IFERROR(G72/G73,0)</f>
        <v>0</v>
      </c>
      <c r="H74" s="58"/>
      <c r="I74" s="56">
        <f>IFERROR(I72/I73,0)</f>
        <v>0</v>
      </c>
      <c r="J74" s="56">
        <f>IFERROR(J72/J73,0)</f>
        <v>0</v>
      </c>
      <c r="K74" s="31"/>
      <c r="L74" s="104">
        <f>IF(E74+F74=0,0,E74-F74)</f>
        <v>0</v>
      </c>
      <c r="M74" s="105" t="str">
        <f>IFERROR(IF(E74/F74-1&lt;=-5,"&lt;-500%",IF(E74/F74-1&gt;5,"&gt;500%",E74/F74-1)),"")</f>
        <v/>
      </c>
      <c r="N74" s="36"/>
      <c r="O74" s="104">
        <f>IF(E74+G74=0,0,E74-G74)</f>
        <v>0</v>
      </c>
      <c r="P74" s="105" t="str">
        <f>IFERROR(IF(E74/G74-1&lt;=-5,"&lt;-500%",IF(E74/G74-1&gt;5,"&gt;500%",E74/G74-1)),"")</f>
        <v/>
      </c>
      <c r="Q74" s="36"/>
      <c r="R74" s="104">
        <f>IF(I74+J74=0,0,I74-J74)</f>
        <v>0</v>
      </c>
      <c r="S74" s="105" t="str">
        <f>IFERROR(IF(I74/J74-1&lt;=-5,"&lt;-500%",IF(I74/J74-1&gt;5,"&gt;500%",I74/J74-1)),"")</f>
        <v/>
      </c>
    </row>
    <row r="75" spans="3:19" ht="12.6" customHeight="1">
      <c r="C75" s="220" t="s">
        <v>104</v>
      </c>
      <c r="D75" s="71"/>
      <c r="E75" s="55">
        <f>IFERROR(90/E74,0)</f>
        <v>0</v>
      </c>
      <c r="F75" s="55">
        <f>IFERROR(90/F74,0)</f>
        <v>0</v>
      </c>
      <c r="G75" s="55">
        <f>IFERROR(90/G74,0)</f>
        <v>0</v>
      </c>
      <c r="H75" s="55"/>
      <c r="I75" s="55">
        <f>IFERROR(90/I74,0)</f>
        <v>0</v>
      </c>
      <c r="J75" s="55">
        <f>IFERROR(90/J74,0)</f>
        <v>0</v>
      </c>
      <c r="K75" s="42"/>
      <c r="L75" s="90">
        <f>IF(E75+F75=0,0,E75-F75)</f>
        <v>0</v>
      </c>
      <c r="M75" s="43" t="str">
        <f>IFERROR(IF(E75/F75-1&lt;=-5,"&lt;-500%",IF(E75/F75-1&gt;5,"&gt;500%",E75/F75-1)),"")</f>
        <v/>
      </c>
      <c r="N75" s="43"/>
      <c r="O75" s="90">
        <f>IF(E75+G75=0,0,E75-G75)</f>
        <v>0</v>
      </c>
      <c r="P75" s="43" t="str">
        <f>IFERROR(IF(E75/G75-1&lt;=-5,"&lt;-500%",IF(E75/G75-1&gt;5,"&gt;500%",E75/G75-1)),"")</f>
        <v/>
      </c>
      <c r="Q75" s="43"/>
      <c r="R75" s="90">
        <f>IF(I75+J75=0,0,I75-J75)</f>
        <v>0</v>
      </c>
      <c r="S75" s="43" t="str">
        <f>IFERROR(IF(I75/J75-1&lt;=-5,"&lt;-500%",IF(I75/J75-1&gt;5,"&gt;500%",I75/J75-1)),"")</f>
        <v/>
      </c>
    </row>
    <row r="76" spans="3:19" ht="4.8" customHeight="1">
      <c r="C76" s="31"/>
      <c r="D76" s="31"/>
      <c r="E76" s="58"/>
      <c r="F76" s="58"/>
      <c r="G76" s="58"/>
      <c r="H76" s="58"/>
      <c r="I76" s="58"/>
      <c r="J76" s="58"/>
      <c r="K76" s="68"/>
      <c r="L76" s="91"/>
      <c r="M76" s="36"/>
      <c r="N76" s="36"/>
      <c r="O76" s="91"/>
      <c r="P76" s="36"/>
      <c r="Q76" s="36"/>
      <c r="R76" s="91"/>
      <c r="S76" s="36"/>
    </row>
    <row r="77" spans="3:19" ht="12.6" customHeight="1">
      <c r="C77" s="65" t="s">
        <v>203</v>
      </c>
      <c r="D77" s="72"/>
      <c r="E77" s="55">
        <f>E63+E69-E75</f>
        <v>58.695652173913047</v>
      </c>
      <c r="F77" s="55">
        <f>F63+F69-F75</f>
        <v>13.5</v>
      </c>
      <c r="G77" s="55">
        <f>G63+G69-G75</f>
        <v>3.3962264150943402</v>
      </c>
      <c r="H77" s="55"/>
      <c r="I77" s="55">
        <f>I63+I69-I75</f>
        <v>0</v>
      </c>
      <c r="J77" s="55">
        <f>J63+J69-J75</f>
        <v>27.551020408163261</v>
      </c>
      <c r="K77" s="44"/>
      <c r="L77" s="90">
        <f>IF(E77+F77=0,0,E77-F77)</f>
        <v>45.195652173913047</v>
      </c>
      <c r="M77" s="43">
        <f>IFERROR(IF(E77/F77-1&lt;=-5,"&lt;-500%",IF(E77/F77-1&gt;5,"&gt;500%",E77/F77-1)),"")</f>
        <v>3.3478260869565224</v>
      </c>
      <c r="N77" s="43"/>
      <c r="O77" s="90">
        <f>IF(E77+G77=0,0,E77-G77)</f>
        <v>55.299425758818707</v>
      </c>
      <c r="P77" s="43" t="str">
        <f>IFERROR(IF(E77/G77-1&lt;=-5,"&lt;-500%",IF(E77/G77-1&gt;5,"&gt;500%",E77/G77-1)),"")</f>
        <v>&gt;500%</v>
      </c>
      <c r="Q77" s="43"/>
      <c r="R77" s="90">
        <f>IF(I77+J77=0,0,I77-J77)</f>
        <v>-27.551020408163261</v>
      </c>
      <c r="S77" s="43">
        <f>IFERROR(IF(I77/J77-1&lt;=-5,"&lt;-500%",IF(I77/J77-1&gt;5,"&gt;500%",I77/J77-1)),"")</f>
        <v>-1</v>
      </c>
    </row>
  </sheetData>
  <sheetProtection algorithmName="SHA-512" hashValue="UedD7B0BROsk1CA85t2VKIMy1kjRUSw1IpmuRV5+541yRdg9q3VwG5ps0vQ3or76CoVkzjvA9m9QgkK8LEdf/A==" saltValue="woKL5dI9Meblznqem77ZGg==" spinCount="100000" sheet="1" objects="1" scenarios="1" selectLockedCells="1" selectUnlockedCells="1"/>
  <conditionalFormatting sqref="E55:G55 I55:J55">
    <cfRule type="expression" dxfId="46" priority="25">
      <formula>IF(ROUND(E55,10)=0,TRUE,FALSE)</formula>
    </cfRule>
  </conditionalFormatting>
  <conditionalFormatting sqref="E56:G56 I56:J56">
    <cfRule type="expression" dxfId="45" priority="23">
      <formula>IF(E56="✔",TRUE,FALSE)</formula>
    </cfRule>
    <cfRule type="expression" dxfId="44" priority="24">
      <formula>IF(E56="✖",TRUE,FALSE)</formula>
    </cfRule>
  </conditionalFormatting>
  <conditionalFormatting sqref="L7:L77 O7:O77 R7:R77">
    <cfRule type="expression" dxfId="43" priority="11">
      <formula>IF(ABS(L7)&gt;=100,TRUE,FALSE)</formula>
    </cfRule>
  </conditionalFormatting>
  <conditionalFormatting sqref="M7:N77 P7:Q77 S7:S77">
    <cfRule type="expression" dxfId="42" priority="12">
      <formula>IF(M7="&lt;-500%",TRUE,FALSE)</formula>
    </cfRule>
  </conditionalFormatting>
  <printOptions horizontalCentered="1"/>
  <pageMargins left="0.5" right="0.5" top="0.75" bottom="0.5" header="0.3" footer="0.3"/>
  <pageSetup scale="92" orientation="landscape" r:id="rId1"/>
  <headerFooter scaleWithDoc="0">
    <oddFooter>&amp;L&amp;10Balance Sheet, p.&amp;P of &amp;N&amp;R&amp;10Updated &amp;D</oddFooter>
  </headerFooter>
  <rowBreaks count="1" manualBreakCount="1">
    <brk id="43" min="2" max="18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826C0-45CA-463A-AFE9-7BE141BC6C1F}">
  <sheetPr>
    <tabColor theme="8" tint="0.79998168889431442"/>
    <outlinePr showOutlineSymbols="0"/>
    <pageSetUpPr fitToPage="1"/>
  </sheetPr>
  <dimension ref="A1:S55"/>
  <sheetViews>
    <sheetView showGridLines="0" showRowColHeaders="0" showZeros="0" showOutlineSymbols="0" zoomScaleNormal="100" zoomScaleSheetLayoutView="145" workbookViewId="0">
      <pane ySplit="4" topLeftCell="A5" activePane="bottomLeft" state="frozen"/>
      <selection activeCell="C3" sqref="C3"/>
      <selection pane="bottomLeft" sqref="A1:XFD1048576"/>
    </sheetView>
  </sheetViews>
  <sheetFormatPr defaultColWidth="11" defaultRowHeight="12.6"/>
  <cols>
    <col min="1" max="1" width="3.21875" style="7" bestFit="1" customWidth="1"/>
    <col min="2" max="2" width="1.6640625" style="11" customWidth="1"/>
    <col min="3" max="3" width="33.6640625" style="11" bestFit="1" customWidth="1"/>
    <col min="4" max="4" width="2.21875" style="11" customWidth="1"/>
    <col min="5" max="6" width="8.88671875" style="15" customWidth="1"/>
    <col min="7" max="7" width="8.88671875" style="16" customWidth="1"/>
    <col min="8" max="8" width="0.88671875" style="11" customWidth="1"/>
    <col min="9" max="10" width="8.88671875" style="15" customWidth="1"/>
    <col min="11" max="11" width="2.21875" style="11" customWidth="1"/>
    <col min="12" max="12" width="8.88671875" style="120" customWidth="1"/>
    <col min="13" max="13" width="8.88671875" style="117" customWidth="1"/>
    <col min="14" max="14" width="0.88671875" style="32" customWidth="1"/>
    <col min="15" max="15" width="8.88671875" style="120" customWidth="1"/>
    <col min="16" max="16" width="8.88671875" style="117" customWidth="1"/>
    <col min="17" max="17" width="0.88671875" style="32" customWidth="1"/>
    <col min="18" max="18" width="8.88671875" style="120" customWidth="1"/>
    <col min="19" max="19" width="8.88671875" style="117" customWidth="1"/>
    <col min="20" max="16384" width="11" style="11"/>
  </cols>
  <sheetData>
    <row r="1" spans="1:19" s="5" customFormat="1" ht="10.199999999999999">
      <c r="A1" s="228" t="s">
        <v>0</v>
      </c>
      <c r="B1" s="1"/>
      <c r="C1" s="2"/>
      <c r="D1" s="3"/>
      <c r="E1" s="4"/>
      <c r="F1" s="4"/>
      <c r="G1" s="4"/>
      <c r="I1" s="4"/>
      <c r="J1" s="4"/>
      <c r="L1" s="33"/>
      <c r="M1" s="34"/>
      <c r="N1" s="34"/>
      <c r="O1" s="33"/>
      <c r="P1" s="34"/>
      <c r="Q1" s="34"/>
      <c r="R1" s="33"/>
      <c r="S1" s="34"/>
    </row>
    <row r="2" spans="1:19" ht="22.2" customHeight="1">
      <c r="B2" s="22"/>
      <c r="C2" s="123"/>
      <c r="D2" s="22"/>
    </row>
    <row r="3" spans="1:19" ht="21">
      <c r="B3" s="22"/>
      <c r="C3" s="123" t="s">
        <v>145</v>
      </c>
      <c r="D3" s="22"/>
    </row>
    <row r="4" spans="1:19" ht="13.8">
      <c r="C4" s="241" t="s">
        <v>152</v>
      </c>
      <c r="E4" s="30" t="s">
        <v>225</v>
      </c>
      <c r="F4" s="242" t="s">
        <v>228</v>
      </c>
      <c r="G4" s="242" t="s">
        <v>226</v>
      </c>
      <c r="H4" s="10"/>
      <c r="I4" s="242" t="s">
        <v>227</v>
      </c>
      <c r="J4" s="242" t="s">
        <v>229</v>
      </c>
      <c r="L4" s="243" t="s">
        <v>230</v>
      </c>
      <c r="M4" s="243" t="s">
        <v>231</v>
      </c>
      <c r="N4" s="46"/>
      <c r="O4" s="243" t="s">
        <v>232</v>
      </c>
      <c r="P4" s="243" t="s">
        <v>233</v>
      </c>
      <c r="Q4" s="46"/>
      <c r="R4" s="49" t="s">
        <v>1</v>
      </c>
      <c r="S4" s="46" t="s">
        <v>2</v>
      </c>
    </row>
    <row r="5" spans="1:19">
      <c r="E5" s="11"/>
      <c r="F5" s="11"/>
      <c r="G5" s="11"/>
      <c r="I5" s="11"/>
      <c r="J5" s="11"/>
      <c r="L5" s="11"/>
      <c r="M5" s="11"/>
      <c r="N5" s="11"/>
      <c r="O5" s="11"/>
      <c r="P5" s="11"/>
      <c r="Q5" s="11"/>
      <c r="R5" s="11"/>
      <c r="S5" s="11"/>
    </row>
    <row r="6" spans="1:19" ht="13.2">
      <c r="C6" s="42" t="s">
        <v>42</v>
      </c>
      <c r="D6" s="42"/>
      <c r="E6" s="59"/>
      <c r="F6" s="59"/>
      <c r="G6" s="75"/>
      <c r="H6" s="133"/>
      <c r="I6" s="59"/>
      <c r="J6" s="59"/>
      <c r="K6" s="42"/>
      <c r="L6" s="118"/>
      <c r="M6" s="119"/>
      <c r="N6" s="43"/>
      <c r="O6" s="118"/>
      <c r="P6" s="119"/>
      <c r="Q6" s="43"/>
      <c r="R6" s="118"/>
      <c r="S6" s="119"/>
    </row>
    <row r="7" spans="1:19" ht="12.6" customHeight="1">
      <c r="C7" s="130" t="s">
        <v>137</v>
      </c>
      <c r="D7" s="31"/>
      <c r="E7" s="267">
        <v>9.5</v>
      </c>
      <c r="F7" s="268">
        <v>13.5</v>
      </c>
      <c r="G7" s="269">
        <v>17</v>
      </c>
      <c r="H7" s="58"/>
      <c r="I7" s="267">
        <v>17</v>
      </c>
      <c r="J7" s="269">
        <v>14.6</v>
      </c>
      <c r="K7" s="68"/>
      <c r="L7" s="131">
        <f>IF(E7+F7=0,0,E7-F7)</f>
        <v>-4</v>
      </c>
      <c r="M7" s="132">
        <f>IFERROR(IF(E7/F7-1&lt;=-5,"&lt;-500%",IF(E7/F7-1&gt;5,"&gt;500%",IF(ABS(E7/F7-1)&lt;1%,0,E7/F7-1))),"")</f>
        <v>-0.29629629629629628</v>
      </c>
      <c r="N7" s="36"/>
      <c r="O7" s="131">
        <f t="shared" ref="O7" si="0">IF(E7+G7=0,0,E7-G7)</f>
        <v>-7.5</v>
      </c>
      <c r="P7" s="132">
        <f>IFERROR(IF(E7/G7-1&lt;=-5,"&lt;-500%",IF(E7/G7-1&gt;5,"&gt;500%",IF(ABS(E7/G7-1)&lt;1%,0,E7/G7-1))),"")</f>
        <v>-0.44117647058823528</v>
      </c>
      <c r="Q7" s="36"/>
      <c r="R7" s="131">
        <f t="shared" ref="R7" si="1">IF(I7+J7=0,0,I7-J7)</f>
        <v>2.4000000000000004</v>
      </c>
      <c r="S7" s="132">
        <f>IFERROR(IF(I7/J7-1&lt;=-5,"&lt;-500%",IF(I7/J7-1&gt;5,"&gt;500%",IF(ABS(I7/J7-1)&lt;1%,0,I7/J7-1))),"")</f>
        <v>0.16438356164383561</v>
      </c>
    </row>
    <row r="8" spans="1:19" ht="12.6" customHeight="1">
      <c r="C8" s="41" t="str">
        <f>Income!C16</f>
        <v>Depreciation and amortization</v>
      </c>
      <c r="D8" s="31"/>
      <c r="E8" s="342"/>
      <c r="F8" s="343"/>
      <c r="G8" s="344"/>
      <c r="H8" s="58"/>
      <c r="I8" s="342"/>
      <c r="J8" s="344"/>
      <c r="K8" s="68"/>
      <c r="L8" s="91">
        <f t="shared" ref="L8:L54" si="2">IF(E8+F8=0,0,E8-F8)</f>
        <v>0</v>
      </c>
      <c r="M8" s="36" t="str">
        <f>IFERROR(IF(E8/F8-1&lt;=-5,"&lt;-500%",IF(E8/F8-1&gt;5,"&gt;500%",IF(ABS(E8/F8-1)&lt;1%,0,E8/F8-1))),"")</f>
        <v/>
      </c>
      <c r="N8" s="36"/>
      <c r="O8" s="91">
        <f t="shared" ref="O8:O54" si="3">IF(E8+G8=0,0,E8-G8)</f>
        <v>0</v>
      </c>
      <c r="P8" s="36" t="str">
        <f>IFERROR(IF(E8/G8-1&lt;=-5,"&lt;-500%",IF(E8/G8-1&gt;5,"&gt;500%",IF(ABS(E8/G8-1)&lt;1%,0,E8/G8-1))),"")</f>
        <v/>
      </c>
      <c r="Q8" s="36"/>
      <c r="R8" s="91">
        <f t="shared" ref="R8:R54" si="4">IF(I8+J8=0,0,I8-J8)</f>
        <v>0</v>
      </c>
      <c r="S8" s="36" t="str">
        <f>IFERROR(IF(I8/J8-1&lt;=-5,"&lt;-500%",IF(I8/J8-1&gt;5,"&gt;500%",IF(ABS(I8/J8-1)&lt;1%,0,I8/J8-1))),"")</f>
        <v/>
      </c>
    </row>
    <row r="9" spans="1:19" ht="12.6" customHeight="1">
      <c r="C9" s="31" t="s">
        <v>43</v>
      </c>
      <c r="D9" s="31"/>
      <c r="E9" s="58"/>
      <c r="F9" s="58"/>
      <c r="G9" s="58"/>
      <c r="H9" s="58"/>
      <c r="I9" s="58"/>
      <c r="J9" s="58"/>
      <c r="K9" s="68"/>
      <c r="L9" s="91"/>
      <c r="M9" s="36"/>
      <c r="N9" s="36"/>
      <c r="O9" s="91"/>
      <c r="P9" s="36"/>
      <c r="Q9" s="36"/>
      <c r="R9" s="91"/>
      <c r="S9" s="36"/>
    </row>
    <row r="10" spans="1:19" ht="12.6" customHeight="1">
      <c r="C10" s="29" t="s">
        <v>44</v>
      </c>
      <c r="D10" s="31"/>
      <c r="E10" s="58"/>
      <c r="F10" s="58"/>
      <c r="G10" s="58"/>
      <c r="H10" s="58"/>
      <c r="I10" s="58"/>
      <c r="J10" s="58"/>
      <c r="K10" s="68"/>
      <c r="L10" s="91"/>
      <c r="M10" s="36"/>
      <c r="N10" s="36"/>
      <c r="O10" s="91"/>
      <c r="P10" s="36"/>
      <c r="Q10" s="36"/>
      <c r="R10" s="91"/>
      <c r="S10" s="36"/>
    </row>
    <row r="11" spans="1:19" ht="12.6" customHeight="1">
      <c r="C11" s="41" t="s">
        <v>45</v>
      </c>
      <c r="D11" s="31"/>
      <c r="E11" s="267">
        <v>7.6000000000000005</v>
      </c>
      <c r="F11" s="268">
        <v>-8.3000000000000007</v>
      </c>
      <c r="G11" s="269">
        <v>0.5</v>
      </c>
      <c r="H11" s="58"/>
      <c r="I11" s="267">
        <v>-2.8999999999999995</v>
      </c>
      <c r="J11" s="269">
        <v>-1.7</v>
      </c>
      <c r="K11" s="68"/>
      <c r="L11" s="101">
        <f t="shared" si="2"/>
        <v>15.900000000000002</v>
      </c>
      <c r="M11" s="102">
        <f t="shared" ref="M11:M16" si="5">IFERROR(IF(E11/F11-1&lt;=-5,"&lt;-500%",IF(E11/F11-1&gt;5,"&gt;500%",IF(ABS(E11/F11-1)&lt;1%,0,E11/F11-1))),"")</f>
        <v>-1.9156626506024095</v>
      </c>
      <c r="N11" s="36"/>
      <c r="O11" s="101">
        <f t="shared" si="3"/>
        <v>7.1000000000000005</v>
      </c>
      <c r="P11" s="102" t="str">
        <f t="shared" ref="P11:P16" si="6">IFERROR(IF(E11/G11-1&lt;=-5,"&lt;-500%",IF(E11/G11-1&gt;5,"&gt;500%",IF(ABS(E11/G11-1)&lt;1%,0,E11/G11-1))),"")</f>
        <v>&gt;500%</v>
      </c>
      <c r="Q11" s="36"/>
      <c r="R11" s="101">
        <f t="shared" si="4"/>
        <v>-1.1999999999999995</v>
      </c>
      <c r="S11" s="102">
        <f t="shared" ref="S11:S16" si="7">IFERROR(IF(I11/J11-1&lt;=-5,"&lt;-500%",IF(I11/J11-1&gt;5,"&gt;500%",IF(ABS(I11/J11-1)&lt;1%,0,I11/J11-1))),"")</f>
        <v>0.70588235294117618</v>
      </c>
    </row>
    <row r="12" spans="1:19" ht="12.6" customHeight="1">
      <c r="C12" s="128" t="s">
        <v>46</v>
      </c>
      <c r="D12" s="31"/>
      <c r="E12" s="338"/>
      <c r="F12" s="339"/>
      <c r="G12" s="340"/>
      <c r="H12" s="58"/>
      <c r="I12" s="338"/>
      <c r="J12" s="340"/>
      <c r="K12" s="68"/>
      <c r="L12" s="101">
        <f t="shared" si="2"/>
        <v>0</v>
      </c>
      <c r="M12" s="102" t="str">
        <f t="shared" si="5"/>
        <v/>
      </c>
      <c r="N12" s="36"/>
      <c r="O12" s="101">
        <f t="shared" si="3"/>
        <v>0</v>
      </c>
      <c r="P12" s="102" t="str">
        <f t="shared" si="6"/>
        <v/>
      </c>
      <c r="Q12" s="36"/>
      <c r="R12" s="101">
        <f t="shared" si="4"/>
        <v>0</v>
      </c>
      <c r="S12" s="102" t="str">
        <f t="shared" si="7"/>
        <v/>
      </c>
    </row>
    <row r="13" spans="1:19" ht="12.6" customHeight="1">
      <c r="C13" s="129" t="s">
        <v>47</v>
      </c>
      <c r="D13" s="42"/>
      <c r="E13" s="338"/>
      <c r="F13" s="339"/>
      <c r="G13" s="340"/>
      <c r="H13" s="55"/>
      <c r="I13" s="338"/>
      <c r="J13" s="340"/>
      <c r="K13" s="69"/>
      <c r="L13" s="101">
        <f t="shared" si="2"/>
        <v>0</v>
      </c>
      <c r="M13" s="102" t="str">
        <f t="shared" si="5"/>
        <v/>
      </c>
      <c r="N13" s="36"/>
      <c r="O13" s="101">
        <f t="shared" si="3"/>
        <v>0</v>
      </c>
      <c r="P13" s="102" t="str">
        <f t="shared" si="6"/>
        <v/>
      </c>
      <c r="Q13" s="36"/>
      <c r="R13" s="101">
        <f t="shared" si="4"/>
        <v>0</v>
      </c>
      <c r="S13" s="102" t="str">
        <f t="shared" si="7"/>
        <v/>
      </c>
    </row>
    <row r="14" spans="1:19" ht="12.6" customHeight="1">
      <c r="C14" s="350" t="s">
        <v>48</v>
      </c>
      <c r="D14" s="31"/>
      <c r="E14" s="338"/>
      <c r="F14" s="339"/>
      <c r="G14" s="340"/>
      <c r="H14" s="58"/>
      <c r="I14" s="338"/>
      <c r="J14" s="340"/>
      <c r="K14" s="68"/>
      <c r="L14" s="101">
        <f t="shared" si="2"/>
        <v>0</v>
      </c>
      <c r="M14" s="102" t="str">
        <f t="shared" si="5"/>
        <v/>
      </c>
      <c r="N14" s="36"/>
      <c r="O14" s="101">
        <f t="shared" si="3"/>
        <v>0</v>
      </c>
      <c r="P14" s="102" t="str">
        <f t="shared" si="6"/>
        <v/>
      </c>
      <c r="Q14" s="36"/>
      <c r="R14" s="101">
        <f t="shared" si="4"/>
        <v>0</v>
      </c>
      <c r="S14" s="102" t="str">
        <f t="shared" si="7"/>
        <v/>
      </c>
    </row>
    <row r="15" spans="1:19" ht="12.6" customHeight="1">
      <c r="C15" s="337" t="s">
        <v>49</v>
      </c>
      <c r="D15" s="31"/>
      <c r="E15" s="338"/>
      <c r="F15" s="339"/>
      <c r="G15" s="340"/>
      <c r="H15" s="58"/>
      <c r="I15" s="338"/>
      <c r="J15" s="340"/>
      <c r="K15" s="68"/>
      <c r="L15" s="101">
        <f t="shared" si="2"/>
        <v>0</v>
      </c>
      <c r="M15" s="102" t="str">
        <f t="shared" si="5"/>
        <v/>
      </c>
      <c r="N15" s="36"/>
      <c r="O15" s="101">
        <f t="shared" si="3"/>
        <v>0</v>
      </c>
      <c r="P15" s="102" t="str">
        <f t="shared" si="6"/>
        <v/>
      </c>
      <c r="Q15" s="36"/>
      <c r="R15" s="101">
        <f t="shared" si="4"/>
        <v>0</v>
      </c>
      <c r="S15" s="102" t="str">
        <f t="shared" si="7"/>
        <v/>
      </c>
    </row>
    <row r="16" spans="1:19" ht="12.6" customHeight="1">
      <c r="C16" s="341" t="s">
        <v>50</v>
      </c>
      <c r="D16" s="31"/>
      <c r="E16" s="342"/>
      <c r="F16" s="343"/>
      <c r="G16" s="344"/>
      <c r="H16" s="58"/>
      <c r="I16" s="342"/>
      <c r="J16" s="344"/>
      <c r="K16" s="68"/>
      <c r="L16" s="91">
        <f t="shared" si="2"/>
        <v>0</v>
      </c>
      <c r="M16" s="36" t="str">
        <f t="shared" si="5"/>
        <v/>
      </c>
      <c r="N16" s="36"/>
      <c r="O16" s="91">
        <f t="shared" si="3"/>
        <v>0</v>
      </c>
      <c r="P16" s="36" t="str">
        <f t="shared" si="6"/>
        <v/>
      </c>
      <c r="Q16" s="36"/>
      <c r="R16" s="91">
        <f t="shared" si="4"/>
        <v>0</v>
      </c>
      <c r="S16" s="36" t="str">
        <f t="shared" si="7"/>
        <v/>
      </c>
    </row>
    <row r="17" spans="3:19" ht="12.6" customHeight="1">
      <c r="C17" s="121" t="s">
        <v>51</v>
      </c>
      <c r="D17" s="31"/>
      <c r="E17" s="58"/>
      <c r="F17" s="58"/>
      <c r="G17" s="58"/>
      <c r="H17" s="58"/>
      <c r="I17" s="58"/>
      <c r="J17" s="58"/>
      <c r="K17" s="68"/>
      <c r="L17" s="91"/>
      <c r="M17" s="36"/>
      <c r="N17" s="36"/>
      <c r="O17" s="91"/>
      <c r="P17" s="36"/>
      <c r="Q17" s="36"/>
      <c r="R17" s="91"/>
      <c r="S17" s="36"/>
    </row>
    <row r="18" spans="3:19" ht="12.6" customHeight="1">
      <c r="C18" s="336" t="str">
        <f>Activity!C8</f>
        <v>Stock-based compensation</v>
      </c>
      <c r="D18" s="42"/>
      <c r="E18" s="267">
        <v>-1</v>
      </c>
      <c r="F18" s="268">
        <v>-1.6</v>
      </c>
      <c r="G18" s="269">
        <v>-2.8999999999999995</v>
      </c>
      <c r="H18" s="55"/>
      <c r="I18" s="267">
        <v>5</v>
      </c>
      <c r="J18" s="269">
        <v>8.1</v>
      </c>
      <c r="K18" s="69"/>
      <c r="L18" s="101">
        <f t="shared" si="2"/>
        <v>0.60000000000000009</v>
      </c>
      <c r="M18" s="102">
        <f t="shared" ref="M18:M25" si="8">IFERROR(IF(E18/F18-1&lt;=-5,"&lt;-500%",IF(E18/F18-1&gt;5,"&gt;500%",IF(ABS(E18/F18-1)&lt;1%,0,E18/F18-1))),"")</f>
        <v>-0.375</v>
      </c>
      <c r="N18" s="36"/>
      <c r="O18" s="101">
        <f t="shared" si="3"/>
        <v>1.8999999999999995</v>
      </c>
      <c r="P18" s="102">
        <f t="shared" ref="P18:P25" si="9">IFERROR(IF(E18/G18-1&lt;=-5,"&lt;-500%",IF(E18/G18-1&gt;5,"&gt;500%",IF(ABS(E18/G18-1)&lt;1%,0,E18/G18-1))),"")</f>
        <v>-0.65517241379310343</v>
      </c>
      <c r="Q18" s="36"/>
      <c r="R18" s="101">
        <f t="shared" si="4"/>
        <v>-3.0999999999999996</v>
      </c>
      <c r="S18" s="102">
        <f t="shared" ref="S18:S25" si="10">IFERROR(IF(I18/J18-1&lt;=-5,"&lt;-500%",IF(I18/J18-1&gt;5,"&gt;500%",IF(ABS(I18/J18-1)&lt;1%,0,I18/J18-1))),"")</f>
        <v>-0.38271604938271597</v>
      </c>
    </row>
    <row r="19" spans="3:19" ht="12.6" customHeight="1">
      <c r="C19" s="337" t="str">
        <f>Activity!C9</f>
        <v>Stock and warrants issued for services</v>
      </c>
      <c r="D19" s="31"/>
      <c r="E19" s="338"/>
      <c r="F19" s="339"/>
      <c r="G19" s="340"/>
      <c r="H19" s="58"/>
      <c r="I19" s="338"/>
      <c r="J19" s="340"/>
      <c r="K19" s="68"/>
      <c r="L19" s="101">
        <f t="shared" si="2"/>
        <v>0</v>
      </c>
      <c r="M19" s="102" t="str">
        <f t="shared" si="8"/>
        <v/>
      </c>
      <c r="N19" s="36"/>
      <c r="O19" s="101">
        <f t="shared" si="3"/>
        <v>0</v>
      </c>
      <c r="P19" s="102" t="str">
        <f t="shared" si="9"/>
        <v/>
      </c>
      <c r="Q19" s="36"/>
      <c r="R19" s="101">
        <f t="shared" si="4"/>
        <v>0</v>
      </c>
      <c r="S19" s="102" t="str">
        <f t="shared" si="10"/>
        <v/>
      </c>
    </row>
    <row r="20" spans="3:19" ht="12.6" customHeight="1">
      <c r="C20" s="337" t="str">
        <f>Activity!C10</f>
        <v>Treasury share adjustment</v>
      </c>
      <c r="D20" s="31"/>
      <c r="E20" s="338"/>
      <c r="F20" s="339"/>
      <c r="G20" s="340"/>
      <c r="H20" s="58"/>
      <c r="I20" s="338"/>
      <c r="J20" s="340"/>
      <c r="K20" s="68"/>
      <c r="L20" s="101">
        <f t="shared" si="2"/>
        <v>0</v>
      </c>
      <c r="M20" s="102" t="str">
        <f t="shared" si="8"/>
        <v/>
      </c>
      <c r="N20" s="36"/>
      <c r="O20" s="101">
        <f t="shared" si="3"/>
        <v>0</v>
      </c>
      <c r="P20" s="102" t="str">
        <f t="shared" si="9"/>
        <v/>
      </c>
      <c r="Q20" s="36"/>
      <c r="R20" s="101">
        <f t="shared" si="4"/>
        <v>0</v>
      </c>
      <c r="S20" s="102" t="str">
        <f t="shared" si="10"/>
        <v/>
      </c>
    </row>
    <row r="21" spans="3:19" ht="12.6" customHeight="1">
      <c r="C21" s="337" t="s">
        <v>138</v>
      </c>
      <c r="D21" s="31"/>
      <c r="E21" s="338"/>
      <c r="F21" s="339"/>
      <c r="G21" s="340"/>
      <c r="H21" s="58"/>
      <c r="I21" s="338"/>
      <c r="J21" s="340"/>
      <c r="K21" s="68"/>
      <c r="L21" s="101">
        <f t="shared" si="2"/>
        <v>0</v>
      </c>
      <c r="M21" s="102" t="str">
        <f t="shared" si="8"/>
        <v/>
      </c>
      <c r="N21" s="36"/>
      <c r="O21" s="101">
        <f t="shared" si="3"/>
        <v>0</v>
      </c>
      <c r="P21" s="102" t="str">
        <f t="shared" si="9"/>
        <v/>
      </c>
      <c r="Q21" s="36"/>
      <c r="R21" s="101">
        <f t="shared" si="4"/>
        <v>0</v>
      </c>
      <c r="S21" s="102" t="str">
        <f t="shared" si="10"/>
        <v/>
      </c>
    </row>
    <row r="22" spans="3:19" ht="12.6" customHeight="1">
      <c r="C22" s="337" t="str">
        <f>Activity!C12</f>
        <v>Impairment charge</v>
      </c>
      <c r="D22" s="31"/>
      <c r="E22" s="338"/>
      <c r="F22" s="339"/>
      <c r="G22" s="340"/>
      <c r="H22" s="58"/>
      <c r="I22" s="338"/>
      <c r="J22" s="340"/>
      <c r="K22" s="68"/>
      <c r="L22" s="101">
        <f t="shared" si="2"/>
        <v>0</v>
      </c>
      <c r="M22" s="102" t="str">
        <f t="shared" si="8"/>
        <v/>
      </c>
      <c r="N22" s="36"/>
      <c r="O22" s="101">
        <f t="shared" si="3"/>
        <v>0</v>
      </c>
      <c r="P22" s="102" t="str">
        <f t="shared" si="9"/>
        <v/>
      </c>
      <c r="Q22" s="36"/>
      <c r="R22" s="101">
        <f t="shared" si="4"/>
        <v>0</v>
      </c>
      <c r="S22" s="102" t="str">
        <f t="shared" si="10"/>
        <v/>
      </c>
    </row>
    <row r="23" spans="3:19" ht="12.6" customHeight="1">
      <c r="C23" s="337" t="s">
        <v>139</v>
      </c>
      <c r="D23" s="31"/>
      <c r="E23" s="338"/>
      <c r="F23" s="339"/>
      <c r="G23" s="340"/>
      <c r="H23" s="58"/>
      <c r="I23" s="338"/>
      <c r="J23" s="340"/>
      <c r="K23" s="68"/>
      <c r="L23" s="101">
        <f t="shared" si="2"/>
        <v>0</v>
      </c>
      <c r="M23" s="102" t="str">
        <f t="shared" si="8"/>
        <v/>
      </c>
      <c r="N23" s="36"/>
      <c r="O23" s="101">
        <f t="shared" si="3"/>
        <v>0</v>
      </c>
      <c r="P23" s="102" t="str">
        <f t="shared" si="9"/>
        <v/>
      </c>
      <c r="Q23" s="36"/>
      <c r="R23" s="101">
        <f t="shared" si="4"/>
        <v>0</v>
      </c>
      <c r="S23" s="102" t="str">
        <f t="shared" si="10"/>
        <v/>
      </c>
    </row>
    <row r="24" spans="3:19" ht="12.6" customHeight="1">
      <c r="C24" s="337" t="str">
        <f>Activity!C14</f>
        <v>Interest converted to equity</v>
      </c>
      <c r="D24" s="42"/>
      <c r="E24" s="338"/>
      <c r="F24" s="339"/>
      <c r="G24" s="340"/>
      <c r="H24" s="55"/>
      <c r="I24" s="338"/>
      <c r="J24" s="340"/>
      <c r="K24" s="69"/>
      <c r="L24" s="101">
        <f t="shared" si="2"/>
        <v>0</v>
      </c>
      <c r="M24" s="102" t="str">
        <f t="shared" si="8"/>
        <v/>
      </c>
      <c r="N24" s="36"/>
      <c r="O24" s="101">
        <f t="shared" si="3"/>
        <v>0</v>
      </c>
      <c r="P24" s="102" t="str">
        <f t="shared" si="9"/>
        <v/>
      </c>
      <c r="Q24" s="36"/>
      <c r="R24" s="101">
        <f t="shared" si="4"/>
        <v>0</v>
      </c>
      <c r="S24" s="102" t="str">
        <f t="shared" si="10"/>
        <v/>
      </c>
    </row>
    <row r="25" spans="3:19" ht="12.6" customHeight="1">
      <c r="C25" s="341" t="str">
        <f>Activity!C15</f>
        <v>Fees and interest paid with debt</v>
      </c>
      <c r="D25" s="31"/>
      <c r="E25" s="342"/>
      <c r="F25" s="343"/>
      <c r="G25" s="344"/>
      <c r="H25" s="58"/>
      <c r="I25" s="342"/>
      <c r="J25" s="344"/>
      <c r="K25" s="68"/>
      <c r="L25" s="91">
        <f t="shared" si="2"/>
        <v>0</v>
      </c>
      <c r="M25" s="36" t="str">
        <f t="shared" si="8"/>
        <v/>
      </c>
      <c r="N25" s="36"/>
      <c r="O25" s="91">
        <f t="shared" si="3"/>
        <v>0</v>
      </c>
      <c r="P25" s="36" t="str">
        <f t="shared" si="9"/>
        <v/>
      </c>
      <c r="Q25" s="36"/>
      <c r="R25" s="91">
        <f t="shared" si="4"/>
        <v>0</v>
      </c>
      <c r="S25" s="36" t="str">
        <f t="shared" si="10"/>
        <v/>
      </c>
    </row>
    <row r="26" spans="3:19" ht="12.6" customHeight="1">
      <c r="C26" s="122" t="s">
        <v>18</v>
      </c>
      <c r="D26" s="42"/>
      <c r="E26" s="58"/>
      <c r="F26" s="58"/>
      <c r="G26" s="58"/>
      <c r="H26" s="55"/>
      <c r="I26" s="58"/>
      <c r="J26" s="58"/>
      <c r="K26" s="42"/>
      <c r="L26" s="91"/>
      <c r="M26" s="36"/>
      <c r="N26" s="36"/>
      <c r="O26" s="91"/>
      <c r="P26" s="36"/>
      <c r="Q26" s="36"/>
      <c r="R26" s="91"/>
      <c r="S26" s="36"/>
    </row>
    <row r="27" spans="3:19" ht="12.6" customHeight="1">
      <c r="C27" s="345" t="s">
        <v>140</v>
      </c>
      <c r="D27" s="31"/>
      <c r="E27" s="267">
        <v>3.0999999999999996</v>
      </c>
      <c r="F27" s="268">
        <v>-2.5999999999999996</v>
      </c>
      <c r="G27" s="269">
        <v>2.8</v>
      </c>
      <c r="H27" s="58"/>
      <c r="I27" s="267">
        <v>1</v>
      </c>
      <c r="J27" s="269">
        <v>4.5</v>
      </c>
      <c r="K27" s="68"/>
      <c r="L27" s="101">
        <f t="shared" si="2"/>
        <v>5.6999999999999993</v>
      </c>
      <c r="M27" s="102">
        <f>IFERROR(IF(E27/F27-1&lt;=-5,"&lt;-500%",IF(E27/F27-1&gt;5,"&gt;500%",IF(ABS(E27/F27-1)&lt;1%,0,E27/F27-1))),"")</f>
        <v>-2.1923076923076925</v>
      </c>
      <c r="N27" s="36"/>
      <c r="O27" s="101">
        <f t="shared" si="3"/>
        <v>0.29999999999999982</v>
      </c>
      <c r="P27" s="102">
        <f>IFERROR(IF(E27/G27-1&lt;=-5,"&lt;-500%",IF(E27/G27-1&gt;5,"&gt;500%",IF(ABS(E27/G27-1)&lt;1%,0,E27/G27-1))),"")</f>
        <v>0.10714285714285698</v>
      </c>
      <c r="Q27" s="36"/>
      <c r="R27" s="101">
        <f t="shared" si="4"/>
        <v>-3.5</v>
      </c>
      <c r="S27" s="102">
        <f>IFERROR(IF(I27/J27-1&lt;=-5,"&lt;-500%",IF(I27/J27-1&gt;5,"&gt;500%",IF(ABS(I27/J27-1)&lt;1%,0,I27/J27-1))),"")</f>
        <v>-0.77777777777777779</v>
      </c>
    </row>
    <row r="28" spans="3:19" ht="12.6" customHeight="1">
      <c r="C28" s="337" t="s">
        <v>19</v>
      </c>
      <c r="D28" s="31"/>
      <c r="E28" s="338"/>
      <c r="F28" s="339"/>
      <c r="G28" s="340"/>
      <c r="H28" s="58"/>
      <c r="I28" s="338"/>
      <c r="J28" s="340"/>
      <c r="K28" s="68"/>
      <c r="L28" s="101">
        <f t="shared" si="2"/>
        <v>0</v>
      </c>
      <c r="M28" s="102" t="str">
        <f>IFERROR(IF(E28/F28-1&lt;=-5,"&lt;-500%",IF(E28/F28-1&gt;5,"&gt;500%",IF(ABS(E28/F28-1)&lt;1%,0,E28/F28-1))),"")</f>
        <v/>
      </c>
      <c r="N28" s="36"/>
      <c r="O28" s="101">
        <f t="shared" si="3"/>
        <v>0</v>
      </c>
      <c r="P28" s="102" t="str">
        <f>IFERROR(IF(E28/G28-1&lt;=-5,"&lt;-500%",IF(E28/G28-1&gt;5,"&gt;500%",IF(ABS(E28/G28-1)&lt;1%,0,E28/G28-1))),"")</f>
        <v/>
      </c>
      <c r="Q28" s="36"/>
      <c r="R28" s="101">
        <f t="shared" si="4"/>
        <v>0</v>
      </c>
      <c r="S28" s="102" t="str">
        <f>IFERROR(IF(I28/J28-1&lt;=-5,"&lt;-500%",IF(I28/J28-1&gt;5,"&gt;500%",IF(ABS(I28/J28-1)&lt;1%,0,I28/J28-1))),"")</f>
        <v/>
      </c>
    </row>
    <row r="29" spans="3:19" ht="12.6" customHeight="1">
      <c r="C29" s="337" t="s">
        <v>20</v>
      </c>
      <c r="D29" s="31"/>
      <c r="E29" s="338"/>
      <c r="F29" s="339"/>
      <c r="G29" s="340"/>
      <c r="H29" s="58"/>
      <c r="I29" s="338"/>
      <c r="J29" s="340"/>
      <c r="K29" s="68"/>
      <c r="L29" s="101">
        <f t="shared" si="2"/>
        <v>0</v>
      </c>
      <c r="M29" s="102" t="str">
        <f>IFERROR(IF(E29/F29-1&lt;=-5,"&lt;-500%",IF(E29/F29-1&gt;5,"&gt;500%",IF(ABS(E29/F29-1)&lt;1%,0,E29/F29-1))),"")</f>
        <v/>
      </c>
      <c r="N29" s="36"/>
      <c r="O29" s="101">
        <f t="shared" si="3"/>
        <v>0</v>
      </c>
      <c r="P29" s="102" t="str">
        <f>IFERROR(IF(E29/G29-1&lt;=-5,"&lt;-500%",IF(E29/G29-1&gt;5,"&gt;500%",IF(ABS(E29/G29-1)&lt;1%,0,E29/G29-1))),"")</f>
        <v/>
      </c>
      <c r="Q29" s="36"/>
      <c r="R29" s="101">
        <f t="shared" si="4"/>
        <v>0</v>
      </c>
      <c r="S29" s="102" t="str">
        <f>IFERROR(IF(I29/J29-1&lt;=-5,"&lt;-500%",IF(I29/J29-1&gt;5,"&gt;500%",IF(ABS(I29/J29-1)&lt;1%,0,I29/J29-1))),"")</f>
        <v/>
      </c>
    </row>
    <row r="30" spans="3:19" ht="12.6" customHeight="1">
      <c r="C30" s="346" t="s">
        <v>21</v>
      </c>
      <c r="D30" s="31"/>
      <c r="E30" s="347"/>
      <c r="F30" s="348"/>
      <c r="G30" s="349"/>
      <c r="H30" s="58"/>
      <c r="I30" s="347"/>
      <c r="J30" s="349"/>
      <c r="K30" s="68"/>
      <c r="L30" s="45">
        <f t="shared" si="2"/>
        <v>0</v>
      </c>
      <c r="M30" s="37" t="str">
        <f>IFERROR(IF(E30/F30-1&lt;=-5,"&lt;-500%",IF(E30/F30-1&gt;5,"&gt;500%",IF(ABS(E30/F30-1)&lt;1%,0,E30/F30-1))),"")</f>
        <v/>
      </c>
      <c r="N30" s="36"/>
      <c r="O30" s="45">
        <f t="shared" si="3"/>
        <v>0</v>
      </c>
      <c r="P30" s="37" t="str">
        <f>IFERROR(IF(E30/G30-1&lt;=-5,"&lt;-500%",IF(E30/G30-1&gt;5,"&gt;500%",IF(ABS(E30/G30-1)&lt;1%,0,E30/G30-1))),"")</f>
        <v/>
      </c>
      <c r="Q30" s="36"/>
      <c r="R30" s="45">
        <f t="shared" si="4"/>
        <v>0</v>
      </c>
      <c r="S30" s="37" t="str">
        <f>IFERROR(IF(I30/J30-1&lt;=-5,"&lt;-500%",IF(I30/J30-1&gt;5,"&gt;500%",IF(ABS(I30/J30-1)&lt;1%,0,I30/J30-1))),"")</f>
        <v/>
      </c>
    </row>
    <row r="31" spans="3:19" ht="12.6" customHeight="1">
      <c r="C31" s="42" t="s">
        <v>282</v>
      </c>
      <c r="D31" s="42"/>
      <c r="E31" s="55">
        <f>SUM(E7:E30)</f>
        <v>19.200000000000003</v>
      </c>
      <c r="F31" s="55">
        <f>SUM(F7:F30)</f>
        <v>0.99999999999999956</v>
      </c>
      <c r="G31" s="55">
        <f t="shared" ref="G31:J31" si="11">SUM(G7:G30)</f>
        <v>17.400000000000002</v>
      </c>
      <c r="H31" s="55"/>
      <c r="I31" s="55">
        <f t="shared" si="11"/>
        <v>20.100000000000001</v>
      </c>
      <c r="J31" s="55">
        <f t="shared" si="11"/>
        <v>25.5</v>
      </c>
      <c r="K31" s="69"/>
      <c r="L31" s="90">
        <f t="shared" si="2"/>
        <v>18.200000000000003</v>
      </c>
      <c r="M31" s="43" t="str">
        <f>IFERROR(IF(E31/F31-1&lt;=-5,"&lt;-500%",IF(E31/F31-1&gt;5,"&gt;500%",IF(ABS(E31/F31-1)&lt;1%,0,E31/F31-1))),"")</f>
        <v>&gt;500%</v>
      </c>
      <c r="N31" s="43"/>
      <c r="O31" s="90">
        <f t="shared" si="3"/>
        <v>1.8000000000000007</v>
      </c>
      <c r="P31" s="43">
        <f>IFERROR(IF(E31/G31-1&lt;=-5,"&lt;-500%",IF(E31/G31-1&gt;5,"&gt;500%",IF(ABS(E31/G31-1)&lt;1%,0,E31/G31-1))),"")</f>
        <v>0.10344827586206895</v>
      </c>
      <c r="Q31" s="43"/>
      <c r="R31" s="90">
        <f t="shared" si="4"/>
        <v>-5.3999999999999986</v>
      </c>
      <c r="S31" s="43">
        <f>IFERROR(IF(I31/J31-1&lt;=-5,"&lt;-500%",IF(I31/J31-1&gt;5,"&gt;500%",IF(ABS(I31/J31-1)&lt;1%,0,I31/J31-1))),"")</f>
        <v>-0.21176470588235285</v>
      </c>
    </row>
    <row r="32" spans="3:19" ht="13.2">
      <c r="C32" s="31"/>
      <c r="D32" s="31"/>
      <c r="E32" s="58"/>
      <c r="F32" s="58"/>
      <c r="G32" s="58"/>
      <c r="H32" s="58"/>
      <c r="I32" s="58"/>
      <c r="J32" s="58"/>
      <c r="K32" s="68"/>
      <c r="L32" s="91"/>
      <c r="M32" s="36"/>
      <c r="N32" s="36"/>
      <c r="O32" s="91"/>
      <c r="P32" s="36"/>
      <c r="Q32" s="36"/>
      <c r="R32" s="91"/>
      <c r="S32" s="36"/>
    </row>
    <row r="33" spans="1:19" ht="12.6" customHeight="1">
      <c r="A33" s="20"/>
      <c r="C33" s="42" t="s">
        <v>52</v>
      </c>
      <c r="D33" s="31"/>
      <c r="E33" s="58"/>
      <c r="F33" s="58"/>
      <c r="G33" s="58"/>
      <c r="H33" s="58"/>
      <c r="I33" s="58"/>
      <c r="J33" s="58"/>
      <c r="K33" s="68"/>
      <c r="L33" s="91"/>
      <c r="M33" s="36"/>
      <c r="N33" s="36"/>
      <c r="O33" s="91"/>
      <c r="P33" s="36"/>
      <c r="Q33" s="36"/>
      <c r="R33" s="91"/>
      <c r="S33" s="36"/>
    </row>
    <row r="34" spans="1:19" ht="12.6" customHeight="1">
      <c r="A34" s="20"/>
      <c r="C34" s="41" t="s">
        <v>53</v>
      </c>
      <c r="D34" s="31"/>
      <c r="E34" s="267">
        <v>-3.7000000000000028</v>
      </c>
      <c r="F34" s="268">
        <v>3.5</v>
      </c>
      <c r="G34" s="269">
        <v>1.8999999999999986</v>
      </c>
      <c r="H34" s="50"/>
      <c r="I34" s="267">
        <v>-22.799999999999997</v>
      </c>
      <c r="J34" s="269">
        <v>-12.5</v>
      </c>
      <c r="K34" s="68"/>
      <c r="L34" s="101">
        <f t="shared" si="2"/>
        <v>-7.2000000000000028</v>
      </c>
      <c r="M34" s="102">
        <f>IFERROR(IF(E34/F34-1&lt;=-5,"&lt;-500%",IF(E34/F34-1&gt;5,"&gt;500%",IF(ABS(E34/F34-1)&lt;1%,0,E34/F34-1))),"")</f>
        <v>-2.0571428571428578</v>
      </c>
      <c r="N34" s="36"/>
      <c r="O34" s="101">
        <f t="shared" si="3"/>
        <v>-5.6000000000000014</v>
      </c>
      <c r="P34" s="102">
        <f>IFERROR(IF(E34/G34-1&lt;=-5,"&lt;-500%",IF(E34/G34-1&gt;5,"&gt;500%",IF(ABS(E34/G34-1)&lt;1%,0,E34/G34-1))),"")</f>
        <v>-2.9473684210526345</v>
      </c>
      <c r="Q34" s="36"/>
      <c r="R34" s="101">
        <f t="shared" si="4"/>
        <v>-10.299999999999997</v>
      </c>
      <c r="S34" s="102">
        <f>IFERROR(IF(I34/J34-1&lt;=-5,"&lt;-500%",IF(I34/J34-1&gt;5,"&gt;500%",IF(ABS(I34/J34-1)&lt;1%,0,I34/J34-1))),"")</f>
        <v>0.82399999999999984</v>
      </c>
    </row>
    <row r="35" spans="1:19" ht="12.6" customHeight="1">
      <c r="A35" s="20"/>
      <c r="C35" s="350" t="s">
        <v>23</v>
      </c>
      <c r="D35" s="42"/>
      <c r="E35" s="338"/>
      <c r="F35" s="339"/>
      <c r="G35" s="340"/>
      <c r="H35" s="57"/>
      <c r="I35" s="338"/>
      <c r="J35" s="340"/>
      <c r="K35" s="69"/>
      <c r="L35" s="101">
        <f t="shared" si="2"/>
        <v>0</v>
      </c>
      <c r="M35" s="102" t="str">
        <f>IFERROR(IF(E35/F35-1&lt;=-5,"&lt;-500%",IF(E35/F35-1&gt;5,"&gt;500%",IF(ABS(E35/F35-1)&lt;1%,0,E35/F35-1))),"")</f>
        <v/>
      </c>
      <c r="N35" s="36"/>
      <c r="O35" s="101">
        <f t="shared" si="3"/>
        <v>0</v>
      </c>
      <c r="P35" s="102" t="str">
        <f>IFERROR(IF(E35/G35-1&lt;=-5,"&lt;-500%",IF(E35/G35-1&gt;5,"&gt;500%",IF(ABS(E35/G35-1)&lt;1%,0,E35/G35-1))),"")</f>
        <v/>
      </c>
      <c r="Q35" s="36"/>
      <c r="R35" s="101">
        <f t="shared" si="4"/>
        <v>0</v>
      </c>
      <c r="S35" s="102" t="str">
        <f>IFERROR(IF(I35/J35-1&lt;=-5,"&lt;-500%",IF(I35/J35-1&gt;5,"&gt;500%",IF(ABS(I35/J35-1)&lt;1%,0,I35/J35-1))),"")</f>
        <v/>
      </c>
    </row>
    <row r="36" spans="1:19" ht="12.6" customHeight="1">
      <c r="A36" s="20"/>
      <c r="C36" s="358" t="s">
        <v>24</v>
      </c>
      <c r="D36" s="31"/>
      <c r="E36" s="347"/>
      <c r="F36" s="348"/>
      <c r="G36" s="349"/>
      <c r="H36" s="58"/>
      <c r="I36" s="347"/>
      <c r="J36" s="349"/>
      <c r="K36" s="68"/>
      <c r="L36" s="45">
        <f t="shared" si="2"/>
        <v>0</v>
      </c>
      <c r="M36" s="37" t="str">
        <f>IFERROR(IF(E36/F36-1&lt;=-5,"&lt;-500%",IF(E36/F36-1&gt;5,"&gt;500%",IF(ABS(E36/F36-1)&lt;1%,0,E36/F36-1))),"")</f>
        <v/>
      </c>
      <c r="N36" s="36"/>
      <c r="O36" s="45">
        <f t="shared" si="3"/>
        <v>0</v>
      </c>
      <c r="P36" s="37" t="str">
        <f>IFERROR(IF(E36/G36-1&lt;=-5,"&lt;-500%",IF(E36/G36-1&gt;5,"&gt;500%",IF(ABS(E36/G36-1)&lt;1%,0,E36/G36-1))),"")</f>
        <v/>
      </c>
      <c r="Q36" s="36"/>
      <c r="R36" s="45">
        <f t="shared" si="4"/>
        <v>0</v>
      </c>
      <c r="S36" s="37" t="str">
        <f>IFERROR(IF(I36/J36-1&lt;=-5,"&lt;-500%",IF(I36/J36-1&gt;5,"&gt;500%",IF(ABS(I36/J36-1)&lt;1%,0,I36/J36-1))),"")</f>
        <v/>
      </c>
    </row>
    <row r="37" spans="1:19" ht="12.6" customHeight="1">
      <c r="A37" s="20"/>
      <c r="C37" s="42" t="s">
        <v>283</v>
      </c>
      <c r="D37" s="42"/>
      <c r="E37" s="55">
        <f>SUM(E34:E36)</f>
        <v>-3.7000000000000028</v>
      </c>
      <c r="F37" s="55">
        <f>SUM(F34:F36)</f>
        <v>3.5</v>
      </c>
      <c r="G37" s="55">
        <f t="shared" ref="G37:J37" si="12">SUM(G34:G36)</f>
        <v>1.8999999999999986</v>
      </c>
      <c r="H37" s="57"/>
      <c r="I37" s="55">
        <f t="shared" si="12"/>
        <v>-22.799999999999997</v>
      </c>
      <c r="J37" s="55">
        <f t="shared" si="12"/>
        <v>-12.5</v>
      </c>
      <c r="K37" s="42"/>
      <c r="L37" s="90">
        <f t="shared" si="2"/>
        <v>-7.2000000000000028</v>
      </c>
      <c r="M37" s="43">
        <f>IFERROR(IF(E37/F37-1&lt;=-5,"&lt;-500%",IF(E37/F37-1&gt;5,"&gt;500%",IF(ABS(E37/F37-1)&lt;1%,0,E37/F37-1))),"")</f>
        <v>-2.0571428571428578</v>
      </c>
      <c r="N37" s="43"/>
      <c r="O37" s="90">
        <f t="shared" si="3"/>
        <v>-5.6000000000000014</v>
      </c>
      <c r="P37" s="43">
        <f>IFERROR(IF(E37/G37-1&lt;=-5,"&lt;-500%",IF(E37/G37-1&gt;5,"&gt;500%",IF(ABS(E37/G37-1)&lt;1%,0,E37/G37-1))),"")</f>
        <v>-2.9473684210526345</v>
      </c>
      <c r="Q37" s="43"/>
      <c r="R37" s="90">
        <f t="shared" si="4"/>
        <v>-10.299999999999997</v>
      </c>
      <c r="S37" s="43">
        <f>IFERROR(IF(I37/J37-1&lt;=-5,"&lt;-500%",IF(I37/J37-1&gt;5,"&gt;500%",IF(ABS(I37/J37-1)&lt;1%,0,I37/J37-1))),"")</f>
        <v>0.82399999999999984</v>
      </c>
    </row>
    <row r="38" spans="1:19" ht="13.2">
      <c r="C38" s="31"/>
      <c r="D38" s="31"/>
      <c r="E38" s="58"/>
      <c r="F38" s="58"/>
      <c r="G38" s="58"/>
      <c r="H38" s="58"/>
      <c r="I38" s="58"/>
      <c r="J38" s="58"/>
      <c r="K38" s="68"/>
      <c r="L38" s="91"/>
      <c r="M38" s="36"/>
      <c r="N38" s="36"/>
      <c r="O38" s="91"/>
      <c r="P38" s="36"/>
      <c r="Q38" s="36"/>
      <c r="R38" s="91"/>
      <c r="S38" s="36"/>
    </row>
    <row r="39" spans="1:19" ht="12.6" customHeight="1">
      <c r="A39" s="20"/>
      <c r="C39" s="42" t="s">
        <v>54</v>
      </c>
      <c r="D39" s="31"/>
      <c r="E39" s="58"/>
      <c r="F39" s="58"/>
      <c r="G39" s="58"/>
      <c r="H39" s="50"/>
      <c r="I39" s="58"/>
      <c r="J39" s="58"/>
      <c r="K39" s="68"/>
      <c r="L39" s="91"/>
      <c r="M39" s="36"/>
      <c r="N39" s="36"/>
      <c r="O39" s="91"/>
      <c r="P39" s="36"/>
      <c r="Q39" s="36"/>
      <c r="R39" s="91"/>
      <c r="S39" s="36"/>
    </row>
    <row r="40" spans="1:19" ht="12.6" customHeight="1">
      <c r="C40" s="351" t="s">
        <v>287</v>
      </c>
      <c r="D40" s="31"/>
      <c r="E40" s="267">
        <v>-0.79999999999999982</v>
      </c>
      <c r="F40" s="268">
        <v>-4.8999999999999995</v>
      </c>
      <c r="G40" s="269">
        <v>3.5999999999999996</v>
      </c>
      <c r="H40" s="50"/>
      <c r="I40" s="267">
        <v>3.0999999999999996</v>
      </c>
      <c r="J40" s="269">
        <v>3</v>
      </c>
      <c r="K40" s="68"/>
      <c r="L40" s="101">
        <f t="shared" si="2"/>
        <v>4.0999999999999996</v>
      </c>
      <c r="M40" s="102">
        <f t="shared" ref="M40:M48" si="13">IFERROR(IF(E40/F40-1&lt;=-5,"&lt;-500%",IF(E40/F40-1&gt;5,"&gt;500%",IF(ABS(E40/F40-1)&lt;1%,0,E40/F40-1))),"")</f>
        <v>-0.83673469387755106</v>
      </c>
      <c r="N40" s="36"/>
      <c r="O40" s="101">
        <f t="shared" si="3"/>
        <v>-4.3999999999999995</v>
      </c>
      <c r="P40" s="102">
        <f t="shared" ref="P40:P48" si="14">IFERROR(IF(E40/G40-1&lt;=-5,"&lt;-500%",IF(E40/G40-1&gt;5,"&gt;500%",IF(ABS(E40/G40-1)&lt;1%,0,E40/G40-1))),"")</f>
        <v>-1.2222222222222221</v>
      </c>
      <c r="Q40" s="36"/>
      <c r="R40" s="101">
        <f t="shared" si="4"/>
        <v>9.9999999999999645E-2</v>
      </c>
      <c r="S40" s="102">
        <f t="shared" ref="S40:S48" si="15">IFERROR(IF(I40/J40-1&lt;=-5,"&lt;-500%",IF(I40/J40-1&gt;5,"&gt;500%",IF(ABS(I40/J40-1)&lt;1%,0,I40/J40-1))),"")</f>
        <v>3.3333333333333215E-2</v>
      </c>
    </row>
    <row r="41" spans="1:19" ht="12.6" customHeight="1">
      <c r="A41" s="20"/>
      <c r="C41" s="352" t="str">
        <f>Activity!C30</f>
        <v>Repayment on borrowings</v>
      </c>
      <c r="D41" s="42"/>
      <c r="E41" s="338"/>
      <c r="F41" s="339"/>
      <c r="G41" s="340"/>
      <c r="H41" s="57"/>
      <c r="I41" s="338"/>
      <c r="J41" s="340"/>
      <c r="K41" s="69"/>
      <c r="L41" s="101">
        <f t="shared" si="2"/>
        <v>0</v>
      </c>
      <c r="M41" s="102" t="str">
        <f t="shared" si="13"/>
        <v/>
      </c>
      <c r="N41" s="36"/>
      <c r="O41" s="101">
        <f t="shared" si="3"/>
        <v>0</v>
      </c>
      <c r="P41" s="102" t="str">
        <f t="shared" si="14"/>
        <v/>
      </c>
      <c r="Q41" s="36"/>
      <c r="R41" s="101">
        <f t="shared" si="4"/>
        <v>0</v>
      </c>
      <c r="S41" s="102" t="str">
        <f t="shared" si="15"/>
        <v/>
      </c>
    </row>
    <row r="42" spans="1:19" ht="12.6" customHeight="1">
      <c r="C42" s="352" t="str">
        <f>Activity!C31</f>
        <v>Proceeds from debt</v>
      </c>
      <c r="D42" s="42"/>
      <c r="E42" s="338"/>
      <c r="F42" s="339"/>
      <c r="G42" s="340"/>
      <c r="H42" s="57"/>
      <c r="I42" s="338"/>
      <c r="J42" s="340"/>
      <c r="K42" s="69"/>
      <c r="L42" s="101">
        <f t="shared" si="2"/>
        <v>0</v>
      </c>
      <c r="M42" s="102" t="str">
        <f t="shared" si="13"/>
        <v/>
      </c>
      <c r="N42" s="36"/>
      <c r="O42" s="101">
        <f t="shared" si="3"/>
        <v>0</v>
      </c>
      <c r="P42" s="102" t="str">
        <f t="shared" si="14"/>
        <v/>
      </c>
      <c r="Q42" s="36"/>
      <c r="R42" s="101">
        <f t="shared" si="4"/>
        <v>0</v>
      </c>
      <c r="S42" s="102" t="str">
        <f t="shared" si="15"/>
        <v/>
      </c>
    </row>
    <row r="43" spans="1:19" ht="12.6" customHeight="1">
      <c r="C43" s="352" t="str">
        <f>Activity!C32</f>
        <v>Repayment of capital leases</v>
      </c>
      <c r="D43" s="31"/>
      <c r="E43" s="338"/>
      <c r="F43" s="339"/>
      <c r="G43" s="340"/>
      <c r="H43" s="58"/>
      <c r="I43" s="338"/>
      <c r="J43" s="340"/>
      <c r="K43" s="68"/>
      <c r="L43" s="101">
        <f t="shared" si="2"/>
        <v>0</v>
      </c>
      <c r="M43" s="102" t="str">
        <f t="shared" si="13"/>
        <v/>
      </c>
      <c r="N43" s="36"/>
      <c r="O43" s="101">
        <f t="shared" si="3"/>
        <v>0</v>
      </c>
      <c r="P43" s="102" t="str">
        <f t="shared" si="14"/>
        <v/>
      </c>
      <c r="Q43" s="36"/>
      <c r="R43" s="101">
        <f t="shared" si="4"/>
        <v>0</v>
      </c>
      <c r="S43" s="102" t="str">
        <f t="shared" si="15"/>
        <v/>
      </c>
    </row>
    <row r="44" spans="1:19" ht="12.6" customHeight="1">
      <c r="C44" s="352" t="str">
        <f>Activity!C33</f>
        <v>Proceeds from sale of equity instruments</v>
      </c>
      <c r="D44" s="42"/>
      <c r="E44" s="338"/>
      <c r="F44" s="339"/>
      <c r="G44" s="340"/>
      <c r="H44" s="57"/>
      <c r="I44" s="338"/>
      <c r="J44" s="340"/>
      <c r="K44" s="42"/>
      <c r="L44" s="101">
        <f t="shared" si="2"/>
        <v>0</v>
      </c>
      <c r="M44" s="102" t="str">
        <f t="shared" si="13"/>
        <v/>
      </c>
      <c r="N44" s="36"/>
      <c r="O44" s="101">
        <f t="shared" si="3"/>
        <v>0</v>
      </c>
      <c r="P44" s="102" t="str">
        <f t="shared" si="14"/>
        <v/>
      </c>
      <c r="Q44" s="36"/>
      <c r="R44" s="101">
        <f t="shared" si="4"/>
        <v>0</v>
      </c>
      <c r="S44" s="102" t="str">
        <f t="shared" si="15"/>
        <v/>
      </c>
    </row>
    <row r="45" spans="1:19" ht="12.6" customHeight="1">
      <c r="C45" s="352" t="str">
        <f>Activity!C34</f>
        <v>Cash dividends paid</v>
      </c>
      <c r="D45" s="31"/>
      <c r="E45" s="338"/>
      <c r="F45" s="339"/>
      <c r="G45" s="340"/>
      <c r="H45" s="58"/>
      <c r="I45" s="338"/>
      <c r="J45" s="340"/>
      <c r="K45" s="68"/>
      <c r="L45" s="101">
        <f t="shared" si="2"/>
        <v>0</v>
      </c>
      <c r="M45" s="102" t="str">
        <f t="shared" si="13"/>
        <v/>
      </c>
      <c r="N45" s="36"/>
      <c r="O45" s="101">
        <f t="shared" si="3"/>
        <v>0</v>
      </c>
      <c r="P45" s="102" t="str">
        <f t="shared" si="14"/>
        <v/>
      </c>
      <c r="Q45" s="36"/>
      <c r="R45" s="101">
        <f t="shared" si="4"/>
        <v>0</v>
      </c>
      <c r="S45" s="102" t="str">
        <f t="shared" si="15"/>
        <v/>
      </c>
    </row>
    <row r="46" spans="1:19" ht="12.6" customHeight="1">
      <c r="C46" s="353" t="str">
        <f>Activity!C35</f>
        <v>Other</v>
      </c>
      <c r="D46" s="31"/>
      <c r="E46" s="347"/>
      <c r="F46" s="348"/>
      <c r="G46" s="349"/>
      <c r="H46" s="58"/>
      <c r="I46" s="347"/>
      <c r="J46" s="349"/>
      <c r="K46" s="68"/>
      <c r="L46" s="45">
        <f t="shared" si="2"/>
        <v>0</v>
      </c>
      <c r="M46" s="37" t="str">
        <f t="shared" si="13"/>
        <v/>
      </c>
      <c r="N46" s="36"/>
      <c r="O46" s="45">
        <f t="shared" si="3"/>
        <v>0</v>
      </c>
      <c r="P46" s="37" t="str">
        <f t="shared" si="14"/>
        <v/>
      </c>
      <c r="Q46" s="36"/>
      <c r="R46" s="45">
        <f t="shared" si="4"/>
        <v>0</v>
      </c>
      <c r="S46" s="37" t="str">
        <f t="shared" si="15"/>
        <v/>
      </c>
    </row>
    <row r="47" spans="1:19" ht="12.6" customHeight="1">
      <c r="C47" s="42" t="s">
        <v>284</v>
      </c>
      <c r="D47" s="42"/>
      <c r="E47" s="55">
        <f>SUM(E40:E46)</f>
        <v>-0.79999999999999982</v>
      </c>
      <c r="F47" s="55">
        <f>SUM(F40:F46)</f>
        <v>-4.8999999999999995</v>
      </c>
      <c r="G47" s="55">
        <f t="shared" ref="G47:J47" si="16">SUM(G40:G46)</f>
        <v>3.5999999999999996</v>
      </c>
      <c r="H47" s="55"/>
      <c r="I47" s="55">
        <f t="shared" si="16"/>
        <v>3.0999999999999996</v>
      </c>
      <c r="J47" s="55">
        <f t="shared" si="16"/>
        <v>3</v>
      </c>
      <c r="K47" s="69"/>
      <c r="L47" s="90">
        <f t="shared" si="2"/>
        <v>4.0999999999999996</v>
      </c>
      <c r="M47" s="43">
        <f t="shared" si="13"/>
        <v>-0.83673469387755106</v>
      </c>
      <c r="N47" s="43"/>
      <c r="O47" s="90">
        <f t="shared" si="3"/>
        <v>-4.3999999999999995</v>
      </c>
      <c r="P47" s="43">
        <f t="shared" si="14"/>
        <v>-1.2222222222222221</v>
      </c>
      <c r="Q47" s="43"/>
      <c r="R47" s="90">
        <f t="shared" si="4"/>
        <v>9.9999999999999645E-2</v>
      </c>
      <c r="S47" s="43">
        <f t="shared" si="15"/>
        <v>3.3333333333333215E-2</v>
      </c>
    </row>
    <row r="48" spans="1:19" ht="12.6" customHeight="1">
      <c r="C48" s="42" t="s">
        <v>285</v>
      </c>
      <c r="D48" s="42"/>
      <c r="E48" s="55">
        <f>SUM(E31,E37,E47)</f>
        <v>14.7</v>
      </c>
      <c r="F48" s="55">
        <f>SUM(F31,F37,F47)</f>
        <v>-0.39999999999999947</v>
      </c>
      <c r="G48" s="55">
        <f t="shared" ref="G48:J48" si="17">SUM(G31,G37,G47)</f>
        <v>22.9</v>
      </c>
      <c r="H48" s="55"/>
      <c r="I48" s="55">
        <f t="shared" si="17"/>
        <v>0.40000000000000391</v>
      </c>
      <c r="J48" s="55">
        <f t="shared" si="17"/>
        <v>16</v>
      </c>
      <c r="K48" s="69"/>
      <c r="L48" s="90">
        <f t="shared" si="2"/>
        <v>15.099999999999998</v>
      </c>
      <c r="M48" s="43" t="str">
        <f t="shared" si="13"/>
        <v>&lt;-500%</v>
      </c>
      <c r="N48" s="43"/>
      <c r="O48" s="90">
        <f t="shared" si="3"/>
        <v>-8.1999999999999993</v>
      </c>
      <c r="P48" s="43">
        <f t="shared" si="14"/>
        <v>-0.35807860262008728</v>
      </c>
      <c r="Q48" s="43"/>
      <c r="R48" s="90">
        <f t="shared" si="4"/>
        <v>-15.599999999999996</v>
      </c>
      <c r="S48" s="43">
        <f t="shared" si="15"/>
        <v>-0.97499999999999976</v>
      </c>
    </row>
    <row r="49" spans="3:19" ht="13.2">
      <c r="C49" s="31"/>
      <c r="D49" s="31"/>
      <c r="E49" s="58"/>
      <c r="F49" s="58"/>
      <c r="G49" s="58"/>
      <c r="H49" s="58"/>
      <c r="I49" s="58"/>
      <c r="J49" s="58"/>
      <c r="K49" s="68"/>
      <c r="L49" s="91"/>
      <c r="M49" s="36"/>
      <c r="N49" s="36"/>
      <c r="O49" s="91"/>
      <c r="P49" s="36"/>
      <c r="Q49" s="36"/>
      <c r="R49" s="91"/>
      <c r="S49" s="36"/>
    </row>
    <row r="50" spans="3:19" ht="12.6" customHeight="1">
      <c r="C50" s="42" t="s">
        <v>55</v>
      </c>
      <c r="D50" s="31"/>
      <c r="E50" s="58"/>
      <c r="F50" s="58"/>
      <c r="G50" s="58"/>
      <c r="H50" s="58"/>
      <c r="I50" s="58"/>
      <c r="J50" s="58"/>
      <c r="K50" s="68"/>
      <c r="L50" s="91"/>
      <c r="M50" s="36"/>
      <c r="N50" s="36"/>
      <c r="O50" s="91"/>
      <c r="P50" s="36"/>
      <c r="Q50" s="36"/>
      <c r="R50" s="91"/>
      <c r="S50" s="36"/>
    </row>
    <row r="51" spans="3:19" ht="12.6" customHeight="1">
      <c r="C51" s="29" t="s">
        <v>56</v>
      </c>
      <c r="D51" s="31"/>
      <c r="E51" s="267">
        <v>1.2</v>
      </c>
      <c r="F51" s="268">
        <v>3.6</v>
      </c>
      <c r="G51" s="269">
        <v>5.0999999999999996</v>
      </c>
      <c r="H51" s="58"/>
      <c r="I51" s="267">
        <v>3.7</v>
      </c>
      <c r="J51" s="269">
        <v>0</v>
      </c>
      <c r="K51" s="68"/>
      <c r="L51" s="91">
        <f t="shared" si="2"/>
        <v>-2.4000000000000004</v>
      </c>
      <c r="M51" s="36">
        <f>IFERROR(IF(E51/F51-1&lt;=-5,"&lt;-500%",IF(E51/F51-1&gt;5,"&gt;500%",IF(ABS(E51/F51-1)&lt;1%,0,E51/F51-1))),"")</f>
        <v>-0.66666666666666674</v>
      </c>
      <c r="N51" s="36"/>
      <c r="O51" s="91">
        <f t="shared" si="3"/>
        <v>-3.8999999999999995</v>
      </c>
      <c r="P51" s="36">
        <f>IFERROR(IF(E51/G51-1&lt;=-5,"&lt;-500%",IF(E51/G51-1&gt;5,"&gt;500%",IF(ABS(E51/G51-1)&lt;1%,0,E51/G51-1))),"")</f>
        <v>-0.76470588235294112</v>
      </c>
      <c r="Q51" s="36"/>
      <c r="R51" s="91">
        <f t="shared" si="4"/>
        <v>3.7</v>
      </c>
      <c r="S51" s="36" t="str">
        <f>IFERROR(IF(I51/J51-1&lt;=-5,"&lt;-500%",IF(I51/J51-1&gt;5,"&gt;500%",IF(ABS(I51/J51-1)&lt;1%,0,I51/J51-1))),"")</f>
        <v/>
      </c>
    </row>
    <row r="52" spans="3:19" ht="12.6" customHeight="1">
      <c r="C52" s="40" t="s">
        <v>57</v>
      </c>
      <c r="D52" s="31"/>
      <c r="E52" s="347">
        <v>2.5</v>
      </c>
      <c r="F52" s="348">
        <v>1.2</v>
      </c>
      <c r="G52" s="349">
        <v>3.6</v>
      </c>
      <c r="H52" s="58"/>
      <c r="I52" s="347">
        <v>5.0999999999999996</v>
      </c>
      <c r="J52" s="349">
        <v>3.7</v>
      </c>
      <c r="K52" s="68"/>
      <c r="L52" s="45">
        <f t="shared" si="2"/>
        <v>1.3</v>
      </c>
      <c r="M52" s="37">
        <f>IFERROR(IF(E52/F52-1&lt;=-5,"&lt;-500%",IF(E52/F52-1&gt;5,"&gt;500%",IF(ABS(E52/F52-1)&lt;1%,0,E52/F52-1))),"")</f>
        <v>1.0833333333333335</v>
      </c>
      <c r="N52" s="36"/>
      <c r="O52" s="45">
        <f t="shared" si="3"/>
        <v>-1.1000000000000001</v>
      </c>
      <c r="P52" s="37">
        <f>IFERROR(IF(E52/G52-1&lt;=-5,"&lt;-500%",IF(E52/G52-1&gt;5,"&gt;500%",IF(ABS(E52/G52-1)&lt;1%,0,E52/G52-1))),"")</f>
        <v>-0.30555555555555558</v>
      </c>
      <c r="Q52" s="36"/>
      <c r="R52" s="45">
        <f t="shared" si="4"/>
        <v>1.3999999999999995</v>
      </c>
      <c r="S52" s="37">
        <f>IFERROR(IF(I52/J52-1&lt;=-5,"&lt;-500%",IF(I52/J52-1&gt;5,"&gt;500%",IF(ABS(I52/J52-1)&lt;1%,0,I52/J52-1))),"")</f>
        <v>0.37837837837837829</v>
      </c>
    </row>
    <row r="53" spans="3:19" ht="12.6" customHeight="1">
      <c r="C53" s="42" t="s">
        <v>286</v>
      </c>
      <c r="D53" s="31"/>
      <c r="E53" s="55">
        <f>E52-E51</f>
        <v>1.3</v>
      </c>
      <c r="F53" s="55">
        <f t="shared" ref="F53:J53" si="18">F52-F51</f>
        <v>-2.4000000000000004</v>
      </c>
      <c r="G53" s="55">
        <f t="shared" si="18"/>
        <v>-1.4999999999999996</v>
      </c>
      <c r="H53" s="58"/>
      <c r="I53" s="55">
        <f t="shared" si="18"/>
        <v>1.3999999999999995</v>
      </c>
      <c r="J53" s="55">
        <f t="shared" si="18"/>
        <v>3.7</v>
      </c>
      <c r="K53" s="68"/>
      <c r="L53" s="90">
        <f t="shared" si="2"/>
        <v>3.7</v>
      </c>
      <c r="M53" s="43">
        <f>IFERROR(IF(E53/F53-1&lt;=-5,"&lt;-500%",IF(E53/F53-1&gt;5,"&gt;500%",IF(ABS(E53/F53-1)&lt;1%,0,E53/F53-1))),"")</f>
        <v>-1.5416666666666665</v>
      </c>
      <c r="N53" s="36"/>
      <c r="O53" s="90">
        <f t="shared" si="3"/>
        <v>2.8</v>
      </c>
      <c r="P53" s="43">
        <f>IFERROR(IF(E53/G53-1&lt;=-5,"&lt;-500%",IF(E53/G53-1&gt;5,"&gt;500%",IF(ABS(E53/G53-1)&lt;1%,0,E53/G53-1))),"")</f>
        <v>-1.8666666666666669</v>
      </c>
      <c r="Q53" s="36"/>
      <c r="R53" s="90">
        <f t="shared" si="4"/>
        <v>-2.3000000000000007</v>
      </c>
      <c r="S53" s="43">
        <f>IFERROR(IF(I53/J53-1&lt;=-5,"&lt;-500%",IF(I53/J53-1&gt;5,"&gt;500%",IF(ABS(I53/J53-1)&lt;1%,0,I53/J53-1))),"")</f>
        <v>-0.62162162162162171</v>
      </c>
    </row>
    <row r="54" spans="3:19" ht="12.6" customHeight="1">
      <c r="C54" s="220" t="s">
        <v>142</v>
      </c>
      <c r="D54" s="31"/>
      <c r="E54" s="55">
        <f xml:space="preserve"> IF(ROUND(E53-E48,10)=0,0,  E53-E48)</f>
        <v>-13.399999999999999</v>
      </c>
      <c r="F54" s="55">
        <f xml:space="preserve"> IF(ROUND(F53-F48,10)=0,0,  F53-F48)</f>
        <v>-2.0000000000000009</v>
      </c>
      <c r="G54" s="55">
        <f xml:space="preserve"> IF(ROUND(G53-G48,10)=0,0,  G53-G48)</f>
        <v>-24.4</v>
      </c>
      <c r="H54" s="58"/>
      <c r="I54" s="55">
        <f xml:space="preserve"> IF(ROUND(I53-I48,10)=0,0,  I53-I48)</f>
        <v>0.99999999999999556</v>
      </c>
      <c r="J54" s="55">
        <f xml:space="preserve"> IF(ROUND(J53-J48,10)=0,0,  J53-J48)</f>
        <v>-12.3</v>
      </c>
      <c r="K54" s="68"/>
      <c r="L54" s="90">
        <f t="shared" si="2"/>
        <v>-11.399999999999999</v>
      </c>
      <c r="M54" s="43" t="str">
        <f>IFERROR(IF(E54/F54-1&lt;=-5,"&lt;-500%",IF(E54/F54-1&gt;5,"&gt;500%",IF(ABS(E54/F54-1)&lt;1%,0,E54/F54-1))),"")</f>
        <v>&gt;500%</v>
      </c>
      <c r="N54" s="36"/>
      <c r="O54" s="90">
        <f t="shared" si="3"/>
        <v>11</v>
      </c>
      <c r="P54" s="43">
        <f>IFERROR(IF(E54/G54-1&lt;=-5,"&lt;-500%",IF(E54/G54-1&gt;5,"&gt;500%",IF(ABS(E54/G54-1)&lt;1%,0,E54/G54-1))),"")</f>
        <v>-0.4508196721311476</v>
      </c>
      <c r="Q54" s="36"/>
      <c r="R54" s="90">
        <f t="shared" si="4"/>
        <v>13.299999999999997</v>
      </c>
      <c r="S54" s="43">
        <f>IFERROR(IF(I54/J54-1&lt;=-5,"&lt;-500%",IF(I54/J54-1&gt;5,"&gt;500%",IF(ABS(I54/J54-1)&lt;1%,0,I54/J54-1))),"")</f>
        <v>-1.0813008130081296</v>
      </c>
    </row>
    <row r="55" spans="3:19" ht="12.6" customHeight="1">
      <c r="C55" s="29" t="s">
        <v>58</v>
      </c>
      <c r="D55" s="42"/>
      <c r="E55" s="126" t="str">
        <f>IF(ROUND(E54,10)=0,"✔","✖")</f>
        <v>✖</v>
      </c>
      <c r="F55" s="126" t="str">
        <f>IF(ROUND(F54,10)=0,"✔","✖")</f>
        <v>✖</v>
      </c>
      <c r="G55" s="126" t="str">
        <f>IF(ROUND(G54,10)=0,"✔","✖")</f>
        <v>✖</v>
      </c>
      <c r="H55" s="55"/>
      <c r="I55" s="126" t="str">
        <f>IF(ROUND(I54,10)=0,"✔","✖")</f>
        <v>✖</v>
      </c>
      <c r="J55" s="126" t="str">
        <f>IF(ROUND(J54,10)=0,"✔","✖")</f>
        <v>✖</v>
      </c>
      <c r="K55" s="68"/>
      <c r="L55" s="91"/>
      <c r="M55" s="36"/>
      <c r="N55" s="36"/>
      <c r="O55" s="91"/>
      <c r="P55" s="36"/>
      <c r="Q55" s="36"/>
      <c r="R55" s="91"/>
      <c r="S55" s="36"/>
    </row>
  </sheetData>
  <sheetProtection algorithmName="SHA-512" hashValue="9RUjt0DTi5GnSkSvXuWLLQFic2L7fMpDkQ15ghWD+wgBYdGL9MXs8urFFfrOVjYEl7bNPIMEB2ToOrKW54R5zA==" saltValue="drGJVP950iX4ERqI8c5nxA==" spinCount="100000" sheet="1" objects="1" scenarios="1" selectLockedCells="1" selectUnlockedCells="1"/>
  <conditionalFormatting sqref="E50:G50 I50:J50">
    <cfRule type="expression" dxfId="41" priority="28">
      <formula>IF(E50=_xlfn.UNICHAR(10006),TRUE,FALSE)</formula>
    </cfRule>
    <cfRule type="expression" dxfId="40" priority="29">
      <formula>IF(E50=_xlfn.UNICHAR(10004),TRUE,FALSE)</formula>
    </cfRule>
  </conditionalFormatting>
  <conditionalFormatting sqref="E54:G54 I54:J54">
    <cfRule type="expression" dxfId="39" priority="25">
      <formula>IF(ROUND(E54,10)=0,TRUE,FALSE)</formula>
    </cfRule>
  </conditionalFormatting>
  <conditionalFormatting sqref="E55:G55">
    <cfRule type="expression" dxfId="38" priority="9">
      <formula>IF(E55="✔",TRUE,FALSE)</formula>
    </cfRule>
    <cfRule type="expression" dxfId="37" priority="10">
      <formula>IF(E55="✖",TRUE,FALSE)</formula>
    </cfRule>
  </conditionalFormatting>
  <conditionalFormatting sqref="I55:J55">
    <cfRule type="expression" dxfId="36" priority="5">
      <formula>IF(I55="✔",TRUE,FALSE)</formula>
    </cfRule>
    <cfRule type="expression" dxfId="35" priority="6">
      <formula>IF(I55="✖",TRUE,FALSE)</formula>
    </cfRule>
  </conditionalFormatting>
  <conditionalFormatting sqref="L7:L55 O7:O55 R7:R55">
    <cfRule type="expression" dxfId="34" priority="12">
      <formula>IF(ABS(L7)&gt;=100,TRUE,FALSE)</formula>
    </cfRule>
  </conditionalFormatting>
  <conditionalFormatting sqref="M7:N55 P7:Q55 S7:S55">
    <cfRule type="expression" dxfId="33" priority="14">
      <formula>IF(M7="&lt;-500%",TRUE,FALSE)</formula>
    </cfRule>
  </conditionalFormatting>
  <printOptions horizontalCentered="1"/>
  <pageMargins left="0.5" right="0.5" top="0.75" bottom="0.5" header="0.3" footer="0.3"/>
  <pageSetup scale="91" fitToHeight="0" orientation="landscape" r:id="rId1"/>
  <headerFooter scaleWithDoc="0">
    <oddFooter>&amp;L&amp;10Cash Flow Statement, p.&amp;P of &amp;N&amp;R&amp;10Updated &amp;D</oddFooter>
  </headerFooter>
  <rowBreaks count="1" manualBreakCount="1">
    <brk id="32" min="2" max="18" man="1"/>
  </row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B3966-76BD-44CC-AD86-0BAD635CF6F9}">
  <sheetPr>
    <tabColor theme="8" tint="0.79998168889431442"/>
    <outlinePr showOutlineSymbols="0"/>
  </sheetPr>
  <dimension ref="A1:S61"/>
  <sheetViews>
    <sheetView showGridLines="0" showRowColHeaders="0" showZeros="0" showOutlineSymbols="0" zoomScaleNormal="100" workbookViewId="0">
      <pane ySplit="4" topLeftCell="A5" activePane="bottomLeft" state="frozen"/>
      <selection activeCell="C3" sqref="C3"/>
      <selection pane="bottomLeft" sqref="A1:XFD1048576"/>
    </sheetView>
  </sheetViews>
  <sheetFormatPr defaultColWidth="11" defaultRowHeight="12.6"/>
  <cols>
    <col min="1" max="1" width="3.21875" style="7" bestFit="1" customWidth="1"/>
    <col min="2" max="2" width="1.6640625" style="11" customWidth="1"/>
    <col min="3" max="3" width="34.6640625" style="11" bestFit="1" customWidth="1"/>
    <col min="4" max="4" width="2.21875" style="11" customWidth="1"/>
    <col min="5" max="7" width="8.88671875" style="24" customWidth="1"/>
    <col min="8" max="8" width="0.88671875" style="11" customWidth="1"/>
    <col min="9" max="10" width="8.88671875" style="24" customWidth="1"/>
    <col min="11" max="11" width="2.21875" style="11" customWidth="1"/>
    <col min="12" max="12" width="8.88671875" style="26" customWidth="1"/>
    <col min="13" max="13" width="8.88671875" style="25" customWidth="1"/>
    <col min="14" max="14" width="0.88671875" style="11" customWidth="1"/>
    <col min="15" max="15" width="8.88671875" style="26" customWidth="1"/>
    <col min="16" max="16" width="8.88671875" style="25" customWidth="1"/>
    <col min="17" max="17" width="0.88671875" style="11" customWidth="1"/>
    <col min="18" max="18" width="8.88671875" style="26" customWidth="1"/>
    <col min="19" max="19" width="8.88671875" style="25" customWidth="1"/>
    <col min="20" max="20" width="8.88671875" style="11" customWidth="1"/>
    <col min="21" max="16384" width="11" style="11"/>
  </cols>
  <sheetData>
    <row r="1" spans="1:19" s="5" customFormat="1" ht="10.199999999999999">
      <c r="A1" s="228" t="s">
        <v>0</v>
      </c>
      <c r="B1" s="1"/>
      <c r="C1" s="2"/>
      <c r="D1" s="3"/>
      <c r="E1" s="4"/>
      <c r="F1" s="4"/>
      <c r="G1" s="4"/>
      <c r="I1" s="4"/>
      <c r="J1" s="4"/>
      <c r="L1" s="4"/>
      <c r="M1" s="6"/>
      <c r="O1" s="4"/>
      <c r="P1" s="6"/>
      <c r="R1" s="4"/>
      <c r="S1" s="6"/>
    </row>
    <row r="2" spans="1:19" ht="22.2" customHeight="1">
      <c r="B2" s="22"/>
      <c r="C2" s="123"/>
      <c r="D2" s="9"/>
    </row>
    <row r="3" spans="1:19" ht="21">
      <c r="B3" s="22"/>
      <c r="C3" s="123" t="s">
        <v>146</v>
      </c>
      <c r="D3" s="9"/>
    </row>
    <row r="4" spans="1:19" ht="12.6" customHeight="1">
      <c r="C4" s="136" t="s">
        <v>152</v>
      </c>
      <c r="E4" s="30" t="s">
        <v>225</v>
      </c>
      <c r="F4" s="242" t="s">
        <v>228</v>
      </c>
      <c r="G4" s="242" t="s">
        <v>226</v>
      </c>
      <c r="H4" s="10"/>
      <c r="I4" s="242" t="s">
        <v>227</v>
      </c>
      <c r="J4" s="242" t="s">
        <v>229</v>
      </c>
      <c r="L4" s="243" t="s">
        <v>230</v>
      </c>
      <c r="M4" s="243" t="s">
        <v>231</v>
      </c>
      <c r="N4" s="46"/>
      <c r="O4" s="243" t="s">
        <v>232</v>
      </c>
      <c r="P4" s="243" t="s">
        <v>233</v>
      </c>
      <c r="Q4" s="46"/>
      <c r="R4" s="49" t="s">
        <v>1</v>
      </c>
      <c r="S4" s="46" t="s">
        <v>2</v>
      </c>
    </row>
    <row r="5" spans="1:19" ht="9" customHeight="1">
      <c r="E5" s="11"/>
      <c r="F5" s="11"/>
      <c r="G5" s="11"/>
      <c r="I5" s="11"/>
      <c r="J5" s="11"/>
      <c r="L5" s="11"/>
      <c r="M5" s="11"/>
      <c r="O5" s="11"/>
      <c r="P5" s="11"/>
      <c r="R5" s="11"/>
      <c r="S5" s="11"/>
    </row>
    <row r="6" spans="1:19" ht="12.6" customHeight="1">
      <c r="C6" s="42" t="s">
        <v>148</v>
      </c>
      <c r="D6" s="31"/>
      <c r="E6" s="75"/>
      <c r="F6" s="75"/>
      <c r="G6" s="75"/>
      <c r="H6" s="74"/>
      <c r="I6" s="75"/>
      <c r="J6" s="75"/>
      <c r="K6" s="31"/>
      <c r="L6" s="63"/>
      <c r="M6" s="116"/>
      <c r="N6" s="74"/>
      <c r="O6" s="63"/>
      <c r="P6" s="116"/>
      <c r="Q6" s="74"/>
      <c r="R6" s="63"/>
      <c r="S6" s="116"/>
    </row>
    <row r="7" spans="1:19" ht="12.6" customHeight="1">
      <c r="C7" s="121" t="s">
        <v>11</v>
      </c>
      <c r="D7" s="31"/>
      <c r="E7" s="59"/>
      <c r="F7" s="59"/>
      <c r="G7" s="59"/>
      <c r="H7" s="58"/>
      <c r="I7" s="59"/>
      <c r="J7" s="59"/>
      <c r="K7" s="31"/>
      <c r="L7" s="62"/>
      <c r="M7" s="116"/>
      <c r="N7" s="58"/>
      <c r="O7" s="62"/>
      <c r="P7" s="116"/>
      <c r="Q7" s="58"/>
      <c r="R7" s="62"/>
      <c r="S7" s="116"/>
    </row>
    <row r="8" spans="1:19" ht="12.6" customHeight="1">
      <c r="A8" s="14"/>
      <c r="C8" s="336" t="s">
        <v>12</v>
      </c>
      <c r="D8" s="70"/>
      <c r="E8" s="267">
        <v>2.6</v>
      </c>
      <c r="F8" s="268">
        <v>3.6</v>
      </c>
      <c r="G8" s="269">
        <v>5.2</v>
      </c>
      <c r="H8" s="58"/>
      <c r="I8" s="267">
        <v>8.1</v>
      </c>
      <c r="J8" s="269">
        <v>8.1</v>
      </c>
      <c r="K8" s="31"/>
      <c r="L8" s="101">
        <f t="shared" ref="L8:L15" si="0">IF(E8+F8=0,0,E8-F8)</f>
        <v>-1</v>
      </c>
      <c r="M8" s="102">
        <f t="shared" ref="M8:M15" si="1">IFERROR(IF(E8/F8-1&lt;=-5,"&lt;-500%",IF(E8/F8-1&gt;5,"&gt;500%",IF(ABS(E8/F8-1)&lt;1%,0,E8/F8-1))),"")</f>
        <v>-0.27777777777777779</v>
      </c>
      <c r="N8" s="36"/>
      <c r="O8" s="101">
        <f t="shared" ref="O8:O21" si="2">IF(E8+G8=0,0,E8-G8)</f>
        <v>-2.6</v>
      </c>
      <c r="P8" s="102">
        <f t="shared" ref="P8:P15" si="3">IFERROR(IF(E8/G8-1&lt;=-5,"&lt;-500%",IF(E8/G8-1&gt;5,"&gt;500%",IF(ABS(E8/G8-1)&lt;1%,0,E8/G8-1))),"")</f>
        <v>-0.5</v>
      </c>
      <c r="Q8" s="36"/>
      <c r="R8" s="101">
        <f t="shared" ref="R8:R21" si="4">IF(I8+J8=0,0,I8-J8)</f>
        <v>0</v>
      </c>
      <c r="S8" s="102">
        <f t="shared" ref="S8:S15" si="5">IFERROR(IF(I8/J8-1&lt;=-5,"&lt;-500%",IF(I8/J8-1&gt;5,"&gt;500%",IF(ABS(I8/J8-1)&lt;1%,0,I8/J8-1))),"")</f>
        <v>0</v>
      </c>
    </row>
    <row r="9" spans="1:19" ht="12.6" customHeight="1">
      <c r="C9" s="337" t="s">
        <v>13</v>
      </c>
      <c r="D9" s="70"/>
      <c r="E9" s="338"/>
      <c r="F9" s="339"/>
      <c r="G9" s="340"/>
      <c r="H9" s="58"/>
      <c r="I9" s="338"/>
      <c r="J9" s="340"/>
      <c r="K9" s="31"/>
      <c r="L9" s="101">
        <f t="shared" si="0"/>
        <v>0</v>
      </c>
      <c r="M9" s="102" t="str">
        <f t="shared" si="1"/>
        <v/>
      </c>
      <c r="N9" s="36"/>
      <c r="O9" s="101">
        <f t="shared" si="2"/>
        <v>0</v>
      </c>
      <c r="P9" s="102" t="str">
        <f t="shared" si="3"/>
        <v/>
      </c>
      <c r="Q9" s="36"/>
      <c r="R9" s="101">
        <f t="shared" si="4"/>
        <v>0</v>
      </c>
      <c r="S9" s="102" t="str">
        <f t="shared" si="5"/>
        <v/>
      </c>
    </row>
    <row r="10" spans="1:19" ht="12.6" customHeight="1">
      <c r="C10" s="337" t="s">
        <v>14</v>
      </c>
      <c r="D10" s="70"/>
      <c r="E10" s="338"/>
      <c r="F10" s="339"/>
      <c r="G10" s="340"/>
      <c r="H10" s="58"/>
      <c r="I10" s="338"/>
      <c r="J10" s="340"/>
      <c r="K10" s="31"/>
      <c r="L10" s="101">
        <f t="shared" si="0"/>
        <v>0</v>
      </c>
      <c r="M10" s="102" t="str">
        <f t="shared" si="1"/>
        <v/>
      </c>
      <c r="N10" s="36"/>
      <c r="O10" s="101">
        <f t="shared" si="2"/>
        <v>0</v>
      </c>
      <c r="P10" s="102" t="str">
        <f t="shared" si="3"/>
        <v/>
      </c>
      <c r="Q10" s="36"/>
      <c r="R10" s="101">
        <f t="shared" si="4"/>
        <v>0</v>
      </c>
      <c r="S10" s="102" t="str">
        <f t="shared" si="5"/>
        <v/>
      </c>
    </row>
    <row r="11" spans="1:19" ht="12.6" customHeight="1">
      <c r="C11" s="337" t="s">
        <v>138</v>
      </c>
      <c r="D11" s="70"/>
      <c r="E11" s="338"/>
      <c r="F11" s="339"/>
      <c r="G11" s="340"/>
      <c r="H11" s="58"/>
      <c r="I11" s="338"/>
      <c r="J11" s="340"/>
      <c r="K11" s="31"/>
      <c r="L11" s="101">
        <f t="shared" si="0"/>
        <v>0</v>
      </c>
      <c r="M11" s="102" t="str">
        <f t="shared" si="1"/>
        <v/>
      </c>
      <c r="N11" s="36"/>
      <c r="O11" s="101">
        <f t="shared" si="2"/>
        <v>0</v>
      </c>
      <c r="P11" s="102" t="str">
        <f t="shared" si="3"/>
        <v/>
      </c>
      <c r="Q11" s="36"/>
      <c r="R11" s="101">
        <f t="shared" si="4"/>
        <v>0</v>
      </c>
      <c r="S11" s="102" t="str">
        <f t="shared" si="5"/>
        <v/>
      </c>
    </row>
    <row r="12" spans="1:19" ht="12.6" customHeight="1">
      <c r="A12" s="14"/>
      <c r="C12" s="337" t="s">
        <v>15</v>
      </c>
      <c r="D12" s="70"/>
      <c r="E12" s="338"/>
      <c r="F12" s="339"/>
      <c r="G12" s="340"/>
      <c r="H12" s="58"/>
      <c r="I12" s="338"/>
      <c r="J12" s="340"/>
      <c r="K12" s="31"/>
      <c r="L12" s="101">
        <f t="shared" si="0"/>
        <v>0</v>
      </c>
      <c r="M12" s="102" t="str">
        <f t="shared" si="1"/>
        <v/>
      </c>
      <c r="N12" s="36"/>
      <c r="O12" s="101">
        <f t="shared" si="2"/>
        <v>0</v>
      </c>
      <c r="P12" s="102" t="str">
        <f t="shared" si="3"/>
        <v/>
      </c>
      <c r="Q12" s="36"/>
      <c r="R12" s="101">
        <f t="shared" si="4"/>
        <v>0</v>
      </c>
      <c r="S12" s="102" t="str">
        <f t="shared" si="5"/>
        <v/>
      </c>
    </row>
    <row r="13" spans="1:19" ht="12.6" customHeight="1">
      <c r="A13" s="14"/>
      <c r="C13" s="337" t="s">
        <v>139</v>
      </c>
      <c r="D13" s="70"/>
      <c r="E13" s="338"/>
      <c r="F13" s="339"/>
      <c r="G13" s="340"/>
      <c r="H13" s="58"/>
      <c r="I13" s="338"/>
      <c r="J13" s="340"/>
      <c r="K13" s="31"/>
      <c r="L13" s="101">
        <f t="shared" si="0"/>
        <v>0</v>
      </c>
      <c r="M13" s="102" t="str">
        <f t="shared" si="1"/>
        <v/>
      </c>
      <c r="N13" s="36"/>
      <c r="O13" s="101">
        <f t="shared" si="2"/>
        <v>0</v>
      </c>
      <c r="P13" s="102" t="str">
        <f t="shared" si="3"/>
        <v/>
      </c>
      <c r="Q13" s="36"/>
      <c r="R13" s="101">
        <f t="shared" si="4"/>
        <v>0</v>
      </c>
      <c r="S13" s="102" t="str">
        <f t="shared" si="5"/>
        <v/>
      </c>
    </row>
    <row r="14" spans="1:19" ht="12.6" customHeight="1">
      <c r="C14" s="337" t="s">
        <v>16</v>
      </c>
      <c r="D14" s="70"/>
      <c r="E14" s="338"/>
      <c r="F14" s="339"/>
      <c r="G14" s="340"/>
      <c r="H14" s="58"/>
      <c r="I14" s="338"/>
      <c r="J14" s="340"/>
      <c r="K14" s="31"/>
      <c r="L14" s="101">
        <f t="shared" si="0"/>
        <v>0</v>
      </c>
      <c r="M14" s="102" t="str">
        <f t="shared" si="1"/>
        <v/>
      </c>
      <c r="N14" s="36"/>
      <c r="O14" s="101">
        <f t="shared" si="2"/>
        <v>0</v>
      </c>
      <c r="P14" s="102" t="str">
        <f t="shared" si="3"/>
        <v/>
      </c>
      <c r="Q14" s="36"/>
      <c r="R14" s="101">
        <f t="shared" si="4"/>
        <v>0</v>
      </c>
      <c r="S14" s="102" t="str">
        <f t="shared" si="5"/>
        <v/>
      </c>
    </row>
    <row r="15" spans="1:19" ht="12.6" customHeight="1">
      <c r="C15" s="341" t="s">
        <v>17</v>
      </c>
      <c r="D15" s="70"/>
      <c r="E15" s="342"/>
      <c r="F15" s="343"/>
      <c r="G15" s="344"/>
      <c r="H15" s="58"/>
      <c r="I15" s="342"/>
      <c r="J15" s="344"/>
      <c r="K15" s="31"/>
      <c r="L15" s="91">
        <f t="shared" si="0"/>
        <v>0</v>
      </c>
      <c r="M15" s="36" t="str">
        <f t="shared" si="1"/>
        <v/>
      </c>
      <c r="N15" s="36"/>
      <c r="O15" s="91">
        <f t="shared" si="2"/>
        <v>0</v>
      </c>
      <c r="P15" s="36" t="str">
        <f t="shared" si="3"/>
        <v/>
      </c>
      <c r="Q15" s="36"/>
      <c r="R15" s="91">
        <f t="shared" si="4"/>
        <v>0</v>
      </c>
      <c r="S15" s="36" t="str">
        <f t="shared" si="5"/>
        <v/>
      </c>
    </row>
    <row r="16" spans="1:19" ht="12.6" customHeight="1">
      <c r="C16" s="122" t="s">
        <v>18</v>
      </c>
      <c r="D16" s="70"/>
      <c r="E16" s="58"/>
      <c r="F16" s="58"/>
      <c r="G16" s="58"/>
      <c r="H16" s="58"/>
      <c r="I16" s="58"/>
      <c r="J16" s="58"/>
      <c r="K16" s="31"/>
      <c r="L16" s="91"/>
      <c r="M16" s="36"/>
      <c r="N16" s="36"/>
      <c r="O16" s="91"/>
      <c r="P16" s="36"/>
      <c r="Q16" s="36"/>
      <c r="R16" s="91"/>
      <c r="S16" s="36"/>
    </row>
    <row r="17" spans="1:19" ht="12.6" customHeight="1">
      <c r="C17" s="345" t="s">
        <v>140</v>
      </c>
      <c r="D17" s="70"/>
      <c r="E17" s="267">
        <v>7.8</v>
      </c>
      <c r="F17" s="268">
        <v>4.7</v>
      </c>
      <c r="G17" s="269">
        <v>7.3</v>
      </c>
      <c r="H17" s="58"/>
      <c r="I17" s="267">
        <v>4.5</v>
      </c>
      <c r="J17" s="269">
        <v>4.5</v>
      </c>
      <c r="K17" s="31"/>
      <c r="L17" s="101">
        <f>IF(E17+F17=0,0,E17-F17)</f>
        <v>3.0999999999999996</v>
      </c>
      <c r="M17" s="102">
        <f>IFERROR(IF(E17/F17-1&lt;=-5,"&lt;-500%",IF(E17/F17-1&gt;5,"&gt;500%",IF(ABS(E17/F17-1)&lt;1%,0,E17/F17-1))),"")</f>
        <v>0.65957446808510634</v>
      </c>
      <c r="N17" s="36"/>
      <c r="O17" s="101">
        <f t="shared" si="2"/>
        <v>0.5</v>
      </c>
      <c r="P17" s="102">
        <f>IFERROR(IF(E17/G17-1&lt;=-5,"&lt;-500%",IF(E17/G17-1&gt;5,"&gt;500%",IF(ABS(E17/G17-1)&lt;1%,0,E17/G17-1))),"")</f>
        <v>6.8493150684931559E-2</v>
      </c>
      <c r="Q17" s="36"/>
      <c r="R17" s="101">
        <f t="shared" si="4"/>
        <v>0</v>
      </c>
      <c r="S17" s="102">
        <f>IFERROR(IF(I17/J17-1&lt;=-5,"&lt;-500%",IF(I17/J17-1&gt;5,"&gt;500%",IF(ABS(I17/J17-1)&lt;1%,0,I17/J17-1))),"")</f>
        <v>0</v>
      </c>
    </row>
    <row r="18" spans="1:19" ht="12.6" customHeight="1">
      <c r="A18" s="14"/>
      <c r="C18" s="337" t="s">
        <v>19</v>
      </c>
      <c r="D18" s="70"/>
      <c r="E18" s="338"/>
      <c r="F18" s="339"/>
      <c r="G18" s="340"/>
      <c r="H18" s="58"/>
      <c r="I18" s="338"/>
      <c r="J18" s="340"/>
      <c r="K18" s="31"/>
      <c r="L18" s="101">
        <f>IF(E18+F18=0,0,E18-F18)</f>
        <v>0</v>
      </c>
      <c r="M18" s="102" t="str">
        <f>IFERROR(IF(E18/F18-1&lt;=-5,"&lt;-500%",IF(E18/F18-1&gt;5,"&gt;500%",IF(ABS(E18/F18-1)&lt;1%,0,E18/F18-1))),"")</f>
        <v/>
      </c>
      <c r="N18" s="36"/>
      <c r="O18" s="101">
        <f t="shared" si="2"/>
        <v>0</v>
      </c>
      <c r="P18" s="102" t="str">
        <f>IFERROR(IF(E18/G18-1&lt;=-5,"&lt;-500%",IF(E18/G18-1&gt;5,"&gt;500%",IF(ABS(E18/G18-1)&lt;1%,0,E18/G18-1))),"")</f>
        <v/>
      </c>
      <c r="Q18" s="36"/>
      <c r="R18" s="101">
        <f t="shared" si="4"/>
        <v>0</v>
      </c>
      <c r="S18" s="102" t="str">
        <f>IFERROR(IF(I18/J18-1&lt;=-5,"&lt;-500%",IF(I18/J18-1&gt;5,"&gt;500%",IF(ABS(I18/J18-1)&lt;1%,0,I18/J18-1))),"")</f>
        <v/>
      </c>
    </row>
    <row r="19" spans="1:19" ht="12.6" customHeight="1">
      <c r="C19" s="337" t="s">
        <v>20</v>
      </c>
      <c r="D19" s="70"/>
      <c r="E19" s="338"/>
      <c r="F19" s="339"/>
      <c r="G19" s="340"/>
      <c r="H19" s="58"/>
      <c r="I19" s="338"/>
      <c r="J19" s="340"/>
      <c r="K19" s="31"/>
      <c r="L19" s="101">
        <f>IF(E19+F19=0,0,E19-F19)</f>
        <v>0</v>
      </c>
      <c r="M19" s="102" t="str">
        <f>IFERROR(IF(E19/F19-1&lt;=-5,"&lt;-500%",IF(E19/F19-1&gt;5,"&gt;500%",IF(ABS(E19/F19-1)&lt;1%,0,E19/F19-1))),"")</f>
        <v/>
      </c>
      <c r="N19" s="36"/>
      <c r="O19" s="101">
        <f t="shared" si="2"/>
        <v>0</v>
      </c>
      <c r="P19" s="102" t="str">
        <f>IFERROR(IF(E19/G19-1&lt;=-5,"&lt;-500%",IF(E19/G19-1&gt;5,"&gt;500%",IF(ABS(E19/G19-1)&lt;1%,0,E19/G19-1))),"")</f>
        <v/>
      </c>
      <c r="Q19" s="36"/>
      <c r="R19" s="101">
        <f t="shared" si="4"/>
        <v>0</v>
      </c>
      <c r="S19" s="102" t="str">
        <f>IFERROR(IF(I19/J19-1&lt;=-5,"&lt;-500%",IF(I19/J19-1&gt;5,"&gt;500%",IF(ABS(I19/J19-1)&lt;1%,0,I19/J19-1))),"")</f>
        <v/>
      </c>
    </row>
    <row r="20" spans="1:19" ht="12.6" customHeight="1">
      <c r="A20" s="14"/>
      <c r="C20" s="346" t="s">
        <v>21</v>
      </c>
      <c r="D20" s="70"/>
      <c r="E20" s="347"/>
      <c r="F20" s="348"/>
      <c r="G20" s="349"/>
      <c r="H20" s="58"/>
      <c r="I20" s="347"/>
      <c r="J20" s="349"/>
      <c r="K20" s="31"/>
      <c r="L20" s="45">
        <f>IF(E20+F20=0,0,E20-F20)</f>
        <v>0</v>
      </c>
      <c r="M20" s="37" t="str">
        <f>IFERROR(IF(E20/F20-1&lt;=-5,"&lt;-500%",IF(E20/F20-1&gt;5,"&gt;500%",IF(ABS(E20/F20-1)&lt;1%,0,E20/F20-1))),"")</f>
        <v/>
      </c>
      <c r="N20" s="36"/>
      <c r="O20" s="45">
        <f t="shared" si="2"/>
        <v>0</v>
      </c>
      <c r="P20" s="37" t="str">
        <f>IFERROR(IF(E20/G20-1&lt;=-5,"&lt;-500%",IF(E20/G20-1&gt;5,"&gt;500%",IF(ABS(E20/G20-1)&lt;1%,0,E20/G20-1))),"")</f>
        <v/>
      </c>
      <c r="Q20" s="36"/>
      <c r="R20" s="45">
        <f t="shared" si="4"/>
        <v>0</v>
      </c>
      <c r="S20" s="37" t="str">
        <f>IFERROR(IF(I20/J20-1&lt;=-5,"&lt;-500%",IF(I20/J20-1&gt;5,"&gt;500%",IF(ABS(I20/J20-1)&lt;1%,0,I20/J20-1))),"")</f>
        <v/>
      </c>
    </row>
    <row r="21" spans="1:19" ht="12.6" customHeight="1">
      <c r="C21" s="42" t="s">
        <v>22</v>
      </c>
      <c r="D21" s="42"/>
      <c r="E21" s="55">
        <f>SUM(E8:E20)</f>
        <v>10.4</v>
      </c>
      <c r="F21" s="55">
        <f>SUM(F8:F20)</f>
        <v>8.3000000000000007</v>
      </c>
      <c r="G21" s="55">
        <f>SUM(G8:G20)</f>
        <v>12.5</v>
      </c>
      <c r="H21" s="55"/>
      <c r="I21" s="55">
        <f>SUM(I8:I20)</f>
        <v>12.6</v>
      </c>
      <c r="J21" s="55">
        <f>SUM(J8:J20)</f>
        <v>12.6</v>
      </c>
      <c r="K21" s="69"/>
      <c r="L21" s="90">
        <f>IF(E21+F21=0,0,E21-F21)</f>
        <v>2.0999999999999996</v>
      </c>
      <c r="M21" s="43">
        <f>IFERROR(IF(E21/F21-1&lt;=-5,"&lt;-500%",IF(E21/F21-1&gt;5,"&gt;500%",IF(ABS(E21/F21-1)&lt;1%,0,E21/F21-1))),"")</f>
        <v>0.25301204819277112</v>
      </c>
      <c r="N21" s="43"/>
      <c r="O21" s="90">
        <f t="shared" si="2"/>
        <v>-2.0999999999999996</v>
      </c>
      <c r="P21" s="43">
        <f>IFERROR(IF(E21/G21-1&lt;=-5,"&lt;-500%",IF(E21/G21-1&gt;5,"&gt;500%",IF(ABS(E21/G21-1)&lt;1%,0,E21/G21-1))),"")</f>
        <v>-0.16799999999999993</v>
      </c>
      <c r="Q21" s="43"/>
      <c r="R21" s="90">
        <f t="shared" si="4"/>
        <v>0</v>
      </c>
      <c r="S21" s="43">
        <f>IFERROR(IF(I21/J21-1&lt;=-5,"&lt;-500%",IF(I21/J21-1&gt;5,"&gt;500%",IF(ABS(I21/J21-1)&lt;1%,0,I21/J21-1))),"")</f>
        <v>0</v>
      </c>
    </row>
    <row r="22" spans="1:19" ht="4.8" customHeight="1">
      <c r="C22" s="31"/>
      <c r="D22" s="31"/>
      <c r="E22" s="58"/>
      <c r="F22" s="58"/>
      <c r="G22" s="58"/>
      <c r="H22" s="58"/>
      <c r="I22" s="58"/>
      <c r="J22" s="58"/>
      <c r="K22" s="68"/>
      <c r="L22" s="91"/>
      <c r="M22" s="36"/>
      <c r="N22" s="36"/>
      <c r="O22" s="91"/>
      <c r="P22" s="36"/>
      <c r="Q22" s="36"/>
      <c r="R22" s="91"/>
      <c r="S22" s="36"/>
    </row>
    <row r="23" spans="1:19" ht="12.6" customHeight="1">
      <c r="C23" s="42" t="s">
        <v>149</v>
      </c>
      <c r="D23" s="31"/>
      <c r="E23" s="58"/>
      <c r="F23" s="58"/>
      <c r="G23" s="58"/>
      <c r="H23" s="58"/>
      <c r="I23" s="58"/>
      <c r="J23" s="58"/>
      <c r="K23" s="31"/>
      <c r="L23" s="91"/>
      <c r="M23" s="36"/>
      <c r="N23" s="36"/>
      <c r="O23" s="91"/>
      <c r="P23" s="36"/>
      <c r="Q23" s="36"/>
      <c r="R23" s="91"/>
      <c r="S23" s="36"/>
    </row>
    <row r="24" spans="1:19" ht="12.6" customHeight="1">
      <c r="C24" s="350" t="s">
        <v>23</v>
      </c>
      <c r="D24" s="70"/>
      <c r="E24" s="267">
        <v>6.7</v>
      </c>
      <c r="F24" s="268">
        <v>6</v>
      </c>
      <c r="G24" s="269">
        <v>2</v>
      </c>
      <c r="H24" s="58"/>
      <c r="I24" s="267">
        <v>4.7</v>
      </c>
      <c r="J24" s="269">
        <v>0.3</v>
      </c>
      <c r="K24" s="31"/>
      <c r="L24" s="101">
        <f>IF(E24+F24=0,0,E24-F24)</f>
        <v>0.70000000000000018</v>
      </c>
      <c r="M24" s="102">
        <f>IFERROR(IF(E24/F24-1&lt;=-5,"&lt;-500%",IF(E24/F24-1&gt;5,"&gt;500%",IF(ABS(E24/F24-1)&lt;1%,0,E24/F24-1))),"")</f>
        <v>0.1166666666666667</v>
      </c>
      <c r="N24" s="36"/>
      <c r="O24" s="101">
        <f t="shared" ref="O24:O26" si="6">IF(E24+G24=0,0,E24-G24)</f>
        <v>4.7</v>
      </c>
      <c r="P24" s="102">
        <f>IFERROR(IF(E24/G24-1&lt;=-5,"&lt;-500%",IF(E24/G24-1&gt;5,"&gt;500%",IF(ABS(E24/G24-1)&lt;1%,0,E24/G24-1))),"")</f>
        <v>2.35</v>
      </c>
      <c r="Q24" s="36"/>
      <c r="R24" s="101">
        <f t="shared" ref="R24:R26" si="7">IF(I24+J24=0,0,I24-J24)</f>
        <v>4.4000000000000004</v>
      </c>
      <c r="S24" s="102" t="str">
        <f>IFERROR(IF(I24/J24-1&lt;=-5,"&lt;-500%",IF(I24/J24-1&gt;5,"&gt;500%",IF(ABS(I24/J24-1)&lt;1%,0,I24/J24-1))),"")</f>
        <v>&gt;500%</v>
      </c>
    </row>
    <row r="25" spans="1:19" ht="12.6" customHeight="1">
      <c r="C25" s="346" t="s">
        <v>24</v>
      </c>
      <c r="D25" s="70"/>
      <c r="E25" s="347"/>
      <c r="F25" s="348"/>
      <c r="G25" s="349"/>
      <c r="H25" s="58"/>
      <c r="I25" s="347"/>
      <c r="J25" s="349"/>
      <c r="K25" s="31"/>
      <c r="L25" s="45">
        <f>IF(E25+F25=0,0,E25-F25)</f>
        <v>0</v>
      </c>
      <c r="M25" s="37" t="str">
        <f>IFERROR(IF(E25/F25-1&lt;=-5,"&lt;-500%",IF(E25/F25-1&gt;5,"&gt;500%",IF(ABS(E25/F25-1)&lt;1%,0,E25/F25-1))),"")</f>
        <v/>
      </c>
      <c r="N25" s="36"/>
      <c r="O25" s="45">
        <f t="shared" si="6"/>
        <v>0</v>
      </c>
      <c r="P25" s="37" t="str">
        <f>IFERROR(IF(E25/G25-1&lt;=-5,"&lt;-500%",IF(E25/G25-1&gt;5,"&gt;500%",IF(ABS(E25/G25-1)&lt;1%,0,E25/G25-1))),"")</f>
        <v/>
      </c>
      <c r="Q25" s="36"/>
      <c r="R25" s="45">
        <f t="shared" si="7"/>
        <v>0</v>
      </c>
      <c r="S25" s="37" t="str">
        <f>IFERROR(IF(I25/J25-1&lt;=-5,"&lt;-500%",IF(I25/J25-1&gt;5,"&gt;500%",IF(ABS(I25/J25-1)&lt;1%,0,I25/J25-1))),"")</f>
        <v/>
      </c>
    </row>
    <row r="26" spans="1:19" ht="12.6" customHeight="1">
      <c r="C26" s="42" t="s">
        <v>25</v>
      </c>
      <c r="D26" s="42"/>
      <c r="E26" s="55">
        <f>SUM(E24:E25)</f>
        <v>6.7</v>
      </c>
      <c r="F26" s="55">
        <f t="shared" ref="F26:J26" si="8">SUM(F24:F25)</f>
        <v>6</v>
      </c>
      <c r="G26" s="55">
        <f t="shared" si="8"/>
        <v>2</v>
      </c>
      <c r="H26" s="55"/>
      <c r="I26" s="55">
        <f t="shared" si="8"/>
        <v>4.7</v>
      </c>
      <c r="J26" s="55">
        <f t="shared" si="8"/>
        <v>0.3</v>
      </c>
      <c r="K26" s="69"/>
      <c r="L26" s="90">
        <f>IF(E26+F26=0,0,E26-F26)</f>
        <v>0.70000000000000018</v>
      </c>
      <c r="M26" s="43">
        <f>IFERROR(IF(E26/F26-1&lt;=-5,"&lt;-500%",IF(E26/F26-1&gt;5,"&gt;500%",IF(ABS(E26/F26-1)&lt;1%,0,E26/F26-1))),"")</f>
        <v>0.1166666666666667</v>
      </c>
      <c r="N26" s="43"/>
      <c r="O26" s="90">
        <f t="shared" si="6"/>
        <v>4.7</v>
      </c>
      <c r="P26" s="43">
        <f>IFERROR(IF(E26/G26-1&lt;=-5,"&lt;-500%",IF(E26/G26-1&gt;5,"&gt;500%",IF(ABS(E26/G26-1)&lt;1%,0,E26/G26-1))),"")</f>
        <v>2.35</v>
      </c>
      <c r="Q26" s="43"/>
      <c r="R26" s="90">
        <f t="shared" si="7"/>
        <v>4.4000000000000004</v>
      </c>
      <c r="S26" s="43" t="str">
        <f>IFERROR(IF(I26/J26-1&lt;=-5,"&lt;-500%",IF(I26/J26-1&gt;5,"&gt;500%",IF(ABS(I26/J26-1)&lt;1%,0,I26/J26-1))),"")</f>
        <v>&gt;500%</v>
      </c>
    </row>
    <row r="27" spans="1:19" ht="4.8" customHeight="1">
      <c r="C27" s="31"/>
      <c r="D27" s="31"/>
      <c r="E27" s="58"/>
      <c r="F27" s="58"/>
      <c r="G27" s="58"/>
      <c r="H27" s="58"/>
      <c r="I27" s="58"/>
      <c r="J27" s="58"/>
      <c r="K27" s="68"/>
      <c r="L27" s="91"/>
      <c r="M27" s="36"/>
      <c r="N27" s="36"/>
      <c r="O27" s="91"/>
      <c r="P27" s="36"/>
      <c r="Q27" s="36"/>
      <c r="R27" s="91"/>
      <c r="S27" s="36"/>
    </row>
    <row r="28" spans="1:19" ht="12.6" customHeight="1">
      <c r="C28" s="42" t="s">
        <v>150</v>
      </c>
      <c r="D28" s="31"/>
      <c r="E28" s="58"/>
      <c r="F28" s="58"/>
      <c r="G28" s="58"/>
      <c r="H28" s="58"/>
      <c r="I28" s="58"/>
      <c r="J28" s="58"/>
      <c r="K28" s="31"/>
      <c r="L28" s="91"/>
      <c r="M28" s="36"/>
      <c r="N28" s="36"/>
      <c r="O28" s="91"/>
      <c r="P28" s="36"/>
      <c r="Q28" s="36"/>
      <c r="R28" s="91"/>
      <c r="S28" s="36"/>
    </row>
    <row r="29" spans="1:19" ht="12.6" customHeight="1">
      <c r="C29" s="351" t="s">
        <v>141</v>
      </c>
      <c r="D29" s="115"/>
      <c r="E29" s="267">
        <v>4</v>
      </c>
      <c r="F29" s="268">
        <v>4.8</v>
      </c>
      <c r="G29" s="269">
        <v>9.6999999999999993</v>
      </c>
      <c r="H29" s="58"/>
      <c r="I29" s="267">
        <v>6.1</v>
      </c>
      <c r="J29" s="269">
        <v>3</v>
      </c>
      <c r="K29" s="31"/>
      <c r="L29" s="101">
        <f t="shared" ref="L29:L36" si="9">IF(E29+F29=0,0,E29-F29)</f>
        <v>-0.79999999999999982</v>
      </c>
      <c r="M29" s="102">
        <f t="shared" ref="M29:M36" si="10">IFERROR(IF(E29/F29-1&lt;=-5,"&lt;-500%",IF(E29/F29-1&gt;5,"&gt;500%",IF(ABS(E29/F29-1)&lt;1%,0,E29/F29-1))),"")</f>
        <v>-0.16666666666666663</v>
      </c>
      <c r="N29" s="36"/>
      <c r="O29" s="101">
        <f t="shared" ref="O29:O36" si="11">IF(E29+G29=0,0,E29-G29)</f>
        <v>-5.6999999999999993</v>
      </c>
      <c r="P29" s="102">
        <f t="shared" ref="P29:P36" si="12">IFERROR(IF(E29/G29-1&lt;=-5,"&lt;-500%",IF(E29/G29-1&gt;5,"&gt;500%",IF(ABS(E29/G29-1)&lt;1%,0,E29/G29-1))),"")</f>
        <v>-0.58762886597938135</v>
      </c>
      <c r="Q29" s="36"/>
      <c r="R29" s="101">
        <f t="shared" ref="R29:R36" si="13">IF(I29+J29=0,0,I29-J29)</f>
        <v>3.0999999999999996</v>
      </c>
      <c r="S29" s="102">
        <f t="shared" ref="S29:S36" si="14">IFERROR(IF(I29/J29-1&lt;=-5,"&lt;-500%",IF(I29/J29-1&gt;5,"&gt;500%",IF(ABS(I29/J29-1)&lt;1%,0,I29/J29-1))),"")</f>
        <v>1.0333333333333332</v>
      </c>
    </row>
    <row r="30" spans="1:19" ht="12.6" customHeight="1">
      <c r="C30" s="352" t="s">
        <v>26</v>
      </c>
      <c r="D30" s="115"/>
      <c r="E30" s="338"/>
      <c r="F30" s="339"/>
      <c r="G30" s="340"/>
      <c r="H30" s="58"/>
      <c r="I30" s="338"/>
      <c r="J30" s="340"/>
      <c r="K30" s="31"/>
      <c r="L30" s="101">
        <f t="shared" si="9"/>
        <v>0</v>
      </c>
      <c r="M30" s="102" t="str">
        <f t="shared" si="10"/>
        <v/>
      </c>
      <c r="N30" s="36"/>
      <c r="O30" s="101">
        <f t="shared" si="11"/>
        <v>0</v>
      </c>
      <c r="P30" s="102" t="str">
        <f t="shared" si="12"/>
        <v/>
      </c>
      <c r="Q30" s="36"/>
      <c r="R30" s="101">
        <f t="shared" si="13"/>
        <v>0</v>
      </c>
      <c r="S30" s="102" t="str">
        <f t="shared" si="14"/>
        <v/>
      </c>
    </row>
    <row r="31" spans="1:19" ht="12.6" customHeight="1">
      <c r="C31" s="352" t="s">
        <v>27</v>
      </c>
      <c r="D31" s="115"/>
      <c r="E31" s="338"/>
      <c r="F31" s="339"/>
      <c r="G31" s="340"/>
      <c r="H31" s="58"/>
      <c r="I31" s="338"/>
      <c r="J31" s="340"/>
      <c r="K31" s="31"/>
      <c r="L31" s="101">
        <f t="shared" si="9"/>
        <v>0</v>
      </c>
      <c r="M31" s="102" t="str">
        <f t="shared" si="10"/>
        <v/>
      </c>
      <c r="N31" s="36"/>
      <c r="O31" s="101">
        <f t="shared" si="11"/>
        <v>0</v>
      </c>
      <c r="P31" s="102" t="str">
        <f t="shared" si="12"/>
        <v/>
      </c>
      <c r="Q31" s="36"/>
      <c r="R31" s="101">
        <f t="shared" si="13"/>
        <v>0</v>
      </c>
      <c r="S31" s="102" t="str">
        <f t="shared" si="14"/>
        <v/>
      </c>
    </row>
    <row r="32" spans="1:19" ht="12.6" customHeight="1">
      <c r="A32" s="20"/>
      <c r="C32" s="352" t="s">
        <v>28</v>
      </c>
      <c r="D32" s="115"/>
      <c r="E32" s="338"/>
      <c r="F32" s="339"/>
      <c r="G32" s="340"/>
      <c r="H32" s="58"/>
      <c r="I32" s="338"/>
      <c r="J32" s="340"/>
      <c r="K32" s="31"/>
      <c r="L32" s="101">
        <f t="shared" si="9"/>
        <v>0</v>
      </c>
      <c r="M32" s="102" t="str">
        <f t="shared" si="10"/>
        <v/>
      </c>
      <c r="N32" s="36"/>
      <c r="O32" s="101">
        <f t="shared" si="11"/>
        <v>0</v>
      </c>
      <c r="P32" s="102" t="str">
        <f t="shared" si="12"/>
        <v/>
      </c>
      <c r="Q32" s="36"/>
      <c r="R32" s="101">
        <f t="shared" si="13"/>
        <v>0</v>
      </c>
      <c r="S32" s="102" t="str">
        <f t="shared" si="14"/>
        <v/>
      </c>
    </row>
    <row r="33" spans="1:19" ht="12.6" customHeight="1">
      <c r="A33" s="20"/>
      <c r="C33" s="352" t="s">
        <v>29</v>
      </c>
      <c r="D33" s="115"/>
      <c r="E33" s="338"/>
      <c r="F33" s="339"/>
      <c r="G33" s="340"/>
      <c r="H33" s="58"/>
      <c r="I33" s="338"/>
      <c r="J33" s="340"/>
      <c r="K33" s="31"/>
      <c r="L33" s="101">
        <f t="shared" si="9"/>
        <v>0</v>
      </c>
      <c r="M33" s="102" t="str">
        <f t="shared" si="10"/>
        <v/>
      </c>
      <c r="N33" s="36"/>
      <c r="O33" s="101">
        <f t="shared" si="11"/>
        <v>0</v>
      </c>
      <c r="P33" s="102" t="str">
        <f t="shared" si="12"/>
        <v/>
      </c>
      <c r="Q33" s="36"/>
      <c r="R33" s="101">
        <f t="shared" si="13"/>
        <v>0</v>
      </c>
      <c r="S33" s="102" t="str">
        <f t="shared" si="14"/>
        <v/>
      </c>
    </row>
    <row r="34" spans="1:19" ht="12.6" customHeight="1">
      <c r="A34" s="21"/>
      <c r="C34" s="352" t="s">
        <v>30</v>
      </c>
      <c r="D34" s="115"/>
      <c r="E34" s="338"/>
      <c r="F34" s="339"/>
      <c r="G34" s="340"/>
      <c r="H34" s="50"/>
      <c r="I34" s="338"/>
      <c r="J34" s="340"/>
      <c r="K34" s="31"/>
      <c r="L34" s="101">
        <f t="shared" si="9"/>
        <v>0</v>
      </c>
      <c r="M34" s="102" t="str">
        <f t="shared" si="10"/>
        <v/>
      </c>
      <c r="N34" s="36"/>
      <c r="O34" s="101">
        <f t="shared" si="11"/>
        <v>0</v>
      </c>
      <c r="P34" s="102" t="str">
        <f t="shared" si="12"/>
        <v/>
      </c>
      <c r="Q34" s="36"/>
      <c r="R34" s="101">
        <f t="shared" si="13"/>
        <v>0</v>
      </c>
      <c r="S34" s="102" t="str">
        <f t="shared" si="14"/>
        <v/>
      </c>
    </row>
    <row r="35" spans="1:19" ht="12.6" customHeight="1">
      <c r="A35" s="20"/>
      <c r="C35" s="353" t="s">
        <v>31</v>
      </c>
      <c r="D35" s="115"/>
      <c r="E35" s="347"/>
      <c r="F35" s="348"/>
      <c r="G35" s="349"/>
      <c r="H35" s="50"/>
      <c r="I35" s="347"/>
      <c r="J35" s="349"/>
      <c r="K35" s="31"/>
      <c r="L35" s="45">
        <f t="shared" si="9"/>
        <v>0</v>
      </c>
      <c r="M35" s="37" t="str">
        <f t="shared" si="10"/>
        <v/>
      </c>
      <c r="N35" s="36"/>
      <c r="O35" s="45">
        <f t="shared" si="11"/>
        <v>0</v>
      </c>
      <c r="P35" s="37" t="str">
        <f t="shared" si="12"/>
        <v/>
      </c>
      <c r="Q35" s="36"/>
      <c r="R35" s="45">
        <f t="shared" si="13"/>
        <v>0</v>
      </c>
      <c r="S35" s="37" t="str">
        <f t="shared" si="14"/>
        <v/>
      </c>
    </row>
    <row r="36" spans="1:19" ht="12.6" customHeight="1">
      <c r="C36" s="42" t="s">
        <v>32</v>
      </c>
      <c r="D36" s="42"/>
      <c r="E36" s="55">
        <f>SUM(E29:E35)</f>
        <v>4</v>
      </c>
      <c r="F36" s="55">
        <f t="shared" ref="F36:G36" si="15">SUM(F29:F35)</f>
        <v>4.8</v>
      </c>
      <c r="G36" s="55">
        <f t="shared" si="15"/>
        <v>9.6999999999999993</v>
      </c>
      <c r="H36" s="55"/>
      <c r="I36" s="55">
        <f t="shared" ref="I36:J36" si="16">SUM(I29:I35)</f>
        <v>6.1</v>
      </c>
      <c r="J36" s="55">
        <f t="shared" si="16"/>
        <v>3</v>
      </c>
      <c r="K36" s="69"/>
      <c r="L36" s="90">
        <f t="shared" si="9"/>
        <v>-0.79999999999999982</v>
      </c>
      <c r="M36" s="43">
        <f t="shared" si="10"/>
        <v>-0.16666666666666663</v>
      </c>
      <c r="N36" s="43"/>
      <c r="O36" s="90">
        <f t="shared" si="11"/>
        <v>-5.6999999999999993</v>
      </c>
      <c r="P36" s="43">
        <f t="shared" si="12"/>
        <v>-0.58762886597938135</v>
      </c>
      <c r="Q36" s="43"/>
      <c r="R36" s="90">
        <f t="shared" si="13"/>
        <v>3.0999999999999996</v>
      </c>
      <c r="S36" s="43">
        <f t="shared" si="14"/>
        <v>1.0333333333333332</v>
      </c>
    </row>
    <row r="37" spans="1:19" ht="4.8" customHeight="1">
      <c r="C37" s="31"/>
      <c r="D37" s="31"/>
      <c r="E37" s="58"/>
      <c r="F37" s="58"/>
      <c r="G37" s="58"/>
      <c r="H37" s="58"/>
      <c r="I37" s="58"/>
      <c r="J37" s="58"/>
      <c r="K37" s="68"/>
      <c r="L37" s="91"/>
      <c r="M37" s="36"/>
      <c r="N37" s="36"/>
      <c r="O37" s="91"/>
      <c r="P37" s="36"/>
      <c r="Q37" s="36"/>
      <c r="R37" s="91"/>
      <c r="S37" s="36"/>
    </row>
    <row r="38" spans="1:19" ht="12.6" customHeight="1">
      <c r="A38" s="20"/>
      <c r="C38" s="42" t="s">
        <v>33</v>
      </c>
      <c r="D38" s="31"/>
      <c r="E38" s="58"/>
      <c r="F38" s="58"/>
      <c r="G38" s="58"/>
      <c r="H38" s="50"/>
      <c r="I38" s="58"/>
      <c r="J38" s="58"/>
      <c r="K38" s="31"/>
      <c r="L38" s="91"/>
      <c r="M38" s="36"/>
      <c r="N38" s="36"/>
      <c r="O38" s="91"/>
      <c r="P38" s="36"/>
      <c r="Q38" s="36"/>
      <c r="R38" s="91"/>
      <c r="S38" s="36"/>
    </row>
    <row r="39" spans="1:19" ht="12.6" customHeight="1">
      <c r="A39" s="20"/>
      <c r="C39" s="354" t="s">
        <v>147</v>
      </c>
      <c r="D39" s="70"/>
      <c r="E39" s="355">
        <v>3.9</v>
      </c>
      <c r="F39" s="356">
        <v>6.3</v>
      </c>
      <c r="G39" s="357">
        <v>8</v>
      </c>
      <c r="H39" s="50"/>
      <c r="I39" s="355">
        <v>1.8</v>
      </c>
      <c r="J39" s="357">
        <v>7.1</v>
      </c>
      <c r="K39" s="31"/>
      <c r="L39" s="91">
        <f>IF(E39+F39=0,0,E39-F39)</f>
        <v>-2.4</v>
      </c>
      <c r="M39" s="36">
        <f>IFERROR(IF(E39/F39-1&lt;=-5,"&lt;-500%",IF(E39/F39-1&gt;5,"&gt;500%",IF(ABS(E39/F39-1)&lt;1%,0,E39/F39-1))),"")</f>
        <v>-0.38095238095238093</v>
      </c>
      <c r="N39" s="36"/>
      <c r="O39" s="91">
        <f t="shared" ref="O39" si="17">IF(E39+G39=0,0,E39-G39)</f>
        <v>-4.0999999999999996</v>
      </c>
      <c r="P39" s="36">
        <f>IFERROR(IF(E39/G39-1&lt;=-5,"&lt;-500%",IF(E39/G39-1&gt;5,"&gt;500%",IF(ABS(E39/G39-1)&lt;1%,0,E39/G39-1))),"")</f>
        <v>-0.51249999999999996</v>
      </c>
      <c r="Q39" s="36"/>
      <c r="R39" s="91">
        <f t="shared" ref="R39" si="18">IF(I39+J39=0,0,I39-J39)</f>
        <v>-5.3</v>
      </c>
      <c r="S39" s="36">
        <f>IFERROR(IF(I39/J39-1&lt;=-5,"&lt;-500%",IF(I39/J39-1&gt;5,"&gt;500%",IF(ABS(I39/J39-1)&lt;1%,0,I39/J39-1))),"")</f>
        <v>-0.74647887323943662</v>
      </c>
    </row>
    <row r="40" spans="1:19" ht="12.6" customHeight="1">
      <c r="A40" s="14"/>
      <c r="C40" s="41" t="s">
        <v>34</v>
      </c>
      <c r="D40" s="31"/>
      <c r="E40" s="58"/>
      <c r="F40" s="58"/>
      <c r="G40" s="58"/>
      <c r="H40" s="50"/>
      <c r="I40" s="58"/>
      <c r="J40" s="58"/>
      <c r="K40" s="31"/>
      <c r="L40" s="91"/>
      <c r="M40" s="36"/>
      <c r="N40" s="36"/>
      <c r="O40" s="91"/>
      <c r="P40" s="36"/>
      <c r="Q40" s="36"/>
      <c r="R40" s="91"/>
      <c r="S40" s="36"/>
    </row>
    <row r="41" spans="1:19" ht="12.6" customHeight="1">
      <c r="A41" s="21"/>
      <c r="C41" s="336" t="s">
        <v>269</v>
      </c>
      <c r="D41" s="70"/>
      <c r="E41" s="267">
        <v>9.6999999999999993</v>
      </c>
      <c r="F41" s="268">
        <v>1.5</v>
      </c>
      <c r="G41" s="269">
        <v>8.4</v>
      </c>
      <c r="H41" s="50"/>
      <c r="I41" s="267">
        <v>4.5</v>
      </c>
      <c r="J41" s="269">
        <v>2</v>
      </c>
      <c r="K41" s="31"/>
      <c r="L41" s="101">
        <f t="shared" ref="L41:L61" si="19">IF(E41+F41=0,0,E41-F41)</f>
        <v>8.1999999999999993</v>
      </c>
      <c r="M41" s="102" t="str">
        <f t="shared" ref="M41:M61" si="20">IFERROR(IF(E41/F41-1&lt;=-5,"&lt;-500%",IF(E41/F41-1&gt;5,"&gt;500%",IF(ABS(E41/F41-1)&lt;1%,0,E41/F41-1))),"")</f>
        <v>&gt;500%</v>
      </c>
      <c r="N41" s="36"/>
      <c r="O41" s="101">
        <f t="shared" ref="O41:O61" si="21">IF(E41+G41=0,0,E41-G41)</f>
        <v>1.2999999999999989</v>
      </c>
      <c r="P41" s="102">
        <f t="shared" ref="P41:P61" si="22">IFERROR(IF(E41/G41-1&lt;=-5,"&lt;-500%",IF(E41/G41-1&gt;5,"&gt;500%",IF(ABS(E41/G41-1)&lt;1%,0,E41/G41-1))),"")</f>
        <v>0.15476190476190466</v>
      </c>
      <c r="Q41" s="36"/>
      <c r="R41" s="101">
        <f t="shared" ref="R41:R61" si="23">IF(I41+J41=0,0,I41-J41)</f>
        <v>2.5</v>
      </c>
      <c r="S41" s="102">
        <f t="shared" ref="S41:S61" si="24">IFERROR(IF(I41/J41-1&lt;=-5,"&lt;-500%",IF(I41/J41-1&gt;5,"&gt;500%",IF(ABS(I41/J41-1)&lt;1%,0,I41/J41-1))),"")</f>
        <v>1.25</v>
      </c>
    </row>
    <row r="42" spans="1:19" ht="12.6" customHeight="1">
      <c r="C42" s="337" t="s">
        <v>35</v>
      </c>
      <c r="D42" s="70"/>
      <c r="E42" s="338"/>
      <c r="F42" s="339"/>
      <c r="G42" s="340"/>
      <c r="H42" s="50"/>
      <c r="I42" s="338"/>
      <c r="J42" s="340"/>
      <c r="K42" s="127"/>
      <c r="L42" s="101">
        <f t="shared" si="19"/>
        <v>0</v>
      </c>
      <c r="M42" s="102" t="str">
        <f t="shared" si="20"/>
        <v/>
      </c>
      <c r="N42" s="36"/>
      <c r="O42" s="101">
        <f t="shared" si="21"/>
        <v>0</v>
      </c>
      <c r="P42" s="102" t="str">
        <f t="shared" si="22"/>
        <v/>
      </c>
      <c r="Q42" s="36"/>
      <c r="R42" s="101">
        <f t="shared" si="23"/>
        <v>0</v>
      </c>
      <c r="S42" s="102" t="str">
        <f t="shared" si="24"/>
        <v/>
      </c>
    </row>
    <row r="43" spans="1:19" ht="12.6" customHeight="1">
      <c r="C43" s="337" t="s">
        <v>36</v>
      </c>
      <c r="D43" s="70"/>
      <c r="E43" s="338"/>
      <c r="F43" s="339"/>
      <c r="G43" s="340"/>
      <c r="H43" s="58"/>
      <c r="I43" s="338"/>
      <c r="J43" s="340"/>
      <c r="K43" s="127"/>
      <c r="L43" s="101">
        <f t="shared" si="19"/>
        <v>0</v>
      </c>
      <c r="M43" s="102" t="str">
        <f t="shared" si="20"/>
        <v/>
      </c>
      <c r="N43" s="36"/>
      <c r="O43" s="101">
        <f t="shared" si="21"/>
        <v>0</v>
      </c>
      <c r="P43" s="102" t="str">
        <f t="shared" si="22"/>
        <v/>
      </c>
      <c r="Q43" s="36"/>
      <c r="R43" s="101">
        <f t="shared" si="23"/>
        <v>0</v>
      </c>
      <c r="S43" s="102" t="str">
        <f t="shared" si="24"/>
        <v/>
      </c>
    </row>
    <row r="44" spans="1:19" ht="12.6" customHeight="1">
      <c r="C44" s="337" t="s">
        <v>37</v>
      </c>
      <c r="D44" s="70"/>
      <c r="E44" s="338"/>
      <c r="F44" s="339"/>
      <c r="G44" s="340"/>
      <c r="H44" s="50"/>
      <c r="I44" s="338"/>
      <c r="J44" s="340"/>
      <c r="K44" s="127"/>
      <c r="L44" s="101">
        <f t="shared" si="19"/>
        <v>0</v>
      </c>
      <c r="M44" s="102" t="str">
        <f t="shared" si="20"/>
        <v/>
      </c>
      <c r="N44" s="36"/>
      <c r="O44" s="101">
        <f t="shared" si="21"/>
        <v>0</v>
      </c>
      <c r="P44" s="102" t="str">
        <f t="shared" si="22"/>
        <v/>
      </c>
      <c r="Q44" s="36"/>
      <c r="R44" s="101">
        <f t="shared" si="23"/>
        <v>0</v>
      </c>
      <c r="S44" s="102" t="str">
        <f t="shared" si="24"/>
        <v/>
      </c>
    </row>
    <row r="45" spans="1:19" ht="12.6" customHeight="1">
      <c r="C45" s="337" t="s">
        <v>38</v>
      </c>
      <c r="D45" s="70"/>
      <c r="E45" s="338"/>
      <c r="F45" s="339"/>
      <c r="G45" s="340"/>
      <c r="H45" s="58"/>
      <c r="I45" s="338"/>
      <c r="J45" s="340"/>
      <c r="K45" s="31"/>
      <c r="L45" s="101">
        <f t="shared" si="19"/>
        <v>0</v>
      </c>
      <c r="M45" s="102" t="str">
        <f t="shared" si="20"/>
        <v/>
      </c>
      <c r="N45" s="36"/>
      <c r="O45" s="101">
        <f t="shared" si="21"/>
        <v>0</v>
      </c>
      <c r="P45" s="102" t="str">
        <f t="shared" si="22"/>
        <v/>
      </c>
      <c r="Q45" s="36"/>
      <c r="R45" s="101">
        <f t="shared" si="23"/>
        <v>0</v>
      </c>
      <c r="S45" s="102" t="str">
        <f t="shared" si="24"/>
        <v/>
      </c>
    </row>
    <row r="46" spans="1:19" ht="12.6" customHeight="1">
      <c r="C46" s="337" t="s">
        <v>280</v>
      </c>
      <c r="D46" s="70"/>
      <c r="E46" s="338"/>
      <c r="F46" s="339"/>
      <c r="G46" s="340"/>
      <c r="H46" s="58"/>
      <c r="I46" s="338"/>
      <c r="J46" s="340"/>
      <c r="K46" s="31"/>
      <c r="L46" s="101">
        <f t="shared" si="19"/>
        <v>0</v>
      </c>
      <c r="M46" s="102" t="str">
        <f t="shared" si="20"/>
        <v/>
      </c>
      <c r="N46" s="36"/>
      <c r="O46" s="101">
        <f t="shared" si="21"/>
        <v>0</v>
      </c>
      <c r="P46" s="102" t="str">
        <f t="shared" si="22"/>
        <v/>
      </c>
      <c r="Q46" s="36"/>
      <c r="R46" s="101">
        <f t="shared" si="23"/>
        <v>0</v>
      </c>
      <c r="S46" s="102" t="str">
        <f t="shared" si="24"/>
        <v/>
      </c>
    </row>
    <row r="47" spans="1:19" ht="12.6" customHeight="1">
      <c r="C47" s="337" t="s">
        <v>273</v>
      </c>
      <c r="D47" s="70"/>
      <c r="E47" s="338"/>
      <c r="F47" s="339"/>
      <c r="G47" s="340"/>
      <c r="H47" s="58"/>
      <c r="I47" s="338"/>
      <c r="J47" s="340"/>
      <c r="K47" s="127"/>
      <c r="L47" s="101">
        <f t="shared" si="19"/>
        <v>0</v>
      </c>
      <c r="M47" s="102" t="str">
        <f t="shared" si="20"/>
        <v/>
      </c>
      <c r="N47" s="36"/>
      <c r="O47" s="101">
        <f t="shared" si="21"/>
        <v>0</v>
      </c>
      <c r="P47" s="102" t="str">
        <f t="shared" si="22"/>
        <v/>
      </c>
      <c r="Q47" s="36"/>
      <c r="R47" s="101">
        <f t="shared" si="23"/>
        <v>0</v>
      </c>
      <c r="S47" s="102" t="str">
        <f t="shared" si="24"/>
        <v/>
      </c>
    </row>
    <row r="48" spans="1:19" ht="12.6" customHeight="1">
      <c r="C48" s="337" t="s">
        <v>270</v>
      </c>
      <c r="D48" s="70"/>
      <c r="E48" s="338"/>
      <c r="F48" s="339"/>
      <c r="G48" s="340"/>
      <c r="H48" s="58"/>
      <c r="I48" s="338"/>
      <c r="J48" s="340"/>
      <c r="K48" s="127"/>
      <c r="L48" s="101">
        <f t="shared" si="19"/>
        <v>0</v>
      </c>
      <c r="M48" s="102" t="str">
        <f t="shared" si="20"/>
        <v/>
      </c>
      <c r="N48" s="36"/>
      <c r="O48" s="101">
        <f t="shared" si="21"/>
        <v>0</v>
      </c>
      <c r="P48" s="102" t="str">
        <f t="shared" si="22"/>
        <v/>
      </c>
      <c r="Q48" s="36"/>
      <c r="R48" s="101">
        <f t="shared" si="23"/>
        <v>0</v>
      </c>
      <c r="S48" s="102" t="str">
        <f t="shared" si="24"/>
        <v/>
      </c>
    </row>
    <row r="49" spans="3:19" ht="12.6" customHeight="1">
      <c r="C49" s="337" t="s">
        <v>271</v>
      </c>
      <c r="D49" s="70"/>
      <c r="E49" s="338"/>
      <c r="F49" s="339"/>
      <c r="G49" s="340"/>
      <c r="H49" s="58"/>
      <c r="I49" s="338"/>
      <c r="J49" s="340"/>
      <c r="K49" s="127"/>
      <c r="L49" s="101">
        <f t="shared" si="19"/>
        <v>0</v>
      </c>
      <c r="M49" s="102" t="str">
        <f t="shared" si="20"/>
        <v/>
      </c>
      <c r="N49" s="36"/>
      <c r="O49" s="101">
        <f t="shared" si="21"/>
        <v>0</v>
      </c>
      <c r="P49" s="102" t="str">
        <f t="shared" si="22"/>
        <v/>
      </c>
      <c r="Q49" s="36"/>
      <c r="R49" s="101">
        <f t="shared" si="23"/>
        <v>0</v>
      </c>
      <c r="S49" s="102" t="str">
        <f t="shared" si="24"/>
        <v/>
      </c>
    </row>
    <row r="50" spans="3:19" ht="12.6" customHeight="1">
      <c r="C50" s="337" t="s">
        <v>272</v>
      </c>
      <c r="D50" s="70"/>
      <c r="E50" s="338"/>
      <c r="F50" s="339"/>
      <c r="G50" s="340"/>
      <c r="H50" s="58"/>
      <c r="I50" s="338"/>
      <c r="J50" s="340"/>
      <c r="K50" s="127"/>
      <c r="L50" s="101">
        <f t="shared" si="19"/>
        <v>0</v>
      </c>
      <c r="M50" s="102" t="str">
        <f t="shared" si="20"/>
        <v/>
      </c>
      <c r="N50" s="36"/>
      <c r="O50" s="101">
        <f t="shared" si="21"/>
        <v>0</v>
      </c>
      <c r="P50" s="102" t="str">
        <f t="shared" si="22"/>
        <v/>
      </c>
      <c r="Q50" s="36"/>
      <c r="R50" s="101">
        <f t="shared" si="23"/>
        <v>0</v>
      </c>
      <c r="S50" s="102" t="str">
        <f t="shared" si="24"/>
        <v/>
      </c>
    </row>
    <row r="51" spans="3:19" ht="12.6" customHeight="1">
      <c r="C51" s="337" t="s">
        <v>275</v>
      </c>
      <c r="D51" s="70"/>
      <c r="E51" s="338"/>
      <c r="F51" s="339"/>
      <c r="G51" s="340"/>
      <c r="H51" s="58"/>
      <c r="I51" s="338"/>
      <c r="J51" s="340"/>
      <c r="K51" s="127"/>
      <c r="L51" s="101">
        <f t="shared" si="19"/>
        <v>0</v>
      </c>
      <c r="M51" s="102" t="str">
        <f t="shared" si="20"/>
        <v/>
      </c>
      <c r="N51" s="36"/>
      <c r="O51" s="101">
        <f t="shared" si="21"/>
        <v>0</v>
      </c>
      <c r="P51" s="102" t="str">
        <f t="shared" si="22"/>
        <v/>
      </c>
      <c r="Q51" s="36"/>
      <c r="R51" s="101">
        <f t="shared" si="23"/>
        <v>0</v>
      </c>
      <c r="S51" s="102" t="str">
        <f t="shared" si="24"/>
        <v/>
      </c>
    </row>
    <row r="52" spans="3:19" ht="12.6" customHeight="1">
      <c r="C52" s="337" t="s">
        <v>276</v>
      </c>
      <c r="D52" s="70"/>
      <c r="E52" s="338"/>
      <c r="F52" s="339"/>
      <c r="G52" s="340"/>
      <c r="H52" s="58"/>
      <c r="I52" s="338"/>
      <c r="J52" s="340"/>
      <c r="K52" s="127"/>
      <c r="L52" s="101">
        <f t="shared" si="19"/>
        <v>0</v>
      </c>
      <c r="M52" s="102" t="str">
        <f t="shared" si="20"/>
        <v/>
      </c>
      <c r="N52" s="36"/>
      <c r="O52" s="101">
        <f t="shared" si="21"/>
        <v>0</v>
      </c>
      <c r="P52" s="102" t="str">
        <f t="shared" si="22"/>
        <v/>
      </c>
      <c r="Q52" s="36"/>
      <c r="R52" s="101">
        <f t="shared" si="23"/>
        <v>0</v>
      </c>
      <c r="S52" s="102" t="str">
        <f t="shared" si="24"/>
        <v/>
      </c>
    </row>
    <row r="53" spans="3:19" ht="12.6" customHeight="1">
      <c r="C53" s="337" t="s">
        <v>277</v>
      </c>
      <c r="D53" s="70"/>
      <c r="E53" s="338"/>
      <c r="F53" s="339"/>
      <c r="G53" s="340"/>
      <c r="H53" s="58"/>
      <c r="I53" s="338"/>
      <c r="J53" s="340"/>
      <c r="K53" s="127"/>
      <c r="L53" s="101">
        <f t="shared" si="19"/>
        <v>0</v>
      </c>
      <c r="M53" s="102" t="str">
        <f t="shared" si="20"/>
        <v/>
      </c>
      <c r="N53" s="36"/>
      <c r="O53" s="101">
        <f t="shared" si="21"/>
        <v>0</v>
      </c>
      <c r="P53" s="102" t="str">
        <f t="shared" si="22"/>
        <v/>
      </c>
      <c r="Q53" s="36"/>
      <c r="R53" s="101">
        <f t="shared" si="23"/>
        <v>0</v>
      </c>
      <c r="S53" s="102" t="str">
        <f t="shared" si="24"/>
        <v/>
      </c>
    </row>
    <row r="54" spans="3:19" ht="12.6" customHeight="1">
      <c r="C54" s="337" t="s">
        <v>278</v>
      </c>
      <c r="D54" s="70"/>
      <c r="E54" s="338"/>
      <c r="F54" s="339"/>
      <c r="G54" s="340"/>
      <c r="H54" s="58"/>
      <c r="I54" s="338"/>
      <c r="J54" s="340"/>
      <c r="K54" s="127"/>
      <c r="L54" s="101">
        <f t="shared" si="19"/>
        <v>0</v>
      </c>
      <c r="M54" s="102" t="str">
        <f t="shared" si="20"/>
        <v/>
      </c>
      <c r="N54" s="36"/>
      <c r="O54" s="101">
        <f t="shared" si="21"/>
        <v>0</v>
      </c>
      <c r="P54" s="102" t="str">
        <f t="shared" si="22"/>
        <v/>
      </c>
      <c r="Q54" s="36"/>
      <c r="R54" s="101">
        <f t="shared" si="23"/>
        <v>0</v>
      </c>
      <c r="S54" s="102" t="str">
        <f t="shared" si="24"/>
        <v/>
      </c>
    </row>
    <row r="55" spans="3:19" ht="12.6" customHeight="1">
      <c r="C55" s="337" t="s">
        <v>279</v>
      </c>
      <c r="D55" s="70"/>
      <c r="E55" s="338"/>
      <c r="F55" s="339"/>
      <c r="G55" s="340"/>
      <c r="H55" s="58"/>
      <c r="I55" s="338"/>
      <c r="J55" s="340"/>
      <c r="K55" s="127"/>
      <c r="L55" s="101">
        <f t="shared" si="19"/>
        <v>0</v>
      </c>
      <c r="M55" s="102" t="str">
        <f t="shared" si="20"/>
        <v/>
      </c>
      <c r="N55" s="36"/>
      <c r="O55" s="101">
        <f t="shared" si="21"/>
        <v>0</v>
      </c>
      <c r="P55" s="102" t="str">
        <f t="shared" si="22"/>
        <v/>
      </c>
      <c r="Q55" s="36"/>
      <c r="R55" s="101">
        <f t="shared" si="23"/>
        <v>0</v>
      </c>
      <c r="S55" s="102" t="str">
        <f t="shared" si="24"/>
        <v/>
      </c>
    </row>
    <row r="56" spans="3:19" ht="12.6" customHeight="1">
      <c r="C56" s="337" t="s">
        <v>39</v>
      </c>
      <c r="D56" s="70"/>
      <c r="E56" s="338"/>
      <c r="F56" s="339"/>
      <c r="G56" s="340"/>
      <c r="H56" s="58"/>
      <c r="I56" s="338"/>
      <c r="J56" s="340"/>
      <c r="K56" s="31"/>
      <c r="L56" s="101">
        <f t="shared" si="19"/>
        <v>0</v>
      </c>
      <c r="M56" s="102" t="str">
        <f t="shared" si="20"/>
        <v/>
      </c>
      <c r="N56" s="36"/>
      <c r="O56" s="101">
        <f t="shared" si="21"/>
        <v>0</v>
      </c>
      <c r="P56" s="102" t="str">
        <f t="shared" si="22"/>
        <v/>
      </c>
      <c r="Q56" s="36"/>
      <c r="R56" s="101">
        <f t="shared" si="23"/>
        <v>0</v>
      </c>
      <c r="S56" s="102" t="str">
        <f t="shared" si="24"/>
        <v/>
      </c>
    </row>
    <row r="57" spans="3:19" ht="12.6" customHeight="1">
      <c r="C57" s="352" t="s">
        <v>281</v>
      </c>
      <c r="D57" s="115"/>
      <c r="E57" s="338"/>
      <c r="F57" s="339"/>
      <c r="G57" s="340"/>
      <c r="H57" s="58"/>
      <c r="I57" s="338"/>
      <c r="J57" s="340"/>
      <c r="K57" s="31"/>
      <c r="L57" s="101">
        <f t="shared" si="19"/>
        <v>0</v>
      </c>
      <c r="M57" s="102" t="str">
        <f t="shared" si="20"/>
        <v/>
      </c>
      <c r="N57" s="36"/>
      <c r="O57" s="101">
        <f t="shared" si="21"/>
        <v>0</v>
      </c>
      <c r="P57" s="102" t="str">
        <f t="shared" si="22"/>
        <v/>
      </c>
      <c r="Q57" s="36"/>
      <c r="R57" s="101">
        <f t="shared" si="23"/>
        <v>0</v>
      </c>
      <c r="S57" s="102" t="str">
        <f t="shared" si="24"/>
        <v/>
      </c>
    </row>
    <row r="58" spans="3:19" ht="12.6" customHeight="1">
      <c r="C58" s="352" t="s">
        <v>40</v>
      </c>
      <c r="D58" s="115"/>
      <c r="E58" s="338"/>
      <c r="F58" s="339"/>
      <c r="G58" s="340"/>
      <c r="H58" s="58"/>
      <c r="I58" s="338"/>
      <c r="J58" s="340"/>
      <c r="K58" s="31"/>
      <c r="L58" s="101">
        <f t="shared" si="19"/>
        <v>0</v>
      </c>
      <c r="M58" s="102" t="str">
        <f t="shared" si="20"/>
        <v/>
      </c>
      <c r="N58" s="36"/>
      <c r="O58" s="101">
        <f t="shared" si="21"/>
        <v>0</v>
      </c>
      <c r="P58" s="102" t="str">
        <f t="shared" si="22"/>
        <v/>
      </c>
      <c r="Q58" s="36"/>
      <c r="R58" s="101">
        <f t="shared" si="23"/>
        <v>0</v>
      </c>
      <c r="S58" s="102" t="str">
        <f t="shared" si="24"/>
        <v/>
      </c>
    </row>
    <row r="59" spans="3:19" ht="12.6" customHeight="1">
      <c r="C59" s="352" t="s">
        <v>41</v>
      </c>
      <c r="D59" s="115"/>
      <c r="E59" s="338"/>
      <c r="F59" s="339"/>
      <c r="G59" s="340"/>
      <c r="H59" s="58"/>
      <c r="I59" s="338"/>
      <c r="J59" s="340"/>
      <c r="K59" s="127"/>
      <c r="L59" s="101">
        <f t="shared" si="19"/>
        <v>0</v>
      </c>
      <c r="M59" s="102" t="str">
        <f t="shared" si="20"/>
        <v/>
      </c>
      <c r="N59" s="36"/>
      <c r="O59" s="101">
        <f t="shared" si="21"/>
        <v>0</v>
      </c>
      <c r="P59" s="102" t="str">
        <f t="shared" si="22"/>
        <v/>
      </c>
      <c r="Q59" s="36"/>
      <c r="R59" s="101">
        <f t="shared" si="23"/>
        <v>0</v>
      </c>
      <c r="S59" s="102" t="str">
        <f t="shared" si="24"/>
        <v/>
      </c>
    </row>
    <row r="60" spans="3:19" ht="12.6" customHeight="1">
      <c r="C60" s="353" t="s">
        <v>274</v>
      </c>
      <c r="D60" s="115"/>
      <c r="E60" s="347"/>
      <c r="F60" s="348"/>
      <c r="G60" s="349"/>
      <c r="H60" s="58"/>
      <c r="I60" s="347"/>
      <c r="J60" s="349"/>
      <c r="K60" s="31"/>
      <c r="L60" s="45">
        <f t="shared" si="19"/>
        <v>0</v>
      </c>
      <c r="M60" s="37" t="str">
        <f t="shared" si="20"/>
        <v/>
      </c>
      <c r="N60" s="36"/>
      <c r="O60" s="45">
        <f t="shared" si="21"/>
        <v>0</v>
      </c>
      <c r="P60" s="37" t="str">
        <f t="shared" si="22"/>
        <v/>
      </c>
      <c r="Q60" s="36"/>
      <c r="R60" s="45">
        <f t="shared" si="23"/>
        <v>0</v>
      </c>
      <c r="S60" s="37" t="str">
        <f t="shared" si="24"/>
        <v/>
      </c>
    </row>
    <row r="61" spans="3:19" ht="12.6" customHeight="1">
      <c r="C61" s="42" t="s">
        <v>151</v>
      </c>
      <c r="D61" s="42"/>
      <c r="E61" s="55">
        <f>SUM(E39:E60)</f>
        <v>13.6</v>
      </c>
      <c r="F61" s="55">
        <f t="shared" ref="F61:G61" si="25">SUM(F39:F60)</f>
        <v>7.8</v>
      </c>
      <c r="G61" s="55">
        <f t="shared" si="25"/>
        <v>16.399999999999999</v>
      </c>
      <c r="H61" s="55"/>
      <c r="I61" s="55">
        <f t="shared" ref="I61:J61" si="26">SUM(I39:I60)</f>
        <v>6.3</v>
      </c>
      <c r="J61" s="55">
        <f t="shared" si="26"/>
        <v>9.1</v>
      </c>
      <c r="K61" s="69"/>
      <c r="L61" s="90">
        <f t="shared" si="19"/>
        <v>5.8</v>
      </c>
      <c r="M61" s="43">
        <f t="shared" si="20"/>
        <v>0.74358974358974361</v>
      </c>
      <c r="N61" s="43"/>
      <c r="O61" s="90">
        <f t="shared" si="21"/>
        <v>-2.7999999999999989</v>
      </c>
      <c r="P61" s="43">
        <f t="shared" si="22"/>
        <v>-0.1707317073170731</v>
      </c>
      <c r="Q61" s="43"/>
      <c r="R61" s="90">
        <f t="shared" si="23"/>
        <v>-2.8</v>
      </c>
      <c r="S61" s="43">
        <f t="shared" si="24"/>
        <v>-0.30769230769230771</v>
      </c>
    </row>
  </sheetData>
  <sheetProtection algorithmName="SHA-512" hashValue="SnqunEc2LVZPAJA8I01/vu2bbnpdBtIihmvaRwLJrupa91otutnwpJUC+swKRXql2Ox9Sa2o3/E19JWjUpdWsw==" saltValue="ZPMIosfAAIm7K1txdLG6dA==" spinCount="100000" sheet="1" objects="1" scenarios="1" selectLockedCells="1" selectUnlockedCells="1"/>
  <conditionalFormatting sqref="L8:L61 O8:O61 R8:R61">
    <cfRule type="expression" dxfId="32" priority="3">
      <formula>IF(ABS(L8)&gt;=100,TRUE,FALSE)</formula>
    </cfRule>
  </conditionalFormatting>
  <conditionalFormatting sqref="M8:N21 P8:Q21 S8:S21">
    <cfRule type="expression" dxfId="31" priority="22">
      <formula>IF(M8="&lt;-500%",TRUE,FALSE)</formula>
    </cfRule>
  </conditionalFormatting>
  <conditionalFormatting sqref="M23:N61 P23:Q61 S23:S61">
    <cfRule type="expression" dxfId="30" priority="4">
      <formula>IF(M23="&lt;-500%",TRUE,FALSE)</formula>
    </cfRule>
  </conditionalFormatting>
  <printOptions horizontalCentered="1"/>
  <pageMargins left="0.5" right="0.5" top="0.75" bottom="0.5" header="0.3" footer="0.3"/>
  <pageSetup scale="89" orientation="landscape" r:id="rId1"/>
  <headerFooter scaleWithDoc="0">
    <oddFooter>&amp;L&amp;10Supplemental Cash Activity, p.&amp;P of &amp;N&amp;R&amp;10Updated &amp;D</oddFooter>
  </headerFooter>
  <rowBreaks count="1" manualBreakCount="1">
    <brk id="37" min="2" max="18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9E71E-933F-4C56-98F0-FC824A692560}">
  <sheetPr>
    <tabColor theme="9" tint="0.79998168889431442"/>
    <outlinePr showOutlineSymbols="0"/>
  </sheetPr>
  <dimension ref="A1:M43"/>
  <sheetViews>
    <sheetView showGridLines="0" showRowColHeaders="0" showZeros="0" showOutlineSymbols="0" zoomScaleNormal="100" workbookViewId="0">
      <pane ySplit="4" topLeftCell="A5" activePane="bottomLeft" state="frozen"/>
      <selection activeCell="C3" sqref="C3"/>
      <selection pane="bottomLeft"/>
    </sheetView>
  </sheetViews>
  <sheetFormatPr defaultColWidth="11" defaultRowHeight="12.6"/>
  <cols>
    <col min="1" max="1" width="3.21875" style="7" bestFit="1" customWidth="1"/>
    <col min="2" max="2" width="1.6640625" style="11" customWidth="1"/>
    <col min="3" max="3" width="29.44140625" style="11" bestFit="1" customWidth="1"/>
    <col min="4" max="4" width="2.21875" style="11" customWidth="1"/>
    <col min="5" max="7" width="9.44140625" style="54" customWidth="1"/>
    <col min="8" max="8" width="2.21875" style="11" customWidth="1"/>
    <col min="9" max="9" width="9.44140625" style="35" customWidth="1"/>
    <col min="10" max="10" width="9.44140625" style="32" customWidth="1"/>
    <col min="11" max="11" width="0.88671875" style="32" customWidth="1"/>
    <col min="12" max="12" width="9.44140625" style="35" customWidth="1"/>
    <col min="13" max="13" width="9.44140625" style="32" customWidth="1"/>
    <col min="14" max="14" width="13" style="11" customWidth="1"/>
    <col min="15" max="16384" width="11" style="11"/>
  </cols>
  <sheetData>
    <row r="1" spans="1:13" s="5" customFormat="1" ht="10.199999999999999">
      <c r="A1" s="228" t="s">
        <v>0</v>
      </c>
      <c r="B1" s="1"/>
      <c r="C1" s="2"/>
      <c r="D1" s="3"/>
      <c r="E1" s="53"/>
      <c r="F1" s="53"/>
      <c r="G1" s="53"/>
      <c r="I1" s="33"/>
      <c r="J1" s="34"/>
      <c r="K1" s="34"/>
      <c r="L1" s="33"/>
      <c r="M1" s="34"/>
    </row>
    <row r="2" spans="1:13" ht="22.2" customHeight="1">
      <c r="B2" s="22"/>
      <c r="C2" s="123"/>
      <c r="D2" s="9"/>
      <c r="E2" s="30"/>
      <c r="F2" s="30"/>
      <c r="G2" s="30"/>
      <c r="I2" s="49"/>
      <c r="J2" s="46"/>
      <c r="K2" s="46"/>
      <c r="L2" s="49"/>
      <c r="M2" s="46"/>
    </row>
    <row r="3" spans="1:13" ht="21">
      <c r="B3" s="22"/>
      <c r="C3" s="123" t="s">
        <v>199</v>
      </c>
      <c r="D3" s="9"/>
      <c r="E3" s="30"/>
      <c r="F3" s="30"/>
      <c r="G3" s="30"/>
      <c r="I3" s="49"/>
      <c r="J3" s="46"/>
      <c r="K3" s="46"/>
      <c r="L3" s="49"/>
      <c r="M3" s="46"/>
    </row>
    <row r="4" spans="1:13" ht="12.6" customHeight="1">
      <c r="C4" s="136" t="s">
        <v>152</v>
      </c>
      <c r="E4" s="30" t="s">
        <v>225</v>
      </c>
      <c r="F4" s="242" t="s">
        <v>228</v>
      </c>
      <c r="G4" s="242" t="s">
        <v>226</v>
      </c>
      <c r="H4" s="10"/>
      <c r="I4" s="243" t="s">
        <v>230</v>
      </c>
      <c r="J4" s="243" t="s">
        <v>231</v>
      </c>
      <c r="K4" s="46"/>
      <c r="L4" s="243" t="s">
        <v>232</v>
      </c>
      <c r="M4" s="243" t="s">
        <v>233</v>
      </c>
    </row>
    <row r="5" spans="1:13" ht="9" customHeight="1">
      <c r="E5" s="11"/>
      <c r="F5" s="11"/>
      <c r="G5" s="11"/>
      <c r="I5" s="11"/>
      <c r="J5" s="11"/>
      <c r="K5" s="11"/>
      <c r="L5" s="11"/>
      <c r="M5" s="11"/>
    </row>
    <row r="6" spans="1:13" ht="12.6" customHeight="1">
      <c r="C6" s="220" t="s">
        <v>174</v>
      </c>
      <c r="D6" s="31"/>
      <c r="E6" s="63"/>
      <c r="F6" s="63"/>
      <c r="G6" s="63"/>
      <c r="H6" s="31"/>
      <c r="I6" s="134"/>
      <c r="J6" s="135"/>
      <c r="K6" s="135"/>
      <c r="L6" s="134"/>
      <c r="M6" s="135"/>
    </row>
    <row r="7" spans="1:13" ht="12.6" customHeight="1">
      <c r="C7" s="29" t="s">
        <v>165</v>
      </c>
      <c r="D7" s="31"/>
      <c r="E7" s="156">
        <f>F13</f>
        <v>500</v>
      </c>
      <c r="F7" s="248">
        <v>500</v>
      </c>
      <c r="G7" s="249"/>
      <c r="H7" s="95"/>
      <c r="I7" s="101">
        <f t="shared" ref="I7:I8" si="0">IF(E7+F7=0,0,E7-F7)</f>
        <v>0</v>
      </c>
      <c r="J7" s="102">
        <f t="shared" ref="J7:J15" si="1">IFERROR(IF(E7/F7-1&lt;=-5,"&lt;-500%",IF(E7/F7-1&gt;5,"&gt;500%",IF(ABS(E7/F7-1)&lt;1%,0,E7/F7-1))),"")</f>
        <v>0</v>
      </c>
      <c r="K7" s="36"/>
      <c r="L7" s="101">
        <f t="shared" ref="L7:L8" si="2">IF(E7+G7=0,0,E7-G7)</f>
        <v>500</v>
      </c>
      <c r="M7" s="102" t="str">
        <f t="shared" ref="M7:M15" si="3">IFERROR(IF(E7/G7-1&lt;=-5,"&lt;-500%",IF(E7/G7-1&gt;5,"&gt;500%",IF(ABS(E7/G7-1)&lt;1%,0,E7/G7-1))),"")</f>
        <v/>
      </c>
    </row>
    <row r="8" spans="1:13" ht="12.6" customHeight="1">
      <c r="C8" s="29" t="s">
        <v>163</v>
      </c>
      <c r="D8" s="31"/>
      <c r="E8" s="250">
        <v>3.5</v>
      </c>
      <c r="F8" s="251"/>
      <c r="G8" s="252"/>
      <c r="H8" s="95"/>
      <c r="I8" s="101">
        <f t="shared" si="0"/>
        <v>3.5</v>
      </c>
      <c r="J8" s="102" t="str">
        <f t="shared" si="1"/>
        <v/>
      </c>
      <c r="K8" s="36"/>
      <c r="L8" s="101">
        <f t="shared" si="2"/>
        <v>3.5</v>
      </c>
      <c r="M8" s="102" t="str">
        <f t="shared" si="3"/>
        <v/>
      </c>
    </row>
    <row r="9" spans="1:13" ht="12.6" customHeight="1">
      <c r="C9" s="29" t="s">
        <v>162</v>
      </c>
      <c r="D9" s="31"/>
      <c r="E9" s="253">
        <v>5</v>
      </c>
      <c r="F9" s="251"/>
      <c r="G9" s="252"/>
      <c r="H9" s="95"/>
      <c r="I9" s="101">
        <f t="shared" ref="I9:I15" si="4">IF(E9+F9=0,0,E9-F9)</f>
        <v>5</v>
      </c>
      <c r="J9" s="102" t="str">
        <f t="shared" si="1"/>
        <v/>
      </c>
      <c r="K9" s="36"/>
      <c r="L9" s="101">
        <f t="shared" ref="L9:L15" si="5">IF(E9+G9=0,0,E9-G9)</f>
        <v>5</v>
      </c>
      <c r="M9" s="102" t="str">
        <f t="shared" si="3"/>
        <v/>
      </c>
    </row>
    <row r="10" spans="1:13" ht="12.6" customHeight="1">
      <c r="C10" s="29" t="s">
        <v>161</v>
      </c>
      <c r="D10" s="31"/>
      <c r="E10" s="253">
        <v>10</v>
      </c>
      <c r="F10" s="251"/>
      <c r="G10" s="252"/>
      <c r="H10" s="95"/>
      <c r="I10" s="101">
        <f t="shared" si="4"/>
        <v>10</v>
      </c>
      <c r="J10" s="102" t="str">
        <f t="shared" si="1"/>
        <v/>
      </c>
      <c r="K10" s="36"/>
      <c r="L10" s="101">
        <f t="shared" si="5"/>
        <v>10</v>
      </c>
      <c r="M10" s="102" t="str">
        <f t="shared" si="3"/>
        <v/>
      </c>
    </row>
    <row r="11" spans="1:13" ht="12.6" customHeight="1">
      <c r="C11" s="29" t="s">
        <v>175</v>
      </c>
      <c r="D11" s="31"/>
      <c r="E11" s="254">
        <v>6</v>
      </c>
      <c r="F11" s="255"/>
      <c r="G11" s="256"/>
      <c r="H11" s="95"/>
      <c r="I11" s="101">
        <f t="shared" si="4"/>
        <v>6</v>
      </c>
      <c r="J11" s="102" t="str">
        <f t="shared" si="1"/>
        <v/>
      </c>
      <c r="K11" s="36"/>
      <c r="L11" s="101">
        <f t="shared" si="5"/>
        <v>6</v>
      </c>
      <c r="M11" s="102" t="str">
        <f t="shared" si="3"/>
        <v/>
      </c>
    </row>
    <row r="12" spans="1:13" ht="12.6" customHeight="1">
      <c r="C12" s="146" t="s">
        <v>159</v>
      </c>
      <c r="D12" s="31"/>
      <c r="E12" s="257">
        <v>-7</v>
      </c>
      <c r="F12" s="258"/>
      <c r="G12" s="259"/>
      <c r="H12" s="95"/>
      <c r="I12" s="45">
        <f t="shared" si="4"/>
        <v>-7</v>
      </c>
      <c r="J12" s="37" t="str">
        <f t="shared" si="1"/>
        <v/>
      </c>
      <c r="K12" s="36"/>
      <c r="L12" s="45">
        <f t="shared" si="5"/>
        <v>-7</v>
      </c>
      <c r="M12" s="37" t="str">
        <f t="shared" si="3"/>
        <v/>
      </c>
    </row>
    <row r="13" spans="1:13" ht="12.6" customHeight="1">
      <c r="C13" s="233" t="s">
        <v>158</v>
      </c>
      <c r="D13" s="42"/>
      <c r="E13" s="141">
        <f>SUM(E7:E11)-ABS(E12)</f>
        <v>517.5</v>
      </c>
      <c r="F13" s="141">
        <f t="shared" ref="F13:G13" si="6">SUM(F7:F11)-ABS(F12)</f>
        <v>500</v>
      </c>
      <c r="G13" s="141">
        <f t="shared" si="6"/>
        <v>0</v>
      </c>
      <c r="H13" s="96"/>
      <c r="I13" s="90">
        <f t="shared" si="4"/>
        <v>17.5</v>
      </c>
      <c r="J13" s="43">
        <f t="shared" si="1"/>
        <v>3.499999999999992E-2</v>
      </c>
      <c r="K13" s="43"/>
      <c r="L13" s="90">
        <f t="shared" si="5"/>
        <v>517.5</v>
      </c>
      <c r="M13" s="43" t="str">
        <f t="shared" si="3"/>
        <v/>
      </c>
    </row>
    <row r="14" spans="1:13" ht="12.6" customHeight="1">
      <c r="C14" s="140" t="s">
        <v>164</v>
      </c>
      <c r="D14" s="31"/>
      <c r="E14" s="260">
        <v>6</v>
      </c>
      <c r="F14" s="261"/>
      <c r="G14" s="262"/>
      <c r="H14" s="95"/>
      <c r="I14" s="169">
        <f t="shared" si="4"/>
        <v>6</v>
      </c>
      <c r="J14" s="37" t="str">
        <f t="shared" si="1"/>
        <v/>
      </c>
      <c r="K14" s="36"/>
      <c r="L14" s="169">
        <f t="shared" si="5"/>
        <v>6</v>
      </c>
      <c r="M14" s="37" t="str">
        <f t="shared" si="3"/>
        <v/>
      </c>
    </row>
    <row r="15" spans="1:13" ht="12.6" customHeight="1">
      <c r="C15" s="42" t="s">
        <v>177</v>
      </c>
      <c r="D15" s="42"/>
      <c r="E15" s="143">
        <f>E13*E14</f>
        <v>3105</v>
      </c>
      <c r="F15" s="143">
        <f t="shared" ref="F15:G15" si="7">F13*F14</f>
        <v>0</v>
      </c>
      <c r="G15" s="143">
        <f t="shared" si="7"/>
        <v>0</v>
      </c>
      <c r="I15" s="168">
        <f t="shared" si="4"/>
        <v>3105</v>
      </c>
      <c r="J15" s="43" t="str">
        <f t="shared" si="1"/>
        <v/>
      </c>
      <c r="K15" s="43"/>
      <c r="L15" s="168">
        <f t="shared" si="5"/>
        <v>3105</v>
      </c>
      <c r="M15" s="43" t="str">
        <f t="shared" si="3"/>
        <v/>
      </c>
    </row>
    <row r="16" spans="1:13" ht="4.8" customHeight="1">
      <c r="C16" s="31"/>
      <c r="D16" s="31"/>
      <c r="E16" s="58"/>
      <c r="F16" s="58"/>
      <c r="G16" s="58"/>
      <c r="I16" s="11"/>
      <c r="J16" s="11"/>
      <c r="K16" s="11"/>
      <c r="L16" s="11"/>
      <c r="M16" s="11"/>
    </row>
    <row r="17" spans="1:13" ht="12.6" customHeight="1">
      <c r="C17" s="42" t="s">
        <v>173</v>
      </c>
      <c r="D17" s="31"/>
      <c r="E17" s="59"/>
      <c r="F17" s="59"/>
      <c r="G17" s="59"/>
      <c r="I17" s="11"/>
      <c r="J17" s="11"/>
      <c r="K17" s="11"/>
      <c r="L17" s="11"/>
      <c r="M17" s="11"/>
    </row>
    <row r="18" spans="1:13" ht="12.6" customHeight="1">
      <c r="C18" s="220" t="s">
        <v>153</v>
      </c>
      <c r="D18" s="31"/>
      <c r="E18" s="59"/>
      <c r="F18" s="59"/>
      <c r="G18" s="59"/>
      <c r="H18" s="31"/>
      <c r="I18" s="139"/>
      <c r="J18" s="36"/>
      <c r="K18" s="36"/>
      <c r="L18" s="139"/>
      <c r="M18" s="36"/>
    </row>
    <row r="19" spans="1:13" ht="12.6" customHeight="1">
      <c r="A19" s="11"/>
      <c r="C19" s="160" t="s">
        <v>166</v>
      </c>
      <c r="D19" s="31"/>
      <c r="E19" s="151">
        <f>F19+F22-E10</f>
        <v>-10</v>
      </c>
      <c r="F19" s="263"/>
      <c r="G19" s="249"/>
      <c r="H19" s="31"/>
      <c r="I19" s="101">
        <f t="shared" ref="I19:I20" si="8">IF(E19+F19=0,0,E19-F19)</f>
        <v>-10</v>
      </c>
      <c r="J19" s="102" t="str">
        <f t="shared" ref="J19:J25" si="9">IFERROR(IF(E19/F19-1&lt;=-5,"&lt;-500%",IF(E19/F19-1&gt;5,"&gt;500%",IF(ABS(E19/F19-1)&lt;1%,0,E19/F19-1))),"")</f>
        <v/>
      </c>
      <c r="K19" s="36"/>
      <c r="L19" s="101">
        <f t="shared" ref="L19:L20" si="10">IF(E19+G19=0,0,E19-G19)</f>
        <v>-10</v>
      </c>
      <c r="M19" s="102" t="str">
        <f t="shared" ref="M19:M25" si="11">IFERROR(IF(E19/G19-1&lt;=-5,"&lt;-500%",IF(E19/G19-1&gt;5,"&gt;500%",IF(ABS(E19/G19-1)&lt;1%,0,E19/G19-1))),"")</f>
        <v/>
      </c>
    </row>
    <row r="20" spans="1:13" ht="12.6" customHeight="1">
      <c r="A20" s="11"/>
      <c r="C20" s="158" t="s">
        <v>160</v>
      </c>
      <c r="D20" s="59"/>
      <c r="E20" s="264">
        <v>5.5680000000000005</v>
      </c>
      <c r="F20" s="265"/>
      <c r="G20" s="266"/>
      <c r="H20" s="144"/>
      <c r="I20" s="161">
        <f t="shared" si="8"/>
        <v>5.5680000000000005</v>
      </c>
      <c r="J20" s="102" t="str">
        <f t="shared" si="9"/>
        <v/>
      </c>
      <c r="K20" s="36"/>
      <c r="L20" s="161">
        <f t="shared" si="10"/>
        <v>5.5680000000000005</v>
      </c>
      <c r="M20" s="102" t="str">
        <f t="shared" si="11"/>
        <v/>
      </c>
    </row>
    <row r="21" spans="1:13" ht="12.6" customHeight="1">
      <c r="A21" s="11"/>
      <c r="C21" s="115" t="s">
        <v>171</v>
      </c>
      <c r="D21" s="31"/>
      <c r="E21" s="58">
        <f t="shared" ref="E21:G21" si="12">IF(E20&lt;E$14,E19*(1-E20/E$14),0)</f>
        <v>-0.71999999999999953</v>
      </c>
      <c r="F21" s="58">
        <f t="shared" si="12"/>
        <v>0</v>
      </c>
      <c r="G21" s="58">
        <f t="shared" si="12"/>
        <v>0</v>
      </c>
      <c r="H21" s="31"/>
      <c r="I21" s="91">
        <f t="shared" ref="I21:I23" si="13">IF(E21+F21=0,0,E21-F21)</f>
        <v>-0.71999999999999953</v>
      </c>
      <c r="J21" s="36" t="str">
        <f t="shared" si="9"/>
        <v/>
      </c>
      <c r="K21" s="36"/>
      <c r="L21" s="91">
        <f t="shared" ref="L21:L23" si="14">IF(E21+G21=0,0,E21-G21)</f>
        <v>-0.71999999999999953</v>
      </c>
      <c r="M21" s="36" t="str">
        <f t="shared" si="11"/>
        <v/>
      </c>
    </row>
    <row r="22" spans="1:13" ht="12.6" customHeight="1">
      <c r="A22" s="11"/>
      <c r="C22" s="29" t="s">
        <v>167</v>
      </c>
      <c r="E22" s="267">
        <v>12</v>
      </c>
      <c r="F22" s="268"/>
      <c r="G22" s="269"/>
      <c r="H22" s="31"/>
      <c r="I22" s="101">
        <f t="shared" si="13"/>
        <v>12</v>
      </c>
      <c r="J22" s="102" t="str">
        <f t="shared" si="9"/>
        <v/>
      </c>
      <c r="K22" s="36"/>
      <c r="L22" s="101">
        <f t="shared" si="14"/>
        <v>12</v>
      </c>
      <c r="M22" s="102" t="str">
        <f t="shared" si="11"/>
        <v/>
      </c>
    </row>
    <row r="23" spans="1:13" ht="12.6" customHeight="1">
      <c r="A23" s="11"/>
      <c r="C23" s="159" t="s">
        <v>160</v>
      </c>
      <c r="E23" s="270">
        <v>5.1840000000000002</v>
      </c>
      <c r="F23" s="271"/>
      <c r="G23" s="272"/>
      <c r="H23" s="144"/>
      <c r="I23" s="161">
        <f t="shared" si="13"/>
        <v>5.1840000000000002</v>
      </c>
      <c r="J23" s="102" t="str">
        <f t="shared" si="9"/>
        <v/>
      </c>
      <c r="K23" s="36"/>
      <c r="L23" s="161">
        <f t="shared" si="14"/>
        <v>5.1840000000000002</v>
      </c>
      <c r="M23" s="102" t="str">
        <f t="shared" si="11"/>
        <v/>
      </c>
    </row>
    <row r="24" spans="1:13" ht="12.6" customHeight="1">
      <c r="A24" s="11"/>
      <c r="C24" s="145" t="s">
        <v>171</v>
      </c>
      <c r="E24" s="150">
        <f t="shared" ref="E24" si="15">IF(E23&lt;E$14,E22*(1-E23/E$14),0)</f>
        <v>1.6320000000000001</v>
      </c>
      <c r="F24" s="150">
        <f t="shared" ref="F24" si="16">IF(F23&lt;F$14,F22*(1-F23/F$14),0)</f>
        <v>0</v>
      </c>
      <c r="G24" s="150">
        <f t="shared" ref="G24" si="17">IF(G23&lt;G$14,G22*(1-G23/G$14),0)</f>
        <v>0</v>
      </c>
      <c r="H24" s="31"/>
      <c r="I24" s="157">
        <f t="shared" ref="I24:I25" si="18">IF(E24+F24=0,0,E24-F24)</f>
        <v>1.6320000000000001</v>
      </c>
      <c r="J24" s="142" t="str">
        <f t="shared" si="9"/>
        <v/>
      </c>
      <c r="K24" s="36"/>
      <c r="L24" s="157">
        <f t="shared" ref="L24:L25" si="19">IF(E24+G24=0,0,E24-G24)</f>
        <v>1.6320000000000001</v>
      </c>
      <c r="M24" s="142" t="str">
        <f t="shared" si="11"/>
        <v/>
      </c>
    </row>
    <row r="25" spans="1:13" ht="12.6" customHeight="1">
      <c r="A25" s="11"/>
      <c r="C25" s="29" t="s">
        <v>170</v>
      </c>
      <c r="D25" s="31"/>
      <c r="E25" s="58">
        <f>SUM(E21,E24)</f>
        <v>0.91200000000000059</v>
      </c>
      <c r="F25" s="58">
        <f t="shared" ref="F25:G25" si="20">SUM(F21,F24)</f>
        <v>0</v>
      </c>
      <c r="G25" s="58">
        <f t="shared" si="20"/>
        <v>0</v>
      </c>
      <c r="H25" s="95"/>
      <c r="I25" s="91">
        <f t="shared" si="18"/>
        <v>0.91200000000000059</v>
      </c>
      <c r="J25" s="36" t="str">
        <f t="shared" si="9"/>
        <v/>
      </c>
      <c r="K25" s="36"/>
      <c r="L25" s="91">
        <f t="shared" si="19"/>
        <v>0.91200000000000059</v>
      </c>
      <c r="M25" s="36" t="str">
        <f t="shared" si="11"/>
        <v/>
      </c>
    </row>
    <row r="26" spans="1:13" ht="4.8" customHeight="1">
      <c r="C26" s="31"/>
      <c r="D26" s="31"/>
      <c r="E26" s="58"/>
      <c r="F26" s="58"/>
      <c r="G26" s="58"/>
      <c r="I26" s="11"/>
      <c r="J26" s="11"/>
      <c r="K26" s="11"/>
      <c r="L26" s="11"/>
      <c r="M26" s="11"/>
    </row>
    <row r="27" spans="1:13" ht="12.6" customHeight="1">
      <c r="A27" s="11"/>
      <c r="C27" s="220" t="s">
        <v>154</v>
      </c>
      <c r="D27" s="31"/>
      <c r="E27" s="59"/>
      <c r="F27" s="59"/>
      <c r="G27" s="59"/>
      <c r="H27" s="31"/>
      <c r="I27" s="139"/>
      <c r="J27" s="36"/>
      <c r="K27" s="36"/>
      <c r="L27" s="139"/>
      <c r="M27" s="36"/>
    </row>
    <row r="28" spans="1:13" ht="12.6" customHeight="1">
      <c r="A28" s="11"/>
      <c r="C28" s="29" t="s">
        <v>166</v>
      </c>
      <c r="D28" s="31"/>
      <c r="E28" s="151">
        <f>F28+F31-E11</f>
        <v>-6</v>
      </c>
      <c r="F28" s="268"/>
      <c r="G28" s="269"/>
      <c r="H28" s="31"/>
      <c r="I28" s="101">
        <f t="shared" ref="I28:I34" si="21">IF(E28+F28=0,0,E28-F28)</f>
        <v>-6</v>
      </c>
      <c r="J28" s="102" t="str">
        <f t="shared" ref="J28:J34" si="22">IFERROR(IF(E28/F28-1&lt;=-5,"&lt;-500%",IF(E28/F28-1&gt;5,"&gt;500%",IF(ABS(E28/F28-1)&lt;1%,0,E28/F28-1))),"")</f>
        <v/>
      </c>
      <c r="K28" s="36"/>
      <c r="L28" s="101">
        <f t="shared" ref="L28:L34" si="23">IF(E28+G28=0,0,E28-G28)</f>
        <v>-6</v>
      </c>
      <c r="M28" s="102" t="str">
        <f t="shared" ref="M28:M34" si="24">IFERROR(IF(E28/G28-1&lt;=-5,"&lt;-500%",IF(E28/G28-1&gt;5,"&gt;500%",IF(ABS(E28/G28-1)&lt;1%,0,E28/G28-1))),"")</f>
        <v/>
      </c>
    </row>
    <row r="29" spans="1:13" ht="12.6" customHeight="1">
      <c r="A29" s="11"/>
      <c r="C29" s="115" t="s">
        <v>160</v>
      </c>
      <c r="D29" s="59"/>
      <c r="E29" s="264">
        <v>6.4560000000000004</v>
      </c>
      <c r="F29" s="265"/>
      <c r="G29" s="266"/>
      <c r="H29" s="144"/>
      <c r="I29" s="161">
        <f t="shared" si="21"/>
        <v>6.4560000000000004</v>
      </c>
      <c r="J29" s="102" t="str">
        <f t="shared" si="22"/>
        <v/>
      </c>
      <c r="K29" s="36"/>
      <c r="L29" s="161">
        <f t="shared" si="23"/>
        <v>6.4560000000000004</v>
      </c>
      <c r="M29" s="102" t="str">
        <f t="shared" si="24"/>
        <v/>
      </c>
    </row>
    <row r="30" spans="1:13" ht="12.6" customHeight="1">
      <c r="A30" s="11"/>
      <c r="C30" s="115" t="s">
        <v>155</v>
      </c>
      <c r="D30" s="31"/>
      <c r="E30" s="58">
        <f t="shared" ref="E30" si="25">IF(E29&lt;E$14,E28*(1-E29/E$14),0)</f>
        <v>0</v>
      </c>
      <c r="F30" s="58">
        <f t="shared" ref="F30" si="26">IF(F29&lt;F$14,F28*(1-F29/F$14),0)</f>
        <v>0</v>
      </c>
      <c r="G30" s="58">
        <f t="shared" ref="G30" si="27">IF(G29&lt;G$14,G28*(1-G29/G$14),0)</f>
        <v>0</v>
      </c>
      <c r="H30" s="31"/>
      <c r="I30" s="91">
        <f t="shared" si="21"/>
        <v>0</v>
      </c>
      <c r="J30" s="36" t="str">
        <f t="shared" si="22"/>
        <v/>
      </c>
      <c r="K30" s="36"/>
      <c r="L30" s="91">
        <f t="shared" si="23"/>
        <v>0</v>
      </c>
      <c r="M30" s="36" t="str">
        <f t="shared" si="24"/>
        <v/>
      </c>
    </row>
    <row r="31" spans="1:13" ht="12.6" customHeight="1">
      <c r="A31" s="11"/>
      <c r="C31" s="29" t="s">
        <v>167</v>
      </c>
      <c r="E31" s="267">
        <v>7</v>
      </c>
      <c r="F31" s="268"/>
      <c r="G31" s="269"/>
      <c r="H31" s="31"/>
      <c r="I31" s="101">
        <f t="shared" si="21"/>
        <v>7</v>
      </c>
      <c r="J31" s="102" t="str">
        <f t="shared" si="22"/>
        <v/>
      </c>
      <c r="K31" s="36"/>
      <c r="L31" s="101">
        <f t="shared" si="23"/>
        <v>7</v>
      </c>
      <c r="M31" s="102" t="str">
        <f t="shared" si="24"/>
        <v/>
      </c>
    </row>
    <row r="32" spans="1:13" ht="12.6" customHeight="1">
      <c r="A32" s="11"/>
      <c r="C32" s="115" t="s">
        <v>160</v>
      </c>
      <c r="E32" s="270">
        <v>5.58</v>
      </c>
      <c r="F32" s="271"/>
      <c r="G32" s="272"/>
      <c r="H32" s="144"/>
      <c r="I32" s="161">
        <f t="shared" si="21"/>
        <v>5.58</v>
      </c>
      <c r="J32" s="102" t="str">
        <f t="shared" si="22"/>
        <v/>
      </c>
      <c r="K32" s="36"/>
      <c r="L32" s="161">
        <f t="shared" si="23"/>
        <v>5.58</v>
      </c>
      <c r="M32" s="102" t="str">
        <f t="shared" si="24"/>
        <v/>
      </c>
    </row>
    <row r="33" spans="1:13" ht="12.6" customHeight="1">
      <c r="A33" s="11"/>
      <c r="C33" s="145" t="s">
        <v>155</v>
      </c>
      <c r="E33" s="150">
        <f t="shared" ref="E33" si="28">IF(E32&lt;E$14,E31*(1-E32/E$14),0)</f>
        <v>0.48999999999999966</v>
      </c>
      <c r="F33" s="150">
        <f t="shared" ref="F33" si="29">IF(F32&lt;F$14,F31*(1-F32/F$14),0)</f>
        <v>0</v>
      </c>
      <c r="G33" s="150">
        <f t="shared" ref="G33" si="30">IF(G32&lt;G$14,G31*(1-G32/G$14),0)</f>
        <v>0</v>
      </c>
      <c r="H33" s="31"/>
      <c r="I33" s="157">
        <f t="shared" si="21"/>
        <v>0.48999999999999966</v>
      </c>
      <c r="J33" s="142" t="str">
        <f t="shared" si="22"/>
        <v/>
      </c>
      <c r="K33" s="36"/>
      <c r="L33" s="157">
        <f t="shared" si="23"/>
        <v>0.48999999999999966</v>
      </c>
      <c r="M33" s="142" t="str">
        <f t="shared" si="24"/>
        <v/>
      </c>
    </row>
    <row r="34" spans="1:13" ht="12.6" customHeight="1">
      <c r="A34" s="11"/>
      <c r="C34" s="29" t="s">
        <v>170</v>
      </c>
      <c r="D34" s="31"/>
      <c r="E34" s="58">
        <f>SUM(E30,E33)</f>
        <v>0.48999999999999966</v>
      </c>
      <c r="F34" s="58">
        <f t="shared" ref="F34" si="31">SUM(F30,F33)</f>
        <v>0</v>
      </c>
      <c r="G34" s="58">
        <f t="shared" ref="G34" si="32">SUM(G30,G33)</f>
        <v>0</v>
      </c>
      <c r="H34" s="31"/>
      <c r="I34" s="91">
        <f t="shared" si="21"/>
        <v>0.48999999999999966</v>
      </c>
      <c r="J34" s="36" t="str">
        <f t="shared" si="22"/>
        <v/>
      </c>
      <c r="K34" s="36"/>
      <c r="L34" s="91">
        <f t="shared" si="23"/>
        <v>0.48999999999999966</v>
      </c>
      <c r="M34" s="36" t="str">
        <f t="shared" si="24"/>
        <v/>
      </c>
    </row>
    <row r="35" spans="1:13" ht="4.8" customHeight="1">
      <c r="C35" s="31"/>
      <c r="D35" s="31"/>
      <c r="E35" s="58"/>
      <c r="F35" s="58"/>
      <c r="G35" s="58"/>
      <c r="I35" s="11"/>
      <c r="J35" s="11"/>
      <c r="K35" s="11"/>
      <c r="L35" s="11"/>
      <c r="M35" s="11"/>
    </row>
    <row r="36" spans="1:13" ht="12.6" customHeight="1">
      <c r="A36" s="11"/>
      <c r="C36" s="220" t="s">
        <v>168</v>
      </c>
      <c r="D36" s="31"/>
      <c r="E36" s="58"/>
      <c r="F36" s="58"/>
      <c r="G36" s="58"/>
      <c r="H36" s="31"/>
      <c r="I36" s="139"/>
      <c r="J36" s="36"/>
      <c r="K36" s="36"/>
      <c r="L36" s="139"/>
      <c r="M36" s="36"/>
    </row>
    <row r="37" spans="1:13" ht="12.6" customHeight="1">
      <c r="A37" s="11"/>
      <c r="C37" s="29" t="s">
        <v>156</v>
      </c>
      <c r="D37" s="170"/>
      <c r="E37" s="273">
        <v>50</v>
      </c>
      <c r="F37" s="274"/>
      <c r="G37" s="275"/>
      <c r="H37" s="31"/>
      <c r="I37" s="162">
        <f t="shared" ref="I37" si="33">IF(E37+F37=0,0,E37-F37)</f>
        <v>50</v>
      </c>
      <c r="J37" s="36" t="str">
        <f>IFERROR(IF(E37/F37-1&lt;=-5,"&lt;-500%",IF(E37/F37-1&gt;5,"&gt;500%",IF(ABS(E37/F37-1)&lt;1%,0,E37/F37-1))),"")</f>
        <v/>
      </c>
      <c r="K37" s="36"/>
      <c r="L37" s="162">
        <f t="shared" ref="L37" si="34">IF(E37+G37=0,0,E37-G37)</f>
        <v>50</v>
      </c>
      <c r="M37" s="36" t="str">
        <f>IFERROR(IF(E37/G37-1&lt;=-5,"&lt;-500%",IF(E37/G37-1&gt;5,"&gt;500%",IF(ABS(E37/G37-1)&lt;1%,0,E37/G37-1))),"")</f>
        <v/>
      </c>
    </row>
    <row r="38" spans="1:13" ht="12.6" customHeight="1">
      <c r="A38" s="11"/>
      <c r="C38" s="29" t="s">
        <v>157</v>
      </c>
      <c r="D38" s="137"/>
      <c r="E38" s="276">
        <v>0.2</v>
      </c>
      <c r="F38" s="277"/>
      <c r="G38" s="278"/>
      <c r="H38" s="31"/>
      <c r="I38" s="163"/>
      <c r="J38" s="138"/>
      <c r="K38" s="138"/>
      <c r="L38" s="163"/>
      <c r="M38" s="138"/>
    </row>
    <row r="39" spans="1:13" ht="12.6" customHeight="1">
      <c r="A39" s="11"/>
      <c r="C39" s="38" t="s">
        <v>178</v>
      </c>
      <c r="D39" s="137"/>
      <c r="E39" s="279">
        <v>2200</v>
      </c>
      <c r="F39" s="280"/>
      <c r="G39" s="281"/>
      <c r="H39" s="31"/>
      <c r="I39" s="157">
        <f t="shared" ref="I39:I43" si="35">IF(E39+F39=0,0,E39-F39)</f>
        <v>2200</v>
      </c>
      <c r="J39" s="142" t="str">
        <f>IFERROR(IF(E39/F39-1&lt;=-5,"&lt;-500%",IF(E39/F39-1&gt;5,"&gt;500%",IF(ABS(E39/F39-1)&lt;1%,0,E39/F39-1))),"")</f>
        <v/>
      </c>
      <c r="K39" s="36"/>
      <c r="L39" s="157">
        <f t="shared" ref="L39:L43" si="36">IF(E39+G39=0,0,E39-G39)</f>
        <v>2200</v>
      </c>
      <c r="M39" s="142" t="str">
        <f>IFERROR(IF(E39/G39-1&lt;=-5,"&lt;-500%",IF(E39/G39-1&gt;5,"&gt;500%",IF(ABS(E39/G39-1)&lt;1%,0,E39/G39-1))),"")</f>
        <v/>
      </c>
    </row>
    <row r="40" spans="1:13" ht="12.6" customHeight="1">
      <c r="A40" s="11"/>
      <c r="C40" s="234" t="s">
        <v>155</v>
      </c>
      <c r="D40" s="31"/>
      <c r="E40" s="148">
        <f>IFERROR(E37/MIN(E14*(1-E38),E39/E13),0)</f>
        <v>11.761363636363635</v>
      </c>
      <c r="F40" s="148">
        <f>IFERROR(F37/MIN(F14*(1-F38),F39/F13),0)</f>
        <v>0</v>
      </c>
      <c r="G40" s="148">
        <f>IFERROR(G37/MIN(G14*(1-G38),G39/G13),0)</f>
        <v>0</v>
      </c>
      <c r="H40" s="31"/>
      <c r="I40" s="164">
        <f t="shared" si="35"/>
        <v>11.761363636363635</v>
      </c>
      <c r="J40" s="165" t="str">
        <f>IFERROR(IF(E40/F40-1&lt;=-5,"&lt;-500%",IF(E40/F40-1&gt;5,"&gt;500%",IF(ABS(E40/F40-1)&lt;1%,0,E40/F40-1))),"")</f>
        <v/>
      </c>
      <c r="K40" s="36"/>
      <c r="L40" s="164">
        <f t="shared" si="36"/>
        <v>11.761363636363635</v>
      </c>
      <c r="M40" s="165" t="str">
        <f>IFERROR(IF(E40/G40-1&lt;=-5,"&lt;-500%",IF(E40/G40-1&gt;5,"&gt;500%",IF(ABS(E40/G40-1)&lt;1%,0,E40/G40-1))),"")</f>
        <v/>
      </c>
    </row>
    <row r="41" spans="1:13" ht="12.6" customHeight="1">
      <c r="A41" s="11"/>
      <c r="C41" s="233" t="s">
        <v>169</v>
      </c>
      <c r="D41" s="149"/>
      <c r="E41" s="149">
        <f>SUM(E25,E34,E40)</f>
        <v>13.163363636363634</v>
      </c>
      <c r="F41" s="149">
        <f>SUM(F25,F34,F40)</f>
        <v>0</v>
      </c>
      <c r="G41" s="149">
        <f>SUM(G25,G34,G40)</f>
        <v>0</v>
      </c>
      <c r="H41" s="31"/>
      <c r="I41" s="154">
        <f t="shared" si="35"/>
        <v>13.163363636363634</v>
      </c>
      <c r="J41" s="155" t="str">
        <f>IFERROR(IF(E41/F41-1&lt;=-5,"&lt;-500%",IF(E41/F41-1&gt;5,"&gt;500%",IF(ABS(E41/F41-1)&lt;1%,0,E41/F41-1))),"")</f>
        <v/>
      </c>
      <c r="K41" s="43"/>
      <c r="L41" s="154">
        <f t="shared" si="36"/>
        <v>13.163363636363634</v>
      </c>
      <c r="M41" s="155" t="str">
        <f>IFERROR(IF(E41/G41-1&lt;=-5,"&lt;-500%",IF(E41/G41-1&gt;5,"&gt;500%",IF(ABS(E41/G41-1)&lt;1%,0,E41/G41-1))),"")</f>
        <v/>
      </c>
    </row>
    <row r="42" spans="1:13" ht="12.6" customHeight="1">
      <c r="A42" s="11"/>
      <c r="C42" s="147" t="s">
        <v>172</v>
      </c>
      <c r="D42" s="149"/>
      <c r="E42" s="152">
        <f>SUM(E13,E41)</f>
        <v>530.66336363636367</v>
      </c>
      <c r="F42" s="152">
        <f>SUM(F13,F41)</f>
        <v>500</v>
      </c>
      <c r="G42" s="152">
        <f t="shared" ref="G42" si="37">SUM(G13,G41)</f>
        <v>0</v>
      </c>
      <c r="H42" s="31"/>
      <c r="I42" s="166">
        <f t="shared" si="35"/>
        <v>30.66336363636367</v>
      </c>
      <c r="J42" s="167">
        <f>IFERROR(IF(E42/F42-1&lt;=-5,"&lt;-500%",IF(E42/F42-1&gt;5,"&gt;500%",IF(ABS(E42/F42-1)&lt;1%,0,E42/F42-1))),"")</f>
        <v>6.1326727272727366E-2</v>
      </c>
      <c r="K42" s="43"/>
      <c r="L42" s="166">
        <f t="shared" si="36"/>
        <v>530.66336363636367</v>
      </c>
      <c r="M42" s="167" t="str">
        <f>IFERROR(IF(E42/G42-1&lt;=-5,"&lt;-500%",IF(E42/G42-1&gt;5,"&gt;500%",IF(ABS(E42/G42-1)&lt;1%,0,E42/G42-1))),"")</f>
        <v/>
      </c>
    </row>
    <row r="43" spans="1:13" ht="12.6" customHeight="1">
      <c r="A43" s="11"/>
      <c r="C43" s="153" t="s">
        <v>176</v>
      </c>
      <c r="D43" s="59"/>
      <c r="E43" s="143">
        <f>+E42*E14</f>
        <v>3183.9801818181822</v>
      </c>
      <c r="F43" s="143">
        <f t="shared" ref="F43:G43" si="38">+F42*F14</f>
        <v>0</v>
      </c>
      <c r="G43" s="143">
        <f t="shared" si="38"/>
        <v>0</v>
      </c>
      <c r="H43" s="31"/>
      <c r="I43" s="168">
        <f t="shared" si="35"/>
        <v>3183.9801818181822</v>
      </c>
      <c r="J43" s="43" t="str">
        <f>IFERROR(IF(E43/F43-1&lt;=-5,"&lt;-500%",IF(E43/F43-1&gt;5,"&gt;500%",IF(ABS(E43/F43-1)&lt;1%,0,E43/F43-1))),"")</f>
        <v/>
      </c>
      <c r="K43" s="43"/>
      <c r="L43" s="168">
        <f t="shared" si="36"/>
        <v>3183.9801818181822</v>
      </c>
      <c r="M43" s="43" t="str">
        <f>IFERROR(IF(E43/G43-1&lt;=-5,"&lt;-500%",IF(E43/G43-1&gt;5,"&gt;500%",IF(ABS(E43/G43-1)&lt;1%,0,E43/G43-1))),"")</f>
        <v/>
      </c>
    </row>
  </sheetData>
  <sheetProtection algorithmName="SHA-512" hashValue="8AxaH+NtwacAVvzfFd9fZuzebEGDHPLKBNzUlYoxY3wROtoxQ4rIuemAEZ8qEiP/oX/KE4ZJIfQZykZn9btZ3A==" saltValue="NJcAiTUrmmL/vio16kpI6A==" spinCount="100000" sheet="1" objects="1" scenarios="1" selectLockedCells="1" selectUnlockedCells="1"/>
  <conditionalFormatting sqref="I7:I14 L7:L14">
    <cfRule type="expression" dxfId="29" priority="3">
      <formula>IF(ABS(I7)&gt;=100,TRUE,FALSE)</formula>
    </cfRule>
  </conditionalFormatting>
  <conditionalFormatting sqref="I16 L16">
    <cfRule type="expression" dxfId="28" priority="35">
      <formula>IF(ABS(I16)&gt;=100,TRUE,FALSE)</formula>
    </cfRule>
  </conditionalFormatting>
  <conditionalFormatting sqref="I19:I26 L19:L26">
    <cfRule type="expression" dxfId="27" priority="2">
      <formula>IF(ABS(I19)&gt;=100,TRUE,FALSE)</formula>
    </cfRule>
  </conditionalFormatting>
  <conditionalFormatting sqref="I28:I35 L28:L35">
    <cfRule type="expression" dxfId="26" priority="1">
      <formula>IF(ABS(I28)&gt;=100,TRUE,FALSE)</formula>
    </cfRule>
  </conditionalFormatting>
  <conditionalFormatting sqref="I37 L37">
    <cfRule type="expression" dxfId="25" priority="14">
      <formula>IF(ABS(I37)&gt;=100,TRUE,FALSE)</formula>
    </cfRule>
  </conditionalFormatting>
  <conditionalFormatting sqref="I39:I42 L39:L42">
    <cfRule type="expression" dxfId="24" priority="6">
      <formula>IF(ABS(I39)&gt;=100,TRUE,FALSE)</formula>
    </cfRule>
  </conditionalFormatting>
  <conditionalFormatting sqref="J7:K15 M7:M15">
    <cfRule type="expression" dxfId="23" priority="4">
      <formula>IF(J7="&lt;-500%",TRUE,FALSE)</formula>
    </cfRule>
  </conditionalFormatting>
  <conditionalFormatting sqref="J19:K25 M19:M25">
    <cfRule type="expression" dxfId="22" priority="25">
      <formula>IF(J19="&lt;-500%",TRUE,FALSE)</formula>
    </cfRule>
  </conditionalFormatting>
  <conditionalFormatting sqref="J28:K34 M28:M34">
    <cfRule type="expression" dxfId="21" priority="21">
      <formula>IF(J28="&lt;-500%",TRUE,FALSE)</formula>
    </cfRule>
  </conditionalFormatting>
  <conditionalFormatting sqref="J37:K37 M37">
    <cfRule type="expression" dxfId="20" priority="15">
      <formula>IF(J37="&lt;-500%",TRUE,FALSE)</formula>
    </cfRule>
  </conditionalFormatting>
  <conditionalFormatting sqref="J39:K43 M39:M43">
    <cfRule type="expression" dxfId="19" priority="5">
      <formula>IF(J39="&lt;-500%",TRUE,FALSE)</formula>
    </cfRule>
  </conditionalFormatting>
  <dataValidations count="2">
    <dataValidation type="custom" allowBlank="1" showInputMessage="1" showErrorMessage="1" error="Exceeds number of options outstanding" sqref="E10" xr:uid="{7CC3CC16-DE2A-4900-B799-9994AAB1917C}">
      <formula1>IF(E10&gt;F19+F22,FALSE,TRUE)</formula1>
    </dataValidation>
    <dataValidation type="custom" allowBlank="1" showInputMessage="1" showErrorMessage="1" error="Exceeds number of warrants outstanding" sqref="E11" xr:uid="{3DC90B25-0191-4F51-A7CA-5F72C7886C35}">
      <formula1>IF(E11&gt;F28+F31,FALSE,TRUE)</formula1>
    </dataValidation>
  </dataValidations>
  <printOptions horizontalCentered="1"/>
  <pageMargins left="0.5" right="0.5" top="0.75" bottom="0.5" header="0.3" footer="0.3"/>
  <pageSetup fitToHeight="2" orientation="landscape" r:id="rId1"/>
  <headerFooter scaleWithDoc="0">
    <oddFooter>&amp;L&amp;10Market Cap Valuation, p.&amp;P of &amp;N&amp;R&amp;10Updated &amp;D</oddFooter>
  </headerFooter>
  <rowBreaks count="1" manualBreakCount="1">
    <brk id="26" min="2" max="12" man="1"/>
  </rowBreak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8622E-CBC8-418F-BCFF-BC8097A6F47F}">
  <sheetPr>
    <tabColor theme="9" tint="0.79998168889431442"/>
    <outlinePr showOutlineSymbols="0"/>
    <pageSetUpPr fitToPage="1"/>
  </sheetPr>
  <dimension ref="A1:N31"/>
  <sheetViews>
    <sheetView showGridLines="0" showRowColHeaders="0" showZeros="0" showOutlineSymbols="0" zoomScaleNormal="100" workbookViewId="0">
      <selection sqref="A1:XFD1048576"/>
    </sheetView>
  </sheetViews>
  <sheetFormatPr defaultColWidth="10.109375" defaultRowHeight="13.8"/>
  <cols>
    <col min="1" max="1" width="3.21875" style="7" bestFit="1" customWidth="1"/>
    <col min="2" max="2" width="1.6640625" style="8" customWidth="1"/>
    <col min="3" max="3" width="18.44140625" style="8" customWidth="1"/>
    <col min="4" max="4" width="2.21875" style="11" customWidth="1"/>
    <col min="5" max="12" width="11.109375" style="8" customWidth="1"/>
    <col min="13" max="13" width="0.88671875" style="8" customWidth="1"/>
    <col min="14" max="14" width="10.21875" style="187" customWidth="1"/>
    <col min="15" max="15" width="13.21875" style="8" customWidth="1"/>
    <col min="16" max="16384" width="10.109375" style="8"/>
  </cols>
  <sheetData>
    <row r="1" spans="1:14" s="5" customFormat="1" ht="10.199999999999999">
      <c r="A1" s="228" t="s">
        <v>0</v>
      </c>
      <c r="B1" s="1"/>
      <c r="C1" s="2"/>
      <c r="D1" s="3"/>
      <c r="E1" s="3"/>
      <c r="F1" s="53"/>
      <c r="G1" s="53"/>
      <c r="H1" s="53"/>
      <c r="J1" s="34"/>
      <c r="K1" s="33"/>
      <c r="L1" s="34"/>
    </row>
    <row r="2" spans="1:14" s="11" customFormat="1" ht="22.2" customHeight="1">
      <c r="A2" s="7"/>
      <c r="B2" s="22"/>
      <c r="C2" s="123"/>
      <c r="D2" s="9"/>
      <c r="E2" s="9"/>
      <c r="F2" s="30"/>
      <c r="G2" s="30"/>
      <c r="H2" s="30"/>
      <c r="J2" s="46"/>
      <c r="K2" s="49"/>
      <c r="L2" s="46"/>
      <c r="N2" s="190"/>
    </row>
    <row r="3" spans="1:14" s="11" customFormat="1" ht="21">
      <c r="A3" s="7"/>
      <c r="B3" s="22"/>
      <c r="C3" s="123" t="s">
        <v>198</v>
      </c>
      <c r="D3" s="9"/>
      <c r="E3" s="9"/>
      <c r="F3" s="30"/>
      <c r="G3" s="30"/>
      <c r="H3" s="30"/>
      <c r="J3" s="46"/>
      <c r="K3" s="49"/>
      <c r="L3" s="46"/>
      <c r="N3" s="190"/>
    </row>
    <row r="4" spans="1:14" s="11" customFormat="1" ht="12.6" customHeight="1">
      <c r="A4" s="7"/>
      <c r="C4" s="136" t="s">
        <v>152</v>
      </c>
      <c r="E4" s="30"/>
    </row>
    <row r="5" spans="1:14" s="11" customFormat="1" ht="9" customHeight="1">
      <c r="A5" s="7"/>
    </row>
    <row r="6" spans="1:14" s="11" customFormat="1" ht="12.6" customHeight="1">
      <c r="A6" s="7"/>
      <c r="C6" s="136"/>
      <c r="E6" s="282" t="s">
        <v>185</v>
      </c>
      <c r="F6" s="283" t="s">
        <v>186</v>
      </c>
      <c r="G6" s="283" t="s">
        <v>187</v>
      </c>
      <c r="H6" s="283" t="s">
        <v>234</v>
      </c>
      <c r="I6" s="283" t="s">
        <v>235</v>
      </c>
      <c r="J6" s="283" t="s">
        <v>236</v>
      </c>
      <c r="K6" s="283" t="s">
        <v>237</v>
      </c>
      <c r="L6" s="317" t="s">
        <v>238</v>
      </c>
      <c r="M6" s="19"/>
      <c r="N6" s="96" t="s">
        <v>9</v>
      </c>
    </row>
    <row r="7" spans="1:14" s="11" customFormat="1" ht="9" customHeight="1">
      <c r="A7" s="7"/>
      <c r="C7" s="31"/>
      <c r="D7" s="31"/>
      <c r="E7" s="31"/>
      <c r="F7" s="58"/>
      <c r="G7" s="58"/>
      <c r="H7" s="58"/>
      <c r="I7" s="58"/>
      <c r="J7" s="68"/>
      <c r="K7" s="91"/>
      <c r="L7" s="36"/>
      <c r="M7" s="36"/>
      <c r="N7" s="91"/>
    </row>
    <row r="8" spans="1:14" s="19" customFormat="1" ht="12.6" customHeight="1">
      <c r="A8" s="7"/>
      <c r="C8" s="202" t="s">
        <v>5</v>
      </c>
      <c r="D8" s="31"/>
      <c r="E8" s="284">
        <v>11.704767758404655</v>
      </c>
      <c r="F8" s="285">
        <v>8.2451449385912667</v>
      </c>
      <c r="G8" s="285">
        <v>14.463467435910285</v>
      </c>
      <c r="H8" s="285"/>
      <c r="I8" s="285"/>
      <c r="J8" s="285"/>
      <c r="K8" s="285"/>
      <c r="L8" s="286"/>
      <c r="M8" s="175" t="e">
        <f>IF(Income!$E$25*L12&lt;0,0,Income!#REF!*L12)</f>
        <v>#REF!</v>
      </c>
      <c r="N8" s="194"/>
    </row>
    <row r="9" spans="1:14" s="19" customFormat="1" ht="12.6" customHeight="1">
      <c r="A9" s="7"/>
      <c r="C9" s="203" t="s">
        <v>158</v>
      </c>
      <c r="D9" s="31"/>
      <c r="E9" s="287">
        <v>6.00376387125426</v>
      </c>
      <c r="F9" s="288">
        <v>4.769047368506417</v>
      </c>
      <c r="G9" s="288">
        <v>14.491609457207066</v>
      </c>
      <c r="H9" s="288"/>
      <c r="I9" s="288"/>
      <c r="J9" s="288"/>
      <c r="K9" s="288"/>
      <c r="L9" s="289"/>
      <c r="M9" s="172"/>
      <c r="N9" s="195"/>
    </row>
    <row r="10" spans="1:14" s="18" customFormat="1" ht="12.6" customHeight="1">
      <c r="A10" s="7"/>
      <c r="C10" s="235" t="s">
        <v>179</v>
      </c>
      <c r="D10" s="31"/>
      <c r="E10" s="208">
        <f t="shared" ref="E10:L10" si="0">E8*E9</f>
        <v>70.272661789331579</v>
      </c>
      <c r="F10" s="208">
        <f t="shared" si="0"/>
        <v>39.321486772342681</v>
      </c>
      <c r="G10" s="208">
        <f t="shared" si="0"/>
        <v>209.59892147824391</v>
      </c>
      <c r="H10" s="208">
        <f t="shared" si="0"/>
        <v>0</v>
      </c>
      <c r="I10" s="208">
        <f t="shared" si="0"/>
        <v>0</v>
      </c>
      <c r="J10" s="208">
        <f t="shared" si="0"/>
        <v>0</v>
      </c>
      <c r="K10" s="208">
        <f t="shared" si="0"/>
        <v>0</v>
      </c>
      <c r="L10" s="208">
        <f t="shared" si="0"/>
        <v>0</v>
      </c>
      <c r="M10" s="174"/>
      <c r="N10" s="196">
        <f>SUM(E10:L10)</f>
        <v>319.19307003991815</v>
      </c>
    </row>
    <row r="11" spans="1:14" s="19" customFormat="1" ht="12.6" customHeight="1">
      <c r="A11" s="7"/>
      <c r="C11" s="178" t="s">
        <v>184</v>
      </c>
      <c r="D11" s="31"/>
      <c r="E11" s="290">
        <v>5.8560551491109649</v>
      </c>
      <c r="F11" s="291">
        <v>1.1234710506383623</v>
      </c>
      <c r="G11" s="291">
        <v>6.5499662961951222</v>
      </c>
      <c r="H11" s="291"/>
      <c r="I11" s="291"/>
      <c r="J11" s="291"/>
      <c r="K11" s="291"/>
      <c r="L11" s="292"/>
      <c r="M11" s="172"/>
      <c r="N11" s="185">
        <f>SUM(E11:L11)</f>
        <v>13.529492495944449</v>
      </c>
    </row>
    <row r="12" spans="1:14" s="19" customFormat="1" ht="12.6" customHeight="1">
      <c r="A12" s="20"/>
      <c r="C12" s="179" t="s">
        <v>188</v>
      </c>
      <c r="D12" s="31"/>
      <c r="E12" s="209">
        <f>IFERROR(E17/E11,0)</f>
        <v>18.516592090303647</v>
      </c>
      <c r="F12" s="209">
        <f t="shared" ref="F12:L12" si="1">IFERROR(F17/F11,0)</f>
        <v>46.050117799475331</v>
      </c>
      <c r="G12" s="209">
        <f t="shared" si="1"/>
        <v>49.02508560402466</v>
      </c>
      <c r="H12" s="209">
        <f t="shared" si="1"/>
        <v>0</v>
      </c>
      <c r="I12" s="209">
        <f t="shared" si="1"/>
        <v>0</v>
      </c>
      <c r="J12" s="209">
        <f t="shared" si="1"/>
        <v>0</v>
      </c>
      <c r="K12" s="209">
        <f t="shared" si="1"/>
        <v>0</v>
      </c>
      <c r="L12" s="209">
        <f t="shared" si="1"/>
        <v>0</v>
      </c>
      <c r="M12" s="172"/>
      <c r="N12" s="186">
        <f>IFERROR(N10/N11,0)</f>
        <v>23.592390485866215</v>
      </c>
    </row>
    <row r="13" spans="1:14" s="11" customFormat="1" ht="4.8" customHeight="1">
      <c r="A13" s="7"/>
      <c r="C13" s="31"/>
      <c r="D13" s="31"/>
      <c r="E13" s="31"/>
      <c r="F13" s="58"/>
      <c r="G13" s="58"/>
      <c r="H13" s="58"/>
      <c r="I13" s="58"/>
      <c r="J13" s="68"/>
      <c r="K13" s="91"/>
      <c r="L13" s="36"/>
      <c r="M13" s="36"/>
      <c r="N13" s="91"/>
    </row>
    <row r="14" spans="1:14" ht="12.6" customHeight="1">
      <c r="A14" s="20"/>
      <c r="C14" s="177" t="s">
        <v>179</v>
      </c>
      <c r="D14" s="42"/>
      <c r="E14" s="210">
        <f t="shared" ref="E14:N14" si="2">E10</f>
        <v>70.272661789331579</v>
      </c>
      <c r="F14" s="210">
        <f t="shared" si="2"/>
        <v>39.321486772342681</v>
      </c>
      <c r="G14" s="210">
        <f t="shared" si="2"/>
        <v>209.59892147824391</v>
      </c>
      <c r="H14" s="210">
        <f t="shared" si="2"/>
        <v>0</v>
      </c>
      <c r="I14" s="210">
        <f t="shared" si="2"/>
        <v>0</v>
      </c>
      <c r="J14" s="210">
        <f t="shared" si="2"/>
        <v>0</v>
      </c>
      <c r="K14" s="210">
        <f t="shared" si="2"/>
        <v>0</v>
      </c>
      <c r="L14" s="210">
        <f t="shared" si="2"/>
        <v>0</v>
      </c>
      <c r="M14" s="176">
        <f t="shared" si="2"/>
        <v>0</v>
      </c>
      <c r="N14" s="195">
        <f t="shared" si="2"/>
        <v>319.19307003991815</v>
      </c>
    </row>
    <row r="15" spans="1:14" ht="12.6" customHeight="1">
      <c r="A15" s="20"/>
      <c r="C15" s="204" t="s">
        <v>194</v>
      </c>
      <c r="D15" s="31"/>
      <c r="E15" s="293">
        <v>32.161522665078444</v>
      </c>
      <c r="F15" s="263">
        <v>10.414487453854214</v>
      </c>
      <c r="G15" s="263">
        <v>92.513736896198324</v>
      </c>
      <c r="H15" s="263"/>
      <c r="I15" s="263"/>
      <c r="J15" s="263"/>
      <c r="K15" s="263"/>
      <c r="L15" s="249"/>
      <c r="M15" s="172"/>
      <c r="N15" s="180">
        <f>SUM(E15:L15)</f>
        <v>135.08974701513097</v>
      </c>
    </row>
    <row r="16" spans="1:14" ht="12.6" customHeight="1">
      <c r="A16" s="14"/>
      <c r="C16" s="205" t="s">
        <v>195</v>
      </c>
      <c r="D16" s="42"/>
      <c r="E16" s="294">
        <v>6</v>
      </c>
      <c r="F16" s="295">
        <v>2</v>
      </c>
      <c r="G16" s="295">
        <v>19</v>
      </c>
      <c r="H16" s="295"/>
      <c r="I16" s="295"/>
      <c r="J16" s="295"/>
      <c r="K16" s="295"/>
      <c r="L16" s="296"/>
      <c r="M16" s="94"/>
      <c r="N16" s="181">
        <f>SUM(E16:L16)</f>
        <v>27</v>
      </c>
    </row>
    <row r="17" spans="1:14" ht="12.6" customHeight="1">
      <c r="A17" s="21"/>
      <c r="C17" s="171" t="s">
        <v>181</v>
      </c>
      <c r="D17" s="31"/>
      <c r="E17" s="211">
        <f>SUM(E14:E16)</f>
        <v>108.43418445441003</v>
      </c>
      <c r="F17" s="211">
        <f t="shared" ref="F17:N17" si="3">SUM(F14:F16)</f>
        <v>51.735974226196895</v>
      </c>
      <c r="G17" s="211">
        <f t="shared" si="3"/>
        <v>321.11265837444222</v>
      </c>
      <c r="H17" s="211">
        <f t="shared" si="3"/>
        <v>0</v>
      </c>
      <c r="I17" s="211">
        <f t="shared" si="3"/>
        <v>0</v>
      </c>
      <c r="J17" s="211">
        <f t="shared" si="3"/>
        <v>0</v>
      </c>
      <c r="K17" s="211">
        <f t="shared" si="3"/>
        <v>0</v>
      </c>
      <c r="L17" s="211">
        <f t="shared" si="3"/>
        <v>0</v>
      </c>
      <c r="M17" s="173">
        <f t="shared" si="3"/>
        <v>0</v>
      </c>
      <c r="N17" s="196">
        <f t="shared" si="3"/>
        <v>481.28281705504912</v>
      </c>
    </row>
    <row r="18" spans="1:14" ht="12.6" customHeight="1">
      <c r="C18" s="206" t="s">
        <v>196</v>
      </c>
      <c r="D18" s="31"/>
      <c r="E18" s="293">
        <v>5</v>
      </c>
      <c r="F18" s="263">
        <v>2</v>
      </c>
      <c r="G18" s="263">
        <v>130.7410958643726</v>
      </c>
      <c r="H18" s="263"/>
      <c r="I18" s="263"/>
      <c r="J18" s="263"/>
      <c r="K18" s="263"/>
      <c r="L18" s="249"/>
      <c r="M18" s="94">
        <v>0</v>
      </c>
      <c r="N18" s="182">
        <f>SUM(E18:L18)</f>
        <v>137.7410958643726</v>
      </c>
    </row>
    <row r="19" spans="1:14" ht="12.6" customHeight="1">
      <c r="C19" s="207" t="s">
        <v>197</v>
      </c>
      <c r="D19" s="31"/>
      <c r="E19" s="287">
        <v>-1.3457642863755501</v>
      </c>
      <c r="F19" s="288">
        <v>-2.079968752965947</v>
      </c>
      <c r="G19" s="288">
        <v>-9.8149617498998314</v>
      </c>
      <c r="H19" s="288"/>
      <c r="I19" s="288"/>
      <c r="J19" s="288"/>
      <c r="K19" s="288"/>
      <c r="L19" s="289"/>
      <c r="M19" s="94"/>
      <c r="N19" s="183">
        <f>SUM(E19:L19)</f>
        <v>-13.240694789241328</v>
      </c>
    </row>
    <row r="20" spans="1:14" ht="12.6" customHeight="1">
      <c r="C20" s="235" t="s">
        <v>182</v>
      </c>
      <c r="D20" s="31"/>
      <c r="E20" s="208">
        <f>+E17+E18-ABS(E19)</f>
        <v>112.08842016803447</v>
      </c>
      <c r="F20" s="208">
        <f t="shared" ref="F20:L20" si="4">+F17+F18-ABS(F19)</f>
        <v>51.656005473230948</v>
      </c>
      <c r="G20" s="208">
        <f t="shared" si="4"/>
        <v>442.03879248891496</v>
      </c>
      <c r="H20" s="208">
        <f t="shared" si="4"/>
        <v>0</v>
      </c>
      <c r="I20" s="208">
        <f t="shared" si="4"/>
        <v>0</v>
      </c>
      <c r="J20" s="208">
        <f t="shared" si="4"/>
        <v>0</v>
      </c>
      <c r="K20" s="208">
        <f t="shared" si="4"/>
        <v>0</v>
      </c>
      <c r="L20" s="208">
        <f t="shared" si="4"/>
        <v>0</v>
      </c>
      <c r="M20" s="172"/>
      <c r="N20" s="184">
        <f>SUM(E20:L20)</f>
        <v>605.78321813018033</v>
      </c>
    </row>
    <row r="21" spans="1:14" ht="12.6" customHeight="1">
      <c r="C21" s="178" t="s">
        <v>183</v>
      </c>
      <c r="D21" s="59"/>
      <c r="E21" s="297">
        <v>35.136330894665797</v>
      </c>
      <c r="F21" s="298">
        <v>7.8642973544685368</v>
      </c>
      <c r="G21" s="298">
        <v>52.399730369560977</v>
      </c>
      <c r="H21" s="298"/>
      <c r="I21" s="298"/>
      <c r="J21" s="298"/>
      <c r="K21" s="298"/>
      <c r="L21" s="299"/>
      <c r="M21" s="172"/>
      <c r="N21" s="185">
        <f>SUM(E21:L21)</f>
        <v>95.400358618695321</v>
      </c>
    </row>
    <row r="22" spans="1:14" ht="12.6" customHeight="1">
      <c r="C22" s="179" t="s">
        <v>190</v>
      </c>
      <c r="D22" s="31"/>
      <c r="E22" s="209">
        <f>IFERROR(E20/E21,0)</f>
        <v>3.190100312524411</v>
      </c>
      <c r="F22" s="209">
        <f t="shared" ref="F22:L22" si="5">IFERROR(F20/F21,0)</f>
        <v>6.5684196750113628</v>
      </c>
      <c r="G22" s="209">
        <f t="shared" si="5"/>
        <v>8.4358982264094902</v>
      </c>
      <c r="H22" s="209">
        <f t="shared" si="5"/>
        <v>0</v>
      </c>
      <c r="I22" s="209">
        <f t="shared" si="5"/>
        <v>0</v>
      </c>
      <c r="J22" s="209">
        <f t="shared" si="5"/>
        <v>0</v>
      </c>
      <c r="K22" s="209">
        <f t="shared" si="5"/>
        <v>0</v>
      </c>
      <c r="L22" s="209">
        <f t="shared" si="5"/>
        <v>0</v>
      </c>
      <c r="M22" s="172"/>
      <c r="N22" s="186">
        <f>IFERROR(N20/N21,0)</f>
        <v>6.3499050412528195</v>
      </c>
    </row>
    <row r="23" spans="1:14" ht="12.6" customHeight="1">
      <c r="N23" s="212"/>
    </row>
    <row r="24" spans="1:14" ht="12.6" customHeight="1">
      <c r="C24" s="188" t="s">
        <v>193</v>
      </c>
      <c r="M24" s="172"/>
      <c r="N24" s="212"/>
    </row>
    <row r="25" spans="1:14" ht="12.6" customHeight="1">
      <c r="C25" s="41" t="s">
        <v>8</v>
      </c>
      <c r="E25" s="191">
        <f>Income!$E$25</f>
        <v>39.699999999999996</v>
      </c>
      <c r="G25" s="94"/>
      <c r="H25" s="94"/>
      <c r="I25" s="94"/>
      <c r="J25" s="94"/>
      <c r="K25" s="94"/>
      <c r="L25" s="94"/>
      <c r="M25" s="94"/>
      <c r="N25" s="97"/>
    </row>
    <row r="26" spans="1:14" ht="12.6" customHeight="1">
      <c r="C26" s="110" t="s">
        <v>191</v>
      </c>
      <c r="D26" s="31"/>
      <c r="E26" s="192">
        <f>N12</f>
        <v>23.592390485866215</v>
      </c>
      <c r="G26" s="94"/>
      <c r="H26" s="94"/>
      <c r="I26" s="94"/>
      <c r="J26" s="94"/>
      <c r="K26" s="94"/>
      <c r="L26" s="94"/>
      <c r="M26" s="94"/>
      <c r="N26" s="97"/>
    </row>
    <row r="27" spans="1:14" ht="12.6" customHeight="1">
      <c r="C27" s="44" t="s">
        <v>180</v>
      </c>
      <c r="D27" s="31"/>
      <c r="E27" s="193">
        <f>+E25*E26</f>
        <v>936.61790228888867</v>
      </c>
      <c r="G27" s="94"/>
      <c r="H27" s="94"/>
      <c r="I27" s="94"/>
      <c r="J27" s="94"/>
      <c r="K27" s="94"/>
      <c r="L27" s="94"/>
      <c r="M27" s="94"/>
      <c r="N27" s="97"/>
    </row>
    <row r="28" spans="1:14" s="11" customFormat="1" ht="4.8" customHeight="1">
      <c r="A28" s="7"/>
      <c r="C28" s="31"/>
      <c r="D28" s="31"/>
      <c r="E28" s="31"/>
      <c r="F28" s="58"/>
      <c r="G28" s="58"/>
      <c r="H28" s="58"/>
      <c r="I28" s="58"/>
      <c r="J28" s="68"/>
      <c r="K28" s="91"/>
      <c r="L28" s="36"/>
      <c r="M28" s="36"/>
      <c r="N28" s="91"/>
    </row>
    <row r="29" spans="1:14" ht="12.6" customHeight="1">
      <c r="C29" s="236" t="s">
        <v>7</v>
      </c>
      <c r="D29" s="59"/>
      <c r="E29" s="191">
        <f>Income!$E$14</f>
        <v>-0.5</v>
      </c>
      <c r="F29" s="19"/>
      <c r="G29" s="94"/>
      <c r="H29" s="94"/>
      <c r="I29" s="94"/>
      <c r="J29" s="94"/>
      <c r="K29" s="94"/>
      <c r="L29" s="94"/>
      <c r="M29" s="94"/>
      <c r="N29" s="97"/>
    </row>
    <row r="30" spans="1:14" ht="12.6" customHeight="1">
      <c r="C30" s="237" t="s">
        <v>192</v>
      </c>
      <c r="D30" s="31"/>
      <c r="E30" s="192">
        <f>N22</f>
        <v>6.3499050412528195</v>
      </c>
      <c r="F30" s="19"/>
      <c r="G30" s="94"/>
      <c r="H30" s="94"/>
      <c r="I30" s="94"/>
      <c r="J30" s="94"/>
      <c r="K30" s="94"/>
      <c r="L30" s="94"/>
      <c r="M30" s="94"/>
      <c r="N30" s="97"/>
    </row>
    <row r="31" spans="1:14" ht="12.6" customHeight="1">
      <c r="C31" s="189" t="s">
        <v>189</v>
      </c>
      <c r="E31" s="193">
        <f>+E29*E30</f>
        <v>-3.1749525206264098</v>
      </c>
      <c r="G31" s="94"/>
      <c r="H31" s="94"/>
      <c r="I31" s="94"/>
      <c r="J31" s="94"/>
      <c r="K31" s="94"/>
      <c r="L31" s="94"/>
      <c r="M31" s="94"/>
      <c r="N31" s="97"/>
    </row>
  </sheetData>
  <sheetProtection algorithmName="SHA-512" hashValue="9Oh9VEu36kKUljoRNDUgBYdyQkplZTs/ao/WTdSXHFS4+ZsHmGbvwJLF40h4U1pCy204HxxKzSB0EGpKHYYqOg==" saltValue="iYFS5MmLlrkiHY58oGqJaw==" spinCount="100000" sheet="1" objects="1" scenarios="1" selectLockedCells="1" selectUnlockedCells="1"/>
  <phoneticPr fontId="5" type="noConversion"/>
  <conditionalFormatting sqref="K7 N7">
    <cfRule type="expression" dxfId="18" priority="1">
      <formula>IF(ABS(K7)&gt;=100,TRUE,FALSE)</formula>
    </cfRule>
  </conditionalFormatting>
  <conditionalFormatting sqref="K13 N13">
    <cfRule type="expression" dxfId="17" priority="3">
      <formula>IF(ABS(K13)&gt;=100,TRUE,FALSE)</formula>
    </cfRule>
  </conditionalFormatting>
  <conditionalFormatting sqref="K28 N28">
    <cfRule type="expression" dxfId="16" priority="7">
      <formula>IF(ABS(K28)&gt;=100,TRUE,FALSE)</formula>
    </cfRule>
  </conditionalFormatting>
  <conditionalFormatting sqref="L7:M7">
    <cfRule type="expression" dxfId="15" priority="2">
      <formula>IF(L7="&lt;-500%",TRUE,FALSE)</formula>
    </cfRule>
  </conditionalFormatting>
  <conditionalFormatting sqref="L13:M13">
    <cfRule type="expression" dxfId="14" priority="4">
      <formula>IF(L13="&lt;-500%",TRUE,FALSE)</formula>
    </cfRule>
  </conditionalFormatting>
  <conditionalFormatting sqref="L28:M28">
    <cfRule type="expression" dxfId="13" priority="8">
      <formula>IF(L28="&lt;-500%",TRUE,FALSE)</formula>
    </cfRule>
  </conditionalFormatting>
  <printOptions horizontalCentered="1"/>
  <pageMargins left="0.5" right="0.5" top="0.75" bottom="0.5" header="0.3" footer="0.3"/>
  <pageSetup scale="86" orientation="landscape" r:id="rId1"/>
  <headerFooter scaleWithDoc="0">
    <oddFooter>&amp;L&amp;10Comps Valuation&amp;R&amp;10Updated &amp;D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A3CC5-835D-4265-BC2B-246D879D718A}">
  <sheetPr>
    <tabColor theme="1"/>
    <outlinePr showOutlineSymbols="0"/>
    <pageSetUpPr fitToPage="1"/>
  </sheetPr>
  <dimension ref="A1:AL31"/>
  <sheetViews>
    <sheetView showGridLines="0" showZeros="0" showOutlineSymbols="0" topLeftCell="S1" workbookViewId="0">
      <selection activeCell="U1" sqref="U1:Z26"/>
    </sheetView>
  </sheetViews>
  <sheetFormatPr defaultRowHeight="14.4"/>
  <cols>
    <col min="1" max="1" width="3.21875" style="7" bestFit="1" customWidth="1"/>
    <col min="2" max="2" width="1.6640625" style="11" customWidth="1"/>
    <col min="3" max="3" width="0.88671875" style="11" customWidth="1"/>
    <col min="5" max="20" width="8.88671875" style="246"/>
    <col min="21" max="21" width="15.44140625" style="11" bestFit="1" customWidth="1"/>
    <col min="22" max="22" width="7.6640625" style="24" bestFit="1" customWidth="1"/>
    <col min="23" max="23" width="7.88671875" style="24" customWidth="1"/>
    <col min="24" max="24" width="1.109375" style="11" customWidth="1"/>
    <col min="25" max="25" width="7.88671875" style="26" customWidth="1"/>
    <col min="26" max="26" width="9" style="17" bestFit="1" customWidth="1"/>
    <col min="27" max="16384" width="8.88671875" style="246"/>
  </cols>
  <sheetData>
    <row r="1" spans="1:38" s="5" customFormat="1" ht="10.199999999999999">
      <c r="A1" s="228"/>
      <c r="B1" s="1"/>
      <c r="C1" s="53"/>
      <c r="D1" s="53"/>
      <c r="F1" s="33"/>
      <c r="G1" s="34"/>
      <c r="H1" s="34"/>
      <c r="I1" s="33"/>
      <c r="J1" s="34"/>
      <c r="K1" s="34"/>
      <c r="L1" s="33"/>
      <c r="M1" s="34"/>
      <c r="U1" s="2"/>
      <c r="V1" s="3"/>
      <c r="W1" s="53"/>
      <c r="X1" s="53"/>
      <c r="Y1" s="53"/>
      <c r="AA1" s="34"/>
      <c r="AB1" s="34"/>
      <c r="AC1" s="34"/>
      <c r="AD1" s="33"/>
      <c r="AE1" s="34"/>
      <c r="AF1" s="34"/>
      <c r="AG1" s="33"/>
      <c r="AH1" s="34"/>
      <c r="AI1" s="34"/>
      <c r="AJ1" s="33"/>
      <c r="AK1" s="34"/>
      <c r="AL1" s="34"/>
    </row>
    <row r="2" spans="1:38" s="11" customFormat="1" ht="22.2" customHeight="1">
      <c r="A2" s="7"/>
      <c r="B2" s="22"/>
      <c r="C2" s="54"/>
      <c r="D2" s="54"/>
      <c r="F2" s="35"/>
      <c r="G2" s="32"/>
      <c r="H2" s="32"/>
      <c r="I2" s="35"/>
      <c r="J2" s="32"/>
      <c r="K2" s="32"/>
      <c r="L2" s="35"/>
      <c r="M2" s="32"/>
      <c r="U2" s="123"/>
      <c r="V2" s="9"/>
      <c r="W2" s="54"/>
      <c r="X2" s="54"/>
      <c r="Y2" s="54"/>
    </row>
    <row r="3" spans="1:38" s="11" customFormat="1" ht="21">
      <c r="A3" s="7"/>
      <c r="B3" s="22"/>
      <c r="C3" s="54"/>
      <c r="D3" s="54"/>
      <c r="F3" s="35"/>
      <c r="G3" s="32"/>
      <c r="H3" s="32"/>
      <c r="I3" s="35"/>
      <c r="J3" s="32"/>
      <c r="K3" s="32"/>
      <c r="L3" s="35"/>
      <c r="M3" s="32"/>
      <c r="U3" s="123"/>
      <c r="V3" s="9"/>
      <c r="W3" s="54"/>
      <c r="X3" s="54"/>
      <c r="Y3" s="54"/>
    </row>
    <row r="4" spans="1:38" s="11" customFormat="1" ht="12.6" customHeight="1">
      <c r="A4" s="7"/>
      <c r="C4" s="242"/>
      <c r="D4" s="242"/>
      <c r="F4" s="243"/>
      <c r="G4" s="243"/>
      <c r="H4" s="46"/>
      <c r="I4" s="243"/>
      <c r="J4" s="243"/>
      <c r="K4" s="46"/>
      <c r="L4" s="49"/>
      <c r="M4" s="46"/>
      <c r="U4" s="241"/>
      <c r="V4" s="373" t="s">
        <v>212</v>
      </c>
      <c r="W4" s="373"/>
      <c r="X4" s="373"/>
      <c r="Y4" s="373"/>
      <c r="Z4" s="373"/>
    </row>
    <row r="5" spans="1:38" s="5" customFormat="1" ht="13.2">
      <c r="A5" s="228"/>
      <c r="B5" s="1"/>
      <c r="C5" s="53"/>
      <c r="D5" s="53"/>
      <c r="F5" s="33"/>
      <c r="G5" s="34"/>
      <c r="H5" s="34"/>
      <c r="I5" s="33"/>
      <c r="J5" s="34"/>
      <c r="K5" s="34"/>
      <c r="L5" s="33"/>
      <c r="M5" s="34"/>
      <c r="U5" s="241"/>
      <c r="V5" s="333" t="s">
        <v>239</v>
      </c>
      <c r="W5" s="334" t="s">
        <v>240</v>
      </c>
      <c r="X5" s="321"/>
      <c r="Y5" s="334" t="s">
        <v>241</v>
      </c>
      <c r="Z5" s="334" t="s">
        <v>242</v>
      </c>
      <c r="AA5" s="34"/>
      <c r="AB5" s="34"/>
      <c r="AC5" s="34"/>
      <c r="AD5" s="33"/>
      <c r="AE5" s="34"/>
      <c r="AF5" s="34"/>
      <c r="AG5" s="33"/>
      <c r="AH5" s="34"/>
      <c r="AI5" s="34"/>
      <c r="AJ5" s="33"/>
      <c r="AK5" s="34"/>
      <c r="AL5" s="34"/>
    </row>
    <row r="6" spans="1:38" s="11" customFormat="1" ht="12.6" customHeight="1">
      <c r="A6" s="7"/>
      <c r="C6" s="300"/>
      <c r="U6" s="320" t="s">
        <v>143</v>
      </c>
      <c r="V6" s="332"/>
      <c r="W6" s="332"/>
      <c r="X6" s="321"/>
      <c r="Y6" s="332"/>
      <c r="Z6" s="332"/>
    </row>
    <row r="7" spans="1:38" s="11" customFormat="1" ht="12.6" customHeight="1">
      <c r="A7" s="7"/>
      <c r="C7" s="300"/>
      <c r="U7" s="323" t="s">
        <v>98</v>
      </c>
      <c r="V7" s="324">
        <f>Income!$E$6</f>
        <v>9.1999999999999993</v>
      </c>
      <c r="W7" s="324">
        <f>Income!$F$6</f>
        <v>8</v>
      </c>
      <c r="X7" s="321"/>
      <c r="Y7" s="322">
        <f>IF(V7+W7=0,0,V7-W7)</f>
        <v>1.1999999999999993</v>
      </c>
      <c r="Z7" s="318">
        <f>IFERROR(IF(V7/W7-1&lt;=-5,"&lt;-500%",IF(V7/W7-1&gt;5,"&gt;500%",IF(ABS(V7/W7-1)&lt;1%,0,V7/W7-1))),"")</f>
        <v>0.14999999999999991</v>
      </c>
    </row>
    <row r="8" spans="1:38" s="11" customFormat="1" ht="13.8">
      <c r="A8" s="7"/>
      <c r="C8" s="335"/>
      <c r="U8" s="323" t="s">
        <v>136</v>
      </c>
      <c r="V8" s="324">
        <f>Income!$E$8</f>
        <v>9.1999999999999993</v>
      </c>
      <c r="W8" s="324">
        <f>Income!$F$8</f>
        <v>8</v>
      </c>
      <c r="X8" s="321"/>
      <c r="Y8" s="322">
        <f>IF(V8+W8=0,0,V8-W8)</f>
        <v>1.1999999999999993</v>
      </c>
      <c r="Z8" s="318">
        <f>IFERROR(IF(V8/W8-1&lt;=-5,"&lt;-500%",IF(V8/W8-1&gt;5,"&gt;500%",IF(ABS(V8/W8-1)&lt;1%,0,V8/W8-1))),"")</f>
        <v>0.14999999999999991</v>
      </c>
    </row>
    <row r="9" spans="1:38" s="11" customFormat="1" ht="13.2" customHeight="1">
      <c r="A9" s="7"/>
      <c r="C9" s="300"/>
      <c r="U9" s="323" t="s">
        <v>114</v>
      </c>
      <c r="V9" s="324">
        <f>Income!$E$22</f>
        <v>47.8</v>
      </c>
      <c r="W9" s="324">
        <f>Income!$F$22</f>
        <v>60.500000000000007</v>
      </c>
      <c r="X9" s="321"/>
      <c r="Y9" s="322">
        <f>IF(V9+W9=0,0,V9-W9)</f>
        <v>-12.70000000000001</v>
      </c>
      <c r="Z9" s="318">
        <f>IFERROR(IF(V9/W9-1&lt;=-5,"&lt;-500%",IF(V9/W9-1&gt;5,"&gt;500%",IF(ABS(V9/W9-1)&lt;1%,0,V9/W9-1))),"")</f>
        <v>-0.20991735537190093</v>
      </c>
    </row>
    <row r="10" spans="1:38" s="11" customFormat="1" ht="12.6" customHeight="1">
      <c r="A10" s="7"/>
      <c r="C10" s="36"/>
      <c r="U10" s="320" t="s">
        <v>144</v>
      </c>
      <c r="V10" s="325"/>
      <c r="W10" s="325"/>
      <c r="X10" s="326"/>
      <c r="Y10" s="327"/>
      <c r="Z10" s="319"/>
    </row>
    <row r="11" spans="1:38" s="11" customFormat="1" ht="12.6" customHeight="1">
      <c r="A11" s="7"/>
      <c r="C11" s="36"/>
      <c r="U11" s="323" t="s">
        <v>204</v>
      </c>
      <c r="V11" s="324">
        <f>Balance!$E$24</f>
        <v>43.2</v>
      </c>
      <c r="W11" s="324">
        <f>Balance!$F$24</f>
        <v>33</v>
      </c>
      <c r="X11" s="321"/>
      <c r="Y11" s="322">
        <f>IF(V11+W11=0,0,V11-W11)</f>
        <v>10.200000000000003</v>
      </c>
      <c r="Z11" s="318">
        <f>IFERROR(IF(V11/W11-1&lt;=-5,"&lt;-500%",IF(V11/W11-1&gt;5,"&gt;500%",IF(ABS(V11/W11-1)&lt;1%,0,V11/W11-1))),"")</f>
        <v>0.30909090909090908</v>
      </c>
    </row>
    <row r="12" spans="1:38" s="11" customFormat="1" ht="12.6" customHeight="1">
      <c r="A12" s="7"/>
      <c r="C12" s="36"/>
      <c r="U12" s="323" t="s">
        <v>205</v>
      </c>
      <c r="V12" s="324">
        <f>Balance!$E$42</f>
        <v>4</v>
      </c>
      <c r="W12" s="324">
        <f>Balance!$F$42</f>
        <v>11.600000000000001</v>
      </c>
      <c r="X12" s="321"/>
      <c r="Y12" s="322">
        <f>IF(V12+W12=0,0,V12-W12)</f>
        <v>-7.6000000000000014</v>
      </c>
      <c r="Z12" s="318">
        <f>IFERROR(IF(V12/W12-1&lt;=-5,"&lt;-500%",IF(V12/W12-1&gt;5,"&gt;500%",IF(ABS(V12/W12-1)&lt;1%,0,V12/W12-1))),"")</f>
        <v>-0.65517241379310343</v>
      </c>
    </row>
    <row r="13" spans="1:38" ht="12.6" customHeight="1">
      <c r="C13" s="36"/>
      <c r="D13" s="11"/>
      <c r="U13" s="323" t="s">
        <v>6</v>
      </c>
      <c r="V13" s="324">
        <f>Balance!$E$53</f>
        <v>3.6</v>
      </c>
      <c r="W13" s="324">
        <f>Balance!$F$53</f>
        <v>5.8</v>
      </c>
      <c r="X13" s="321"/>
      <c r="Y13" s="322">
        <f>IF(V13+W13=0,0,V13-W13)</f>
        <v>-2.1999999999999997</v>
      </c>
      <c r="Z13" s="318">
        <f>IFERROR(IF(V13/W13-1&lt;=-5,"&lt;-500%",IF(V13/W13-1&gt;5,"&gt;500%",IF(ABS(V13/W13-1)&lt;1%,0,V13/W13-1))),"")</f>
        <v>-0.37931034482758619</v>
      </c>
    </row>
    <row r="14" spans="1:38" s="11" customFormat="1" ht="12.6" customHeight="1">
      <c r="A14" s="7"/>
      <c r="D14"/>
      <c r="U14" s="320" t="s">
        <v>215</v>
      </c>
      <c r="V14" s="325"/>
      <c r="W14" s="325"/>
      <c r="X14" s="326"/>
      <c r="Y14" s="327"/>
      <c r="Z14" s="319"/>
    </row>
    <row r="15" spans="1:38" s="11" customFormat="1" ht="12.6" customHeight="1">
      <c r="A15" s="7"/>
      <c r="C15" s="36"/>
      <c r="U15" s="323" t="s">
        <v>216</v>
      </c>
      <c r="V15" s="324">
        <f>Cash!$E$31</f>
        <v>19.200000000000003</v>
      </c>
      <c r="W15" s="324">
        <f>Cash!$F$31</f>
        <v>0.99999999999999956</v>
      </c>
      <c r="X15" s="321"/>
      <c r="Y15" s="322">
        <f>IF(V15+W15=0,0,V15-W15)</f>
        <v>18.200000000000003</v>
      </c>
      <c r="Z15" s="318" t="str">
        <f>IFERROR(IF(V15/W15-1&lt;=-5,"&lt;-500%",IF(V15/W15-1&gt;5,"&gt;500%",IF(ABS(V15/W15-1)&lt;1%,0,V15/W15-1))),"")</f>
        <v>&gt;500%</v>
      </c>
    </row>
    <row r="16" spans="1:38" s="11" customFormat="1" ht="12.6" customHeight="1">
      <c r="A16" s="7"/>
      <c r="C16" s="36"/>
      <c r="U16" s="323" t="s">
        <v>217</v>
      </c>
      <c r="V16" s="324">
        <f>Cash!$E$37</f>
        <v>-3.7000000000000028</v>
      </c>
      <c r="W16" s="324">
        <f>Cash!$F$37</f>
        <v>3.5</v>
      </c>
      <c r="X16" s="321"/>
      <c r="Y16" s="322">
        <f>IF(V16+W16=0,0,V16-W16)</f>
        <v>-7.2000000000000028</v>
      </c>
      <c r="Z16" s="318">
        <f>IFERROR(IF(V16/W16-1&lt;=-5,"&lt;-500%",IF(V16/W16-1&gt;5,"&gt;500%",IF(ABS(V16/W16-1)&lt;1%,0,V16/W16-1))),"")</f>
        <v>-2.0571428571428578</v>
      </c>
    </row>
    <row r="17" spans="1:26" ht="12.6" customHeight="1">
      <c r="C17" s="36"/>
      <c r="D17" s="11"/>
      <c r="U17" s="323" t="s">
        <v>218</v>
      </c>
      <c r="V17" s="324">
        <f>Cash!$E$47</f>
        <v>-0.79999999999999982</v>
      </c>
      <c r="W17" s="324">
        <f>Cash!$F$47</f>
        <v>-4.8999999999999995</v>
      </c>
      <c r="X17" s="321"/>
      <c r="Y17" s="322">
        <f>IF(V17+W17=0,0,V17-W17)</f>
        <v>4.0999999999999996</v>
      </c>
      <c r="Z17" s="318">
        <f>IFERROR(IF(V17/W17-1&lt;=-5,"&lt;-500%",IF(V17/W17-1&gt;5,"&gt;500%",IF(ABS(V17/W17-1)&lt;1%,0,V17/W17-1))),"")</f>
        <v>-0.83673469387755106</v>
      </c>
    </row>
    <row r="18" spans="1:26" s="11" customFormat="1" ht="12.6" customHeight="1">
      <c r="A18" s="7"/>
      <c r="D18"/>
      <c r="U18" s="323" t="s">
        <v>214</v>
      </c>
      <c r="V18" s="324">
        <f>Cash!$E$48</f>
        <v>14.7</v>
      </c>
      <c r="W18" s="324">
        <f>Cash!$F$48</f>
        <v>-0.39999999999999947</v>
      </c>
      <c r="X18" s="321"/>
      <c r="Y18" s="322">
        <f>IF(V18+W18=0,0,V18-W18)</f>
        <v>15.099999999999998</v>
      </c>
      <c r="Z18" s="318" t="str">
        <f>IFERROR(IF(V18/W18-1&lt;=-5,"&lt;-500%",IF(V18/W18-1&gt;5,"&gt;500%",IF(ABS(V18/W18-1)&lt;1%,0,V18/W18-1))),"")</f>
        <v>&lt;-500%</v>
      </c>
    </row>
    <row r="19" spans="1:26" s="11" customFormat="1" ht="12.6" customHeight="1">
      <c r="A19" s="7"/>
      <c r="C19" s="36"/>
      <c r="U19" s="320" t="s">
        <v>243</v>
      </c>
      <c r="V19" s="325"/>
      <c r="W19" s="325"/>
      <c r="X19" s="326"/>
      <c r="Y19" s="327"/>
      <c r="Z19" s="319"/>
    </row>
    <row r="20" spans="1:26" s="11" customFormat="1" ht="12.6" customHeight="1">
      <c r="A20" s="7"/>
      <c r="C20" s="36"/>
      <c r="U20" s="323" t="s">
        <v>158</v>
      </c>
      <c r="V20" s="328">
        <f>Cap!$E$13</f>
        <v>517.5</v>
      </c>
      <c r="W20" s="328">
        <f>Cap!$F$13</f>
        <v>500</v>
      </c>
      <c r="X20" s="321"/>
      <c r="Y20" s="322">
        <f>IF(V20+W20=0,0,V20-W20)</f>
        <v>17.5</v>
      </c>
      <c r="Z20" s="318">
        <f>IFERROR(IF(V20/W20-1&lt;=-5,"&lt;-500%",IF(V20/W20-1&gt;5,"&gt;500%",IF(ABS(V20/W20-1)&lt;1%,0,V20/W20-1))),"")</f>
        <v>3.499999999999992E-2</v>
      </c>
    </row>
    <row r="21" spans="1:26" s="11" customFormat="1" ht="12.6" customHeight="1">
      <c r="A21" s="7"/>
      <c r="C21" s="36"/>
      <c r="U21" s="323" t="s">
        <v>172</v>
      </c>
      <c r="V21" s="328">
        <f>Cap!$E$42</f>
        <v>530.66336363636367</v>
      </c>
      <c r="W21" s="328">
        <f>Cap!$F$42</f>
        <v>500</v>
      </c>
      <c r="X21" s="321"/>
      <c r="Y21" s="322">
        <f>IF(V21+W21=0,0,V21-W21)</f>
        <v>30.66336363636367</v>
      </c>
      <c r="Z21" s="318">
        <f>IFERROR(IF(V21/W21-1&lt;=-5,"&lt;-500%",IF(V21/W21-1&gt;5,"&gt;500%",IF(ABS(V21/W21-1)&lt;1%,0,V21/W21-1))),"")</f>
        <v>6.1326727272727366E-2</v>
      </c>
    </row>
    <row r="22" spans="1:26" ht="12.6" customHeight="1">
      <c r="C22" s="36"/>
      <c r="D22" s="11"/>
      <c r="U22" s="323" t="s">
        <v>177</v>
      </c>
      <c r="V22" s="328">
        <f>Cap!$E$15</f>
        <v>3105</v>
      </c>
      <c r="W22" s="329">
        <f>Cap!$F$15</f>
        <v>0</v>
      </c>
      <c r="X22" s="321"/>
      <c r="Y22" s="328">
        <f>IF(V22+W22=0,0,V22-W22)</f>
        <v>3105</v>
      </c>
      <c r="Z22" s="318" t="str">
        <f>IFERROR(IF(V22/W22-1&lt;=-5,"&lt;-500%",IF(V22/W22-1&gt;5,"&gt;500%",IF(ABS(V22/W22-1)&lt;1%,0,V22/W22-1))),"")</f>
        <v/>
      </c>
    </row>
    <row r="23" spans="1:26" s="11" customFormat="1" ht="12.6" customHeight="1">
      <c r="A23" s="7"/>
      <c r="D23"/>
      <c r="U23" s="323" t="s">
        <v>176</v>
      </c>
      <c r="V23" s="328">
        <f>Cap!$E$43</f>
        <v>3183.9801818181822</v>
      </c>
      <c r="W23" s="329">
        <f>Cap!$F$43</f>
        <v>0</v>
      </c>
      <c r="X23" s="321"/>
      <c r="Y23" s="328">
        <f>IF(V23+W23=0,0,V23-W23)</f>
        <v>3183.9801818181822</v>
      </c>
      <c r="Z23" s="318" t="str">
        <f>IFERROR(IF(V23/W23-1&lt;=-5,"&lt;-500%",IF(V23/W23-1&gt;5,"&gt;500%",IF(ABS(V23/W23-1)&lt;1%,0,V23/W23-1))),"")</f>
        <v/>
      </c>
    </row>
    <row r="24" spans="1:26" s="11" customFormat="1" ht="12.6" customHeight="1">
      <c r="A24" s="7"/>
      <c r="C24" s="36"/>
      <c r="U24" s="320" t="s">
        <v>244</v>
      </c>
      <c r="V24" s="325"/>
      <c r="W24" s="325"/>
      <c r="X24" s="326"/>
      <c r="Y24" s="327"/>
      <c r="Z24" s="319"/>
    </row>
    <row r="25" spans="1:26" s="11" customFormat="1" ht="12.6" customHeight="1">
      <c r="A25" s="7"/>
      <c r="C25" s="36"/>
      <c r="U25" s="323" t="s">
        <v>180</v>
      </c>
      <c r="V25" s="328">
        <f>Comps!$E$27</f>
        <v>936.61790228888867</v>
      </c>
      <c r="W25" s="330"/>
      <c r="X25" s="326"/>
      <c r="Y25" s="327"/>
      <c r="Z25" s="319"/>
    </row>
    <row r="26" spans="1:26" s="11" customFormat="1" ht="12.6" customHeight="1">
      <c r="A26" s="7"/>
      <c r="C26" s="36"/>
      <c r="U26" s="323" t="s">
        <v>189</v>
      </c>
      <c r="V26" s="329">
        <f>Comps!$E$31</f>
        <v>-3.1749525206264098</v>
      </c>
      <c r="W26" s="330"/>
      <c r="X26" s="326"/>
      <c r="Y26" s="327"/>
      <c r="Z26" s="319"/>
    </row>
    <row r="27" spans="1:26" ht="12.6" customHeight="1">
      <c r="C27" s="36"/>
      <c r="D27" s="11"/>
      <c r="Z27" s="23"/>
    </row>
    <row r="28" spans="1:26" ht="12.6" customHeight="1"/>
    <row r="29" spans="1:26" ht="12.6" customHeight="1">
      <c r="D29" s="331"/>
    </row>
    <row r="30" spans="1:26">
      <c r="D30" s="331"/>
    </row>
    <row r="31" spans="1:26">
      <c r="D31" s="331"/>
    </row>
  </sheetData>
  <sheetProtection selectLockedCells="1" selectUnlockedCells="1"/>
  <mergeCells count="1">
    <mergeCell ref="V4:Z4"/>
  </mergeCells>
  <conditionalFormatting sqref="Y7:Y9 Y11:Y13 Y15:Y18">
    <cfRule type="expression" dxfId="12" priority="7">
      <formula>IF(ABS(Y7)&gt;=100,TRUE,FALSE)</formula>
    </cfRule>
  </conditionalFormatting>
  <conditionalFormatting sqref="Y20:Y21">
    <cfRule type="expression" dxfId="11" priority="9">
      <formula>IF(ABS(Y20)&gt;=100,TRUE,FALSE)</formula>
    </cfRule>
  </conditionalFormatting>
  <conditionalFormatting sqref="Z7:Z9 Z11:Z13 C12:C13 C15:C17 Z15:Z18 C19:C22 Z20:Z23 C24:C27">
    <cfRule type="expression" dxfId="10" priority="10">
      <formula>IF(C7="&lt;-500%",TRUE,FALSE)</formula>
    </cfRule>
  </conditionalFormatting>
  <printOptions horizontalCentered="1"/>
  <pageMargins left="0.5" right="0.5" top="0.75" bottom="0.5" header="0.3" footer="0.3"/>
  <pageSetup scale="97" orientation="landscape" r:id="rId1"/>
  <headerFooter scaleWithDoc="0">
    <oddFooter>&amp;L&amp;10Summary&amp;R&amp;10Updated 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98A7E-B36C-4EEB-8655-B8436EF42146}">
  <sheetPr>
    <tabColor theme="0"/>
    <outlinePr showOutlineSymbols="0"/>
    <pageSetUpPr fitToPage="1"/>
  </sheetPr>
  <dimension ref="A1:S34"/>
  <sheetViews>
    <sheetView showGridLines="0" showRowColHeaders="0" showZeros="0" showOutlineSymbols="0" workbookViewId="0">
      <selection activeCell="V23" sqref="A1:XFD1048576"/>
    </sheetView>
  </sheetViews>
  <sheetFormatPr defaultRowHeight="14.4"/>
  <cols>
    <col min="1" max="1" width="3.21875" style="7" bestFit="1" customWidth="1"/>
    <col min="2" max="2" width="1.6640625" style="11" customWidth="1"/>
    <col min="3" max="3" width="25.77734375" style="11" bestFit="1" customWidth="1"/>
    <col min="4" max="4" width="2.21875" style="11" customWidth="1"/>
    <col min="5" max="7" width="8.88671875" style="24"/>
    <col min="8" max="8" width="0.88671875" style="11" customWidth="1"/>
    <col min="9" max="10" width="8.88671875" style="24"/>
    <col min="11" max="11" width="2.21875" style="11" customWidth="1"/>
    <col min="12" max="12" width="8.88671875" style="26"/>
    <col min="13" max="13" width="8.88671875" style="25"/>
    <col min="14" max="14" width="0.88671875" style="11" customWidth="1"/>
    <col min="15" max="15" width="8.88671875" style="26"/>
    <col min="16" max="16" width="8.88671875" style="25"/>
    <col min="17" max="17" width="0.88671875" style="11" customWidth="1"/>
    <col min="18" max="18" width="8.88671875" style="26"/>
    <col min="19" max="19" width="8.88671875" style="25"/>
    <col min="20" max="16384" width="8.88671875" style="246"/>
  </cols>
  <sheetData>
    <row r="1" spans="1:19" s="5" customFormat="1" ht="10.199999999999999">
      <c r="A1" s="228" t="s">
        <v>0</v>
      </c>
      <c r="B1" s="1"/>
      <c r="C1" s="2"/>
      <c r="D1" s="3"/>
      <c r="E1" s="4"/>
      <c r="F1" s="4"/>
      <c r="G1" s="4"/>
      <c r="I1" s="4"/>
      <c r="J1" s="4"/>
      <c r="L1" s="4"/>
      <c r="M1" s="6"/>
      <c r="N1" s="6"/>
      <c r="O1" s="4"/>
      <c r="P1" s="6"/>
      <c r="Q1" s="6"/>
      <c r="R1" s="4"/>
      <c r="S1" s="6"/>
    </row>
    <row r="2" spans="1:19" s="11" customFormat="1" ht="22.2" customHeight="1">
      <c r="A2" s="7"/>
      <c r="B2" s="22"/>
      <c r="C2" s="123"/>
      <c r="D2" s="22"/>
      <c r="E2" s="24"/>
      <c r="F2" s="24"/>
      <c r="G2" s="24"/>
      <c r="I2" s="24"/>
      <c r="J2" s="24"/>
      <c r="L2" s="15"/>
      <c r="M2" s="17"/>
      <c r="N2" s="23"/>
      <c r="O2" s="15"/>
      <c r="P2" s="17"/>
      <c r="Q2" s="23"/>
      <c r="R2" s="15"/>
      <c r="S2" s="17"/>
    </row>
    <row r="3" spans="1:19" s="11" customFormat="1" ht="21">
      <c r="A3" s="7"/>
      <c r="B3" s="22"/>
      <c r="C3" s="123" t="s">
        <v>212</v>
      </c>
      <c r="D3" s="22"/>
      <c r="E3" s="24"/>
      <c r="F3" s="24"/>
      <c r="G3" s="24"/>
      <c r="I3" s="24"/>
      <c r="J3" s="24"/>
      <c r="L3" s="15"/>
      <c r="M3" s="17"/>
      <c r="N3" s="23"/>
      <c r="O3" s="15"/>
      <c r="P3" s="17"/>
      <c r="Q3" s="23"/>
      <c r="R3" s="15"/>
      <c r="S3" s="17"/>
    </row>
    <row r="4" spans="1:19" s="11" customFormat="1" ht="12.6" customHeight="1">
      <c r="A4" s="7"/>
      <c r="C4" s="241" t="s">
        <v>152</v>
      </c>
      <c r="E4" s="238" t="s">
        <v>225</v>
      </c>
      <c r="F4" s="244" t="s">
        <v>228</v>
      </c>
      <c r="G4" s="244" t="s">
        <v>226</v>
      </c>
      <c r="H4" s="10"/>
      <c r="I4" s="244" t="s">
        <v>227</v>
      </c>
      <c r="J4" s="244" t="s">
        <v>229</v>
      </c>
      <c r="L4" s="245" t="s">
        <v>230</v>
      </c>
      <c r="M4" s="245" t="s">
        <v>231</v>
      </c>
      <c r="N4" s="46"/>
      <c r="O4" s="245" t="s">
        <v>232</v>
      </c>
      <c r="P4" s="245" t="s">
        <v>233</v>
      </c>
      <c r="Q4" s="46"/>
      <c r="R4" s="239" t="s">
        <v>1</v>
      </c>
      <c r="S4" s="240" t="s">
        <v>2</v>
      </c>
    </row>
    <row r="5" spans="1:19" s="11" customFormat="1" ht="9" customHeight="1">
      <c r="A5" s="7"/>
    </row>
    <row r="6" spans="1:19" s="11" customFormat="1" ht="12.6" customHeight="1">
      <c r="A6" s="7"/>
      <c r="C6" s="220" t="s">
        <v>143</v>
      </c>
      <c r="D6" s="31"/>
      <c r="E6" s="216"/>
      <c r="F6" s="216"/>
      <c r="G6" s="216"/>
      <c r="H6" s="58"/>
      <c r="I6" s="216"/>
      <c r="J6" s="216"/>
      <c r="K6" s="95"/>
      <c r="L6" s="91"/>
      <c r="M6" s="36"/>
      <c r="N6" s="36"/>
      <c r="O6" s="91"/>
      <c r="P6" s="36"/>
      <c r="Q6" s="36"/>
      <c r="R6" s="91"/>
      <c r="S6" s="36"/>
    </row>
    <row r="7" spans="1:19" s="11" customFormat="1" ht="12.6" customHeight="1">
      <c r="A7" s="7"/>
      <c r="C7" s="158" t="s">
        <v>136</v>
      </c>
      <c r="D7" s="31"/>
      <c r="E7" s="217">
        <f>Income!E8</f>
        <v>9.1999999999999993</v>
      </c>
      <c r="F7" s="217">
        <f>Income!F8</f>
        <v>8</v>
      </c>
      <c r="G7" s="217">
        <f>Income!G8</f>
        <v>10.6</v>
      </c>
      <c r="H7" s="58"/>
      <c r="I7" s="217">
        <f>Income!I8</f>
        <v>9.8000000000000007</v>
      </c>
      <c r="J7" s="217">
        <f>Income!J8</f>
        <v>8.1999999999999993</v>
      </c>
      <c r="K7" s="95"/>
      <c r="L7" s="101">
        <f t="shared" ref="L7" si="0">IF(E7+F7=0,0,E7-F7)</f>
        <v>1.1999999999999993</v>
      </c>
      <c r="M7" s="102">
        <f>IFERROR(IF(E7/F7-1&lt;=-5,"&lt;-500%",IF(E7/F7-1&gt;5,"&gt;500%",IF(ABS(E7/F7-1)&lt;1%,0,E7/F7-1))),"")</f>
        <v>0.14999999999999991</v>
      </c>
      <c r="N7" s="36"/>
      <c r="O7" s="101">
        <f t="shared" ref="O7" si="1">IF(E7+G7=0,0,E7-G7)</f>
        <v>-1.4000000000000004</v>
      </c>
      <c r="P7" s="102">
        <f>IFERROR(IF(E7/G7-1&lt;=-5,"&lt;-500%",IF(E7/G7-1&gt;5,"&gt;500%",IF(ABS(E7/G7-1)&lt;1%,0,E7/G7-1))),"")</f>
        <v>-0.13207547169811329</v>
      </c>
      <c r="Q7" s="36"/>
      <c r="R7" s="101">
        <f t="shared" ref="R7" si="2">IF(I7+J7=0,0,I7-J7)</f>
        <v>1.6000000000000014</v>
      </c>
      <c r="S7" s="102">
        <f>IFERROR(IF(I7/J7-1&lt;=-5,"&lt;-500%",IF(I7/J7-1&gt;5,"&gt;500%",IF(ABS(I7/J7-1)&lt;1%,0,I7/J7-1))),"")</f>
        <v>0.19512195121951237</v>
      </c>
    </row>
    <row r="8" spans="1:19" s="11" customFormat="1" ht="12.6" customHeight="1">
      <c r="A8" s="7"/>
      <c r="C8" s="159" t="s">
        <v>7</v>
      </c>
      <c r="D8" s="31"/>
      <c r="E8" s="218">
        <f>Income!E14</f>
        <v>-0.5</v>
      </c>
      <c r="F8" s="218">
        <f>Income!F14</f>
        <v>0.5</v>
      </c>
      <c r="G8" s="218">
        <f>Income!G14</f>
        <v>5.6</v>
      </c>
      <c r="H8" s="58"/>
      <c r="I8" s="218">
        <f>Income!I14</f>
        <v>5.0000000000000009</v>
      </c>
      <c r="J8" s="218">
        <f>Income!J14</f>
        <v>3.2999999999999989</v>
      </c>
      <c r="K8" s="95"/>
      <c r="L8" s="101">
        <f t="shared" ref="L8:L10" si="3">IF(E8+F8=0,0,E8-F8)</f>
        <v>0</v>
      </c>
      <c r="M8" s="102">
        <f>IFERROR(IF(E8/F8-1&lt;=-5,"&lt;-500%",IF(E8/F8-1&gt;5,"&gt;500%",IF(ABS(E8/F8-1)&lt;1%,0,E8/F8-1))),"")</f>
        <v>-2</v>
      </c>
      <c r="N8" s="36"/>
      <c r="O8" s="101">
        <f t="shared" ref="O8:O10" si="4">IF(E8+G8=0,0,E8-G8)</f>
        <v>-6.1</v>
      </c>
      <c r="P8" s="102">
        <f>IFERROR(IF(E8/G8-1&lt;=-5,"&lt;-500%",IF(E8/G8-1&gt;5,"&gt;500%",IF(ABS(E8/G8-1)&lt;1%,0,E8/G8-1))),"")</f>
        <v>-1.0892857142857142</v>
      </c>
      <c r="Q8" s="36"/>
      <c r="R8" s="101">
        <f t="shared" ref="R8:R10" si="5">IF(I8+J8=0,0,I8-J8)</f>
        <v>1.700000000000002</v>
      </c>
      <c r="S8" s="102">
        <f>IFERROR(IF(I8/J8-1&lt;=-5,"&lt;-500%",IF(I8/J8-1&gt;5,"&gt;500%",IF(ABS(I8/J8-1)&lt;1%,0,I8/J8-1))),"")</f>
        <v>0.5151515151515158</v>
      </c>
    </row>
    <row r="9" spans="1:19" s="11" customFormat="1" ht="12.6" customHeight="1">
      <c r="A9" s="7"/>
      <c r="C9" s="159" t="s">
        <v>114</v>
      </c>
      <c r="D9" s="31"/>
      <c r="E9" s="218">
        <f>Income!E22</f>
        <v>47.8</v>
      </c>
      <c r="F9" s="218">
        <f>Income!F22</f>
        <v>60.500000000000007</v>
      </c>
      <c r="G9" s="218">
        <f>Income!G22</f>
        <v>94.899999999999991</v>
      </c>
      <c r="H9" s="58"/>
      <c r="I9" s="218">
        <f>Income!I22</f>
        <v>6</v>
      </c>
      <c r="J9" s="218">
        <f>Income!J22</f>
        <v>65.3</v>
      </c>
      <c r="K9" s="95"/>
      <c r="L9" s="101">
        <f t="shared" si="3"/>
        <v>-12.70000000000001</v>
      </c>
      <c r="M9" s="102">
        <f>IFERROR(IF(E9/F9-1&lt;=-5,"&lt;-500%",IF(E9/F9-1&gt;5,"&gt;500%",IF(ABS(E9/F9-1)&lt;1%,0,E9/F9-1))),"")</f>
        <v>-0.20991735537190093</v>
      </c>
      <c r="N9" s="36"/>
      <c r="O9" s="101">
        <f t="shared" si="4"/>
        <v>-47.099999999999994</v>
      </c>
      <c r="P9" s="102">
        <f>IFERROR(IF(E9/G9-1&lt;=-5,"&lt;-500%",IF(E9/G9-1&gt;5,"&gt;500%",IF(ABS(E9/G9-1)&lt;1%,0,E9/G9-1))),"")</f>
        <v>-0.49631190727081131</v>
      </c>
      <c r="Q9" s="36"/>
      <c r="R9" s="101">
        <f t="shared" si="5"/>
        <v>-59.3</v>
      </c>
      <c r="S9" s="102">
        <f>IFERROR(IF(I9/J9-1&lt;=-5,"&lt;-500%",IF(I9/J9-1&gt;5,"&gt;500%",IF(ABS(I9/J9-1)&lt;1%,0,I9/J9-1))),"")</f>
        <v>-0.90811638591117916</v>
      </c>
    </row>
    <row r="10" spans="1:19" s="11" customFormat="1" ht="12.6" customHeight="1">
      <c r="A10" s="7"/>
      <c r="C10" s="225" t="s">
        <v>219</v>
      </c>
      <c r="D10" s="31"/>
      <c r="E10" s="219">
        <f>Income!E44</f>
        <v>47.3</v>
      </c>
      <c r="F10" s="219">
        <f>Income!F44</f>
        <v>59.900000000000006</v>
      </c>
      <c r="G10" s="219">
        <f>Income!G44</f>
        <v>88.3</v>
      </c>
      <c r="H10" s="58"/>
      <c r="I10" s="219">
        <f>Income!I44</f>
        <v>59.3</v>
      </c>
      <c r="J10" s="219">
        <f>Income!J44</f>
        <v>36.9</v>
      </c>
      <c r="K10" s="95"/>
      <c r="L10" s="91">
        <f t="shared" si="3"/>
        <v>-12.600000000000009</v>
      </c>
      <c r="M10" s="36">
        <f>IFERROR(IF(E10/F10-1&lt;=-5,"&lt;-500%",IF(E10/F10-1&gt;5,"&gt;500%",IF(ABS(E10/F10-1)&lt;1%,0,E10/F10-1))),"")</f>
        <v>-0.21035058430717879</v>
      </c>
      <c r="N10" s="36"/>
      <c r="O10" s="91">
        <f t="shared" si="4"/>
        <v>-41</v>
      </c>
      <c r="P10" s="36">
        <f>IFERROR(IF(E10/G10-1&lt;=-5,"&lt;-500%",IF(E10/G10-1&gt;5,"&gt;500%",IF(ABS(E10/G10-1)&lt;1%,0,E10/G10-1))),"")</f>
        <v>-0.46432616081540201</v>
      </c>
      <c r="Q10" s="36"/>
      <c r="R10" s="91">
        <f t="shared" si="5"/>
        <v>22.4</v>
      </c>
      <c r="S10" s="36">
        <f>IFERROR(IF(I10/J10-1&lt;=-5,"&lt;-500%",IF(I10/J10-1&gt;5,"&gt;500%",IF(ABS(I10/J10-1)&lt;1%,0,I10/J10-1))),"")</f>
        <v>0.60704607046070458</v>
      </c>
    </row>
    <row r="11" spans="1:19" s="11" customFormat="1" ht="4.8" customHeight="1">
      <c r="A11" s="7"/>
      <c r="C11" s="31"/>
      <c r="D11" s="31"/>
      <c r="E11" s="58"/>
      <c r="F11" s="58"/>
      <c r="G11" s="58"/>
      <c r="H11" s="58"/>
      <c r="I11" s="58"/>
      <c r="J11" s="58"/>
      <c r="K11" s="68"/>
      <c r="L11" s="91"/>
      <c r="M11" s="36"/>
      <c r="N11" s="36"/>
      <c r="O11" s="91"/>
      <c r="P11" s="36"/>
      <c r="Q11" s="36"/>
      <c r="R11" s="91"/>
      <c r="S11" s="36"/>
    </row>
    <row r="12" spans="1:19" ht="12.6" customHeight="1">
      <c r="C12" s="220" t="s">
        <v>144</v>
      </c>
    </row>
    <row r="13" spans="1:19" s="11" customFormat="1" ht="12.6" customHeight="1">
      <c r="A13" s="7"/>
      <c r="C13" s="159" t="s">
        <v>204</v>
      </c>
      <c r="D13" s="31"/>
      <c r="E13" s="218">
        <f>Balance!E24</f>
        <v>43.2</v>
      </c>
      <c r="F13" s="218">
        <f>Balance!F24</f>
        <v>33</v>
      </c>
      <c r="G13" s="218">
        <f>Balance!G24</f>
        <v>103.89999999999999</v>
      </c>
      <c r="H13" s="58"/>
      <c r="I13" s="218">
        <f>Balance!I24</f>
        <v>42.9</v>
      </c>
      <c r="J13" s="218">
        <f>Balance!J24</f>
        <v>19.8</v>
      </c>
      <c r="K13" s="95"/>
      <c r="L13" s="101">
        <f t="shared" ref="L13:L16" si="6">IF(E13+F13=0,0,E13-F13)</f>
        <v>10.200000000000003</v>
      </c>
      <c r="M13" s="102">
        <f>IFERROR(IF(E13/F13-1&lt;=-5,"&lt;-500%",IF(E13/F13-1&gt;5,"&gt;500%",IF(ABS(E13/F13-1)&lt;1%,0,E13/F13-1))),"")</f>
        <v>0.30909090909090908</v>
      </c>
      <c r="N13" s="36"/>
      <c r="O13" s="101">
        <f t="shared" ref="O13:O16" si="7">IF(E13+G13=0,0,E13-G13)</f>
        <v>-60.699999999999989</v>
      </c>
      <c r="P13" s="102">
        <f>IFERROR(IF(E13/G13-1&lt;=-5,"&lt;-500%",IF(E13/G13-1&gt;5,"&gt;500%",IF(ABS(E13/G13-1)&lt;1%,0,E13/G13-1))),"")</f>
        <v>-0.58421559191530315</v>
      </c>
      <c r="Q13" s="36"/>
      <c r="R13" s="101">
        <f t="shared" ref="R13:R16" si="8">IF(I13+J13=0,0,I13-J13)</f>
        <v>23.099999999999998</v>
      </c>
      <c r="S13" s="102">
        <f>IFERROR(IF(I13/J13-1&lt;=-5,"&lt;-500%",IF(I13/J13-1&gt;5,"&gt;500%",IF(ABS(I13/J13-1)&lt;1%,0,I13/J13-1))),"")</f>
        <v>1.1666666666666665</v>
      </c>
    </row>
    <row r="14" spans="1:19" s="11" customFormat="1" ht="12.6" customHeight="1">
      <c r="A14" s="7"/>
      <c r="C14" s="159" t="s">
        <v>205</v>
      </c>
      <c r="D14" s="31"/>
      <c r="E14" s="218">
        <f>Balance!E42</f>
        <v>4</v>
      </c>
      <c r="F14" s="218">
        <f>Balance!F42</f>
        <v>11.600000000000001</v>
      </c>
      <c r="G14" s="218">
        <f>Balance!G42</f>
        <v>13.600000000000001</v>
      </c>
      <c r="H14" s="58"/>
      <c r="I14" s="218">
        <f>Balance!I42</f>
        <v>14.2</v>
      </c>
      <c r="J14" s="218">
        <f>Balance!J42</f>
        <v>9.6</v>
      </c>
      <c r="K14" s="95"/>
      <c r="L14" s="101">
        <f t="shared" si="6"/>
        <v>-7.6000000000000014</v>
      </c>
      <c r="M14" s="102">
        <f>IFERROR(IF(E14/F14-1&lt;=-5,"&lt;-500%",IF(E14/F14-1&gt;5,"&gt;500%",IF(ABS(E14/F14-1)&lt;1%,0,E14/F14-1))),"")</f>
        <v>-0.65517241379310343</v>
      </c>
      <c r="N14" s="36"/>
      <c r="O14" s="101">
        <f t="shared" si="7"/>
        <v>-9.6000000000000014</v>
      </c>
      <c r="P14" s="102">
        <f>IFERROR(IF(E14/G14-1&lt;=-5,"&lt;-500%",IF(E14/G14-1&gt;5,"&gt;500%",IF(ABS(E14/G14-1)&lt;1%,0,E14/G14-1))),"")</f>
        <v>-0.70588235294117652</v>
      </c>
      <c r="Q14" s="36"/>
      <c r="R14" s="101">
        <f t="shared" si="8"/>
        <v>4.5999999999999996</v>
      </c>
      <c r="S14" s="102">
        <f>IFERROR(IF(I14/J14-1&lt;=-5,"&lt;-500%",IF(I14/J14-1&gt;5,"&gt;500%",IF(ABS(I14/J14-1)&lt;1%,0,I14/J14-1))),"")</f>
        <v>0.47916666666666674</v>
      </c>
    </row>
    <row r="15" spans="1:19" s="11" customFormat="1" ht="12.6" customHeight="1">
      <c r="A15" s="7"/>
      <c r="C15" s="159" t="s">
        <v>213</v>
      </c>
      <c r="D15" s="31"/>
      <c r="E15" s="218">
        <f>Balance!E53</f>
        <v>3.6</v>
      </c>
      <c r="F15" s="218">
        <f>Balance!F53</f>
        <v>5.8</v>
      </c>
      <c r="G15" s="218">
        <f>Balance!G53</f>
        <v>7.8</v>
      </c>
      <c r="H15" s="58"/>
      <c r="I15" s="218">
        <f>Balance!I53</f>
        <v>3.4</v>
      </c>
      <c r="J15" s="218">
        <f>Balance!J53</f>
        <v>2.2000000000000002</v>
      </c>
      <c r="K15" s="95"/>
      <c r="L15" s="101">
        <f t="shared" si="6"/>
        <v>-2.1999999999999997</v>
      </c>
      <c r="M15" s="102">
        <f>IFERROR(IF(E15/F15-1&lt;=-5,"&lt;-500%",IF(E15/F15-1&gt;5,"&gt;500%",IF(ABS(E15/F15-1)&lt;1%,0,E15/F15-1))),"")</f>
        <v>-0.37931034482758619</v>
      </c>
      <c r="N15" s="36"/>
      <c r="O15" s="101">
        <f t="shared" si="7"/>
        <v>-4.1999999999999993</v>
      </c>
      <c r="P15" s="102">
        <f>IFERROR(IF(E15/G15-1&lt;=-5,"&lt;-500%",IF(E15/G15-1&gt;5,"&gt;500%",IF(ABS(E15/G15-1)&lt;1%,0,E15/G15-1))),"")</f>
        <v>-0.53846153846153844</v>
      </c>
      <c r="Q15" s="36"/>
      <c r="R15" s="101">
        <f t="shared" si="8"/>
        <v>1.1999999999999997</v>
      </c>
      <c r="S15" s="102">
        <f>IFERROR(IF(I15/J15-1&lt;=-5,"&lt;-500%",IF(I15/J15-1&gt;5,"&gt;500%",IF(ABS(I15/J15-1)&lt;1%,0,I15/J15-1))),"")</f>
        <v>0.54545454545454519</v>
      </c>
    </row>
    <row r="16" spans="1:19" s="11" customFormat="1" ht="12.6" customHeight="1">
      <c r="A16" s="7"/>
      <c r="C16" s="225" t="s">
        <v>222</v>
      </c>
      <c r="D16" s="31"/>
      <c r="E16" s="219">
        <f>Balance!E77</f>
        <v>58.695652173913047</v>
      </c>
      <c r="F16" s="219">
        <f>Balance!F77</f>
        <v>13.5</v>
      </c>
      <c r="G16" s="219">
        <f>Balance!G77</f>
        <v>3.3962264150943402</v>
      </c>
      <c r="H16" s="58"/>
      <c r="I16" s="219">
        <f>Balance!I77</f>
        <v>0</v>
      </c>
      <c r="J16" s="219">
        <f>Balance!J77</f>
        <v>27.551020408163261</v>
      </c>
      <c r="K16" s="95"/>
      <c r="L16" s="91">
        <f t="shared" si="6"/>
        <v>45.195652173913047</v>
      </c>
      <c r="M16" s="36">
        <f>IFERROR(IF(E16/F16-1&lt;=-5,"&lt;-500%",IF(E16/F16-1&gt;5,"&gt;500%",IF(ABS(E16/F16-1)&lt;1%,0,E16/F16-1))),"")</f>
        <v>3.3478260869565224</v>
      </c>
      <c r="N16" s="36"/>
      <c r="O16" s="91">
        <f t="shared" si="7"/>
        <v>55.299425758818707</v>
      </c>
      <c r="P16" s="36" t="str">
        <f>IFERROR(IF(E16/G16-1&lt;=-5,"&lt;-500%",IF(E16/G16-1&gt;5,"&gt;500%",IF(ABS(E16/G16-1)&lt;1%,0,E16/G16-1))),"")</f>
        <v>&gt;500%</v>
      </c>
      <c r="Q16" s="36"/>
      <c r="R16" s="91">
        <f t="shared" si="8"/>
        <v>-27.551020408163261</v>
      </c>
      <c r="S16" s="36">
        <f>IFERROR(IF(I16/J16-1&lt;=-5,"&lt;-500%",IF(I16/J16-1&gt;5,"&gt;500%",IF(ABS(I16/J16-1)&lt;1%,0,I16/J16-1))),"")</f>
        <v>-1</v>
      </c>
    </row>
    <row r="17" spans="1:19" s="11" customFormat="1" ht="4.8" customHeight="1">
      <c r="A17" s="7"/>
      <c r="C17" s="31"/>
      <c r="D17" s="31"/>
      <c r="E17" s="58"/>
      <c r="F17" s="58"/>
      <c r="G17" s="58"/>
      <c r="H17" s="58"/>
      <c r="I17" s="58"/>
      <c r="J17" s="58"/>
      <c r="K17" s="68"/>
      <c r="L17" s="91"/>
      <c r="M17" s="36"/>
      <c r="N17" s="36"/>
      <c r="O17" s="91"/>
      <c r="P17" s="36"/>
      <c r="Q17" s="36"/>
      <c r="R17" s="91"/>
      <c r="S17" s="36"/>
    </row>
    <row r="18" spans="1:19" ht="12.6" customHeight="1">
      <c r="C18" s="220" t="s">
        <v>215</v>
      </c>
    </row>
    <row r="19" spans="1:19" s="11" customFormat="1" ht="12.6" customHeight="1">
      <c r="A19" s="7"/>
      <c r="C19" s="159" t="s">
        <v>216</v>
      </c>
      <c r="D19" s="31"/>
      <c r="E19" s="218">
        <f>Cash!E31</f>
        <v>19.200000000000003</v>
      </c>
      <c r="F19" s="218">
        <f>Cash!F31</f>
        <v>0.99999999999999956</v>
      </c>
      <c r="G19" s="218">
        <f>Cash!G31</f>
        <v>17.400000000000002</v>
      </c>
      <c r="H19" s="58"/>
      <c r="I19" s="218">
        <f>Cash!I31</f>
        <v>20.100000000000001</v>
      </c>
      <c r="J19" s="218">
        <f>Cash!J31</f>
        <v>25.5</v>
      </c>
      <c r="K19" s="95"/>
      <c r="L19" s="101">
        <f t="shared" ref="L19:L24" si="9">IF(E19+F19=0,0,E19-F19)</f>
        <v>18.200000000000003</v>
      </c>
      <c r="M19" s="102" t="str">
        <f t="shared" ref="M19:M24" si="10">IFERROR(IF(E19/F19-1&lt;=-5,"&lt;-500%",IF(E19/F19-1&gt;5,"&gt;500%",IF(ABS(E19/F19-1)&lt;1%,0,E19/F19-1))),"")</f>
        <v>&gt;500%</v>
      </c>
      <c r="N19" s="36"/>
      <c r="O19" s="101">
        <f t="shared" ref="O19:O24" si="11">IF(E19+G19=0,0,E19-G19)</f>
        <v>1.8000000000000007</v>
      </c>
      <c r="P19" s="102">
        <f t="shared" ref="P19:P24" si="12">IFERROR(IF(E19/G19-1&lt;=-5,"&lt;-500%",IF(E19/G19-1&gt;5,"&gt;500%",IF(ABS(E19/G19-1)&lt;1%,0,E19/G19-1))),"")</f>
        <v>0.10344827586206895</v>
      </c>
      <c r="Q19" s="36"/>
      <c r="R19" s="101">
        <f t="shared" ref="R19:R24" si="13">IF(I19+J19=0,0,I19-J19)</f>
        <v>-5.3999999999999986</v>
      </c>
      <c r="S19" s="102">
        <f t="shared" ref="S19:S24" si="14">IFERROR(IF(I19/J19-1&lt;=-5,"&lt;-500%",IF(I19/J19-1&gt;5,"&gt;500%",IF(ABS(I19/J19-1)&lt;1%,0,I19/J19-1))),"")</f>
        <v>-0.21176470588235285</v>
      </c>
    </row>
    <row r="20" spans="1:19" s="11" customFormat="1" ht="12.6" customHeight="1">
      <c r="A20" s="7"/>
      <c r="C20" s="159" t="s">
        <v>217</v>
      </c>
      <c r="D20" s="31"/>
      <c r="E20" s="218">
        <f>Cash!E37</f>
        <v>-3.7000000000000028</v>
      </c>
      <c r="F20" s="218">
        <f>Cash!F37</f>
        <v>3.5</v>
      </c>
      <c r="G20" s="218">
        <f>Cash!G37</f>
        <v>1.8999999999999986</v>
      </c>
      <c r="H20" s="58"/>
      <c r="I20" s="218">
        <f>Cash!I37</f>
        <v>-22.799999999999997</v>
      </c>
      <c r="J20" s="218">
        <f>Cash!J37</f>
        <v>-12.5</v>
      </c>
      <c r="K20" s="95"/>
      <c r="L20" s="101">
        <f t="shared" si="9"/>
        <v>-7.2000000000000028</v>
      </c>
      <c r="M20" s="102">
        <f t="shared" si="10"/>
        <v>-2.0571428571428578</v>
      </c>
      <c r="N20" s="36"/>
      <c r="O20" s="101">
        <f t="shared" si="11"/>
        <v>-5.6000000000000014</v>
      </c>
      <c r="P20" s="102">
        <f t="shared" si="12"/>
        <v>-2.9473684210526345</v>
      </c>
      <c r="Q20" s="36"/>
      <c r="R20" s="101">
        <f t="shared" si="13"/>
        <v>-10.299999999999997</v>
      </c>
      <c r="S20" s="102">
        <f t="shared" si="14"/>
        <v>0.82399999999999984</v>
      </c>
    </row>
    <row r="21" spans="1:19" s="11" customFormat="1" ht="12.6" customHeight="1">
      <c r="A21" s="7"/>
      <c r="C21" s="159" t="s">
        <v>218</v>
      </c>
      <c r="D21" s="31"/>
      <c r="E21" s="218">
        <f>Cash!E47</f>
        <v>-0.79999999999999982</v>
      </c>
      <c r="F21" s="218">
        <f>Cash!F47</f>
        <v>-4.8999999999999995</v>
      </c>
      <c r="G21" s="218">
        <f>Cash!G47</f>
        <v>3.5999999999999996</v>
      </c>
      <c r="H21" s="58"/>
      <c r="I21" s="218">
        <f>Cash!I47</f>
        <v>3.0999999999999996</v>
      </c>
      <c r="J21" s="218">
        <f>Cash!J47</f>
        <v>3</v>
      </c>
      <c r="K21" s="95"/>
      <c r="L21" s="101">
        <f t="shared" si="9"/>
        <v>4.0999999999999996</v>
      </c>
      <c r="M21" s="102">
        <f t="shared" si="10"/>
        <v>-0.83673469387755106</v>
      </c>
      <c r="N21" s="36"/>
      <c r="O21" s="101">
        <f t="shared" si="11"/>
        <v>-4.3999999999999995</v>
      </c>
      <c r="P21" s="102">
        <f t="shared" si="12"/>
        <v>-1.2222222222222221</v>
      </c>
      <c r="Q21" s="36"/>
      <c r="R21" s="101">
        <f t="shared" si="13"/>
        <v>9.9999999999999645E-2</v>
      </c>
      <c r="S21" s="102">
        <f t="shared" si="14"/>
        <v>3.3333333333333215E-2</v>
      </c>
    </row>
    <row r="22" spans="1:19" s="11" customFormat="1" ht="12.6" customHeight="1">
      <c r="A22" s="7"/>
      <c r="C22" s="159" t="s">
        <v>214</v>
      </c>
      <c r="D22" s="31"/>
      <c r="E22" s="218">
        <f>Cash!E48</f>
        <v>14.7</v>
      </c>
      <c r="F22" s="218">
        <f>Cash!F48</f>
        <v>-0.39999999999999947</v>
      </c>
      <c r="G22" s="218">
        <f>Cash!G48</f>
        <v>22.9</v>
      </c>
      <c r="H22" s="58"/>
      <c r="I22" s="218">
        <f>Cash!I48</f>
        <v>0.40000000000000391</v>
      </c>
      <c r="J22" s="218">
        <f>Cash!J48</f>
        <v>16</v>
      </c>
      <c r="K22" s="95"/>
      <c r="L22" s="101">
        <f t="shared" si="9"/>
        <v>15.099999999999998</v>
      </c>
      <c r="M22" s="102" t="str">
        <f t="shared" si="10"/>
        <v>&lt;-500%</v>
      </c>
      <c r="N22" s="36"/>
      <c r="O22" s="101">
        <f t="shared" si="11"/>
        <v>-8.1999999999999993</v>
      </c>
      <c r="P22" s="102">
        <f t="shared" si="12"/>
        <v>-0.35807860262008728</v>
      </c>
      <c r="Q22" s="36"/>
      <c r="R22" s="101">
        <f t="shared" si="13"/>
        <v>-15.599999999999996</v>
      </c>
      <c r="S22" s="102">
        <f t="shared" si="14"/>
        <v>-0.97499999999999976</v>
      </c>
    </row>
    <row r="23" spans="1:19" s="11" customFormat="1" ht="12.6" customHeight="1">
      <c r="A23" s="7"/>
      <c r="C23" s="159" t="s">
        <v>221</v>
      </c>
      <c r="D23" s="31"/>
      <c r="E23" s="218">
        <f>SUM(Activity!E21,Activity!E26,Activity!E36)</f>
        <v>21.1</v>
      </c>
      <c r="F23" s="218">
        <f>SUM(Activity!F21,Activity!F26,Activity!F36)</f>
        <v>19.100000000000001</v>
      </c>
      <c r="G23" s="218">
        <f>SUM(Activity!G21,Activity!G26,Activity!G36)</f>
        <v>24.2</v>
      </c>
      <c r="H23" s="58"/>
      <c r="I23" s="218">
        <f>SUM(Activity!I21,Activity!I26,Activity!I36)</f>
        <v>23.4</v>
      </c>
      <c r="J23" s="218">
        <f>SUM(Activity!J21,Activity!J26,Activity!J36)</f>
        <v>15.9</v>
      </c>
      <c r="K23" s="95"/>
      <c r="L23" s="101">
        <f t="shared" si="9"/>
        <v>2</v>
      </c>
      <c r="M23" s="102">
        <f t="shared" si="10"/>
        <v>0.10471204188481664</v>
      </c>
      <c r="N23" s="36"/>
      <c r="O23" s="101">
        <f t="shared" si="11"/>
        <v>-3.0999999999999979</v>
      </c>
      <c r="P23" s="102">
        <f t="shared" si="12"/>
        <v>-0.12809917355371891</v>
      </c>
      <c r="Q23" s="36"/>
      <c r="R23" s="101">
        <f t="shared" si="13"/>
        <v>7.4999999999999982</v>
      </c>
      <c r="S23" s="102">
        <f t="shared" si="14"/>
        <v>0.47169811320754707</v>
      </c>
    </row>
    <row r="24" spans="1:19" s="11" customFormat="1" ht="12.6" customHeight="1">
      <c r="A24" s="7"/>
      <c r="C24" s="225" t="s">
        <v>220</v>
      </c>
      <c r="D24" s="31"/>
      <c r="E24" s="219">
        <v>88</v>
      </c>
      <c r="F24" s="219">
        <v>124.09999999999998</v>
      </c>
      <c r="G24" s="219">
        <v>95.299999999999983</v>
      </c>
      <c r="H24" s="58"/>
      <c r="I24" s="219">
        <v>96.09999999999998</v>
      </c>
      <c r="J24" s="219">
        <v>101.80000000000001</v>
      </c>
      <c r="K24" s="95"/>
      <c r="L24" s="91">
        <f t="shared" si="9"/>
        <v>-36.09999999999998</v>
      </c>
      <c r="M24" s="36">
        <f t="shared" si="10"/>
        <v>-0.29089443996776787</v>
      </c>
      <c r="N24" s="36"/>
      <c r="O24" s="91">
        <f t="shared" si="11"/>
        <v>-7.2999999999999829</v>
      </c>
      <c r="P24" s="36">
        <f t="shared" si="12"/>
        <v>-7.6600209863588509E-2</v>
      </c>
      <c r="Q24" s="36"/>
      <c r="R24" s="91">
        <f t="shared" si="13"/>
        <v>-5.7000000000000313</v>
      </c>
      <c r="S24" s="36">
        <f t="shared" si="14"/>
        <v>-5.5992141453831357E-2</v>
      </c>
    </row>
    <row r="25" spans="1:19" s="11" customFormat="1" ht="4.8" customHeight="1">
      <c r="A25" s="7"/>
      <c r="C25" s="31"/>
      <c r="D25" s="31"/>
      <c r="E25" s="58"/>
      <c r="F25" s="58"/>
      <c r="G25" s="58"/>
      <c r="H25" s="58"/>
      <c r="I25" s="58"/>
      <c r="J25" s="58"/>
      <c r="K25" s="68"/>
      <c r="L25" s="91"/>
      <c r="M25" s="36"/>
      <c r="N25" s="36"/>
      <c r="O25" s="91"/>
      <c r="P25" s="36"/>
      <c r="Q25" s="36"/>
      <c r="R25" s="91"/>
      <c r="S25" s="36"/>
    </row>
    <row r="26" spans="1:19" ht="12.6" customHeight="1">
      <c r="C26" s="220" t="s">
        <v>199</v>
      </c>
      <c r="S26" s="221"/>
    </row>
    <row r="27" spans="1:19" s="11" customFormat="1" ht="12.6" customHeight="1">
      <c r="A27" s="7"/>
      <c r="C27" s="159" t="s">
        <v>158</v>
      </c>
      <c r="D27" s="31"/>
      <c r="E27" s="222">
        <f>Cap!E13</f>
        <v>517.5</v>
      </c>
      <c r="F27" s="222">
        <f>Cap!F13</f>
        <v>500</v>
      </c>
      <c r="G27" s="222">
        <f>Cap!G13</f>
        <v>0</v>
      </c>
      <c r="H27" s="58"/>
      <c r="I27" s="199"/>
      <c r="J27" s="199"/>
      <c r="K27" s="95"/>
      <c r="L27" s="101">
        <f t="shared" ref="L27:L29" si="15">IF(E27+F27=0,0,E27-F27)</f>
        <v>17.5</v>
      </c>
      <c r="M27" s="102">
        <f>IFERROR(IF(E27/F27-1&lt;=-5,"&lt;-500%",IF(E27/F27-1&gt;5,"&gt;500%",IF(ABS(E27/F27-1)&lt;1%,0,E27/F27-1))),"")</f>
        <v>3.499999999999992E-2</v>
      </c>
      <c r="N27" s="36"/>
      <c r="O27" s="101">
        <f t="shared" ref="O27:O29" si="16">IF(E27+G27=0,0,E27-G27)</f>
        <v>517.5</v>
      </c>
      <c r="P27" s="102" t="str">
        <f>IFERROR(IF(E27/G27-1&lt;=-5,"&lt;-500%",IF(E27/G27-1&gt;5,"&gt;500%",IF(ABS(E27/G27-1)&lt;1%,0,E27/G27-1))),"")</f>
        <v/>
      </c>
      <c r="Q27" s="36"/>
      <c r="R27" s="199"/>
      <c r="S27" s="199"/>
    </row>
    <row r="28" spans="1:19" s="11" customFormat="1" ht="12.6" customHeight="1">
      <c r="A28" s="7"/>
      <c r="C28" s="159" t="s">
        <v>172</v>
      </c>
      <c r="D28" s="31"/>
      <c r="E28" s="222">
        <f>Cap!E42</f>
        <v>530.66336363636367</v>
      </c>
      <c r="F28" s="222">
        <f>Cap!F42</f>
        <v>500</v>
      </c>
      <c r="G28" s="222">
        <f>Cap!G42</f>
        <v>0</v>
      </c>
      <c r="H28" s="58"/>
      <c r="I28" s="199"/>
      <c r="J28" s="199"/>
      <c r="K28" s="95"/>
      <c r="L28" s="101">
        <f>IF(E28+F28=0,0,E28-F28)</f>
        <v>30.66336363636367</v>
      </c>
      <c r="M28" s="102">
        <f>IFERROR(IF(E28/F28-1&lt;=-5,"&lt;-500%",IF(E28/F28-1&gt;5,"&gt;500%",IF(ABS(E28/F28-1)&lt;1%,0,E28/F28-1))),"")</f>
        <v>6.1326727272727366E-2</v>
      </c>
      <c r="N28" s="36"/>
      <c r="O28" s="101">
        <f>IF(E28+G28=0,0,E28-G28)</f>
        <v>530.66336363636367</v>
      </c>
      <c r="P28" s="102" t="str">
        <f>IFERROR(IF(E28/G28-1&lt;=-5,"&lt;-500%",IF(E28/G28-1&gt;5,"&gt;500%",IF(ABS(E28/G28-1)&lt;1%,0,E28/G28-1))),"")</f>
        <v/>
      </c>
      <c r="Q28" s="36"/>
      <c r="R28" s="199"/>
      <c r="S28" s="199"/>
    </row>
    <row r="29" spans="1:19" s="11" customFormat="1" ht="12.6" customHeight="1">
      <c r="A29" s="7"/>
      <c r="C29" s="159" t="s">
        <v>177</v>
      </c>
      <c r="D29" s="31"/>
      <c r="E29" s="223">
        <f>Cap!E15</f>
        <v>3105</v>
      </c>
      <c r="F29" s="223">
        <f>Cap!F15</f>
        <v>0</v>
      </c>
      <c r="G29" s="223">
        <f>Cap!G15</f>
        <v>0</v>
      </c>
      <c r="H29" s="58"/>
      <c r="I29" s="199"/>
      <c r="J29" s="199"/>
      <c r="K29" s="95"/>
      <c r="L29" s="224">
        <f t="shared" si="15"/>
        <v>3105</v>
      </c>
      <c r="M29" s="102" t="str">
        <f>IFERROR(IF(E29/F29-1&lt;=-5,"&lt;-500%",IF(E29/F29-1&gt;5,"&gt;500%",IF(ABS(E29/F29-1)&lt;1%,0,E29/F29-1))),"")</f>
        <v/>
      </c>
      <c r="N29" s="36"/>
      <c r="O29" s="224">
        <f t="shared" si="16"/>
        <v>3105</v>
      </c>
      <c r="P29" s="102" t="str">
        <f>IFERROR(IF(E29/G29-1&lt;=-5,"&lt;-500%",IF(E29/G29-1&gt;5,"&gt;500%",IF(ABS(E29/G29-1)&lt;1%,0,E29/G29-1))),"")</f>
        <v/>
      </c>
      <c r="Q29" s="36"/>
      <c r="R29" s="199"/>
      <c r="S29" s="199"/>
    </row>
    <row r="30" spans="1:19" s="11" customFormat="1" ht="12.6" customHeight="1">
      <c r="A30" s="7"/>
      <c r="C30" s="225" t="s">
        <v>176</v>
      </c>
      <c r="D30" s="31"/>
      <c r="E30" s="226">
        <f>Cap!E43</f>
        <v>3183.9801818181822</v>
      </c>
      <c r="F30" s="226">
        <f>Cap!F43</f>
        <v>0</v>
      </c>
      <c r="G30" s="226">
        <f>Cap!G43</f>
        <v>0</v>
      </c>
      <c r="H30" s="58"/>
      <c r="I30" s="199"/>
      <c r="J30" s="199"/>
      <c r="K30" s="95"/>
      <c r="L30" s="227">
        <f>IF(E30+F30=0,0,E30-F30)</f>
        <v>3183.9801818181822</v>
      </c>
      <c r="M30" s="36" t="str">
        <f>IFERROR(IF(E30/F30-1&lt;=-5,"&lt;-500%",IF(E30/F30-1&gt;5,"&gt;500%",IF(ABS(E30/F30-1)&lt;1%,0,E30/F30-1))),"")</f>
        <v/>
      </c>
      <c r="N30" s="36"/>
      <c r="O30" s="227">
        <f>IF(E30+G30=0,0,E30-G30)</f>
        <v>3183.9801818181822</v>
      </c>
      <c r="P30" s="36" t="str">
        <f>IFERROR(IF(E30/G30-1&lt;=-5,"&lt;-500%",IF(E30/G30-1&gt;5,"&gt;500%",IF(ABS(E30/G30-1)&lt;1%,0,E30/G30-1))),"")</f>
        <v/>
      </c>
      <c r="Q30" s="36"/>
      <c r="R30" s="199"/>
      <c r="S30" s="199"/>
    </row>
    <row r="31" spans="1:19" s="11" customFormat="1" ht="4.8" customHeight="1">
      <c r="A31" s="7"/>
      <c r="C31" s="31"/>
      <c r="D31" s="31"/>
      <c r="E31" s="58"/>
      <c r="F31" s="58"/>
      <c r="G31" s="58"/>
      <c r="H31" s="58"/>
      <c r="I31" s="58"/>
      <c r="J31" s="58"/>
      <c r="K31" s="68"/>
      <c r="L31" s="91"/>
      <c r="M31" s="36"/>
      <c r="N31" s="36"/>
      <c r="O31" s="91"/>
      <c r="P31" s="36"/>
      <c r="Q31" s="36"/>
      <c r="R31" s="91"/>
      <c r="S31" s="36"/>
    </row>
    <row r="32" spans="1:19" ht="12.6" customHeight="1">
      <c r="C32" s="220" t="s">
        <v>198</v>
      </c>
      <c r="S32" s="221"/>
    </row>
    <row r="33" spans="3:19" ht="12.6" customHeight="1">
      <c r="C33" s="159" t="str">
        <f>Comps!C27</f>
        <v>Equity Value</v>
      </c>
      <c r="D33" s="31"/>
      <c r="E33" s="223">
        <f>Comps!E27</f>
        <v>936.61790228888867</v>
      </c>
      <c r="S33" s="221"/>
    </row>
    <row r="34" spans="3:19" ht="12.6" customHeight="1">
      <c r="C34" s="225" t="str">
        <f>Comps!C31</f>
        <v>Enterprise Value</v>
      </c>
      <c r="D34" s="31"/>
      <c r="E34" s="226">
        <f>Comps!E31</f>
        <v>-3.1749525206264098</v>
      </c>
      <c r="M34" s="221"/>
      <c r="P34" s="221"/>
      <c r="S34" s="221"/>
    </row>
  </sheetData>
  <sheetProtection algorithmName="SHA-512" hashValue="+uksqsNuDnldRgE2YyPUeVdcI8rf2nGu8b4KwKWY+Vb0l4XQwboas6aS6YIw1CPBQhL6W3oJ4ZfvHkA77jQyUg==" saltValue="NLuUDZyx2pTUQnQ5RxM48g==" spinCount="100000" sheet="1" objects="1" scenarios="1" selectLockedCells="1" selectUnlockedCells="1"/>
  <conditionalFormatting sqref="L6:L11 O6:O11 R6:R11">
    <cfRule type="expression" dxfId="9" priority="7">
      <formula>IF(ABS(L6)&gt;=100,TRUE,FALSE)</formula>
    </cfRule>
  </conditionalFormatting>
  <conditionalFormatting sqref="L13:L17 O13:O17 R13:R17">
    <cfRule type="expression" dxfId="8" priority="5">
      <formula>IF(ABS(L13)&gt;=100,TRUE,FALSE)</formula>
    </cfRule>
  </conditionalFormatting>
  <conditionalFormatting sqref="L19:L25 O19:O25 R19:R25">
    <cfRule type="expression" dxfId="7" priority="3">
      <formula>IF(ABS(L19)&gt;=100,TRUE,FALSE)</formula>
    </cfRule>
  </conditionalFormatting>
  <conditionalFormatting sqref="L27:L28 O27:O28">
    <cfRule type="expression" dxfId="6" priority="9">
      <formula>IF(ABS(L27)&gt;=100,TRUE,FALSE)</formula>
    </cfRule>
  </conditionalFormatting>
  <conditionalFormatting sqref="L31 O31 R31">
    <cfRule type="expression" dxfId="5" priority="1">
      <formula>IF(ABS(L31)&gt;=100,TRUE,FALSE)</formula>
    </cfRule>
  </conditionalFormatting>
  <conditionalFormatting sqref="M6 P6 P27:P30">
    <cfRule type="expression" dxfId="4" priority="66">
      <formula>IF(M6="&lt;-500%",TRUE,FALSE)</formula>
    </cfRule>
  </conditionalFormatting>
  <conditionalFormatting sqref="M13:N17 P13:Q17 S13:S17">
    <cfRule type="expression" dxfId="3" priority="6">
      <formula>IF(M13="&lt;-500%",TRUE,FALSE)</formula>
    </cfRule>
  </conditionalFormatting>
  <conditionalFormatting sqref="M19:N25 P19:Q25 S19:S25">
    <cfRule type="expression" dxfId="2" priority="4">
      <formula>IF(M19="&lt;-500%",TRUE,FALSE)</formula>
    </cfRule>
  </conditionalFormatting>
  <conditionalFormatting sqref="M27:N31 P31:Q31 S31">
    <cfRule type="expression" dxfId="1" priority="2">
      <formula>IF(M27="&lt;-500%",TRUE,FALSE)</formula>
    </cfRule>
  </conditionalFormatting>
  <conditionalFormatting sqref="S6:S11 M7:N11 P7:Q11">
    <cfRule type="expression" dxfId="0" priority="8">
      <formula>IF(M6="&lt;-500%",TRUE,FALSE)</formula>
    </cfRule>
  </conditionalFormatting>
  <printOptions horizontalCentered="1"/>
  <pageMargins left="0.5" right="0.5" top="0.75" bottom="0.5" header="0.3" footer="0.3"/>
  <pageSetup scale="97" orientation="landscape" r:id="rId1"/>
  <headerFooter scaleWithDoc="0">
    <oddFooter>&amp;L&amp;10Summary&amp;R&amp;10Updated &amp;D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ℹ️ </vt:lpstr>
      <vt:lpstr>Income</vt:lpstr>
      <vt:lpstr>Balance</vt:lpstr>
      <vt:lpstr>Cash</vt:lpstr>
      <vt:lpstr>Activity</vt:lpstr>
      <vt:lpstr>Cap</vt:lpstr>
      <vt:lpstr>Comps</vt:lpstr>
      <vt:lpstr>SummaryTable</vt:lpstr>
      <vt:lpstr>Summary</vt:lpstr>
      <vt:lpstr>Activity!Print_Area</vt:lpstr>
      <vt:lpstr>Balance!Print_Area</vt:lpstr>
      <vt:lpstr>Cap!Print_Area</vt:lpstr>
      <vt:lpstr>Cash!Print_Area</vt:lpstr>
      <vt:lpstr>Comps!Print_Area</vt:lpstr>
      <vt:lpstr>Income!Print_Area</vt:lpstr>
      <vt:lpstr>'ℹ️ '!Print_Area</vt:lpstr>
      <vt:lpstr>Summary!Print_Area</vt:lpstr>
      <vt:lpstr>SummaryTable!Print_Area</vt:lpstr>
      <vt:lpstr>Activity!Print_Titles</vt:lpstr>
      <vt:lpstr>Balance!Print_Titles</vt:lpstr>
      <vt:lpstr>Cap!Print_Titles</vt:lpstr>
      <vt:lpstr>Cash!Print_Titles</vt:lpstr>
      <vt:lpstr>Income!Print_Titles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2026-10-04T22:51:06Z</dcterms:created>
  <dcterms:modified xsi:type="dcterms:W3CDTF">2026-10-04T22:53:56Z</dcterms:modified>
</cp:coreProperties>
</file>