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ottsFiles\Documents\Work\Models\Loan Origin &amp; Yield\"/>
    </mc:Choice>
  </mc:AlternateContent>
  <xr:revisionPtr revIDLastSave="0" documentId="13_ncr:1_{EBFABF67-636D-4F2E-9043-3DC1E002A78A}" xr6:coauthVersionLast="47" xr6:coauthVersionMax="47" xr10:uidLastSave="{00000000-0000-0000-0000-000000000000}"/>
  <bookViews>
    <workbookView xWindow="-108" yWindow="-108" windowWidth="23256" windowHeight="12456" xr2:uid="{49EE5497-073E-4964-B3D3-2CD86B4D591D}"/>
  </bookViews>
  <sheets>
    <sheet name="Welcome" sheetId="11" r:id="rId1"/>
    <sheet name="Inputs" sheetId="2" r:id="rId2"/>
    <sheet name="CapEx" sheetId="7" r:id="rId3"/>
    <sheet name="Credit" sheetId="10" r:id="rId4"/>
    <sheet name="Loans" sheetId="5" r:id="rId5"/>
    <sheet name="Income" sheetId="6" r:id="rId6"/>
    <sheet name="Balance" sheetId="8" r:id="rId7"/>
    <sheet name="CashFlow" sheetId="9" r:id="rId8"/>
  </sheets>
  <externalReferences>
    <externalReference r:id="rId9"/>
  </externalReferences>
  <definedNames>
    <definedName name="ApplicationFee">Inputs!$N$9</definedName>
    <definedName name="CommissionRate">Inputs!$N$14</definedName>
    <definedName name="Commissions">[1]Inputs!$D$32</definedName>
    <definedName name="CommonStart" localSheetId="0">[1]Inputs!$G$10</definedName>
    <definedName name="CommonStart">Inputs!$G$10</definedName>
    <definedName name="CreditFacilityRate">Inputs!$Q$10</definedName>
    <definedName name="DebtRate">[1]Inputs!$L$10</definedName>
    <definedName name="DebtStart">[1]Inputs!$I$10</definedName>
    <definedName name="DelinquencyFee">Inputs!$Q$15</definedName>
    <definedName name="DelinquencyRate">Inputs!$Q$14</definedName>
    <definedName name="FacilityRate">[1]Inputs!$L$11</definedName>
    <definedName name="HeldUntilSale">Inputs!$K$15</definedName>
    <definedName name="InventoryPct">[1]Inputs!$O$16</definedName>
    <definedName name="LendingRate">Inputs!$Q$11</definedName>
    <definedName name="LoanAmount">Inputs!$K$9</definedName>
    <definedName name="LoanGrowthPct">Inputs!$K$12</definedName>
    <definedName name="LoanSalesPct">Inputs!$K$14</definedName>
    <definedName name="LoansStart">Inputs!$K$11</definedName>
    <definedName name="LoanTerm">Inputs!$K$10</definedName>
    <definedName name="LossReservePct">Inputs!$Q$16</definedName>
    <definedName name="MinCash" localSheetId="0">[1]Inputs!$O$17</definedName>
    <definedName name="MinCash">Inputs!$Q$13</definedName>
    <definedName name="NotesRate" localSheetId="0">[1]Inputs!$L$9</definedName>
    <definedName name="NotesRate">Inputs!$Q$9</definedName>
    <definedName name="NotesStart" localSheetId="0">[1]Inputs!$H$10</definedName>
    <definedName name="NotesStart">Inputs!$H$10</definedName>
    <definedName name="OriginationFeePct">Inputs!$N$10</definedName>
    <definedName name="PEratio">[1]Inputs!$L$17</definedName>
    <definedName name="PreferredStart" localSheetId="0">[1]Inputs!$F$10</definedName>
    <definedName name="PreferredStart">Inputs!$F$10</definedName>
    <definedName name="_xlnm.Print_Area" localSheetId="6">Balance!$B$2:$BR$24</definedName>
    <definedName name="_xlnm.Print_Area" localSheetId="2">CapEx!$B$2:$BR$38</definedName>
    <definedName name="_xlnm.Print_Area" localSheetId="7">CashFlow!$B$2:$BR$28</definedName>
    <definedName name="_xlnm.Print_Area" localSheetId="3">Credit!$B$2:$BR$42</definedName>
    <definedName name="_xlnm.Print_Area" localSheetId="5">Income!$B$2:$BR$37</definedName>
    <definedName name="_xlnm.Print_Area" localSheetId="1">Inputs!$B$1:$Z$35</definedName>
    <definedName name="_xlnm.Print_Area" localSheetId="4">Loans!$B$2:$BR$32</definedName>
    <definedName name="_xlnm.Print_Area" localSheetId="0">Welcome!$B$2:$E$13</definedName>
    <definedName name="PSratio">[1]Inputs!$L$16</definedName>
    <definedName name="ReferralFee">Inputs!$N$15</definedName>
    <definedName name="SalaryLoad">[1]Inputs!$D$31</definedName>
    <definedName name="SalaryLoadPct">Inputs!$D$33</definedName>
    <definedName name="SalePremiumPct">Inputs!$K$16</definedName>
    <definedName name="ServiceFeePct">Inputs!$N$12</definedName>
    <definedName name="SharesStart">[1]Inputs!$C$10</definedName>
    <definedName name="Taxes">[1]Inputs!$O$15</definedName>
    <definedName name="TaxRate">Inputs!$N$16</definedName>
    <definedName name="TerminalRate">[1]Inputs!$L$15</definedName>
    <definedName name="WACC">[1]Inputs!$L$13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C20" i="7"/>
  <c r="B20" i="7"/>
  <c r="BF20" i="7" s="1"/>
  <c r="C19" i="7"/>
  <c r="B19" i="7"/>
  <c r="O35" i="7" s="1"/>
  <c r="C18" i="7"/>
  <c r="B18" i="7"/>
  <c r="AA34" i="7" s="1"/>
  <c r="C17" i="7"/>
  <c r="B17" i="7"/>
  <c r="AY17" i="7" s="1"/>
  <c r="C16" i="7"/>
  <c r="B16" i="7"/>
  <c r="AY32" i="7" s="1"/>
  <c r="C15" i="7"/>
  <c r="B15" i="7"/>
  <c r="BK31" i="7" s="1"/>
  <c r="C14" i="7"/>
  <c r="B14" i="7"/>
  <c r="K30" i="7" s="1"/>
  <c r="C13" i="7"/>
  <c r="B13" i="7"/>
  <c r="BI13" i="7" s="1"/>
  <c r="C12" i="7"/>
  <c r="B12" i="7"/>
  <c r="AA28" i="7" s="1"/>
  <c r="C11" i="7"/>
  <c r="B11" i="7"/>
  <c r="BC11" i="7" s="1"/>
  <c r="C10" i="7"/>
  <c r="B10" i="7"/>
  <c r="BL26" i="7" s="1"/>
  <c r="C9" i="7"/>
  <c r="B9" i="7"/>
  <c r="AK25" i="7" s="1"/>
  <c r="C8" i="7"/>
  <c r="B8" i="7"/>
  <c r="AO24" i="7" s="1"/>
  <c r="C7" i="7"/>
  <c r="B7" i="7"/>
  <c r="AS23" i="7" s="1"/>
  <c r="B33" i="10"/>
  <c r="N33" i="10" s="1"/>
  <c r="N18" i="9" s="1"/>
  <c r="B32" i="10"/>
  <c r="BE32" i="10" s="1"/>
  <c r="BE17" i="9" s="1"/>
  <c r="B31" i="10"/>
  <c r="AY31" i="10" s="1"/>
  <c r="AY15" i="9" s="1"/>
  <c r="D24" i="10"/>
  <c r="C24" i="10"/>
  <c r="D23" i="10"/>
  <c r="C23" i="10"/>
  <c r="D22" i="10"/>
  <c r="C22" i="10"/>
  <c r="BL36" i="6"/>
  <c r="BL28" i="10" s="1"/>
  <c r="BK36" i="6"/>
  <c r="BK28" i="10" s="1"/>
  <c r="BJ36" i="6"/>
  <c r="BJ28" i="10" s="1"/>
  <c r="BI36" i="6"/>
  <c r="BI28" i="10" s="1"/>
  <c r="BH36" i="6"/>
  <c r="BH28" i="10" s="1"/>
  <c r="BG36" i="6"/>
  <c r="BG28" i="10" s="1"/>
  <c r="BF36" i="6"/>
  <c r="BF28" i="10" s="1"/>
  <c r="BE36" i="6"/>
  <c r="BE28" i="10" s="1"/>
  <c r="BD36" i="6"/>
  <c r="BD28" i="10" s="1"/>
  <c r="BC36" i="6"/>
  <c r="BC28" i="10" s="1"/>
  <c r="BB36" i="6"/>
  <c r="BB28" i="10" s="1"/>
  <c r="BA36" i="6"/>
  <c r="BA28" i="10" s="1"/>
  <c r="AZ36" i="6"/>
  <c r="AZ28" i="10" s="1"/>
  <c r="AY36" i="6"/>
  <c r="AY28" i="10" s="1"/>
  <c r="AX36" i="6"/>
  <c r="AX28" i="10" s="1"/>
  <c r="AW36" i="6"/>
  <c r="AW28" i="10" s="1"/>
  <c r="AV36" i="6"/>
  <c r="AV28" i="10" s="1"/>
  <c r="AU36" i="6"/>
  <c r="AU28" i="10" s="1"/>
  <c r="AT36" i="6"/>
  <c r="AT28" i="10" s="1"/>
  <c r="AS36" i="6"/>
  <c r="AS28" i="10" s="1"/>
  <c r="AR36" i="6"/>
  <c r="AR28" i="10" s="1"/>
  <c r="AQ36" i="6"/>
  <c r="AQ28" i="10" s="1"/>
  <c r="AP36" i="6"/>
  <c r="AP28" i="10" s="1"/>
  <c r="AO36" i="6"/>
  <c r="AO28" i="10" s="1"/>
  <c r="AN36" i="6"/>
  <c r="AN28" i="10" s="1"/>
  <c r="AM36" i="6"/>
  <c r="AM28" i="10" s="1"/>
  <c r="AL36" i="6"/>
  <c r="AL28" i="10" s="1"/>
  <c r="AK36" i="6"/>
  <c r="AK28" i="10" s="1"/>
  <c r="AJ36" i="6"/>
  <c r="AJ28" i="10" s="1"/>
  <c r="AI36" i="6"/>
  <c r="AI28" i="10" s="1"/>
  <c r="AH36" i="6"/>
  <c r="AH28" i="10" s="1"/>
  <c r="AG36" i="6"/>
  <c r="AG28" i="10" s="1"/>
  <c r="AF36" i="6"/>
  <c r="AF28" i="10" s="1"/>
  <c r="AE36" i="6"/>
  <c r="AE28" i="10" s="1"/>
  <c r="AD36" i="6"/>
  <c r="AD28" i="10" s="1"/>
  <c r="AC36" i="6"/>
  <c r="AC28" i="10" s="1"/>
  <c r="AB36" i="6"/>
  <c r="AB28" i="10" s="1"/>
  <c r="AA36" i="6"/>
  <c r="AA28" i="10" s="1"/>
  <c r="Z36" i="6"/>
  <c r="Z28" i="10" s="1"/>
  <c r="Y36" i="6"/>
  <c r="Y28" i="10" s="1"/>
  <c r="X36" i="6"/>
  <c r="X28" i="10" s="1"/>
  <c r="W36" i="6"/>
  <c r="W28" i="10" s="1"/>
  <c r="V36" i="6"/>
  <c r="V28" i="10" s="1"/>
  <c r="U36" i="6"/>
  <c r="U28" i="10" s="1"/>
  <c r="T36" i="6"/>
  <c r="T28" i="10" s="1"/>
  <c r="S36" i="6"/>
  <c r="S28" i="10" s="1"/>
  <c r="R36" i="6"/>
  <c r="R28" i="10" s="1"/>
  <c r="Q36" i="6"/>
  <c r="Q28" i="10" s="1"/>
  <c r="P36" i="6"/>
  <c r="P28" i="10" s="1"/>
  <c r="O36" i="6"/>
  <c r="O28" i="10" s="1"/>
  <c r="N36" i="6"/>
  <c r="N28" i="10" s="1"/>
  <c r="M36" i="6"/>
  <c r="M28" i="10" s="1"/>
  <c r="L36" i="6"/>
  <c r="L28" i="10" s="1"/>
  <c r="K36" i="6"/>
  <c r="K28" i="10" s="1"/>
  <c r="J36" i="6"/>
  <c r="J28" i="10" s="1"/>
  <c r="I36" i="6"/>
  <c r="I28" i="10" s="1"/>
  <c r="H36" i="6"/>
  <c r="H28" i="10" s="1"/>
  <c r="G36" i="6"/>
  <c r="G28" i="10" s="1"/>
  <c r="F36" i="6"/>
  <c r="F28" i="10" s="1"/>
  <c r="E36" i="6"/>
  <c r="E28" i="10" s="1"/>
  <c r="E32" i="6"/>
  <c r="C28" i="6"/>
  <c r="B20" i="8"/>
  <c r="B19" i="8"/>
  <c r="B15" i="8"/>
  <c r="E15" i="8" s="1"/>
  <c r="F15" i="8" s="1"/>
  <c r="G25" i="10" s="1"/>
  <c r="G31" i="6" s="1"/>
  <c r="D8" i="8"/>
  <c r="C8" i="8"/>
  <c r="BI19" i="9"/>
  <c r="BH19" i="9"/>
  <c r="BG19" i="9"/>
  <c r="H15" i="5"/>
  <c r="G15" i="5"/>
  <c r="F15" i="5"/>
  <c r="E15" i="5"/>
  <c r="F14" i="5"/>
  <c r="E14" i="5"/>
  <c r="E13" i="5"/>
  <c r="E17" i="6" s="1"/>
  <c r="E8" i="5"/>
  <c r="E9" i="5" s="1"/>
  <c r="J15" i="5" l="1"/>
  <c r="I15" i="5"/>
  <c r="AY19" i="9"/>
  <c r="U19" i="9"/>
  <c r="AS19" i="9"/>
  <c r="AK19" i="9"/>
  <c r="BA19" i="9"/>
  <c r="AC19" i="9"/>
  <c r="AZ19" i="9"/>
  <c r="E19" i="9"/>
  <c r="M19" i="9"/>
  <c r="T19" i="9"/>
  <c r="AB19" i="9"/>
  <c r="AJ19" i="9"/>
  <c r="BD19" i="9"/>
  <c r="L19" i="9"/>
  <c r="AN19" i="9"/>
  <c r="BB19" i="9"/>
  <c r="AR19" i="9"/>
  <c r="BJ19" i="9"/>
  <c r="O9" i="7"/>
  <c r="AV19" i="9"/>
  <c r="AF19" i="9"/>
  <c r="BL19" i="9"/>
  <c r="X19" i="9"/>
  <c r="AU19" i="9"/>
  <c r="AM19" i="9"/>
  <c r="AJ33" i="10"/>
  <c r="AJ18" i="9" s="1"/>
  <c r="AO19" i="9"/>
  <c r="BK19" i="9"/>
  <c r="BP28" i="10"/>
  <c r="H19" i="9"/>
  <c r="AP19" i="9"/>
  <c r="J19" i="9"/>
  <c r="AE19" i="9"/>
  <c r="BC19" i="9"/>
  <c r="BK15" i="7"/>
  <c r="H9" i="7"/>
  <c r="I19" i="9"/>
  <c r="S9" i="7"/>
  <c r="AP9" i="7"/>
  <c r="R12" i="7"/>
  <c r="R18" i="7"/>
  <c r="AZ31" i="10"/>
  <c r="AZ15" i="9" s="1"/>
  <c r="AM10" i="7"/>
  <c r="L13" i="7"/>
  <c r="W19" i="9"/>
  <c r="BH32" i="10"/>
  <c r="BH17" i="9" s="1"/>
  <c r="AE13" i="7"/>
  <c r="R19" i="9"/>
  <c r="AX19" i="9"/>
  <c r="BF19" i="9"/>
  <c r="AM32" i="10"/>
  <c r="AM17" i="9" s="1"/>
  <c r="AI31" i="10"/>
  <c r="AI15" i="9" s="1"/>
  <c r="AX32" i="10"/>
  <c r="AX17" i="9" s="1"/>
  <c r="R10" i="7"/>
  <c r="AZ13" i="7"/>
  <c r="O15" i="7"/>
  <c r="BI10" i="7"/>
  <c r="AG12" i="7"/>
  <c r="AG18" i="7"/>
  <c r="AH19" i="9"/>
  <c r="G32" i="10"/>
  <c r="G17" i="9" s="1"/>
  <c r="AT12" i="7"/>
  <c r="G14" i="7"/>
  <c r="O19" i="9"/>
  <c r="Y19" i="9"/>
  <c r="R32" i="10"/>
  <c r="R17" i="9" s="1"/>
  <c r="Z14" i="7"/>
  <c r="AW16" i="7"/>
  <c r="AG19" i="9"/>
  <c r="P19" i="9"/>
  <c r="Z19" i="9"/>
  <c r="V32" i="10"/>
  <c r="V17" i="9" s="1"/>
  <c r="AB11" i="7"/>
  <c r="AS14" i="7"/>
  <c r="G19" i="9"/>
  <c r="Q19" i="9"/>
  <c r="AW19" i="9"/>
  <c r="BE19" i="9"/>
  <c r="F19" i="9"/>
  <c r="AD19" i="9"/>
  <c r="V7" i="7"/>
  <c r="AQ7" i="7"/>
  <c r="N19" i="9"/>
  <c r="V19" i="9"/>
  <c r="AL19" i="9"/>
  <c r="AT19" i="9"/>
  <c r="AQ32" i="10"/>
  <c r="AQ17" i="9" s="1"/>
  <c r="W7" i="7"/>
  <c r="AR7" i="7"/>
  <c r="AU9" i="7"/>
  <c r="AB10" i="7"/>
  <c r="M13" i="7"/>
  <c r="BD13" i="7"/>
  <c r="I14" i="7"/>
  <c r="AC14" i="7"/>
  <c r="AT14" i="7"/>
  <c r="U18" i="7"/>
  <c r="F32" i="10"/>
  <c r="F17" i="9" s="1"/>
  <c r="AW32" i="10"/>
  <c r="AW17" i="9" s="1"/>
  <c r="F7" i="7"/>
  <c r="AA7" i="7"/>
  <c r="AW7" i="7"/>
  <c r="F8" i="7"/>
  <c r="J9" i="7"/>
  <c r="AZ9" i="7"/>
  <c r="AC10" i="7"/>
  <c r="BI12" i="7"/>
  <c r="X13" i="7"/>
  <c r="BG13" i="7"/>
  <c r="J14" i="7"/>
  <c r="AD14" i="7"/>
  <c r="BA14" i="7"/>
  <c r="W15" i="7"/>
  <c r="AC18" i="7"/>
  <c r="G19" i="7"/>
  <c r="G7" i="7"/>
  <c r="AB7" i="7"/>
  <c r="BB7" i="7"/>
  <c r="Q8" i="7"/>
  <c r="AL10" i="7"/>
  <c r="AA13" i="7"/>
  <c r="BK13" i="7"/>
  <c r="O14" i="7"/>
  <c r="AE14" i="7"/>
  <c r="BB14" i="7"/>
  <c r="AE18" i="7"/>
  <c r="O19" i="7"/>
  <c r="I7" i="7"/>
  <c r="AF7" i="7"/>
  <c r="BC7" i="7"/>
  <c r="AA8" i="7"/>
  <c r="Q14" i="7"/>
  <c r="AG14" i="7"/>
  <c r="BC14" i="7"/>
  <c r="K19" i="9"/>
  <c r="S19" i="9"/>
  <c r="AA19" i="9"/>
  <c r="AI19" i="9"/>
  <c r="AQ19" i="9"/>
  <c r="E31" i="10"/>
  <c r="E15" i="9" s="1"/>
  <c r="K7" i="7"/>
  <c r="AL7" i="7"/>
  <c r="BG7" i="7"/>
  <c r="AL8" i="7"/>
  <c r="T9" i="7"/>
  <c r="F10" i="7"/>
  <c r="AW10" i="7"/>
  <c r="E13" i="7"/>
  <c r="AF13" i="7"/>
  <c r="R14" i="7"/>
  <c r="AM14" i="7"/>
  <c r="BE14" i="7"/>
  <c r="F18" i="7"/>
  <c r="AS18" i="7"/>
  <c r="BR28" i="10"/>
  <c r="S31" i="10"/>
  <c r="S15" i="9" s="1"/>
  <c r="AA32" i="10"/>
  <c r="AA17" i="9" s="1"/>
  <c r="Y33" i="10"/>
  <c r="Y18" i="9" s="1"/>
  <c r="P7" i="7"/>
  <c r="AM7" i="7"/>
  <c r="BH7" i="7"/>
  <c r="AW8" i="7"/>
  <c r="AJ9" i="7"/>
  <c r="G10" i="7"/>
  <c r="AX10" i="7"/>
  <c r="G13" i="7"/>
  <c r="AK13" i="7"/>
  <c r="E14" i="7"/>
  <c r="T14" i="7"/>
  <c r="AO14" i="7"/>
  <c r="BF14" i="7"/>
  <c r="I16" i="7"/>
  <c r="G18" i="7"/>
  <c r="AW18" i="7"/>
  <c r="E23" i="7"/>
  <c r="T7" i="7"/>
  <c r="AO7" i="7"/>
  <c r="BK7" i="7"/>
  <c r="AN9" i="7"/>
  <c r="Q10" i="7"/>
  <c r="BH10" i="7"/>
  <c r="K13" i="7"/>
  <c r="AY13" i="7"/>
  <c r="F14" i="7"/>
  <c r="U14" i="7"/>
  <c r="AP14" i="7"/>
  <c r="AO16" i="7"/>
  <c r="O18" i="7"/>
  <c r="BA18" i="7"/>
  <c r="AW26" i="7"/>
  <c r="F31" i="10"/>
  <c r="F15" i="9" s="1"/>
  <c r="T31" i="10"/>
  <c r="T15" i="9" s="1"/>
  <c r="AJ31" i="10"/>
  <c r="AJ15" i="9" s="1"/>
  <c r="BC31" i="10"/>
  <c r="BC15" i="9" s="1"/>
  <c r="K32" i="10"/>
  <c r="K17" i="9" s="1"/>
  <c r="AG32" i="10"/>
  <c r="AG17" i="9" s="1"/>
  <c r="BB32" i="10"/>
  <c r="BB17" i="9" s="1"/>
  <c r="AT33" i="10"/>
  <c r="AT18" i="9" s="1"/>
  <c r="L7" i="7"/>
  <c r="AE7" i="7"/>
  <c r="AV7" i="7"/>
  <c r="BL7" i="7"/>
  <c r="BG8" i="7"/>
  <c r="Z9" i="7"/>
  <c r="BA9" i="7"/>
  <c r="I10" i="7"/>
  <c r="T10" i="7"/>
  <c r="AD10" i="7"/>
  <c r="AO10" i="7"/>
  <c r="AZ10" i="7"/>
  <c r="BJ10" i="7"/>
  <c r="E12" i="7"/>
  <c r="S12" i="7"/>
  <c r="AH12" i="7"/>
  <c r="AW12" i="7"/>
  <c r="BJ12" i="7"/>
  <c r="S13" i="7"/>
  <c r="AM13" i="7"/>
  <c r="BL13" i="7"/>
  <c r="L14" i="7"/>
  <c r="V14" i="7"/>
  <c r="AH14" i="7"/>
  <c r="AU14" i="7"/>
  <c r="BI14" i="7"/>
  <c r="AE15" i="7"/>
  <c r="Q16" i="7"/>
  <c r="K17" i="7"/>
  <c r="I18" i="7"/>
  <c r="V18" i="7"/>
  <c r="AK18" i="7"/>
  <c r="BC18" i="7"/>
  <c r="W19" i="7"/>
  <c r="I20" i="7"/>
  <c r="I24" i="7"/>
  <c r="BE26" i="7"/>
  <c r="G31" i="10"/>
  <c r="G15" i="9" s="1"/>
  <c r="W31" i="10"/>
  <c r="W15" i="9" s="1"/>
  <c r="AN31" i="10"/>
  <c r="AN15" i="9" s="1"/>
  <c r="BD31" i="10"/>
  <c r="BD15" i="9" s="1"/>
  <c r="L32" i="10"/>
  <c r="L17" i="9" s="1"/>
  <c r="AH32" i="10"/>
  <c r="AH17" i="9" s="1"/>
  <c r="BC32" i="10"/>
  <c r="BC17" i="9" s="1"/>
  <c r="BE33" i="10"/>
  <c r="BE18" i="9" s="1"/>
  <c r="AC9" i="7"/>
  <c r="BH9" i="7"/>
  <c r="J10" i="7"/>
  <c r="U10" i="7"/>
  <c r="AE10" i="7"/>
  <c r="AP10" i="7"/>
  <c r="BA10" i="7"/>
  <c r="BK10" i="7"/>
  <c r="F12" i="7"/>
  <c r="U12" i="7"/>
  <c r="AI12" i="7"/>
  <c r="AX12" i="7"/>
  <c r="T13" i="7"/>
  <c r="AR13" i="7"/>
  <c r="M14" i="7"/>
  <c r="W14" i="7"/>
  <c r="AK14" i="7"/>
  <c r="AW14" i="7"/>
  <c r="BJ14" i="7"/>
  <c r="AM15" i="7"/>
  <c r="Y16" i="7"/>
  <c r="AI17" i="7"/>
  <c r="J18" i="7"/>
  <c r="W18" i="7"/>
  <c r="AL18" i="7"/>
  <c r="BE18" i="7"/>
  <c r="AE19" i="7"/>
  <c r="Q20" i="7"/>
  <c r="M25" i="7"/>
  <c r="AI30" i="7"/>
  <c r="J31" i="10"/>
  <c r="J15" i="9" s="1"/>
  <c r="X31" i="10"/>
  <c r="X15" i="9" s="1"/>
  <c r="AO31" i="10"/>
  <c r="AO15" i="9" s="1"/>
  <c r="BE31" i="10"/>
  <c r="BE15" i="9" s="1"/>
  <c r="Q32" i="10"/>
  <c r="Q17" i="9" s="1"/>
  <c r="AL32" i="10"/>
  <c r="AL17" i="9" s="1"/>
  <c r="BG32" i="10"/>
  <c r="BG17" i="9" s="1"/>
  <c r="Q7" i="7"/>
  <c r="AG7" i="7"/>
  <c r="AZ7" i="7"/>
  <c r="AE9" i="7"/>
  <c r="BL9" i="7"/>
  <c r="L10" i="7"/>
  <c r="V10" i="7"/>
  <c r="AG10" i="7"/>
  <c r="AR10" i="7"/>
  <c r="BB10" i="7"/>
  <c r="I12" i="7"/>
  <c r="V12" i="7"/>
  <c r="AK12" i="7"/>
  <c r="AY12" i="7"/>
  <c r="W13" i="7"/>
  <c r="AS13" i="7"/>
  <c r="N14" i="7"/>
  <c r="Y14" i="7"/>
  <c r="AL14" i="7"/>
  <c r="AX14" i="7"/>
  <c r="BK14" i="7"/>
  <c r="AU15" i="7"/>
  <c r="AG16" i="7"/>
  <c r="AQ17" i="7"/>
  <c r="M18" i="7"/>
  <c r="Y18" i="7"/>
  <c r="AM18" i="7"/>
  <c r="BI18" i="7"/>
  <c r="AM19" i="7"/>
  <c r="Y20" i="7"/>
  <c r="I26" i="7"/>
  <c r="AM31" i="7"/>
  <c r="K31" i="10"/>
  <c r="K15" i="9" s="1"/>
  <c r="Y31" i="10"/>
  <c r="Y15" i="9" s="1"/>
  <c r="AR31" i="10"/>
  <c r="AR15" i="9" s="1"/>
  <c r="BJ31" i="10"/>
  <c r="BJ15" i="9" s="1"/>
  <c r="M10" i="7"/>
  <c r="W10" i="7"/>
  <c r="AH10" i="7"/>
  <c r="AS10" i="7"/>
  <c r="BC10" i="7"/>
  <c r="J12" i="7"/>
  <c r="Y12" i="7"/>
  <c r="AL12" i="7"/>
  <c r="BB12" i="7"/>
  <c r="BC15" i="7"/>
  <c r="N18" i="7"/>
  <c r="Z18" i="7"/>
  <c r="AO18" i="7"/>
  <c r="BK18" i="7"/>
  <c r="AU19" i="7"/>
  <c r="AG20" i="7"/>
  <c r="Q26" i="7"/>
  <c r="AQ32" i="7"/>
  <c r="M31" i="10"/>
  <c r="M15" i="9" s="1"/>
  <c r="AD31" i="10"/>
  <c r="AD15" i="9" s="1"/>
  <c r="AT31" i="10"/>
  <c r="AT15" i="9" s="1"/>
  <c r="BK31" i="10"/>
  <c r="BK15" i="9" s="1"/>
  <c r="N10" i="7"/>
  <c r="Y10" i="7"/>
  <c r="AJ10" i="7"/>
  <c r="AT10" i="7"/>
  <c r="BE10" i="7"/>
  <c r="K12" i="7"/>
  <c r="Z12" i="7"/>
  <c r="AP12" i="7"/>
  <c r="BE12" i="7"/>
  <c r="BC19" i="7"/>
  <c r="AO20" i="7"/>
  <c r="Y26" i="7"/>
  <c r="AY34" i="7"/>
  <c r="BO36" i="6"/>
  <c r="N31" i="10"/>
  <c r="N15" i="9" s="1"/>
  <c r="AE31" i="10"/>
  <c r="AE15" i="9" s="1"/>
  <c r="AU31" i="10"/>
  <c r="AU15" i="9" s="1"/>
  <c r="W32" i="10"/>
  <c r="W17" i="9" s="1"/>
  <c r="AR32" i="10"/>
  <c r="AR17" i="9" s="1"/>
  <c r="E10" i="7"/>
  <c r="O10" i="7"/>
  <c r="Z10" i="7"/>
  <c r="AK10" i="7"/>
  <c r="AU10" i="7"/>
  <c r="BF10" i="7"/>
  <c r="M12" i="7"/>
  <c r="AC12" i="7"/>
  <c r="AQ12" i="7"/>
  <c r="BF12" i="7"/>
  <c r="G15" i="7"/>
  <c r="BE16" i="7"/>
  <c r="E18" i="7"/>
  <c r="Q18" i="7"/>
  <c r="AD18" i="7"/>
  <c r="AU18" i="7"/>
  <c r="BK19" i="7"/>
  <c r="AW20" i="7"/>
  <c r="AG26" i="7"/>
  <c r="BC35" i="7"/>
  <c r="BQ36" i="6"/>
  <c r="O31" i="10"/>
  <c r="O15" i="9" s="1"/>
  <c r="AG31" i="10"/>
  <c r="AG15" i="9" s="1"/>
  <c r="Q12" i="7"/>
  <c r="AD12" i="7"/>
  <c r="AS12" i="7"/>
  <c r="BG12" i="7"/>
  <c r="BE20" i="7"/>
  <c r="AO26" i="7"/>
  <c r="BG36" i="7"/>
  <c r="E10" i="5"/>
  <c r="E11" i="5" s="1"/>
  <c r="E30" i="5" s="1"/>
  <c r="E22" i="10"/>
  <c r="E8" i="6"/>
  <c r="E18" i="6"/>
  <c r="E23" i="10" s="1"/>
  <c r="E7" i="6"/>
  <c r="E14" i="10" s="1"/>
  <c r="F25" i="10"/>
  <c r="F31" i="6" s="1"/>
  <c r="E25" i="10"/>
  <c r="G15" i="8"/>
  <c r="BJ27" i="7"/>
  <c r="BB27" i="7"/>
  <c r="AT27" i="7"/>
  <c r="AL27" i="7"/>
  <c r="AD27" i="7"/>
  <c r="V27" i="7"/>
  <c r="N27" i="7"/>
  <c r="BI27" i="7"/>
  <c r="BA27" i="7"/>
  <c r="AS27" i="7"/>
  <c r="AK27" i="7"/>
  <c r="AC27" i="7"/>
  <c r="U27" i="7"/>
  <c r="M27" i="7"/>
  <c r="BH27" i="7"/>
  <c r="AZ27" i="7"/>
  <c r="AR27" i="7"/>
  <c r="AJ27" i="7"/>
  <c r="AB27" i="7"/>
  <c r="BG27" i="7"/>
  <c r="AY27" i="7"/>
  <c r="BF27" i="7"/>
  <c r="AX27" i="7"/>
  <c r="AP27" i="7"/>
  <c r="AH27" i="7"/>
  <c r="Z27" i="7"/>
  <c r="R27" i="7"/>
  <c r="BE27" i="7"/>
  <c r="AW27" i="7"/>
  <c r="AO27" i="7"/>
  <c r="AG27" i="7"/>
  <c r="Y27" i="7"/>
  <c r="Q27" i="7"/>
  <c r="I27" i="7"/>
  <c r="BL27" i="7"/>
  <c r="BD27" i="7"/>
  <c r="AV27" i="7"/>
  <c r="AN27" i="7"/>
  <c r="AF27" i="7"/>
  <c r="O27" i="7"/>
  <c r="BJ11" i="7"/>
  <c r="BB11" i="7"/>
  <c r="AT11" i="7"/>
  <c r="AL11" i="7"/>
  <c r="AD11" i="7"/>
  <c r="V11" i="7"/>
  <c r="N11" i="7"/>
  <c r="F11" i="7"/>
  <c r="AE27" i="7"/>
  <c r="L27" i="7"/>
  <c r="BI11" i="7"/>
  <c r="BA11" i="7"/>
  <c r="AS11" i="7"/>
  <c r="AK11" i="7"/>
  <c r="AC11" i="7"/>
  <c r="U11" i="7"/>
  <c r="M11" i="7"/>
  <c r="E11" i="7"/>
  <c r="BK27" i="7"/>
  <c r="AA27" i="7"/>
  <c r="K27" i="7"/>
  <c r="BC27" i="7"/>
  <c r="X27" i="7"/>
  <c r="J27" i="7"/>
  <c r="AU27" i="7"/>
  <c r="W27" i="7"/>
  <c r="H27" i="7"/>
  <c r="BF11" i="7"/>
  <c r="AX11" i="7"/>
  <c r="AP11" i="7"/>
  <c r="AH11" i="7"/>
  <c r="Z11" i="7"/>
  <c r="R11" i="7"/>
  <c r="J11" i="7"/>
  <c r="AQ27" i="7"/>
  <c r="T27" i="7"/>
  <c r="G27" i="7"/>
  <c r="AM27" i="7"/>
  <c r="S27" i="7"/>
  <c r="F27" i="7"/>
  <c r="P27" i="7"/>
  <c r="AZ11" i="7"/>
  <c r="AN11" i="7"/>
  <c r="AA11" i="7"/>
  <c r="O11" i="7"/>
  <c r="E27" i="7"/>
  <c r="BL11" i="7"/>
  <c r="AY11" i="7"/>
  <c r="AM11" i="7"/>
  <c r="Y11" i="7"/>
  <c r="L11" i="7"/>
  <c r="BK11" i="7"/>
  <c r="AW11" i="7"/>
  <c r="AJ11" i="7"/>
  <c r="X11" i="7"/>
  <c r="K11" i="7"/>
  <c r="BH11" i="7"/>
  <c r="AV11" i="7"/>
  <c r="AI11" i="7"/>
  <c r="W11" i="7"/>
  <c r="I11" i="7"/>
  <c r="BG11" i="7"/>
  <c r="AU11" i="7"/>
  <c r="AG11" i="7"/>
  <c r="T11" i="7"/>
  <c r="H11" i="7"/>
  <c r="BE11" i="7"/>
  <c r="AR11" i="7"/>
  <c r="AF11" i="7"/>
  <c r="S11" i="7"/>
  <c r="G11" i="7"/>
  <c r="BD11" i="7"/>
  <c r="AQ11" i="7"/>
  <c r="AE11" i="7"/>
  <c r="Q11" i="7"/>
  <c r="AI27" i="7"/>
  <c r="BG33" i="10"/>
  <c r="BG18" i="9" s="1"/>
  <c r="AY33" i="10"/>
  <c r="AY18" i="9" s="1"/>
  <c r="AQ33" i="10"/>
  <c r="AQ18" i="9" s="1"/>
  <c r="AI33" i="10"/>
  <c r="AI18" i="9" s="1"/>
  <c r="AA33" i="10"/>
  <c r="AA18" i="9" s="1"/>
  <c r="S33" i="10"/>
  <c r="S18" i="9" s="1"/>
  <c r="K33" i="10"/>
  <c r="K18" i="9" s="1"/>
  <c r="BL33" i="10"/>
  <c r="BL18" i="9" s="1"/>
  <c r="BD33" i="10"/>
  <c r="BD18" i="9" s="1"/>
  <c r="AV33" i="10"/>
  <c r="AV18" i="9" s="1"/>
  <c r="AF33" i="10"/>
  <c r="AF18" i="9" s="1"/>
  <c r="X33" i="10"/>
  <c r="X18" i="9" s="1"/>
  <c r="H33" i="10"/>
  <c r="H18" i="9" s="1"/>
  <c r="BC33" i="10"/>
  <c r="BC18" i="9" s="1"/>
  <c r="AS33" i="10"/>
  <c r="AS18" i="9" s="1"/>
  <c r="AH33" i="10"/>
  <c r="AH18" i="9" s="1"/>
  <c r="W33" i="10"/>
  <c r="W18" i="9" s="1"/>
  <c r="M33" i="10"/>
  <c r="M18" i="9" s="1"/>
  <c r="BB33" i="10"/>
  <c r="BB18" i="9" s="1"/>
  <c r="AR33" i="10"/>
  <c r="AR18" i="9" s="1"/>
  <c r="AG33" i="10"/>
  <c r="AG18" i="9" s="1"/>
  <c r="V33" i="10"/>
  <c r="V18" i="9" s="1"/>
  <c r="L33" i="10"/>
  <c r="L18" i="9" s="1"/>
  <c r="BK33" i="10"/>
  <c r="BK18" i="9" s="1"/>
  <c r="BA33" i="10"/>
  <c r="BA18" i="9" s="1"/>
  <c r="AP33" i="10"/>
  <c r="AP18" i="9" s="1"/>
  <c r="AE33" i="10"/>
  <c r="AE18" i="9" s="1"/>
  <c r="U33" i="10"/>
  <c r="U18" i="9" s="1"/>
  <c r="BJ33" i="10"/>
  <c r="BJ18" i="9" s="1"/>
  <c r="AO33" i="10"/>
  <c r="AO18" i="9" s="1"/>
  <c r="AD33" i="10"/>
  <c r="AD18" i="9" s="1"/>
  <c r="T33" i="10"/>
  <c r="T18" i="9" s="1"/>
  <c r="I33" i="10"/>
  <c r="I18" i="9" s="1"/>
  <c r="BI33" i="10"/>
  <c r="BI18" i="9" s="1"/>
  <c r="AX33" i="10"/>
  <c r="AX18" i="9" s="1"/>
  <c r="AM33" i="10"/>
  <c r="AM18" i="9" s="1"/>
  <c r="AC33" i="10"/>
  <c r="AC18" i="9" s="1"/>
  <c r="R33" i="10"/>
  <c r="R18" i="9" s="1"/>
  <c r="G33" i="10"/>
  <c r="G18" i="9" s="1"/>
  <c r="BH33" i="10"/>
  <c r="BH18" i="9" s="1"/>
  <c r="AW33" i="10"/>
  <c r="AW18" i="9" s="1"/>
  <c r="AL33" i="10"/>
  <c r="AL18" i="9" s="1"/>
  <c r="Q33" i="10"/>
  <c r="Q18" i="9" s="1"/>
  <c r="F33" i="10"/>
  <c r="F18" i="9" s="1"/>
  <c r="BF33" i="10"/>
  <c r="BF18" i="9" s="1"/>
  <c r="AU33" i="10"/>
  <c r="AU18" i="9" s="1"/>
  <c r="AK33" i="10"/>
  <c r="AK18" i="9" s="1"/>
  <c r="Z33" i="10"/>
  <c r="Z18" i="9" s="1"/>
  <c r="O33" i="10"/>
  <c r="O18" i="9" s="1"/>
  <c r="P11" i="7"/>
  <c r="AO11" i="7"/>
  <c r="H8" i="7"/>
  <c r="R8" i="7"/>
  <c r="AC8" i="7"/>
  <c r="AN8" i="7"/>
  <c r="AX8" i="7"/>
  <c r="BI8" i="7"/>
  <c r="M23" i="7"/>
  <c r="Q24" i="7"/>
  <c r="U25" i="7"/>
  <c r="BI31" i="10"/>
  <c r="BI15" i="9" s="1"/>
  <c r="BA31" i="10"/>
  <c r="BA15" i="9" s="1"/>
  <c r="AS31" i="10"/>
  <c r="AS15" i="9" s="1"/>
  <c r="AK31" i="10"/>
  <c r="AK15" i="9" s="1"/>
  <c r="AC31" i="10"/>
  <c r="AC15" i="9" s="1"/>
  <c r="U31" i="10"/>
  <c r="U15" i="9" s="1"/>
  <c r="BF31" i="10"/>
  <c r="BF15" i="9" s="1"/>
  <c r="AX31" i="10"/>
  <c r="AX15" i="9" s="1"/>
  <c r="AP31" i="10"/>
  <c r="AP15" i="9" s="1"/>
  <c r="AH31" i="10"/>
  <c r="AH15" i="9" s="1"/>
  <c r="Z31" i="10"/>
  <c r="Z15" i="9" s="1"/>
  <c r="R31" i="10"/>
  <c r="R15" i="9" s="1"/>
  <c r="L31" i="10"/>
  <c r="L15" i="9" s="1"/>
  <c r="V31" i="10"/>
  <c r="V15" i="9" s="1"/>
  <c r="AF31" i="10"/>
  <c r="AF15" i="9" s="1"/>
  <c r="AQ31" i="10"/>
  <c r="AQ15" i="9" s="1"/>
  <c r="BB31" i="10"/>
  <c r="BB15" i="9" s="1"/>
  <c r="BL31" i="10"/>
  <c r="BL15" i="9" s="1"/>
  <c r="N32" i="10"/>
  <c r="N17" i="9" s="1"/>
  <c r="Y32" i="10"/>
  <c r="Y17" i="9" s="1"/>
  <c r="AI32" i="10"/>
  <c r="AI17" i="9" s="1"/>
  <c r="AT32" i="10"/>
  <c r="AT17" i="9" s="1"/>
  <c r="H7" i="7"/>
  <c r="S7" i="7"/>
  <c r="AD7" i="7"/>
  <c r="AN7" i="7"/>
  <c r="AY7" i="7"/>
  <c r="BJ7" i="7"/>
  <c r="I8" i="7"/>
  <c r="S8" i="7"/>
  <c r="AD8" i="7"/>
  <c r="AO8" i="7"/>
  <c r="AY8" i="7"/>
  <c r="BJ8" i="7"/>
  <c r="K9" i="7"/>
  <c r="U9" i="7"/>
  <c r="AF9" i="7"/>
  <c r="AQ9" i="7"/>
  <c r="BC9" i="7"/>
  <c r="H13" i="7"/>
  <c r="U13" i="7"/>
  <c r="AI13" i="7"/>
  <c r="AU13" i="7"/>
  <c r="BH13" i="7"/>
  <c r="U23" i="7"/>
  <c r="Y24" i="7"/>
  <c r="AC25" i="7"/>
  <c r="AE29" i="7"/>
  <c r="BL32" i="10"/>
  <c r="BL17" i="9" s="1"/>
  <c r="BD32" i="10"/>
  <c r="BD17" i="9" s="1"/>
  <c r="AV32" i="10"/>
  <c r="AV17" i="9" s="1"/>
  <c r="AF32" i="10"/>
  <c r="AF17" i="9" s="1"/>
  <c r="X32" i="10"/>
  <c r="X17" i="9" s="1"/>
  <c r="H32" i="10"/>
  <c r="H17" i="9" s="1"/>
  <c r="BI32" i="10"/>
  <c r="BI17" i="9" s="1"/>
  <c r="BA32" i="10"/>
  <c r="BA17" i="9" s="1"/>
  <c r="AS32" i="10"/>
  <c r="AS17" i="9" s="1"/>
  <c r="AK32" i="10"/>
  <c r="AK17" i="9" s="1"/>
  <c r="AC32" i="10"/>
  <c r="AC17" i="9" s="1"/>
  <c r="U32" i="10"/>
  <c r="U17" i="9" s="1"/>
  <c r="M32" i="10"/>
  <c r="M17" i="9" s="1"/>
  <c r="O32" i="10"/>
  <c r="O17" i="9" s="1"/>
  <c r="Z32" i="10"/>
  <c r="Z17" i="9" s="1"/>
  <c r="AJ32" i="10"/>
  <c r="AJ17" i="9" s="1"/>
  <c r="AU32" i="10"/>
  <c r="AU17" i="9" s="1"/>
  <c r="BF32" i="10"/>
  <c r="BF17" i="9" s="1"/>
  <c r="J8" i="7"/>
  <c r="U8" i="7"/>
  <c r="AF8" i="7"/>
  <c r="AP8" i="7"/>
  <c r="BA8" i="7"/>
  <c r="BL8" i="7"/>
  <c r="L9" i="7"/>
  <c r="W9" i="7"/>
  <c r="AH9" i="7"/>
  <c r="AR9" i="7"/>
  <c r="BD9" i="7"/>
  <c r="AJ13" i="7"/>
  <c r="AV13" i="7"/>
  <c r="BJ33" i="7"/>
  <c r="BB33" i="7"/>
  <c r="AT33" i="7"/>
  <c r="AL33" i="7"/>
  <c r="AD33" i="7"/>
  <c r="V33" i="7"/>
  <c r="N33" i="7"/>
  <c r="F33" i="7"/>
  <c r="BI33" i="7"/>
  <c r="BA33" i="7"/>
  <c r="AS33" i="7"/>
  <c r="AK33" i="7"/>
  <c r="AC33" i="7"/>
  <c r="U33" i="7"/>
  <c r="M33" i="7"/>
  <c r="E33" i="7"/>
  <c r="BH33" i="7"/>
  <c r="AZ33" i="7"/>
  <c r="AR33" i="7"/>
  <c r="AJ33" i="7"/>
  <c r="AB33" i="7"/>
  <c r="T33" i="7"/>
  <c r="L33" i="7"/>
  <c r="BG33" i="7"/>
  <c r="AY33" i="7"/>
  <c r="AQ33" i="7"/>
  <c r="AI33" i="7"/>
  <c r="AA33" i="7"/>
  <c r="S33" i="7"/>
  <c r="K33" i="7"/>
  <c r="BF33" i="7"/>
  <c r="AX33" i="7"/>
  <c r="AP33" i="7"/>
  <c r="AH33" i="7"/>
  <c r="Z33" i="7"/>
  <c r="R33" i="7"/>
  <c r="J33" i="7"/>
  <c r="BE33" i="7"/>
  <c r="AW33" i="7"/>
  <c r="AO33" i="7"/>
  <c r="AG33" i="7"/>
  <c r="Y33" i="7"/>
  <c r="Q33" i="7"/>
  <c r="I33" i="7"/>
  <c r="BL33" i="7"/>
  <c r="BD33" i="7"/>
  <c r="AV33" i="7"/>
  <c r="AN33" i="7"/>
  <c r="AF33" i="7"/>
  <c r="X33" i="7"/>
  <c r="P33" i="7"/>
  <c r="H33" i="7"/>
  <c r="AM33" i="7"/>
  <c r="BF17" i="7"/>
  <c r="AX17" i="7"/>
  <c r="AP17" i="7"/>
  <c r="AH17" i="7"/>
  <c r="Z17" i="7"/>
  <c r="R17" i="7"/>
  <c r="J17" i="7"/>
  <c r="AE33" i="7"/>
  <c r="BE17" i="7"/>
  <c r="AW17" i="7"/>
  <c r="AO17" i="7"/>
  <c r="AG17" i="7"/>
  <c r="Y17" i="7"/>
  <c r="Q17" i="7"/>
  <c r="I17" i="7"/>
  <c r="W33" i="7"/>
  <c r="BL17" i="7"/>
  <c r="BD17" i="7"/>
  <c r="AV17" i="7"/>
  <c r="AN17" i="7"/>
  <c r="AF17" i="7"/>
  <c r="X17" i="7"/>
  <c r="P17" i="7"/>
  <c r="H17" i="7"/>
  <c r="O33" i="7"/>
  <c r="BK17" i="7"/>
  <c r="BC17" i="7"/>
  <c r="AU17" i="7"/>
  <c r="AM17" i="7"/>
  <c r="AE17" i="7"/>
  <c r="W17" i="7"/>
  <c r="O17" i="7"/>
  <c r="G17" i="7"/>
  <c r="G33" i="7"/>
  <c r="BJ17" i="7"/>
  <c r="BB17" i="7"/>
  <c r="AT17" i="7"/>
  <c r="AL17" i="7"/>
  <c r="AD17" i="7"/>
  <c r="V17" i="7"/>
  <c r="N17" i="7"/>
  <c r="F17" i="7"/>
  <c r="BK33" i="7"/>
  <c r="BI17" i="7"/>
  <c r="BA17" i="7"/>
  <c r="AS17" i="7"/>
  <c r="AK17" i="7"/>
  <c r="AC17" i="7"/>
  <c r="U17" i="7"/>
  <c r="M17" i="7"/>
  <c r="E17" i="7"/>
  <c r="BC33" i="7"/>
  <c r="BH17" i="7"/>
  <c r="AZ17" i="7"/>
  <c r="AR17" i="7"/>
  <c r="AJ17" i="7"/>
  <c r="AB17" i="7"/>
  <c r="T17" i="7"/>
  <c r="L17" i="7"/>
  <c r="BG17" i="7"/>
  <c r="AC23" i="7"/>
  <c r="AG24" i="7"/>
  <c r="K8" i="7"/>
  <c r="V8" i="7"/>
  <c r="AG8" i="7"/>
  <c r="AQ8" i="7"/>
  <c r="BB8" i="7"/>
  <c r="BH25" i="7"/>
  <c r="AZ25" i="7"/>
  <c r="AR25" i="7"/>
  <c r="AJ25" i="7"/>
  <c r="AB25" i="7"/>
  <c r="T25" i="7"/>
  <c r="L25" i="7"/>
  <c r="BF9" i="7"/>
  <c r="AX9" i="7"/>
  <c r="BG25" i="7"/>
  <c r="AY25" i="7"/>
  <c r="AQ25" i="7"/>
  <c r="AI25" i="7"/>
  <c r="AA25" i="7"/>
  <c r="S25" i="7"/>
  <c r="K25" i="7"/>
  <c r="BE9" i="7"/>
  <c r="AW9" i="7"/>
  <c r="AO9" i="7"/>
  <c r="AG9" i="7"/>
  <c r="Y9" i="7"/>
  <c r="Q9" i="7"/>
  <c r="I9" i="7"/>
  <c r="BF25" i="7"/>
  <c r="AX25" i="7"/>
  <c r="AP25" i="7"/>
  <c r="AH25" i="7"/>
  <c r="Z25" i="7"/>
  <c r="R25" i="7"/>
  <c r="J25" i="7"/>
  <c r="BE25" i="7"/>
  <c r="AW25" i="7"/>
  <c r="AO25" i="7"/>
  <c r="AG25" i="7"/>
  <c r="Y25" i="7"/>
  <c r="Q25" i="7"/>
  <c r="I25" i="7"/>
  <c r="BL25" i="7"/>
  <c r="BD25" i="7"/>
  <c r="AV25" i="7"/>
  <c r="AN25" i="7"/>
  <c r="AF25" i="7"/>
  <c r="X25" i="7"/>
  <c r="P25" i="7"/>
  <c r="H25" i="7"/>
  <c r="BJ9" i="7"/>
  <c r="BB9" i="7"/>
  <c r="AT9" i="7"/>
  <c r="AL9" i="7"/>
  <c r="AD9" i="7"/>
  <c r="V9" i="7"/>
  <c r="N9" i="7"/>
  <c r="F9" i="7"/>
  <c r="BK25" i="7"/>
  <c r="BC25" i="7"/>
  <c r="AU25" i="7"/>
  <c r="AM25" i="7"/>
  <c r="AE25" i="7"/>
  <c r="W25" i="7"/>
  <c r="O25" i="7"/>
  <c r="G25" i="7"/>
  <c r="BJ25" i="7"/>
  <c r="BB25" i="7"/>
  <c r="AT25" i="7"/>
  <c r="AL25" i="7"/>
  <c r="AD25" i="7"/>
  <c r="V25" i="7"/>
  <c r="N25" i="7"/>
  <c r="F25" i="7"/>
  <c r="M9" i="7"/>
  <c r="X9" i="7"/>
  <c r="AI9" i="7"/>
  <c r="AS9" i="7"/>
  <c r="BG9" i="7"/>
  <c r="AK23" i="7"/>
  <c r="AS25" i="7"/>
  <c r="BL24" i="7"/>
  <c r="BD24" i="7"/>
  <c r="AV24" i="7"/>
  <c r="AN24" i="7"/>
  <c r="AF24" i="7"/>
  <c r="X24" i="7"/>
  <c r="P24" i="7"/>
  <c r="H24" i="7"/>
  <c r="BK24" i="7"/>
  <c r="BC24" i="7"/>
  <c r="AU24" i="7"/>
  <c r="AM24" i="7"/>
  <c r="AE24" i="7"/>
  <c r="W24" i="7"/>
  <c r="O24" i="7"/>
  <c r="G24" i="7"/>
  <c r="BK8" i="7"/>
  <c r="BC8" i="7"/>
  <c r="AU8" i="7"/>
  <c r="AM8" i="7"/>
  <c r="AE8" i="7"/>
  <c r="W8" i="7"/>
  <c r="O8" i="7"/>
  <c r="G8" i="7"/>
  <c r="BJ24" i="7"/>
  <c r="BB24" i="7"/>
  <c r="AT24" i="7"/>
  <c r="AL24" i="7"/>
  <c r="AD24" i="7"/>
  <c r="V24" i="7"/>
  <c r="N24" i="7"/>
  <c r="F24" i="7"/>
  <c r="BI24" i="7"/>
  <c r="BA24" i="7"/>
  <c r="AS24" i="7"/>
  <c r="AK24" i="7"/>
  <c r="AC24" i="7"/>
  <c r="U24" i="7"/>
  <c r="M24" i="7"/>
  <c r="E24" i="7"/>
  <c r="BH24" i="7"/>
  <c r="AZ24" i="7"/>
  <c r="AR24" i="7"/>
  <c r="AJ24" i="7"/>
  <c r="AB24" i="7"/>
  <c r="T24" i="7"/>
  <c r="L24" i="7"/>
  <c r="BH8" i="7"/>
  <c r="AZ8" i="7"/>
  <c r="AR8" i="7"/>
  <c r="AJ8" i="7"/>
  <c r="AB8" i="7"/>
  <c r="T8" i="7"/>
  <c r="L8" i="7"/>
  <c r="BG24" i="7"/>
  <c r="AY24" i="7"/>
  <c r="AQ24" i="7"/>
  <c r="AI24" i="7"/>
  <c r="AA24" i="7"/>
  <c r="S24" i="7"/>
  <c r="K24" i="7"/>
  <c r="BF24" i="7"/>
  <c r="AX24" i="7"/>
  <c r="AP24" i="7"/>
  <c r="AH24" i="7"/>
  <c r="Z24" i="7"/>
  <c r="R24" i="7"/>
  <c r="J24" i="7"/>
  <c r="M8" i="7"/>
  <c r="X8" i="7"/>
  <c r="AH8" i="7"/>
  <c r="AS8" i="7"/>
  <c r="BD8" i="7"/>
  <c r="AW24" i="7"/>
  <c r="BA25" i="7"/>
  <c r="H31" i="10"/>
  <c r="H15" i="9" s="1"/>
  <c r="P31" i="10"/>
  <c r="P15" i="9" s="1"/>
  <c r="AA31" i="10"/>
  <c r="AA15" i="9" s="1"/>
  <c r="AL31" i="10"/>
  <c r="AL15" i="9" s="1"/>
  <c r="AV31" i="10"/>
  <c r="AV15" i="9" s="1"/>
  <c r="BG31" i="10"/>
  <c r="BG15" i="9" s="1"/>
  <c r="I32" i="10"/>
  <c r="I17" i="9" s="1"/>
  <c r="S32" i="10"/>
  <c r="S17" i="9" s="1"/>
  <c r="AD32" i="10"/>
  <c r="AD17" i="9" s="1"/>
  <c r="AO32" i="10"/>
  <c r="AO17" i="9" s="1"/>
  <c r="AY32" i="10"/>
  <c r="AY17" i="9" s="1"/>
  <c r="BJ32" i="10"/>
  <c r="BJ17" i="9" s="1"/>
  <c r="BH23" i="7"/>
  <c r="AZ23" i="7"/>
  <c r="AR23" i="7"/>
  <c r="AJ23" i="7"/>
  <c r="AB23" i="7"/>
  <c r="T23" i="7"/>
  <c r="L23" i="7"/>
  <c r="BG23" i="7"/>
  <c r="AY23" i="7"/>
  <c r="AQ23" i="7"/>
  <c r="AI23" i="7"/>
  <c r="AA23" i="7"/>
  <c r="S23" i="7"/>
  <c r="K23" i="7"/>
  <c r="BI7" i="7"/>
  <c r="BA7" i="7"/>
  <c r="AS7" i="7"/>
  <c r="AK7" i="7"/>
  <c r="AC7" i="7"/>
  <c r="U7" i="7"/>
  <c r="M7" i="7"/>
  <c r="E7" i="7"/>
  <c r="BF23" i="7"/>
  <c r="AX23" i="7"/>
  <c r="AP23" i="7"/>
  <c r="AH23" i="7"/>
  <c r="Z23" i="7"/>
  <c r="R23" i="7"/>
  <c r="J23" i="7"/>
  <c r="BE23" i="7"/>
  <c r="AW23" i="7"/>
  <c r="AO23" i="7"/>
  <c r="AG23" i="7"/>
  <c r="Y23" i="7"/>
  <c r="Q23" i="7"/>
  <c r="I23" i="7"/>
  <c r="BL23" i="7"/>
  <c r="BD23" i="7"/>
  <c r="AV23" i="7"/>
  <c r="AN23" i="7"/>
  <c r="AF23" i="7"/>
  <c r="X23" i="7"/>
  <c r="P23" i="7"/>
  <c r="H23" i="7"/>
  <c r="BF7" i="7"/>
  <c r="AX7" i="7"/>
  <c r="AP7" i="7"/>
  <c r="AH7" i="7"/>
  <c r="Z7" i="7"/>
  <c r="R7" i="7"/>
  <c r="J7" i="7"/>
  <c r="BK23" i="7"/>
  <c r="BC23" i="7"/>
  <c r="AU23" i="7"/>
  <c r="AM23" i="7"/>
  <c r="AE23" i="7"/>
  <c r="W23" i="7"/>
  <c r="O23" i="7"/>
  <c r="G23" i="7"/>
  <c r="BJ23" i="7"/>
  <c r="BB23" i="7"/>
  <c r="AT23" i="7"/>
  <c r="AL23" i="7"/>
  <c r="AD23" i="7"/>
  <c r="V23" i="7"/>
  <c r="N23" i="7"/>
  <c r="F23" i="7"/>
  <c r="N7" i="7"/>
  <c r="X7" i="7"/>
  <c r="AI7" i="7"/>
  <c r="AT7" i="7"/>
  <c r="BD7" i="7"/>
  <c r="N8" i="7"/>
  <c r="Y8" i="7"/>
  <c r="AI8" i="7"/>
  <c r="AT8" i="7"/>
  <c r="BE8" i="7"/>
  <c r="E9" i="7"/>
  <c r="P9" i="7"/>
  <c r="AA9" i="7"/>
  <c r="AK9" i="7"/>
  <c r="AV9" i="7"/>
  <c r="BI9" i="7"/>
  <c r="BJ29" i="7"/>
  <c r="BB29" i="7"/>
  <c r="AT29" i="7"/>
  <c r="AL29" i="7"/>
  <c r="AD29" i="7"/>
  <c r="V29" i="7"/>
  <c r="N29" i="7"/>
  <c r="F29" i="7"/>
  <c r="BI29" i="7"/>
  <c r="BA29" i="7"/>
  <c r="AS29" i="7"/>
  <c r="AK29" i="7"/>
  <c r="AC29" i="7"/>
  <c r="U29" i="7"/>
  <c r="M29" i="7"/>
  <c r="E29" i="7"/>
  <c r="BH29" i="7"/>
  <c r="AZ29" i="7"/>
  <c r="AR29" i="7"/>
  <c r="AJ29" i="7"/>
  <c r="AB29" i="7"/>
  <c r="T29" i="7"/>
  <c r="L29" i="7"/>
  <c r="BG29" i="7"/>
  <c r="AY29" i="7"/>
  <c r="AQ29" i="7"/>
  <c r="AI29" i="7"/>
  <c r="AA29" i="7"/>
  <c r="S29" i="7"/>
  <c r="K29" i="7"/>
  <c r="BF29" i="7"/>
  <c r="AX29" i="7"/>
  <c r="AP29" i="7"/>
  <c r="AH29" i="7"/>
  <c r="Z29" i="7"/>
  <c r="R29" i="7"/>
  <c r="J29" i="7"/>
  <c r="BE29" i="7"/>
  <c r="AW29" i="7"/>
  <c r="AO29" i="7"/>
  <c r="AG29" i="7"/>
  <c r="Y29" i="7"/>
  <c r="Q29" i="7"/>
  <c r="I29" i="7"/>
  <c r="BL29" i="7"/>
  <c r="BD29" i="7"/>
  <c r="AV29" i="7"/>
  <c r="AN29" i="7"/>
  <c r="AF29" i="7"/>
  <c r="X29" i="7"/>
  <c r="P29" i="7"/>
  <c r="H29" i="7"/>
  <c r="W29" i="7"/>
  <c r="BF13" i="7"/>
  <c r="AX13" i="7"/>
  <c r="AP13" i="7"/>
  <c r="AH13" i="7"/>
  <c r="Z13" i="7"/>
  <c r="R13" i="7"/>
  <c r="J13" i="7"/>
  <c r="O29" i="7"/>
  <c r="BE13" i="7"/>
  <c r="AW13" i="7"/>
  <c r="AO13" i="7"/>
  <c r="AG13" i="7"/>
  <c r="Y13" i="7"/>
  <c r="Q13" i="7"/>
  <c r="I13" i="7"/>
  <c r="G29" i="7"/>
  <c r="BK29" i="7"/>
  <c r="BC29" i="7"/>
  <c r="BJ13" i="7"/>
  <c r="BB13" i="7"/>
  <c r="AT13" i="7"/>
  <c r="AL13" i="7"/>
  <c r="AD13" i="7"/>
  <c r="V13" i="7"/>
  <c r="N13" i="7"/>
  <c r="F13" i="7"/>
  <c r="AU29" i="7"/>
  <c r="AM29" i="7"/>
  <c r="O13" i="7"/>
  <c r="AB13" i="7"/>
  <c r="AN13" i="7"/>
  <c r="BA13" i="7"/>
  <c r="S17" i="7"/>
  <c r="BA23" i="7"/>
  <c r="BE24" i="7"/>
  <c r="BI25" i="7"/>
  <c r="AU33" i="7"/>
  <c r="I31" i="10"/>
  <c r="I15" i="9" s="1"/>
  <c r="Q31" i="10"/>
  <c r="Q15" i="9" s="1"/>
  <c r="AB31" i="10"/>
  <c r="AB15" i="9" s="1"/>
  <c r="AM31" i="10"/>
  <c r="AM15" i="9" s="1"/>
  <c r="AW31" i="10"/>
  <c r="AW15" i="9" s="1"/>
  <c r="BH31" i="10"/>
  <c r="BH15" i="9" s="1"/>
  <c r="T32" i="10"/>
  <c r="T17" i="9" s="1"/>
  <c r="AE32" i="10"/>
  <c r="AE17" i="9" s="1"/>
  <c r="AP32" i="10"/>
  <c r="AP17" i="9" s="1"/>
  <c r="BK32" i="10"/>
  <c r="BK17" i="9" s="1"/>
  <c r="O7" i="7"/>
  <c r="Y7" i="7"/>
  <c r="AJ7" i="7"/>
  <c r="AU7" i="7"/>
  <c r="BE7" i="7"/>
  <c r="E8" i="7"/>
  <c r="P8" i="7"/>
  <c r="Z8" i="7"/>
  <c r="AK8" i="7"/>
  <c r="AV8" i="7"/>
  <c r="BF8" i="7"/>
  <c r="G9" i="7"/>
  <c r="R9" i="7"/>
  <c r="AB9" i="7"/>
  <c r="AM9" i="7"/>
  <c r="AY9" i="7"/>
  <c r="BK9" i="7"/>
  <c r="BF28" i="7"/>
  <c r="AX28" i="7"/>
  <c r="AP28" i="7"/>
  <c r="AH28" i="7"/>
  <c r="Z28" i="7"/>
  <c r="R28" i="7"/>
  <c r="J28" i="7"/>
  <c r="BE28" i="7"/>
  <c r="AW28" i="7"/>
  <c r="AO28" i="7"/>
  <c r="AG28" i="7"/>
  <c r="Y28" i="7"/>
  <c r="Q28" i="7"/>
  <c r="I28" i="7"/>
  <c r="BL28" i="7"/>
  <c r="BD28" i="7"/>
  <c r="AV28" i="7"/>
  <c r="AN28" i="7"/>
  <c r="AF28" i="7"/>
  <c r="X28" i="7"/>
  <c r="P28" i="7"/>
  <c r="H28" i="7"/>
  <c r="BK28" i="7"/>
  <c r="BC28" i="7"/>
  <c r="AU28" i="7"/>
  <c r="AM28" i="7"/>
  <c r="AE28" i="7"/>
  <c r="W28" i="7"/>
  <c r="O28" i="7"/>
  <c r="G28" i="7"/>
  <c r="BJ28" i="7"/>
  <c r="BB28" i="7"/>
  <c r="AT28" i="7"/>
  <c r="AL28" i="7"/>
  <c r="AD28" i="7"/>
  <c r="V28" i="7"/>
  <c r="N28" i="7"/>
  <c r="F28" i="7"/>
  <c r="BI28" i="7"/>
  <c r="BA28" i="7"/>
  <c r="AS28" i="7"/>
  <c r="AK28" i="7"/>
  <c r="AC28" i="7"/>
  <c r="U28" i="7"/>
  <c r="M28" i="7"/>
  <c r="E28" i="7"/>
  <c r="BH28" i="7"/>
  <c r="AZ28" i="7"/>
  <c r="AR28" i="7"/>
  <c r="AJ28" i="7"/>
  <c r="AB28" i="7"/>
  <c r="T28" i="7"/>
  <c r="L28" i="7"/>
  <c r="S28" i="7"/>
  <c r="BL12" i="7"/>
  <c r="BD12" i="7"/>
  <c r="AV12" i="7"/>
  <c r="AN12" i="7"/>
  <c r="AF12" i="7"/>
  <c r="X12" i="7"/>
  <c r="P12" i="7"/>
  <c r="H12" i="7"/>
  <c r="K28" i="7"/>
  <c r="BK12" i="7"/>
  <c r="BC12" i="7"/>
  <c r="AU12" i="7"/>
  <c r="AM12" i="7"/>
  <c r="AE12" i="7"/>
  <c r="W12" i="7"/>
  <c r="O12" i="7"/>
  <c r="G12" i="7"/>
  <c r="BG28" i="7"/>
  <c r="AY28" i="7"/>
  <c r="BH12" i="7"/>
  <c r="AZ12" i="7"/>
  <c r="AR12" i="7"/>
  <c r="AJ12" i="7"/>
  <c r="AB12" i="7"/>
  <c r="T12" i="7"/>
  <c r="L12" i="7"/>
  <c r="AQ28" i="7"/>
  <c r="AI28" i="7"/>
  <c r="N12" i="7"/>
  <c r="AA12" i="7"/>
  <c r="AO12" i="7"/>
  <c r="BA12" i="7"/>
  <c r="P13" i="7"/>
  <c r="AC13" i="7"/>
  <c r="AQ13" i="7"/>
  <c r="BC13" i="7"/>
  <c r="AA17" i="7"/>
  <c r="BI23" i="7"/>
  <c r="E25" i="7"/>
  <c r="H15" i="7"/>
  <c r="P15" i="7"/>
  <c r="X15" i="7"/>
  <c r="AF15" i="7"/>
  <c r="AN15" i="7"/>
  <c r="AV15" i="7"/>
  <c r="BD15" i="7"/>
  <c r="BL15" i="7"/>
  <c r="J16" i="7"/>
  <c r="R16" i="7"/>
  <c r="Z16" i="7"/>
  <c r="AH16" i="7"/>
  <c r="AP16" i="7"/>
  <c r="AX16" i="7"/>
  <c r="BF16" i="7"/>
  <c r="AT18" i="7"/>
  <c r="BB18" i="7"/>
  <c r="BJ18" i="7"/>
  <c r="H19" i="7"/>
  <c r="P19" i="7"/>
  <c r="X19" i="7"/>
  <c r="AF19" i="7"/>
  <c r="AN19" i="7"/>
  <c r="AV19" i="7"/>
  <c r="BD19" i="7"/>
  <c r="BL19" i="7"/>
  <c r="J20" i="7"/>
  <c r="R20" i="7"/>
  <c r="Z20" i="7"/>
  <c r="AH20" i="7"/>
  <c r="AP20" i="7"/>
  <c r="AX20" i="7"/>
  <c r="J26" i="7"/>
  <c r="R26" i="7"/>
  <c r="Z26" i="7"/>
  <c r="AH26" i="7"/>
  <c r="AP26" i="7"/>
  <c r="AX26" i="7"/>
  <c r="BF26" i="7"/>
  <c r="AQ30" i="7"/>
  <c r="AU31" i="7"/>
  <c r="BG34" i="7"/>
  <c r="BK35" i="7"/>
  <c r="I15" i="7"/>
  <c r="Q15" i="7"/>
  <c r="Y15" i="7"/>
  <c r="AG15" i="7"/>
  <c r="AO15" i="7"/>
  <c r="AW15" i="7"/>
  <c r="BE15" i="7"/>
  <c r="BF32" i="7"/>
  <c r="AX32" i="7"/>
  <c r="AP32" i="7"/>
  <c r="AH32" i="7"/>
  <c r="Z32" i="7"/>
  <c r="R32" i="7"/>
  <c r="J32" i="7"/>
  <c r="BE32" i="7"/>
  <c r="AW32" i="7"/>
  <c r="AO32" i="7"/>
  <c r="AG32" i="7"/>
  <c r="Y32" i="7"/>
  <c r="Q32" i="7"/>
  <c r="I32" i="7"/>
  <c r="BL32" i="7"/>
  <c r="BD32" i="7"/>
  <c r="AV32" i="7"/>
  <c r="AN32" i="7"/>
  <c r="AF32" i="7"/>
  <c r="X32" i="7"/>
  <c r="P32" i="7"/>
  <c r="H32" i="7"/>
  <c r="BK32" i="7"/>
  <c r="BC32" i="7"/>
  <c r="AU32" i="7"/>
  <c r="AM32" i="7"/>
  <c r="AE32" i="7"/>
  <c r="W32" i="7"/>
  <c r="O32" i="7"/>
  <c r="G32" i="7"/>
  <c r="BJ32" i="7"/>
  <c r="BB32" i="7"/>
  <c r="AT32" i="7"/>
  <c r="AL32" i="7"/>
  <c r="AD32" i="7"/>
  <c r="V32" i="7"/>
  <c r="N32" i="7"/>
  <c r="F32" i="7"/>
  <c r="BI32" i="7"/>
  <c r="BA32" i="7"/>
  <c r="AS32" i="7"/>
  <c r="AK32" i="7"/>
  <c r="AC32" i="7"/>
  <c r="U32" i="7"/>
  <c r="M32" i="7"/>
  <c r="E32" i="7"/>
  <c r="BH32" i="7"/>
  <c r="AZ32" i="7"/>
  <c r="AR32" i="7"/>
  <c r="AJ32" i="7"/>
  <c r="AB32" i="7"/>
  <c r="T32" i="7"/>
  <c r="L32" i="7"/>
  <c r="K16" i="7"/>
  <c r="S16" i="7"/>
  <c r="AA16" i="7"/>
  <c r="AI16" i="7"/>
  <c r="AQ16" i="7"/>
  <c r="AY16" i="7"/>
  <c r="BG16" i="7"/>
  <c r="I19" i="7"/>
  <c r="Q19" i="7"/>
  <c r="Y19" i="7"/>
  <c r="AG19" i="7"/>
  <c r="AO19" i="7"/>
  <c r="AW19" i="7"/>
  <c r="BE19" i="7"/>
  <c r="BF36" i="7"/>
  <c r="AX36" i="7"/>
  <c r="AP36" i="7"/>
  <c r="AH36" i="7"/>
  <c r="Z36" i="7"/>
  <c r="R36" i="7"/>
  <c r="J36" i="7"/>
  <c r="BE36" i="7"/>
  <c r="AW36" i="7"/>
  <c r="AO36" i="7"/>
  <c r="AG36" i="7"/>
  <c r="Y36" i="7"/>
  <c r="Q36" i="7"/>
  <c r="I36" i="7"/>
  <c r="BL36" i="7"/>
  <c r="BD36" i="7"/>
  <c r="AV36" i="7"/>
  <c r="AN36" i="7"/>
  <c r="AF36" i="7"/>
  <c r="X36" i="7"/>
  <c r="P36" i="7"/>
  <c r="H36" i="7"/>
  <c r="BK36" i="7"/>
  <c r="BC36" i="7"/>
  <c r="AU36" i="7"/>
  <c r="AM36" i="7"/>
  <c r="AE36" i="7"/>
  <c r="W36" i="7"/>
  <c r="O36" i="7"/>
  <c r="G36" i="7"/>
  <c r="BJ36" i="7"/>
  <c r="BB36" i="7"/>
  <c r="AT36" i="7"/>
  <c r="AL36" i="7"/>
  <c r="AD36" i="7"/>
  <c r="V36" i="7"/>
  <c r="N36" i="7"/>
  <c r="F36" i="7"/>
  <c r="BI36" i="7"/>
  <c r="BA36" i="7"/>
  <c r="AS36" i="7"/>
  <c r="AK36" i="7"/>
  <c r="AC36" i="7"/>
  <c r="U36" i="7"/>
  <c r="M36" i="7"/>
  <c r="E36" i="7"/>
  <c r="BH36" i="7"/>
  <c r="AZ36" i="7"/>
  <c r="AR36" i="7"/>
  <c r="AJ36" i="7"/>
  <c r="AB36" i="7"/>
  <c r="T36" i="7"/>
  <c r="L36" i="7"/>
  <c r="K20" i="7"/>
  <c r="S20" i="7"/>
  <c r="AA20" i="7"/>
  <c r="AI20" i="7"/>
  <c r="AQ20" i="7"/>
  <c r="AY20" i="7"/>
  <c r="BG20" i="7"/>
  <c r="K26" i="7"/>
  <c r="S26" i="7"/>
  <c r="AA26" i="7"/>
  <c r="AI26" i="7"/>
  <c r="AQ26" i="7"/>
  <c r="AY26" i="7"/>
  <c r="BG26" i="7"/>
  <c r="AY30" i="7"/>
  <c r="BC31" i="7"/>
  <c r="BG32" i="7"/>
  <c r="G35" i="7"/>
  <c r="K36" i="7"/>
  <c r="H10" i="7"/>
  <c r="P10" i="7"/>
  <c r="X10" i="7"/>
  <c r="AF10" i="7"/>
  <c r="AN10" i="7"/>
  <c r="AV10" i="7"/>
  <c r="BD10" i="7"/>
  <c r="BL10" i="7"/>
  <c r="H14" i="7"/>
  <c r="P14" i="7"/>
  <c r="X14" i="7"/>
  <c r="AF14" i="7"/>
  <c r="AN14" i="7"/>
  <c r="AV14" i="7"/>
  <c r="BD14" i="7"/>
  <c r="BL14" i="7"/>
  <c r="J15" i="7"/>
  <c r="R15" i="7"/>
  <c r="Z15" i="7"/>
  <c r="AH15" i="7"/>
  <c r="AP15" i="7"/>
  <c r="AX15" i="7"/>
  <c r="BF15" i="7"/>
  <c r="L16" i="7"/>
  <c r="T16" i="7"/>
  <c r="AB16" i="7"/>
  <c r="AJ16" i="7"/>
  <c r="AR16" i="7"/>
  <c r="AZ16" i="7"/>
  <c r="BH16" i="7"/>
  <c r="H18" i="7"/>
  <c r="P18" i="7"/>
  <c r="X18" i="7"/>
  <c r="AF18" i="7"/>
  <c r="AN18" i="7"/>
  <c r="AV18" i="7"/>
  <c r="BD18" i="7"/>
  <c r="BL18" i="7"/>
  <c r="J19" i="7"/>
  <c r="R19" i="7"/>
  <c r="Z19" i="7"/>
  <c r="AH19" i="7"/>
  <c r="AP19" i="7"/>
  <c r="AX19" i="7"/>
  <c r="BF19" i="7"/>
  <c r="L20" i="7"/>
  <c r="T20" i="7"/>
  <c r="AB20" i="7"/>
  <c r="AJ20" i="7"/>
  <c r="AR20" i="7"/>
  <c r="AZ20" i="7"/>
  <c r="BH20" i="7"/>
  <c r="L26" i="7"/>
  <c r="T26" i="7"/>
  <c r="AB26" i="7"/>
  <c r="AJ26" i="7"/>
  <c r="AR26" i="7"/>
  <c r="AZ26" i="7"/>
  <c r="BH26" i="7"/>
  <c r="BG30" i="7"/>
  <c r="K34" i="7"/>
  <c r="S36" i="7"/>
  <c r="BJ31" i="7"/>
  <c r="BB31" i="7"/>
  <c r="AT31" i="7"/>
  <c r="AL31" i="7"/>
  <c r="AD31" i="7"/>
  <c r="V31" i="7"/>
  <c r="N31" i="7"/>
  <c r="F31" i="7"/>
  <c r="BI31" i="7"/>
  <c r="BA31" i="7"/>
  <c r="AS31" i="7"/>
  <c r="AK31" i="7"/>
  <c r="AC31" i="7"/>
  <c r="U31" i="7"/>
  <c r="M31" i="7"/>
  <c r="E31" i="7"/>
  <c r="BH31" i="7"/>
  <c r="AZ31" i="7"/>
  <c r="AR31" i="7"/>
  <c r="AJ31" i="7"/>
  <c r="AB31" i="7"/>
  <c r="T31" i="7"/>
  <c r="L31" i="7"/>
  <c r="BG31" i="7"/>
  <c r="AY31" i="7"/>
  <c r="AQ31" i="7"/>
  <c r="AI31" i="7"/>
  <c r="AA31" i="7"/>
  <c r="S31" i="7"/>
  <c r="K31" i="7"/>
  <c r="BF31" i="7"/>
  <c r="AX31" i="7"/>
  <c r="AP31" i="7"/>
  <c r="AH31" i="7"/>
  <c r="Z31" i="7"/>
  <c r="R31" i="7"/>
  <c r="J31" i="7"/>
  <c r="BE31" i="7"/>
  <c r="AW31" i="7"/>
  <c r="AO31" i="7"/>
  <c r="AG31" i="7"/>
  <c r="Y31" i="7"/>
  <c r="Q31" i="7"/>
  <c r="I31" i="7"/>
  <c r="BL31" i="7"/>
  <c r="BD31" i="7"/>
  <c r="AV31" i="7"/>
  <c r="AN31" i="7"/>
  <c r="AF31" i="7"/>
  <c r="X31" i="7"/>
  <c r="P31" i="7"/>
  <c r="H31" i="7"/>
  <c r="K15" i="7"/>
  <c r="S15" i="7"/>
  <c r="AA15" i="7"/>
  <c r="AI15" i="7"/>
  <c r="AQ15" i="7"/>
  <c r="AY15" i="7"/>
  <c r="BG15" i="7"/>
  <c r="E16" i="7"/>
  <c r="M16" i="7"/>
  <c r="U16" i="7"/>
  <c r="AC16" i="7"/>
  <c r="AK16" i="7"/>
  <c r="AS16" i="7"/>
  <c r="BA16" i="7"/>
  <c r="BI16" i="7"/>
  <c r="BJ35" i="7"/>
  <c r="BB35" i="7"/>
  <c r="AT35" i="7"/>
  <c r="AL35" i="7"/>
  <c r="AD35" i="7"/>
  <c r="V35" i="7"/>
  <c r="N35" i="7"/>
  <c r="F35" i="7"/>
  <c r="BI35" i="7"/>
  <c r="BA35" i="7"/>
  <c r="AS35" i="7"/>
  <c r="AK35" i="7"/>
  <c r="AC35" i="7"/>
  <c r="U35" i="7"/>
  <c r="M35" i="7"/>
  <c r="E35" i="7"/>
  <c r="BH35" i="7"/>
  <c r="AZ35" i="7"/>
  <c r="AR35" i="7"/>
  <c r="AJ35" i="7"/>
  <c r="AB35" i="7"/>
  <c r="T35" i="7"/>
  <c r="L35" i="7"/>
  <c r="BG35" i="7"/>
  <c r="AY35" i="7"/>
  <c r="AQ35" i="7"/>
  <c r="AI35" i="7"/>
  <c r="AA35" i="7"/>
  <c r="S35" i="7"/>
  <c r="K35" i="7"/>
  <c r="BF35" i="7"/>
  <c r="AX35" i="7"/>
  <c r="AP35" i="7"/>
  <c r="AH35" i="7"/>
  <c r="Z35" i="7"/>
  <c r="R35" i="7"/>
  <c r="J35" i="7"/>
  <c r="BE35" i="7"/>
  <c r="AW35" i="7"/>
  <c r="AO35" i="7"/>
  <c r="AG35" i="7"/>
  <c r="Y35" i="7"/>
  <c r="Q35" i="7"/>
  <c r="I35" i="7"/>
  <c r="BL35" i="7"/>
  <c r="BD35" i="7"/>
  <c r="AV35" i="7"/>
  <c r="AN35" i="7"/>
  <c r="AF35" i="7"/>
  <c r="X35" i="7"/>
  <c r="P35" i="7"/>
  <c r="H35" i="7"/>
  <c r="K19" i="7"/>
  <c r="S19" i="7"/>
  <c r="AA19" i="7"/>
  <c r="AI19" i="7"/>
  <c r="AQ19" i="7"/>
  <c r="AY19" i="7"/>
  <c r="BG19" i="7"/>
  <c r="E20" i="7"/>
  <c r="M20" i="7"/>
  <c r="U20" i="7"/>
  <c r="AC20" i="7"/>
  <c r="AK20" i="7"/>
  <c r="AS20" i="7"/>
  <c r="BA20" i="7"/>
  <c r="BI20" i="7"/>
  <c r="E26" i="7"/>
  <c r="M26" i="7"/>
  <c r="U26" i="7"/>
  <c r="AC26" i="7"/>
  <c r="AK26" i="7"/>
  <c r="AS26" i="7"/>
  <c r="BA26" i="7"/>
  <c r="BI26" i="7"/>
  <c r="G31" i="7"/>
  <c r="K32" i="7"/>
  <c r="S34" i="7"/>
  <c r="W35" i="7"/>
  <c r="AA36" i="7"/>
  <c r="L15" i="7"/>
  <c r="T15" i="7"/>
  <c r="AB15" i="7"/>
  <c r="AJ15" i="7"/>
  <c r="AR15" i="7"/>
  <c r="AZ15" i="7"/>
  <c r="BH15" i="7"/>
  <c r="F16" i="7"/>
  <c r="N16" i="7"/>
  <c r="V16" i="7"/>
  <c r="AD16" i="7"/>
  <c r="AL16" i="7"/>
  <c r="AT16" i="7"/>
  <c r="BB16" i="7"/>
  <c r="BJ16" i="7"/>
  <c r="AH18" i="7"/>
  <c r="AP18" i="7"/>
  <c r="AX18" i="7"/>
  <c r="BF18" i="7"/>
  <c r="L19" i="7"/>
  <c r="T19" i="7"/>
  <c r="AB19" i="7"/>
  <c r="AJ19" i="7"/>
  <c r="AR19" i="7"/>
  <c r="AZ19" i="7"/>
  <c r="BH19" i="7"/>
  <c r="F20" i="7"/>
  <c r="N20" i="7"/>
  <c r="V20" i="7"/>
  <c r="AD20" i="7"/>
  <c r="AL20" i="7"/>
  <c r="AT20" i="7"/>
  <c r="BB20" i="7"/>
  <c r="BJ20" i="7"/>
  <c r="F26" i="7"/>
  <c r="N26" i="7"/>
  <c r="V26" i="7"/>
  <c r="AD26" i="7"/>
  <c r="AL26" i="7"/>
  <c r="AT26" i="7"/>
  <c r="BB26" i="7"/>
  <c r="BJ26" i="7"/>
  <c r="O31" i="7"/>
  <c r="S32" i="7"/>
  <c r="AE35" i="7"/>
  <c r="AI36" i="7"/>
  <c r="K10" i="7"/>
  <c r="S10" i="7"/>
  <c r="AA10" i="7"/>
  <c r="AI10" i="7"/>
  <c r="AQ10" i="7"/>
  <c r="AY10" i="7"/>
  <c r="BG10" i="7"/>
  <c r="BF30" i="7"/>
  <c r="AX30" i="7"/>
  <c r="AP30" i="7"/>
  <c r="AH30" i="7"/>
  <c r="Z30" i="7"/>
  <c r="R30" i="7"/>
  <c r="J30" i="7"/>
  <c r="BE30" i="7"/>
  <c r="AW30" i="7"/>
  <c r="AO30" i="7"/>
  <c r="AG30" i="7"/>
  <c r="Y30" i="7"/>
  <c r="Q30" i="7"/>
  <c r="I30" i="7"/>
  <c r="BL30" i="7"/>
  <c r="BD30" i="7"/>
  <c r="AV30" i="7"/>
  <c r="AN30" i="7"/>
  <c r="AF30" i="7"/>
  <c r="X30" i="7"/>
  <c r="P30" i="7"/>
  <c r="H30" i="7"/>
  <c r="BK30" i="7"/>
  <c r="BC30" i="7"/>
  <c r="AU30" i="7"/>
  <c r="AM30" i="7"/>
  <c r="AE30" i="7"/>
  <c r="W30" i="7"/>
  <c r="O30" i="7"/>
  <c r="G30" i="7"/>
  <c r="BJ30" i="7"/>
  <c r="BB30" i="7"/>
  <c r="AT30" i="7"/>
  <c r="AL30" i="7"/>
  <c r="AD30" i="7"/>
  <c r="V30" i="7"/>
  <c r="N30" i="7"/>
  <c r="F30" i="7"/>
  <c r="BI30" i="7"/>
  <c r="BA30" i="7"/>
  <c r="AS30" i="7"/>
  <c r="AK30" i="7"/>
  <c r="AC30" i="7"/>
  <c r="U30" i="7"/>
  <c r="M30" i="7"/>
  <c r="E30" i="7"/>
  <c r="BH30" i="7"/>
  <c r="AZ30" i="7"/>
  <c r="AR30" i="7"/>
  <c r="AJ30" i="7"/>
  <c r="AB30" i="7"/>
  <c r="T30" i="7"/>
  <c r="L30" i="7"/>
  <c r="K14" i="7"/>
  <c r="S14" i="7"/>
  <c r="AA14" i="7"/>
  <c r="AI14" i="7"/>
  <c r="AQ14" i="7"/>
  <c r="AY14" i="7"/>
  <c r="BG14" i="7"/>
  <c r="E15" i="7"/>
  <c r="M15" i="7"/>
  <c r="U15" i="7"/>
  <c r="AC15" i="7"/>
  <c r="AK15" i="7"/>
  <c r="AS15" i="7"/>
  <c r="BA15" i="7"/>
  <c r="BI15" i="7"/>
  <c r="G16" i="7"/>
  <c r="O16" i="7"/>
  <c r="W16" i="7"/>
  <c r="AE16" i="7"/>
  <c r="AM16" i="7"/>
  <c r="AU16" i="7"/>
  <c r="BC16" i="7"/>
  <c r="BK16" i="7"/>
  <c r="BF34" i="7"/>
  <c r="AX34" i="7"/>
  <c r="AP34" i="7"/>
  <c r="AH34" i="7"/>
  <c r="Z34" i="7"/>
  <c r="R34" i="7"/>
  <c r="J34" i="7"/>
  <c r="BE34" i="7"/>
  <c r="AW34" i="7"/>
  <c r="AO34" i="7"/>
  <c r="AG34" i="7"/>
  <c r="Y34" i="7"/>
  <c r="Q34" i="7"/>
  <c r="I34" i="7"/>
  <c r="BL34" i="7"/>
  <c r="BD34" i="7"/>
  <c r="AV34" i="7"/>
  <c r="AN34" i="7"/>
  <c r="AF34" i="7"/>
  <c r="X34" i="7"/>
  <c r="P34" i="7"/>
  <c r="H34" i="7"/>
  <c r="BK34" i="7"/>
  <c r="BC34" i="7"/>
  <c r="AU34" i="7"/>
  <c r="AM34" i="7"/>
  <c r="AE34" i="7"/>
  <c r="W34" i="7"/>
  <c r="O34" i="7"/>
  <c r="G34" i="7"/>
  <c r="BJ34" i="7"/>
  <c r="BB34" i="7"/>
  <c r="AT34" i="7"/>
  <c r="AL34" i="7"/>
  <c r="AD34" i="7"/>
  <c r="V34" i="7"/>
  <c r="N34" i="7"/>
  <c r="F34" i="7"/>
  <c r="BI34" i="7"/>
  <c r="BA34" i="7"/>
  <c r="AS34" i="7"/>
  <c r="AK34" i="7"/>
  <c r="AC34" i="7"/>
  <c r="U34" i="7"/>
  <c r="M34" i="7"/>
  <c r="E34" i="7"/>
  <c r="BH34" i="7"/>
  <c r="AZ34" i="7"/>
  <c r="AR34" i="7"/>
  <c r="AJ34" i="7"/>
  <c r="AB34" i="7"/>
  <c r="T34" i="7"/>
  <c r="L34" i="7"/>
  <c r="K18" i="7"/>
  <c r="S18" i="7"/>
  <c r="AA18" i="7"/>
  <c r="AI18" i="7"/>
  <c r="AQ18" i="7"/>
  <c r="AY18" i="7"/>
  <c r="BG18" i="7"/>
  <c r="E19" i="7"/>
  <c r="M19" i="7"/>
  <c r="U19" i="7"/>
  <c r="AC19" i="7"/>
  <c r="AK19" i="7"/>
  <c r="AS19" i="7"/>
  <c r="BA19" i="7"/>
  <c r="BI19" i="7"/>
  <c r="G20" i="7"/>
  <c r="O20" i="7"/>
  <c r="W20" i="7"/>
  <c r="AE20" i="7"/>
  <c r="AM20" i="7"/>
  <c r="AU20" i="7"/>
  <c r="BC20" i="7"/>
  <c r="BK20" i="7"/>
  <c r="G26" i="7"/>
  <c r="O26" i="7"/>
  <c r="W26" i="7"/>
  <c r="AE26" i="7"/>
  <c r="AM26" i="7"/>
  <c r="AU26" i="7"/>
  <c r="BC26" i="7"/>
  <c r="BK26" i="7"/>
  <c r="S30" i="7"/>
  <c r="W31" i="7"/>
  <c r="AA32" i="7"/>
  <c r="AI34" i="7"/>
  <c r="AM35" i="7"/>
  <c r="AQ36" i="7"/>
  <c r="AB14" i="7"/>
  <c r="AJ14" i="7"/>
  <c r="AR14" i="7"/>
  <c r="AZ14" i="7"/>
  <c r="BH14" i="7"/>
  <c r="F15" i="7"/>
  <c r="N15" i="7"/>
  <c r="V15" i="7"/>
  <c r="AD15" i="7"/>
  <c r="AL15" i="7"/>
  <c r="AT15" i="7"/>
  <c r="BB15" i="7"/>
  <c r="BJ15" i="7"/>
  <c r="H16" i="7"/>
  <c r="P16" i="7"/>
  <c r="X16" i="7"/>
  <c r="AF16" i="7"/>
  <c r="AN16" i="7"/>
  <c r="AV16" i="7"/>
  <c r="BD16" i="7"/>
  <c r="BL16" i="7"/>
  <c r="L18" i="7"/>
  <c r="T18" i="7"/>
  <c r="AB18" i="7"/>
  <c r="AJ18" i="7"/>
  <c r="AR18" i="7"/>
  <c r="AZ18" i="7"/>
  <c r="BH18" i="7"/>
  <c r="F19" i="7"/>
  <c r="N19" i="7"/>
  <c r="V19" i="7"/>
  <c r="AD19" i="7"/>
  <c r="AL19" i="7"/>
  <c r="AT19" i="7"/>
  <c r="BB19" i="7"/>
  <c r="BJ19" i="7"/>
  <c r="H20" i="7"/>
  <c r="P20" i="7"/>
  <c r="X20" i="7"/>
  <c r="AF20" i="7"/>
  <c r="AN20" i="7"/>
  <c r="AV20" i="7"/>
  <c r="BD20" i="7"/>
  <c r="BL20" i="7"/>
  <c r="H26" i="7"/>
  <c r="P26" i="7"/>
  <c r="X26" i="7"/>
  <c r="AF26" i="7"/>
  <c r="AN26" i="7"/>
  <c r="AV26" i="7"/>
  <c r="BD26" i="7"/>
  <c r="AA30" i="7"/>
  <c r="AE31" i="7"/>
  <c r="AI32" i="7"/>
  <c r="AQ34" i="7"/>
  <c r="AU35" i="7"/>
  <c r="AY36" i="7"/>
  <c r="BN36" i="6"/>
  <c r="BP36" i="6"/>
  <c r="BR36" i="6"/>
  <c r="E7" i="5"/>
  <c r="E16" i="5"/>
  <c r="G14" i="5"/>
  <c r="F13" i="5"/>
  <c r="E29" i="5"/>
  <c r="F29" i="5"/>
  <c r="BN28" i="10"/>
  <c r="BO28" i="10"/>
  <c r="BQ28" i="10"/>
  <c r="B27" i="7"/>
  <c r="B31" i="7"/>
  <c r="B25" i="7"/>
  <c r="B24" i="7"/>
  <c r="B28" i="7"/>
  <c r="B29" i="7"/>
  <c r="B23" i="7"/>
  <c r="B26" i="7"/>
  <c r="B33" i="7"/>
  <c r="B36" i="7"/>
  <c r="B34" i="7"/>
  <c r="B32" i="7"/>
  <c r="B35" i="7"/>
  <c r="B30" i="7"/>
  <c r="K15" i="5" l="1"/>
  <c r="BP19" i="9"/>
  <c r="BR19" i="9"/>
  <c r="AH34" i="10"/>
  <c r="N34" i="10"/>
  <c r="V21" i="7"/>
  <c r="V21" i="10" s="1"/>
  <c r="BG34" i="10"/>
  <c r="V34" i="10"/>
  <c r="AL34" i="10"/>
  <c r="AT34" i="10"/>
  <c r="BJ34" i="10"/>
  <c r="BD34" i="10"/>
  <c r="BB21" i="7"/>
  <c r="BB21" i="10" s="1"/>
  <c r="Z21" i="7"/>
  <c r="Z21" i="10" s="1"/>
  <c r="BQ28" i="7"/>
  <c r="BF21" i="7"/>
  <c r="BF21" i="10" s="1"/>
  <c r="AT21" i="7"/>
  <c r="AT21" i="10" s="1"/>
  <c r="U21" i="7"/>
  <c r="U21" i="10" s="1"/>
  <c r="T21" i="7"/>
  <c r="T21" i="10" s="1"/>
  <c r="BN11" i="7"/>
  <c r="BQ11" i="7"/>
  <c r="BO11" i="7"/>
  <c r="BR11" i="7"/>
  <c r="BO27" i="7"/>
  <c r="BR27" i="7"/>
  <c r="BP15" i="9"/>
  <c r="J21" i="7"/>
  <c r="J21" i="10" s="1"/>
  <c r="BN14" i="7"/>
  <c r="BQ7" i="7"/>
  <c r="BN19" i="9"/>
  <c r="BP14" i="7"/>
  <c r="Y21" i="7"/>
  <c r="Y21" i="10" s="1"/>
  <c r="BP11" i="7"/>
  <c r="F34" i="10"/>
  <c r="AD34" i="10"/>
  <c r="AP21" i="7"/>
  <c r="AP21" i="10" s="1"/>
  <c r="BO35" i="7"/>
  <c r="BN12" i="7"/>
  <c r="BQ19" i="9"/>
  <c r="BI21" i="7"/>
  <c r="BI21" i="10" s="1"/>
  <c r="BR15" i="9"/>
  <c r="BR10" i="7"/>
  <c r="BO19" i="9"/>
  <c r="AW21" i="7"/>
  <c r="AW21" i="10" s="1"/>
  <c r="F21" i="7"/>
  <c r="F21" i="10" s="1"/>
  <c r="BR14" i="7"/>
  <c r="BQ18" i="7"/>
  <c r="BN10" i="7"/>
  <c r="AR21" i="7"/>
  <c r="AR21" i="10" s="1"/>
  <c r="BP12" i="7"/>
  <c r="R21" i="7"/>
  <c r="R21" i="10" s="1"/>
  <c r="BE21" i="7"/>
  <c r="BE21" i="10" s="1"/>
  <c r="BN15" i="9"/>
  <c r="AB21" i="7"/>
  <c r="AB21" i="10" s="1"/>
  <c r="BN9" i="7"/>
  <c r="AX21" i="7"/>
  <c r="AX21" i="10" s="1"/>
  <c r="E21" i="7"/>
  <c r="E21" i="10" s="1"/>
  <c r="M21" i="7"/>
  <c r="M21" i="10" s="1"/>
  <c r="AL37" i="7"/>
  <c r="AL8" i="9" s="1"/>
  <c r="BP33" i="7"/>
  <c r="BL21" i="7"/>
  <c r="BL21" i="10" s="1"/>
  <c r="W34" i="10"/>
  <c r="BP32" i="7"/>
  <c r="L21" i="7"/>
  <c r="L21" i="10" s="1"/>
  <c r="BP36" i="7"/>
  <c r="AC21" i="7"/>
  <c r="AC21" i="10" s="1"/>
  <c r="BN19" i="7"/>
  <c r="BB34" i="10"/>
  <c r="AL21" i="7"/>
  <c r="AL21" i="10" s="1"/>
  <c r="AJ21" i="7"/>
  <c r="AJ21" i="10" s="1"/>
  <c r="AD21" i="7"/>
  <c r="AD21" i="10" s="1"/>
  <c r="BR19" i="7"/>
  <c r="BP34" i="7"/>
  <c r="BQ10" i="7"/>
  <c r="BQ15" i="7"/>
  <c r="BP10" i="7"/>
  <c r="BR31" i="7"/>
  <c r="BJ21" i="7"/>
  <c r="BJ21" i="10" s="1"/>
  <c r="BR12" i="7"/>
  <c r="BQ15" i="9"/>
  <c r="BQ8" i="7"/>
  <c r="BH21" i="7"/>
  <c r="BH21" i="10" s="1"/>
  <c r="BO25" i="7"/>
  <c r="BP9" i="7"/>
  <c r="I21" i="7"/>
  <c r="I21" i="10" s="1"/>
  <c r="BO33" i="7"/>
  <c r="AH21" i="7"/>
  <c r="AH21" i="10" s="1"/>
  <c r="Y37" i="7"/>
  <c r="Y28" i="6" s="1"/>
  <c r="BL34" i="10"/>
  <c r="G34" i="10"/>
  <c r="U34" i="10"/>
  <c r="BP19" i="7"/>
  <c r="BO18" i="7"/>
  <c r="BO15" i="7"/>
  <c r="AS21" i="7"/>
  <c r="AS21" i="10" s="1"/>
  <c r="BQ34" i="7"/>
  <c r="BO24" i="7"/>
  <c r="N21" i="7"/>
  <c r="N21" i="10" s="1"/>
  <c r="AM37" i="7"/>
  <c r="AM8" i="9" s="1"/>
  <c r="AK21" i="7"/>
  <c r="AK21" i="10" s="1"/>
  <c r="BO15" i="9"/>
  <c r="AG21" i="7"/>
  <c r="AG21" i="10" s="1"/>
  <c r="AZ21" i="7"/>
  <c r="AZ21" i="10" s="1"/>
  <c r="BN17" i="7"/>
  <c r="E15" i="10"/>
  <c r="F17" i="6"/>
  <c r="F7" i="6"/>
  <c r="F18" i="6"/>
  <c r="F8" i="6"/>
  <c r="F15" i="10" s="1"/>
  <c r="BR17" i="9"/>
  <c r="H25" i="10"/>
  <c r="H31" i="6" s="1"/>
  <c r="H15" i="8"/>
  <c r="BR18" i="9"/>
  <c r="E9" i="10"/>
  <c r="E10" i="6"/>
  <c r="E17" i="10" s="1"/>
  <c r="E9" i="6"/>
  <c r="E16" i="10" s="1"/>
  <c r="E31" i="6"/>
  <c r="F16" i="5"/>
  <c r="H14" i="5"/>
  <c r="G13" i="5"/>
  <c r="G29" i="5"/>
  <c r="E19" i="5"/>
  <c r="E17" i="5"/>
  <c r="E20" i="5"/>
  <c r="E10" i="10" s="1"/>
  <c r="E31" i="5"/>
  <c r="E32" i="5" s="1"/>
  <c r="E13" i="6" s="1"/>
  <c r="E18" i="10" s="1"/>
  <c r="F8" i="5"/>
  <c r="BR32" i="10"/>
  <c r="T34" i="10"/>
  <c r="AX34" i="10"/>
  <c r="L34" i="10"/>
  <c r="I34" i="10"/>
  <c r="M34" i="10"/>
  <c r="O34" i="10"/>
  <c r="S34" i="10"/>
  <c r="Z34" i="10"/>
  <c r="Q34" i="10"/>
  <c r="BO31" i="10"/>
  <c r="BR33" i="10"/>
  <c r="AI34" i="10"/>
  <c r="AP34" i="10"/>
  <c r="AR34" i="10"/>
  <c r="Y34" i="10"/>
  <c r="AC34" i="10"/>
  <c r="BP31" i="10"/>
  <c r="AE34" i="10"/>
  <c r="AY34" i="10"/>
  <c r="BF34" i="10"/>
  <c r="BH34" i="10"/>
  <c r="AG34" i="10"/>
  <c r="AK34" i="10"/>
  <c r="AM34" i="10"/>
  <c r="AJ34" i="10"/>
  <c r="H34" i="10"/>
  <c r="K34" i="10"/>
  <c r="AO34" i="10"/>
  <c r="BQ31" i="10"/>
  <c r="AS34" i="10"/>
  <c r="AU34" i="10"/>
  <c r="X34" i="10"/>
  <c r="AA34" i="10"/>
  <c r="AF34" i="10"/>
  <c r="AW34" i="10"/>
  <c r="BR31" i="10"/>
  <c r="BA34" i="10"/>
  <c r="BC34" i="10"/>
  <c r="BN31" i="10"/>
  <c r="R34" i="10"/>
  <c r="AQ34" i="10"/>
  <c r="AV34" i="10"/>
  <c r="BE34" i="10"/>
  <c r="BI34" i="10"/>
  <c r="BK34" i="10"/>
  <c r="BQ17" i="7"/>
  <c r="BQ13" i="7"/>
  <c r="S21" i="7"/>
  <c r="S21" i="10" s="1"/>
  <c r="AS37" i="7"/>
  <c r="AG37" i="7"/>
  <c r="AK37" i="7"/>
  <c r="Z37" i="7"/>
  <c r="AJ37" i="7"/>
  <c r="AT37" i="7"/>
  <c r="AU37" i="7"/>
  <c r="BP29" i="7"/>
  <c r="BN28" i="7"/>
  <c r="BP24" i="7"/>
  <c r="BN25" i="7"/>
  <c r="AO21" i="7"/>
  <c r="BO12" i="7"/>
  <c r="BR8" i="7"/>
  <c r="AV21" i="7"/>
  <c r="AV21" i="10" s="1"/>
  <c r="BO9" i="7"/>
  <c r="G21" i="7"/>
  <c r="AA21" i="7"/>
  <c r="AA21" i="10" s="1"/>
  <c r="R37" i="7"/>
  <c r="BD21" i="7"/>
  <c r="BD21" i="10" s="1"/>
  <c r="AO37" i="7"/>
  <c r="BQ23" i="7"/>
  <c r="BQ20" i="7"/>
  <c r="BN18" i="7"/>
  <c r="BP20" i="7"/>
  <c r="BO34" i="7"/>
  <c r="BR30" i="7"/>
  <c r="BP35" i="7"/>
  <c r="BQ32" i="7"/>
  <c r="BN32" i="7"/>
  <c r="BQ36" i="7"/>
  <c r="BP26" i="7"/>
  <c r="K21" i="7"/>
  <c r="K21" i="10" s="1"/>
  <c r="BI37" i="7"/>
  <c r="AW37" i="7"/>
  <c r="BA37" i="7"/>
  <c r="BR23" i="7"/>
  <c r="AH37" i="7"/>
  <c r="AR37" i="7"/>
  <c r="BB37" i="7"/>
  <c r="BC37" i="7"/>
  <c r="BO29" i="7"/>
  <c r="BR28" i="7"/>
  <c r="BR17" i="7"/>
  <c r="BP15" i="7"/>
  <c r="AN21" i="7"/>
  <c r="AN21" i="10" s="1"/>
  <c r="BR13" i="7"/>
  <c r="BN27" i="7"/>
  <c r="BK21" i="7"/>
  <c r="BK21" i="10" s="1"/>
  <c r="BQ16" i="7"/>
  <c r="BQ30" i="7"/>
  <c r="BQ35" i="7"/>
  <c r="BR18" i="7"/>
  <c r="BO16" i="7"/>
  <c r="BR36" i="7"/>
  <c r="BQ33" i="7"/>
  <c r="BR33" i="7"/>
  <c r="BQ26" i="7"/>
  <c r="Q21" i="7"/>
  <c r="Q21" i="10" s="1"/>
  <c r="BO8" i="7"/>
  <c r="K37" i="7"/>
  <c r="P37" i="7"/>
  <c r="E37" i="7"/>
  <c r="BN23" i="7"/>
  <c r="H37" i="7"/>
  <c r="AP37" i="7"/>
  <c r="AZ37" i="7"/>
  <c r="BJ37" i="7"/>
  <c r="BK37" i="7"/>
  <c r="BO10" i="7"/>
  <c r="BR25" i="7"/>
  <c r="BN7" i="7"/>
  <c r="AF21" i="7"/>
  <c r="AF21" i="10" s="1"/>
  <c r="BQ27" i="7"/>
  <c r="BC21" i="7"/>
  <c r="BC21" i="10" s="1"/>
  <c r="BO26" i="7"/>
  <c r="AC37" i="7"/>
  <c r="BP23" i="7"/>
  <c r="BP16" i="7"/>
  <c r="BO20" i="7"/>
  <c r="BN16" i="7"/>
  <c r="BP30" i="7"/>
  <c r="BQ14" i="7"/>
  <c r="BQ19" i="7"/>
  <c r="BN20" i="7"/>
  <c r="BN34" i="7"/>
  <c r="BO36" i="7"/>
  <c r="BO13" i="7"/>
  <c r="BG21" i="7"/>
  <c r="BG21" i="10" s="1"/>
  <c r="AA37" i="7"/>
  <c r="AF37" i="7"/>
  <c r="S37" i="7"/>
  <c r="X37" i="7"/>
  <c r="AX37" i="7"/>
  <c r="BH37" i="7"/>
  <c r="G37" i="7"/>
  <c r="BR29" i="7"/>
  <c r="BP28" i="7"/>
  <c r="BQ24" i="7"/>
  <c r="BR24" i="7"/>
  <c r="BQ25" i="7"/>
  <c r="BN31" i="7"/>
  <c r="BP8" i="7"/>
  <c r="X21" i="7"/>
  <c r="X21" i="10" s="1"/>
  <c r="BE37" i="7"/>
  <c r="AU21" i="7"/>
  <c r="AU21" i="10" s="1"/>
  <c r="BR35" i="7"/>
  <c r="BO32" i="7"/>
  <c r="BN36" i="7"/>
  <c r="BN33" i="7"/>
  <c r="BR26" i="7"/>
  <c r="BR9" i="7"/>
  <c r="AY21" i="7"/>
  <c r="AY21" i="10" s="1"/>
  <c r="AQ37" i="7"/>
  <c r="AV37" i="7"/>
  <c r="AI37" i="7"/>
  <c r="AN37" i="7"/>
  <c r="BF37" i="7"/>
  <c r="N37" i="7"/>
  <c r="O37" i="7"/>
  <c r="BQ29" i="7"/>
  <c r="BO28" i="7"/>
  <c r="BR15" i="7"/>
  <c r="BO31" i="7"/>
  <c r="P21" i="7"/>
  <c r="P21" i="10" s="1"/>
  <c r="BP13" i="7"/>
  <c r="BP27" i="7"/>
  <c r="AM21" i="7"/>
  <c r="AM21" i="10" s="1"/>
  <c r="BO30" i="7"/>
  <c r="Q37" i="7"/>
  <c r="BO23" i="7"/>
  <c r="AB37" i="7"/>
  <c r="BQ31" i="7"/>
  <c r="BN13" i="7"/>
  <c r="BR16" i="7"/>
  <c r="BP18" i="7"/>
  <c r="BR20" i="7"/>
  <c r="I37" i="7"/>
  <c r="BO17" i="7"/>
  <c r="AQ21" i="7"/>
  <c r="AQ21" i="10" s="1"/>
  <c r="BG37" i="7"/>
  <c r="BL37" i="7"/>
  <c r="AY37" i="7"/>
  <c r="BD37" i="7"/>
  <c r="L37" i="7"/>
  <c r="V37" i="7"/>
  <c r="W37" i="7"/>
  <c r="BN29" i="7"/>
  <c r="BR7" i="7"/>
  <c r="BN24" i="7"/>
  <c r="BP25" i="7"/>
  <c r="BQ12" i="7"/>
  <c r="H21" i="7"/>
  <c r="H21" i="10" s="1"/>
  <c r="BP17" i="7"/>
  <c r="BQ9" i="7"/>
  <c r="AE21" i="7"/>
  <c r="BP7" i="7"/>
  <c r="BR32" i="7"/>
  <c r="U37" i="7"/>
  <c r="O21" i="7"/>
  <c r="O21" i="10" s="1"/>
  <c r="BN30" i="7"/>
  <c r="BN35" i="7"/>
  <c r="BO14" i="7"/>
  <c r="BO19" i="7"/>
  <c r="BR34" i="7"/>
  <c r="BN26" i="7"/>
  <c r="AI21" i="7"/>
  <c r="AI21" i="10" s="1"/>
  <c r="M37" i="7"/>
  <c r="F37" i="7"/>
  <c r="J37" i="7"/>
  <c r="T37" i="7"/>
  <c r="AD37" i="7"/>
  <c r="AE37" i="7"/>
  <c r="BA21" i="7"/>
  <c r="BA21" i="10" s="1"/>
  <c r="BN15" i="7"/>
  <c r="BP31" i="7"/>
  <c r="BN8" i="7"/>
  <c r="W21" i="7"/>
  <c r="W21" i="10" s="1"/>
  <c r="BO7" i="7"/>
  <c r="L15" i="5" l="1"/>
  <c r="AM28" i="6"/>
  <c r="E10" i="8"/>
  <c r="E12" i="9" s="1"/>
  <c r="AL28" i="6"/>
  <c r="Y8" i="9"/>
  <c r="F23" i="10"/>
  <c r="F14" i="10"/>
  <c r="F22" i="10"/>
  <c r="G17" i="6"/>
  <c r="G22" i="10" s="1"/>
  <c r="G7" i="6"/>
  <c r="G14" i="10" s="1"/>
  <c r="G18" i="6"/>
  <c r="G23" i="10" s="1"/>
  <c r="G8" i="6"/>
  <c r="G15" i="10" s="1"/>
  <c r="BP21" i="7"/>
  <c r="W24" i="2" s="1"/>
  <c r="AE21" i="10"/>
  <c r="BP21" i="10" s="1"/>
  <c r="S28" i="6"/>
  <c r="S8" i="9"/>
  <c r="AA28" i="6"/>
  <c r="AA8" i="9"/>
  <c r="AP28" i="6"/>
  <c r="AP8" i="9"/>
  <c r="BI28" i="6"/>
  <c r="BI8" i="9"/>
  <c r="AG28" i="6"/>
  <c r="AG8" i="9"/>
  <c r="E11" i="10"/>
  <c r="E12" i="6"/>
  <c r="I28" i="6"/>
  <c r="I8" i="9"/>
  <c r="BE28" i="6"/>
  <c r="BE8" i="9"/>
  <c r="BC28" i="6"/>
  <c r="BC8" i="9"/>
  <c r="BN21" i="7"/>
  <c r="U24" i="2" s="1"/>
  <c r="G21" i="10"/>
  <c r="BN21" i="10" s="1"/>
  <c r="AS28" i="6"/>
  <c r="AS8" i="9"/>
  <c r="BJ28" i="6"/>
  <c r="BJ8" i="9"/>
  <c r="O28" i="6"/>
  <c r="O8" i="9"/>
  <c r="G28" i="6"/>
  <c r="G8" i="9"/>
  <c r="BB28" i="6"/>
  <c r="BB8" i="9"/>
  <c r="AD28" i="6"/>
  <c r="AD8" i="9"/>
  <c r="F28" i="6"/>
  <c r="F8" i="9"/>
  <c r="L28" i="6"/>
  <c r="L8" i="9"/>
  <c r="U28" i="6"/>
  <c r="U8" i="9"/>
  <c r="AY28" i="6"/>
  <c r="AY8" i="9"/>
  <c r="N28" i="6"/>
  <c r="N8" i="9"/>
  <c r="BH28" i="6"/>
  <c r="BH8" i="9"/>
  <c r="E28" i="6"/>
  <c r="E8" i="9"/>
  <c r="AR28" i="6"/>
  <c r="AR8" i="9"/>
  <c r="AU28" i="6"/>
  <c r="AU8" i="9"/>
  <c r="F10" i="8"/>
  <c r="F12" i="9" s="1"/>
  <c r="F13" i="9" s="1"/>
  <c r="AQ28" i="6"/>
  <c r="AQ8" i="9"/>
  <c r="BD28" i="6"/>
  <c r="BD8" i="9"/>
  <c r="BR21" i="10"/>
  <c r="BL28" i="6"/>
  <c r="BL8" i="9"/>
  <c r="BF28" i="6"/>
  <c r="BF8" i="9"/>
  <c r="AX28" i="6"/>
  <c r="AX8" i="9"/>
  <c r="P28" i="6"/>
  <c r="P8" i="9"/>
  <c r="AH28" i="6"/>
  <c r="AH8" i="9"/>
  <c r="AT28" i="6"/>
  <c r="AT8" i="9"/>
  <c r="F9" i="10"/>
  <c r="F10" i="6"/>
  <c r="F17" i="10" s="1"/>
  <c r="F9" i="6"/>
  <c r="F16" i="10" s="1"/>
  <c r="I25" i="10"/>
  <c r="I15" i="8"/>
  <c r="AI28" i="6"/>
  <c r="AI8" i="9"/>
  <c r="J28" i="6"/>
  <c r="J8" i="9"/>
  <c r="V28" i="6"/>
  <c r="V8" i="9"/>
  <c r="Q28" i="6"/>
  <c r="Q8" i="9"/>
  <c r="H28" i="6"/>
  <c r="H8" i="9"/>
  <c r="M28" i="6"/>
  <c r="M8" i="9"/>
  <c r="AE28" i="6"/>
  <c r="AE8" i="9"/>
  <c r="BG28" i="6"/>
  <c r="BG8" i="9"/>
  <c r="AN28" i="6"/>
  <c r="AN8" i="9"/>
  <c r="X28" i="6"/>
  <c r="X8" i="9"/>
  <c r="AC28" i="6"/>
  <c r="AC8" i="9"/>
  <c r="BK28" i="6"/>
  <c r="BK8" i="9"/>
  <c r="K28" i="6"/>
  <c r="K8" i="9"/>
  <c r="AO28" i="6"/>
  <c r="AO8" i="9"/>
  <c r="AJ28" i="6"/>
  <c r="AJ8" i="9"/>
  <c r="BR37" i="7"/>
  <c r="BA28" i="6"/>
  <c r="BA8" i="9"/>
  <c r="BQ21" i="7"/>
  <c r="X24" i="2" s="1"/>
  <c r="AO21" i="10"/>
  <c r="BQ21" i="10" s="1"/>
  <c r="Z28" i="6"/>
  <c r="Z8" i="9"/>
  <c r="AB28" i="6"/>
  <c r="AB8" i="9"/>
  <c r="T28" i="6"/>
  <c r="T8" i="9"/>
  <c r="W28" i="6"/>
  <c r="W8" i="9"/>
  <c r="AV28" i="6"/>
  <c r="AV8" i="9"/>
  <c r="AF28" i="6"/>
  <c r="AF8" i="9"/>
  <c r="AZ28" i="6"/>
  <c r="AZ8" i="9"/>
  <c r="BO21" i="10"/>
  <c r="AW28" i="6"/>
  <c r="AW8" i="9"/>
  <c r="R28" i="6"/>
  <c r="R8" i="9"/>
  <c r="AK28" i="6"/>
  <c r="AK8" i="9"/>
  <c r="G16" i="5"/>
  <c r="I14" i="5"/>
  <c r="H13" i="5"/>
  <c r="F10" i="5"/>
  <c r="F19" i="5" s="1"/>
  <c r="F9" i="5"/>
  <c r="F7" i="5"/>
  <c r="H29" i="5"/>
  <c r="E23" i="5"/>
  <c r="F17" i="5"/>
  <c r="E24" i="5"/>
  <c r="E21" i="5"/>
  <c r="BR34" i="10"/>
  <c r="BO37" i="7"/>
  <c r="BO21" i="7"/>
  <c r="V24" i="2" s="1"/>
  <c r="BR21" i="7"/>
  <c r="Y24" i="2" s="1"/>
  <c r="E38" i="7"/>
  <c r="BN37" i="7"/>
  <c r="BP37" i="7"/>
  <c r="BQ37" i="7"/>
  <c r="BO28" i="6" l="1"/>
  <c r="BR8" i="9"/>
  <c r="F11" i="5"/>
  <c r="G8" i="5" s="1"/>
  <c r="H17" i="6"/>
  <c r="H22" i="10" s="1"/>
  <c r="H7" i="6"/>
  <c r="H18" i="6"/>
  <c r="H23" i="10" s="1"/>
  <c r="H8" i="6"/>
  <c r="H15" i="10" s="1"/>
  <c r="BN8" i="9"/>
  <c r="G9" i="10"/>
  <c r="G10" i="6"/>
  <c r="G17" i="10" s="1"/>
  <c r="G9" i="6"/>
  <c r="G16" i="10" s="1"/>
  <c r="BO8" i="9"/>
  <c r="E13" i="9"/>
  <c r="BN28" i="6"/>
  <c r="I31" i="6"/>
  <c r="G10" i="8"/>
  <c r="G12" i="9" s="1"/>
  <c r="BP28" i="6"/>
  <c r="F38" i="7"/>
  <c r="E11" i="8"/>
  <c r="E12" i="8" s="1"/>
  <c r="J25" i="10"/>
  <c r="J31" i="6" s="1"/>
  <c r="J15" i="8"/>
  <c r="BP8" i="9"/>
  <c r="BQ8" i="9"/>
  <c r="BQ28" i="6"/>
  <c r="F11" i="10"/>
  <c r="F12" i="6"/>
  <c r="BR28" i="6"/>
  <c r="E25" i="5"/>
  <c r="E26" i="5" s="1"/>
  <c r="F23" i="5"/>
  <c r="G17" i="5"/>
  <c r="I13" i="5"/>
  <c r="H16" i="5"/>
  <c r="J14" i="5"/>
  <c r="I29" i="5"/>
  <c r="F30" i="5"/>
  <c r="F20" i="5"/>
  <c r="M15" i="5"/>
  <c r="N15" i="5" l="1"/>
  <c r="I18" i="6"/>
  <c r="I23" i="10" s="1"/>
  <c r="I8" i="6"/>
  <c r="I15" i="10" s="1"/>
  <c r="I17" i="6"/>
  <c r="I7" i="6"/>
  <c r="I14" i="10" s="1"/>
  <c r="H14" i="10"/>
  <c r="G13" i="9"/>
  <c r="H9" i="6"/>
  <c r="H16" i="10" s="1"/>
  <c r="H9" i="10"/>
  <c r="H10" i="6"/>
  <c r="H17" i="10" s="1"/>
  <c r="E27" i="5"/>
  <c r="E8" i="8" s="1"/>
  <c r="E19" i="6"/>
  <c r="G38" i="7"/>
  <c r="F11" i="8"/>
  <c r="F12" i="8" s="1"/>
  <c r="F21" i="5"/>
  <c r="F10" i="10"/>
  <c r="H10" i="8"/>
  <c r="H12" i="9" s="1"/>
  <c r="H13" i="9" s="1"/>
  <c r="K25" i="10"/>
  <c r="K31" i="6" s="1"/>
  <c r="K15" i="8"/>
  <c r="F24" i="5"/>
  <c r="F25" i="5" s="1"/>
  <c r="F31" i="5"/>
  <c r="F32" i="5" s="1"/>
  <c r="F13" i="6" s="1"/>
  <c r="F18" i="10" s="1"/>
  <c r="J29" i="5"/>
  <c r="I16" i="5"/>
  <c r="K14" i="5"/>
  <c r="J13" i="5"/>
  <c r="G23" i="5"/>
  <c r="H17" i="5"/>
  <c r="G10" i="5"/>
  <c r="G19" i="5" s="1"/>
  <c r="G7" i="5"/>
  <c r="G9" i="5"/>
  <c r="O15" i="5" l="1"/>
  <c r="I22" i="10"/>
  <c r="J18" i="6"/>
  <c r="J8" i="6"/>
  <c r="J15" i="10" s="1"/>
  <c r="J17" i="6"/>
  <c r="J22" i="10" s="1"/>
  <c r="J7" i="6"/>
  <c r="I10" i="8"/>
  <c r="I12" i="9" s="1"/>
  <c r="I13" i="9" s="1"/>
  <c r="E9" i="9"/>
  <c r="G11" i="10"/>
  <c r="G12" i="6"/>
  <c r="H38" i="7"/>
  <c r="G11" i="8"/>
  <c r="G12" i="8" s="1"/>
  <c r="I9" i="10"/>
  <c r="I9" i="6"/>
  <c r="I16" i="10" s="1"/>
  <c r="I10" i="6"/>
  <c r="I17" i="10" s="1"/>
  <c r="L25" i="10"/>
  <c r="L31" i="6" s="1"/>
  <c r="L15" i="8"/>
  <c r="F26" i="5"/>
  <c r="H23" i="5"/>
  <c r="I17" i="5"/>
  <c r="G11" i="5"/>
  <c r="J16" i="5"/>
  <c r="L14" i="5"/>
  <c r="K13" i="5"/>
  <c r="K29" i="5"/>
  <c r="P15" i="5" l="1"/>
  <c r="BN15" i="5" s="1"/>
  <c r="U12" i="2" s="1"/>
  <c r="J14" i="10"/>
  <c r="J23" i="10"/>
  <c r="K18" i="6"/>
  <c r="K23" i="10" s="1"/>
  <c r="K8" i="6"/>
  <c r="K15" i="10" s="1"/>
  <c r="K7" i="6"/>
  <c r="K14" i="10" s="1"/>
  <c r="K17" i="6"/>
  <c r="K22" i="10" s="1"/>
  <c r="I38" i="7"/>
  <c r="H11" i="8"/>
  <c r="H12" i="8" s="1"/>
  <c r="M25" i="10"/>
  <c r="M15" i="8"/>
  <c r="J10" i="8"/>
  <c r="F27" i="5"/>
  <c r="F8" i="8" s="1"/>
  <c r="F19" i="6"/>
  <c r="J9" i="10"/>
  <c r="J9" i="6"/>
  <c r="J16" i="10" s="1"/>
  <c r="J10" i="6"/>
  <c r="J17" i="10" s="1"/>
  <c r="G30" i="5"/>
  <c r="G20" i="5"/>
  <c r="G10" i="10" s="1"/>
  <c r="H8" i="5"/>
  <c r="I23" i="5"/>
  <c r="J17" i="5"/>
  <c r="K16" i="5"/>
  <c r="M14" i="5"/>
  <c r="L13" i="5"/>
  <c r="L29" i="5"/>
  <c r="Q15" i="5" l="1"/>
  <c r="L8" i="6"/>
  <c r="L15" i="10" s="1"/>
  <c r="L17" i="6"/>
  <c r="L22" i="10" s="1"/>
  <c r="L7" i="6"/>
  <c r="L14" i="10" s="1"/>
  <c r="L18" i="6"/>
  <c r="L23" i="10" s="1"/>
  <c r="K9" i="10"/>
  <c r="K9" i="6"/>
  <c r="K16" i="10" s="1"/>
  <c r="K10" i="6"/>
  <c r="K17" i="10" s="1"/>
  <c r="K10" i="8"/>
  <c r="K12" i="9" s="1"/>
  <c r="K13" i="9" s="1"/>
  <c r="N25" i="10"/>
  <c r="N31" i="6" s="1"/>
  <c r="N15" i="8"/>
  <c r="F9" i="9"/>
  <c r="M31" i="6"/>
  <c r="J38" i="7"/>
  <c r="I11" i="8"/>
  <c r="I12" i="8" s="1"/>
  <c r="J12" i="9"/>
  <c r="H10" i="5"/>
  <c r="H9" i="5"/>
  <c r="H7" i="5"/>
  <c r="L16" i="5"/>
  <c r="N14" i="5"/>
  <c r="M13" i="5"/>
  <c r="M29" i="5"/>
  <c r="G24" i="5"/>
  <c r="G25" i="5" s="1"/>
  <c r="G21" i="5"/>
  <c r="J23" i="5"/>
  <c r="K17" i="5"/>
  <c r="G31" i="5"/>
  <c r="G32" i="5" s="1"/>
  <c r="G13" i="6" s="1"/>
  <c r="G18" i="10" s="1"/>
  <c r="I34" i="2"/>
  <c r="J34" i="2" s="1"/>
  <c r="F34" i="2"/>
  <c r="E34" i="2"/>
  <c r="F16" i="2"/>
  <c r="F15" i="2"/>
  <c r="AN32" i="10" s="1"/>
  <c r="F14" i="2"/>
  <c r="F13" i="2"/>
  <c r="F11" i="2"/>
  <c r="G10" i="2"/>
  <c r="R15" i="5" l="1"/>
  <c r="G15" i="2"/>
  <c r="AN33" i="10" s="1"/>
  <c r="AN18" i="9" s="1"/>
  <c r="BP18" i="9" s="1"/>
  <c r="G16" i="2"/>
  <c r="AZ33" i="10" s="1"/>
  <c r="AZ32" i="10"/>
  <c r="G12" i="2"/>
  <c r="J33" i="10" s="1"/>
  <c r="J18" i="9" s="1"/>
  <c r="J32" i="10"/>
  <c r="E7" i="10"/>
  <c r="E24" i="9" s="1"/>
  <c r="BN24" i="9" s="1"/>
  <c r="E19" i="8"/>
  <c r="F19" i="8" s="1"/>
  <c r="G19" i="8" s="1"/>
  <c r="H19" i="8" s="1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T19" i="8" s="1"/>
  <c r="U19" i="8" s="1"/>
  <c r="V19" i="8" s="1"/>
  <c r="W19" i="8" s="1"/>
  <c r="X19" i="8" s="1"/>
  <c r="Y19" i="8" s="1"/>
  <c r="Z19" i="8" s="1"/>
  <c r="AA19" i="8" s="1"/>
  <c r="AB19" i="8" s="1"/>
  <c r="AC19" i="8" s="1"/>
  <c r="AD19" i="8" s="1"/>
  <c r="AE19" i="8" s="1"/>
  <c r="AF19" i="8" s="1"/>
  <c r="AG19" i="8" s="1"/>
  <c r="AH19" i="8" s="1"/>
  <c r="AI19" i="8" s="1"/>
  <c r="AJ19" i="8" s="1"/>
  <c r="AK19" i="8" s="1"/>
  <c r="AL19" i="8" s="1"/>
  <c r="AM19" i="8" s="1"/>
  <c r="AN19" i="8" s="1"/>
  <c r="AO19" i="8" s="1"/>
  <c r="AP19" i="8" s="1"/>
  <c r="AQ19" i="8" s="1"/>
  <c r="AR19" i="8" s="1"/>
  <c r="AS19" i="8" s="1"/>
  <c r="AT19" i="8" s="1"/>
  <c r="AU19" i="8" s="1"/>
  <c r="AV19" i="8" s="1"/>
  <c r="AW19" i="8" s="1"/>
  <c r="AX19" i="8" s="1"/>
  <c r="AY19" i="8" s="1"/>
  <c r="AZ19" i="8" s="1"/>
  <c r="BA19" i="8" s="1"/>
  <c r="BB19" i="8" s="1"/>
  <c r="BC19" i="8" s="1"/>
  <c r="BD19" i="8" s="1"/>
  <c r="BE19" i="8" s="1"/>
  <c r="BF19" i="8" s="1"/>
  <c r="BG19" i="8" s="1"/>
  <c r="BH19" i="8" s="1"/>
  <c r="BI19" i="8" s="1"/>
  <c r="BJ19" i="8" s="1"/>
  <c r="BK19" i="8" s="1"/>
  <c r="BL19" i="8" s="1"/>
  <c r="E32" i="10"/>
  <c r="G11" i="2"/>
  <c r="E33" i="10" s="1"/>
  <c r="G13" i="2"/>
  <c r="P33" i="10" s="1"/>
  <c r="P18" i="9" s="1"/>
  <c r="P32" i="10"/>
  <c r="G14" i="2"/>
  <c r="AB33" i="10" s="1"/>
  <c r="AB32" i="10"/>
  <c r="AN17" i="9"/>
  <c r="BP17" i="9" s="1"/>
  <c r="BP32" i="10"/>
  <c r="BJ23" i="6"/>
  <c r="BB23" i="6"/>
  <c r="AT23" i="6"/>
  <c r="AL23" i="6"/>
  <c r="AD23" i="6"/>
  <c r="V23" i="6"/>
  <c r="N23" i="6"/>
  <c r="F23" i="6"/>
  <c r="G23" i="6"/>
  <c r="BI23" i="6"/>
  <c r="BA23" i="6"/>
  <c r="AS23" i="6"/>
  <c r="AK23" i="6"/>
  <c r="AC23" i="6"/>
  <c r="U23" i="6"/>
  <c r="M23" i="6"/>
  <c r="E23" i="6"/>
  <c r="BH23" i="6"/>
  <c r="AZ23" i="6"/>
  <c r="AR23" i="6"/>
  <c r="AJ23" i="6"/>
  <c r="AB23" i="6"/>
  <c r="T23" i="6"/>
  <c r="L23" i="6"/>
  <c r="BG23" i="6"/>
  <c r="AY23" i="6"/>
  <c r="AQ23" i="6"/>
  <c r="AI23" i="6"/>
  <c r="AA23" i="6"/>
  <c r="S23" i="6"/>
  <c r="K23" i="6"/>
  <c r="BF23" i="6"/>
  <c r="AX23" i="6"/>
  <c r="AP23" i="6"/>
  <c r="AH23" i="6"/>
  <c r="Z23" i="6"/>
  <c r="R23" i="6"/>
  <c r="J23" i="6"/>
  <c r="AE23" i="6"/>
  <c r="BE23" i="6"/>
  <c r="AW23" i="6"/>
  <c r="AO23" i="6"/>
  <c r="AG23" i="6"/>
  <c r="Y23" i="6"/>
  <c r="Q23" i="6"/>
  <c r="I23" i="6"/>
  <c r="BK23" i="6"/>
  <c r="O23" i="6"/>
  <c r="BL23" i="6"/>
  <c r="BD23" i="6"/>
  <c r="AV23" i="6"/>
  <c r="AN23" i="6"/>
  <c r="AF23" i="6"/>
  <c r="X23" i="6"/>
  <c r="P23" i="6"/>
  <c r="H23" i="6"/>
  <c r="BC23" i="6"/>
  <c r="AU23" i="6"/>
  <c r="AM23" i="6"/>
  <c r="W23" i="6"/>
  <c r="BJ24" i="6"/>
  <c r="BB24" i="6"/>
  <c r="BB25" i="6" s="1"/>
  <c r="BB24" i="10" s="1"/>
  <c r="AT24" i="6"/>
  <c r="AT25" i="6" s="1"/>
  <c r="AT24" i="10" s="1"/>
  <c r="AL24" i="6"/>
  <c r="AD24" i="6"/>
  <c r="V24" i="6"/>
  <c r="N24" i="6"/>
  <c r="F24" i="6"/>
  <c r="BI24" i="6"/>
  <c r="BI25" i="6" s="1"/>
  <c r="BI24" i="10" s="1"/>
  <c r="BA24" i="6"/>
  <c r="AS24" i="6"/>
  <c r="AK24" i="6"/>
  <c r="AC24" i="6"/>
  <c r="U24" i="6"/>
  <c r="M24" i="6"/>
  <c r="E24" i="6"/>
  <c r="BH24" i="6"/>
  <c r="BH25" i="6" s="1"/>
  <c r="BH24" i="10" s="1"/>
  <c r="AZ24" i="6"/>
  <c r="AZ25" i="6" s="1"/>
  <c r="AZ24" i="10" s="1"/>
  <c r="AR24" i="6"/>
  <c r="AJ24" i="6"/>
  <c r="AB24" i="6"/>
  <c r="T24" i="6"/>
  <c r="L24" i="6"/>
  <c r="BG24" i="6"/>
  <c r="AY24" i="6"/>
  <c r="AY25" i="6" s="1"/>
  <c r="AY24" i="10" s="1"/>
  <c r="AQ24" i="6"/>
  <c r="AQ25" i="6" s="1"/>
  <c r="AQ24" i="10" s="1"/>
  <c r="AI24" i="6"/>
  <c r="AA24" i="6"/>
  <c r="S24" i="6"/>
  <c r="K24" i="6"/>
  <c r="BF24" i="6"/>
  <c r="AX24" i="6"/>
  <c r="AP24" i="6"/>
  <c r="AP25" i="6" s="1"/>
  <c r="AP24" i="10" s="1"/>
  <c r="AH24" i="6"/>
  <c r="AH25" i="6" s="1"/>
  <c r="AH24" i="10" s="1"/>
  <c r="Z24" i="6"/>
  <c r="R24" i="6"/>
  <c r="J24" i="6"/>
  <c r="BE24" i="6"/>
  <c r="AW24" i="6"/>
  <c r="AO24" i="6"/>
  <c r="AG24" i="6"/>
  <c r="Y24" i="6"/>
  <c r="Q24" i="6"/>
  <c r="I24" i="6"/>
  <c r="BL24" i="6"/>
  <c r="BL25" i="6" s="1"/>
  <c r="BL24" i="10" s="1"/>
  <c r="BD24" i="6"/>
  <c r="BD25" i="6" s="1"/>
  <c r="BD24" i="10" s="1"/>
  <c r="AV24" i="6"/>
  <c r="AV25" i="6" s="1"/>
  <c r="AV24" i="10" s="1"/>
  <c r="AN24" i="6"/>
  <c r="AN25" i="6" s="1"/>
  <c r="AN24" i="10" s="1"/>
  <c r="AF24" i="6"/>
  <c r="AF25" i="6" s="1"/>
  <c r="AF24" i="10" s="1"/>
  <c r="X24" i="6"/>
  <c r="X25" i="6" s="1"/>
  <c r="X24" i="10" s="1"/>
  <c r="P24" i="6"/>
  <c r="P25" i="6" s="1"/>
  <c r="P24" i="10" s="1"/>
  <c r="H24" i="6"/>
  <c r="H25" i="6" s="1"/>
  <c r="H24" i="10" s="1"/>
  <c r="BK24" i="6"/>
  <c r="BC24" i="6"/>
  <c r="AU24" i="6"/>
  <c r="AU25" i="6" s="1"/>
  <c r="AU24" i="10" s="1"/>
  <c r="AM24" i="6"/>
  <c r="AE24" i="6"/>
  <c r="W24" i="6"/>
  <c r="O24" i="6"/>
  <c r="G24" i="6"/>
  <c r="H11" i="5"/>
  <c r="I8" i="5" s="1"/>
  <c r="M17" i="6"/>
  <c r="M22" i="10" s="1"/>
  <c r="M7" i="6"/>
  <c r="M14" i="10" s="1"/>
  <c r="M18" i="6"/>
  <c r="M23" i="10" s="1"/>
  <c r="M8" i="6"/>
  <c r="M15" i="10" s="1"/>
  <c r="O25" i="10"/>
  <c r="O31" i="6" s="1"/>
  <c r="O15" i="8"/>
  <c r="J13" i="9"/>
  <c r="K38" i="7"/>
  <c r="J11" i="8"/>
  <c r="J12" i="8" s="1"/>
  <c r="L9" i="10"/>
  <c r="L10" i="6"/>
  <c r="L17" i="10" s="1"/>
  <c r="L9" i="6"/>
  <c r="L16" i="10" s="1"/>
  <c r="L10" i="8"/>
  <c r="L12" i="9" s="1"/>
  <c r="L13" i="9" s="1"/>
  <c r="N29" i="5"/>
  <c r="G26" i="5"/>
  <c r="H30" i="5"/>
  <c r="K23" i="5"/>
  <c r="L17" i="5"/>
  <c r="H19" i="5"/>
  <c r="M16" i="5"/>
  <c r="O14" i="5"/>
  <c r="N13" i="5"/>
  <c r="G25" i="6" l="1"/>
  <c r="G24" i="10" s="1"/>
  <c r="Z25" i="6"/>
  <c r="Z24" i="10" s="1"/>
  <c r="AI25" i="6"/>
  <c r="AI24" i="10" s="1"/>
  <c r="AR25" i="6"/>
  <c r="AR24" i="10" s="1"/>
  <c r="AS25" i="6"/>
  <c r="AS24" i="10" s="1"/>
  <c r="AX25" i="6"/>
  <c r="AX24" i="10" s="1"/>
  <c r="AW25" i="6"/>
  <c r="AW24" i="10" s="1"/>
  <c r="BJ25" i="6"/>
  <c r="BJ24" i="10" s="1"/>
  <c r="BG25" i="6"/>
  <c r="BG24" i="10" s="1"/>
  <c r="BC25" i="6"/>
  <c r="BC24" i="10" s="1"/>
  <c r="AN34" i="10"/>
  <c r="BP34" i="10" s="1"/>
  <c r="BP33" i="10"/>
  <c r="E20" i="8"/>
  <c r="F20" i="8" s="1"/>
  <c r="G20" i="8" s="1"/>
  <c r="H20" i="8" s="1"/>
  <c r="I20" i="8" s="1"/>
  <c r="J20" i="8" s="1"/>
  <c r="K20" i="8" s="1"/>
  <c r="L20" i="8" s="1"/>
  <c r="M20" i="8" s="1"/>
  <c r="N20" i="8" s="1"/>
  <c r="O20" i="8" s="1"/>
  <c r="P20" i="8" s="1"/>
  <c r="BN20" i="8" s="1"/>
  <c r="I25" i="6"/>
  <c r="I24" i="10" s="1"/>
  <c r="R25" i="6"/>
  <c r="R24" i="10" s="1"/>
  <c r="AA25" i="6"/>
  <c r="AA24" i="10" s="1"/>
  <c r="AJ25" i="6"/>
  <c r="AJ24" i="10" s="1"/>
  <c r="AK25" i="6"/>
  <c r="AK24" i="10" s="1"/>
  <c r="AB17" i="9"/>
  <c r="BO17" i="9" s="1"/>
  <c r="AB34" i="10"/>
  <c r="BO34" i="10" s="1"/>
  <c r="BO32" i="10"/>
  <c r="AB18" i="9"/>
  <c r="BO18" i="9" s="1"/>
  <c r="BO33" i="10"/>
  <c r="J17" i="9"/>
  <c r="J34" i="10"/>
  <c r="P17" i="9"/>
  <c r="P34" i="10"/>
  <c r="AZ17" i="9"/>
  <c r="BQ17" i="9" s="1"/>
  <c r="AZ34" i="10"/>
  <c r="BQ34" i="10" s="1"/>
  <c r="BQ32" i="10"/>
  <c r="E18" i="9"/>
  <c r="BN18" i="9" s="1"/>
  <c r="BN33" i="10"/>
  <c r="AZ18" i="9"/>
  <c r="BQ18" i="9" s="1"/>
  <c r="BQ33" i="10"/>
  <c r="AL25" i="6"/>
  <c r="AL24" i="10" s="1"/>
  <c r="E17" i="9"/>
  <c r="BN32" i="10"/>
  <c r="E34" i="10"/>
  <c r="AG25" i="6"/>
  <c r="AG24" i="10" s="1"/>
  <c r="AM25" i="6"/>
  <c r="AM24" i="10" s="1"/>
  <c r="H20" i="5"/>
  <c r="H10" i="10" s="1"/>
  <c r="AD25" i="6"/>
  <c r="AD24" i="10" s="1"/>
  <c r="V25" i="6"/>
  <c r="V24" i="10" s="1"/>
  <c r="J25" i="6"/>
  <c r="J24" i="10" s="1"/>
  <c r="S25" i="6"/>
  <c r="S24" i="10" s="1"/>
  <c r="AB25" i="6"/>
  <c r="AB24" i="10" s="1"/>
  <c r="W25" i="6"/>
  <c r="W24" i="10" s="1"/>
  <c r="Y25" i="6"/>
  <c r="Y24" i="10" s="1"/>
  <c r="BP23" i="6"/>
  <c r="O25" i="6"/>
  <c r="O24" i="10" s="1"/>
  <c r="AE25" i="6"/>
  <c r="AE24" i="10" s="1"/>
  <c r="BO23" i="6"/>
  <c r="F25" i="6"/>
  <c r="F24" i="10" s="1"/>
  <c r="BF25" i="6"/>
  <c r="BF24" i="10" s="1"/>
  <c r="L25" i="6"/>
  <c r="L24" i="10" s="1"/>
  <c r="M25" i="6"/>
  <c r="M24" i="10" s="1"/>
  <c r="N25" i="6"/>
  <c r="N24" i="10" s="1"/>
  <c r="BR23" i="6"/>
  <c r="BE25" i="6"/>
  <c r="BE24" i="10" s="1"/>
  <c r="K25" i="6"/>
  <c r="K24" i="10" s="1"/>
  <c r="T25" i="6"/>
  <c r="T24" i="10" s="1"/>
  <c r="U25" i="6"/>
  <c r="U24" i="10" s="1"/>
  <c r="BQ23" i="6"/>
  <c r="BK25" i="6"/>
  <c r="BK24" i="10" s="1"/>
  <c r="BN23" i="6"/>
  <c r="AC25" i="6"/>
  <c r="BP24" i="6"/>
  <c r="BO24" i="6"/>
  <c r="Q25" i="6"/>
  <c r="BQ24" i="6"/>
  <c r="AO25" i="6"/>
  <c r="BN24" i="6"/>
  <c r="E25" i="6"/>
  <c r="BA25" i="6"/>
  <c r="BR24" i="6"/>
  <c r="N17" i="6"/>
  <c r="N22" i="10" s="1"/>
  <c r="N7" i="6"/>
  <c r="N14" i="10" s="1"/>
  <c r="N18" i="6"/>
  <c r="N23" i="10" s="1"/>
  <c r="N8" i="6"/>
  <c r="N15" i="10" s="1"/>
  <c r="H11" i="10"/>
  <c r="H12" i="6"/>
  <c r="M9" i="10"/>
  <c r="M10" i="6"/>
  <c r="M17" i="10" s="1"/>
  <c r="M9" i="6"/>
  <c r="M16" i="10" s="1"/>
  <c r="L38" i="7"/>
  <c r="K11" i="8"/>
  <c r="K12" i="8" s="1"/>
  <c r="G27" i="5"/>
  <c r="G8" i="8" s="1"/>
  <c r="G19" i="6"/>
  <c r="M10" i="8"/>
  <c r="M12" i="9" s="1"/>
  <c r="M13" i="9" s="1"/>
  <c r="P25" i="10"/>
  <c r="P15" i="8"/>
  <c r="H31" i="5"/>
  <c r="H32" i="5" s="1"/>
  <c r="H13" i="6" s="1"/>
  <c r="H18" i="10" s="1"/>
  <c r="O29" i="5"/>
  <c r="I10" i="5"/>
  <c r="I9" i="5"/>
  <c r="I7" i="5"/>
  <c r="N16" i="5"/>
  <c r="P14" i="5"/>
  <c r="O13" i="5"/>
  <c r="S15" i="5"/>
  <c r="L23" i="5"/>
  <c r="M17" i="5"/>
  <c r="T15" i="5" l="1"/>
  <c r="Q20" i="8"/>
  <c r="R20" i="8" s="1"/>
  <c r="S20" i="8" s="1"/>
  <c r="T20" i="8" s="1"/>
  <c r="U20" i="8" s="1"/>
  <c r="V20" i="8" s="1"/>
  <c r="W20" i="8" s="1"/>
  <c r="X20" i="8" s="1"/>
  <c r="Y20" i="8" s="1"/>
  <c r="Z20" i="8" s="1"/>
  <c r="AA20" i="8" s="1"/>
  <c r="AB20" i="8" s="1"/>
  <c r="AC20" i="8" s="1"/>
  <c r="AD20" i="8" s="1"/>
  <c r="AE20" i="8" s="1"/>
  <c r="AF20" i="8" s="1"/>
  <c r="AG20" i="8" s="1"/>
  <c r="AH20" i="8" s="1"/>
  <c r="AI20" i="8" s="1"/>
  <c r="AJ20" i="8" s="1"/>
  <c r="AK20" i="8" s="1"/>
  <c r="AL20" i="8" s="1"/>
  <c r="AM20" i="8" s="1"/>
  <c r="AN20" i="8" s="1"/>
  <c r="BN34" i="10"/>
  <c r="BN17" i="9"/>
  <c r="H21" i="5"/>
  <c r="H24" i="5"/>
  <c r="H25" i="5" s="1"/>
  <c r="H26" i="5" s="1"/>
  <c r="AO24" i="10"/>
  <c r="BQ24" i="10" s="1"/>
  <c r="BQ25" i="6"/>
  <c r="BO25" i="6"/>
  <c r="Q24" i="10"/>
  <c r="BO24" i="10" s="1"/>
  <c r="BA24" i="10"/>
  <c r="BR24" i="10" s="1"/>
  <c r="BR25" i="6"/>
  <c r="BN25" i="6"/>
  <c r="E24" i="10"/>
  <c r="BN24" i="10" s="1"/>
  <c r="AC24" i="10"/>
  <c r="BP24" i="10" s="1"/>
  <c r="BP25" i="6"/>
  <c r="I11" i="5"/>
  <c r="I20" i="5" s="1"/>
  <c r="I10" i="10" s="1"/>
  <c r="O17" i="6"/>
  <c r="O22" i="10" s="1"/>
  <c r="O7" i="6"/>
  <c r="O14" i="10" s="1"/>
  <c r="O18" i="6"/>
  <c r="O23" i="10" s="1"/>
  <c r="O8" i="6"/>
  <c r="O15" i="10" s="1"/>
  <c r="Q25" i="10"/>
  <c r="Q15" i="8"/>
  <c r="N9" i="10"/>
  <c r="N10" i="6"/>
  <c r="N17" i="10" s="1"/>
  <c r="N9" i="6"/>
  <c r="N16" i="10" s="1"/>
  <c r="P31" i="6"/>
  <c r="BN31" i="6" s="1"/>
  <c r="BN25" i="10"/>
  <c r="M38" i="7"/>
  <c r="L11" i="8"/>
  <c r="L12" i="8" s="1"/>
  <c r="N10" i="8"/>
  <c r="N12" i="9" s="1"/>
  <c r="N13" i="9" s="1"/>
  <c r="G9" i="9"/>
  <c r="BN15" i="8"/>
  <c r="M23" i="5"/>
  <c r="N17" i="5"/>
  <c r="I19" i="5"/>
  <c r="P29" i="5"/>
  <c r="BN14" i="5"/>
  <c r="U11" i="2" s="1"/>
  <c r="O16" i="5"/>
  <c r="Q14" i="5"/>
  <c r="P13" i="5"/>
  <c r="U15" i="5" l="1"/>
  <c r="BO20" i="8"/>
  <c r="AO20" i="8"/>
  <c r="AP20" i="8" s="1"/>
  <c r="AQ20" i="8" s="1"/>
  <c r="AR20" i="8" s="1"/>
  <c r="AS20" i="8" s="1"/>
  <c r="AT20" i="8" s="1"/>
  <c r="AU20" i="8" s="1"/>
  <c r="AV20" i="8" s="1"/>
  <c r="AW20" i="8" s="1"/>
  <c r="AX20" i="8" s="1"/>
  <c r="AY20" i="8" s="1"/>
  <c r="AZ20" i="8" s="1"/>
  <c r="BP20" i="8"/>
  <c r="J8" i="5"/>
  <c r="J10" i="5" s="1"/>
  <c r="I30" i="5"/>
  <c r="I31" i="5" s="1"/>
  <c r="I32" i="5" s="1"/>
  <c r="I13" i="6" s="1"/>
  <c r="I18" i="10" s="1"/>
  <c r="I19" i="10" s="1"/>
  <c r="P7" i="6"/>
  <c r="P18" i="6"/>
  <c r="P8" i="6"/>
  <c r="P17" i="6"/>
  <c r="I11" i="10"/>
  <c r="I12" i="6"/>
  <c r="N38" i="7"/>
  <c r="M11" i="8"/>
  <c r="M12" i="8" s="1"/>
  <c r="H27" i="5"/>
  <c r="H8" i="8" s="1"/>
  <c r="H19" i="6"/>
  <c r="O10" i="8"/>
  <c r="O12" i="9" s="1"/>
  <c r="O13" i="9" s="1"/>
  <c r="R25" i="10"/>
  <c r="R31" i="6" s="1"/>
  <c r="R15" i="8"/>
  <c r="O9" i="10"/>
  <c r="O10" i="6"/>
  <c r="O17" i="10" s="1"/>
  <c r="O9" i="6"/>
  <c r="O16" i="10" s="1"/>
  <c r="Q31" i="6"/>
  <c r="I21" i="5"/>
  <c r="BN19" i="8"/>
  <c r="J7" i="5"/>
  <c r="BN29" i="5"/>
  <c r="Q13" i="5"/>
  <c r="P16" i="5"/>
  <c r="R14" i="5"/>
  <c r="BN13" i="5"/>
  <c r="U10" i="2" s="1"/>
  <c r="N23" i="5"/>
  <c r="O17" i="5"/>
  <c r="Q29" i="5"/>
  <c r="I24" i="5"/>
  <c r="I25" i="5" s="1"/>
  <c r="V15" i="5" l="1"/>
  <c r="J9" i="5"/>
  <c r="BA20" i="8"/>
  <c r="BB20" i="8" s="1"/>
  <c r="BC20" i="8" s="1"/>
  <c r="BD20" i="8" s="1"/>
  <c r="BE20" i="8" s="1"/>
  <c r="BF20" i="8" s="1"/>
  <c r="BG20" i="8" s="1"/>
  <c r="BH20" i="8" s="1"/>
  <c r="BI20" i="8" s="1"/>
  <c r="BJ20" i="8" s="1"/>
  <c r="BK20" i="8" s="1"/>
  <c r="BL20" i="8" s="1"/>
  <c r="BR20" i="8" s="1"/>
  <c r="BQ20" i="8"/>
  <c r="J11" i="5"/>
  <c r="K8" i="5" s="1"/>
  <c r="K10" i="5" s="1"/>
  <c r="K19" i="5" s="1"/>
  <c r="P22" i="10"/>
  <c r="BN22" i="10" s="1"/>
  <c r="BN17" i="6"/>
  <c r="P15" i="10"/>
  <c r="BN15" i="10" s="1"/>
  <c r="BN8" i="6"/>
  <c r="P23" i="10"/>
  <c r="BN23" i="10" s="1"/>
  <c r="BN18" i="6"/>
  <c r="Q18" i="6"/>
  <c r="Q8" i="6"/>
  <c r="Q17" i="6"/>
  <c r="Q7" i="6"/>
  <c r="P14" i="10"/>
  <c r="BN14" i="10" s="1"/>
  <c r="BN7" i="6"/>
  <c r="P10" i="8"/>
  <c r="P12" i="9" s="1"/>
  <c r="H9" i="9"/>
  <c r="S25" i="10"/>
  <c r="S15" i="8"/>
  <c r="O38" i="7"/>
  <c r="N11" i="8"/>
  <c r="N12" i="8" s="1"/>
  <c r="P9" i="6"/>
  <c r="P16" i="10" s="1"/>
  <c r="P9" i="10"/>
  <c r="P10" i="6"/>
  <c r="P17" i="10" s="1"/>
  <c r="I26" i="5"/>
  <c r="Q16" i="5"/>
  <c r="S14" i="5"/>
  <c r="R13" i="5"/>
  <c r="O23" i="5"/>
  <c r="P17" i="5"/>
  <c r="R29" i="5"/>
  <c r="J30" i="5"/>
  <c r="J31" i="5" s="1"/>
  <c r="J32" i="5" s="1"/>
  <c r="J13" i="6" s="1"/>
  <c r="J18" i="10" s="1"/>
  <c r="J20" i="5"/>
  <c r="BN16" i="5"/>
  <c r="J19" i="5"/>
  <c r="K7" i="5" l="1"/>
  <c r="K9" i="5"/>
  <c r="K11" i="5" s="1"/>
  <c r="Q15" i="10"/>
  <c r="Q23" i="10"/>
  <c r="Q14" i="10"/>
  <c r="R18" i="6"/>
  <c r="R23" i="10" s="1"/>
  <c r="R8" i="6"/>
  <c r="R15" i="10" s="1"/>
  <c r="R17" i="6"/>
  <c r="R22" i="10" s="1"/>
  <c r="R7" i="6"/>
  <c r="R14" i="10" s="1"/>
  <c r="Q22" i="10"/>
  <c r="J11" i="10"/>
  <c r="J12" i="6"/>
  <c r="Q9" i="10"/>
  <c r="Q9" i="6"/>
  <c r="Q16" i="10" s="1"/>
  <c r="Q10" i="6"/>
  <c r="Q17" i="10" s="1"/>
  <c r="I27" i="5"/>
  <c r="I8" i="8" s="1"/>
  <c r="I19" i="6"/>
  <c r="P13" i="9"/>
  <c r="BN13" i="9" s="1"/>
  <c r="BN12" i="9"/>
  <c r="Q10" i="8"/>
  <c r="BN10" i="8"/>
  <c r="P38" i="7"/>
  <c r="O11" i="8"/>
  <c r="O12" i="8" s="1"/>
  <c r="K11" i="10"/>
  <c r="K12" i="6"/>
  <c r="J24" i="5"/>
  <c r="J25" i="5" s="1"/>
  <c r="J26" i="5" s="1"/>
  <c r="J10" i="10"/>
  <c r="T25" i="10"/>
  <c r="T31" i="6" s="1"/>
  <c r="T15" i="8"/>
  <c r="S31" i="6"/>
  <c r="J21" i="5"/>
  <c r="R16" i="5"/>
  <c r="T14" i="5"/>
  <c r="S13" i="5"/>
  <c r="S29" i="5"/>
  <c r="P23" i="5"/>
  <c r="BN17" i="5"/>
  <c r="U13" i="2" s="1"/>
  <c r="Q17" i="5"/>
  <c r="W15" i="5"/>
  <c r="L8" i="5" l="1"/>
  <c r="K30" i="5"/>
  <c r="K20" i="5"/>
  <c r="K24" i="5" s="1"/>
  <c r="K25" i="5" s="1"/>
  <c r="K26" i="5" s="1"/>
  <c r="S18" i="6"/>
  <c r="S23" i="10" s="1"/>
  <c r="S8" i="6"/>
  <c r="S15" i="10" s="1"/>
  <c r="S17" i="6"/>
  <c r="S7" i="6"/>
  <c r="R10" i="8"/>
  <c r="R12" i="9" s="1"/>
  <c r="R13" i="9" s="1"/>
  <c r="J27" i="5"/>
  <c r="J8" i="8" s="1"/>
  <c r="J9" i="9" s="1"/>
  <c r="J19" i="6"/>
  <c r="R9" i="10"/>
  <c r="R9" i="6"/>
  <c r="R16" i="10" s="1"/>
  <c r="R10" i="6"/>
  <c r="R17" i="10" s="1"/>
  <c r="P11" i="8"/>
  <c r="Q38" i="7"/>
  <c r="BN38" i="7"/>
  <c r="U25" i="10"/>
  <c r="U15" i="8"/>
  <c r="I9" i="9"/>
  <c r="Q12" i="9"/>
  <c r="T29" i="5"/>
  <c r="X15" i="5"/>
  <c r="Q23" i="5"/>
  <c r="R17" i="5"/>
  <c r="BN23" i="5"/>
  <c r="S16" i="5"/>
  <c r="U14" i="5"/>
  <c r="T13" i="5"/>
  <c r="Y15" i="5" l="1"/>
  <c r="K31" i="5"/>
  <c r="K10" i="10"/>
  <c r="K21" i="5"/>
  <c r="L9" i="5"/>
  <c r="L7" i="5"/>
  <c r="L10" i="5"/>
  <c r="T17" i="6"/>
  <c r="T22" i="10" s="1"/>
  <c r="T7" i="6"/>
  <c r="T14" i="10" s="1"/>
  <c r="T8" i="6"/>
  <c r="T18" i="6"/>
  <c r="S14" i="10"/>
  <c r="S22" i="10"/>
  <c r="V25" i="10"/>
  <c r="V31" i="6" s="1"/>
  <c r="V15" i="8"/>
  <c r="K27" i="5"/>
  <c r="K8" i="8" s="1"/>
  <c r="K9" i="9" s="1"/>
  <c r="K19" i="6"/>
  <c r="Q13" i="9"/>
  <c r="R38" i="7"/>
  <c r="Q11" i="8"/>
  <c r="Q12" i="8" s="1"/>
  <c r="BN11" i="8"/>
  <c r="P12" i="8"/>
  <c r="BN12" i="8" s="1"/>
  <c r="S9" i="10"/>
  <c r="S9" i="6"/>
  <c r="S16" i="10" s="1"/>
  <c r="S10" i="6"/>
  <c r="S17" i="10" s="1"/>
  <c r="S10" i="8"/>
  <c r="U31" i="6"/>
  <c r="U29" i="5"/>
  <c r="R23" i="5"/>
  <c r="S17" i="5"/>
  <c r="T16" i="5"/>
  <c r="V14" i="5"/>
  <c r="U13" i="5"/>
  <c r="L11" i="5" l="1"/>
  <c r="L19" i="5"/>
  <c r="K32" i="5"/>
  <c r="K13" i="6" s="1"/>
  <c r="K18" i="10" s="1"/>
  <c r="U17" i="6"/>
  <c r="U7" i="6"/>
  <c r="U18" i="6"/>
  <c r="U23" i="10" s="1"/>
  <c r="U8" i="6"/>
  <c r="U15" i="10" s="1"/>
  <c r="T23" i="10"/>
  <c r="T15" i="10"/>
  <c r="S38" i="7"/>
  <c r="R11" i="8"/>
  <c r="R12" i="8" s="1"/>
  <c r="T9" i="10"/>
  <c r="T10" i="6"/>
  <c r="T17" i="10" s="1"/>
  <c r="T9" i="6"/>
  <c r="T16" i="10" s="1"/>
  <c r="T10" i="8"/>
  <c r="W25" i="10"/>
  <c r="W15" i="8"/>
  <c r="S12" i="9"/>
  <c r="U16" i="5"/>
  <c r="W14" i="5"/>
  <c r="V13" i="5"/>
  <c r="Z15" i="5"/>
  <c r="S23" i="5"/>
  <c r="T17" i="5"/>
  <c r="V29" i="5"/>
  <c r="AA15" i="5" l="1"/>
  <c r="L11" i="10"/>
  <c r="L12" i="6"/>
  <c r="M8" i="5"/>
  <c r="L20" i="5"/>
  <c r="L30" i="5"/>
  <c r="U14" i="10"/>
  <c r="U22" i="10"/>
  <c r="V17" i="6"/>
  <c r="V22" i="10" s="1"/>
  <c r="V7" i="6"/>
  <c r="V14" i="10" s="1"/>
  <c r="V18" i="6"/>
  <c r="V8" i="6"/>
  <c r="V15" i="10" s="1"/>
  <c r="S13" i="9"/>
  <c r="X25" i="10"/>
  <c r="X31" i="6" s="1"/>
  <c r="X15" i="8"/>
  <c r="W31" i="6"/>
  <c r="U10" i="8"/>
  <c r="U12" i="9" s="1"/>
  <c r="U13" i="9" s="1"/>
  <c r="U9" i="10"/>
  <c r="U9" i="6"/>
  <c r="U16" i="10" s="1"/>
  <c r="U10" i="6"/>
  <c r="U17" i="10" s="1"/>
  <c r="T12" i="9"/>
  <c r="T13" i="9" s="1"/>
  <c r="T38" i="7"/>
  <c r="S11" i="8"/>
  <c r="S12" i="8" s="1"/>
  <c r="V16" i="5"/>
  <c r="X14" i="5"/>
  <c r="W13" i="5"/>
  <c r="W29" i="5"/>
  <c r="T23" i="5"/>
  <c r="U17" i="5"/>
  <c r="AB15" i="5" l="1"/>
  <c r="BO15" i="5" s="1"/>
  <c r="V12" i="2" s="1"/>
  <c r="M7" i="5"/>
  <c r="M9" i="5"/>
  <c r="M10" i="5"/>
  <c r="L31" i="5"/>
  <c r="L10" i="10"/>
  <c r="L24" i="5"/>
  <c r="L25" i="5" s="1"/>
  <c r="L21" i="5"/>
  <c r="W17" i="6"/>
  <c r="W22" i="10" s="1"/>
  <c r="W7" i="6"/>
  <c r="W14" i="10" s="1"/>
  <c r="W18" i="6"/>
  <c r="W23" i="10" s="1"/>
  <c r="W8" i="6"/>
  <c r="W15" i="10" s="1"/>
  <c r="V23" i="10"/>
  <c r="Y25" i="10"/>
  <c r="Y31" i="6" s="1"/>
  <c r="Y15" i="8"/>
  <c r="V9" i="10"/>
  <c r="V10" i="6"/>
  <c r="V17" i="10" s="1"/>
  <c r="V9" i="6"/>
  <c r="V16" i="10" s="1"/>
  <c r="U38" i="7"/>
  <c r="T11" i="8"/>
  <c r="T12" i="8" s="1"/>
  <c r="V10" i="8"/>
  <c r="U23" i="5"/>
  <c r="V17" i="5"/>
  <c r="W16" i="5"/>
  <c r="Y14" i="5"/>
  <c r="X13" i="5"/>
  <c r="X29" i="5"/>
  <c r="L26" i="5" l="1"/>
  <c r="L19" i="6" s="1"/>
  <c r="L32" i="5"/>
  <c r="L13" i="6" s="1"/>
  <c r="L18" i="10" s="1"/>
  <c r="M19" i="5"/>
  <c r="M11" i="5"/>
  <c r="X18" i="6"/>
  <c r="X23" i="10" s="1"/>
  <c r="X8" i="6"/>
  <c r="X15" i="10" s="1"/>
  <c r="X7" i="6"/>
  <c r="X17" i="6"/>
  <c r="X22" i="10" s="1"/>
  <c r="W10" i="8"/>
  <c r="V12" i="9"/>
  <c r="Z25" i="10"/>
  <c r="Z31" i="6" s="1"/>
  <c r="Z15" i="8"/>
  <c r="V38" i="7"/>
  <c r="U11" i="8"/>
  <c r="U12" i="8" s="1"/>
  <c r="W9" i="10"/>
  <c r="W10" i="6"/>
  <c r="W17" i="10" s="1"/>
  <c r="W9" i="6"/>
  <c r="W16" i="10" s="1"/>
  <c r="Y29" i="5"/>
  <c r="V23" i="5"/>
  <c r="W17" i="5"/>
  <c r="AC15" i="5"/>
  <c r="Y13" i="5"/>
  <c r="Z14" i="5"/>
  <c r="X16" i="5"/>
  <c r="AD15" i="5" l="1"/>
  <c r="L27" i="5"/>
  <c r="L8" i="8" s="1"/>
  <c r="L9" i="9" s="1"/>
  <c r="N8" i="5"/>
  <c r="M20" i="5"/>
  <c r="M30" i="5"/>
  <c r="M11" i="10"/>
  <c r="M12" i="6"/>
  <c r="Y18" i="6"/>
  <c r="Y23" i="10" s="1"/>
  <c r="Y8" i="6"/>
  <c r="Y15" i="10" s="1"/>
  <c r="Y17" i="6"/>
  <c r="Y22" i="10" s="1"/>
  <c r="Y7" i="6"/>
  <c r="Y14" i="10" s="1"/>
  <c r="X14" i="10"/>
  <c r="AA25" i="10"/>
  <c r="AA31" i="6" s="1"/>
  <c r="AA15" i="8"/>
  <c r="V13" i="9"/>
  <c r="X9" i="10"/>
  <c r="X9" i="6"/>
  <c r="X16" i="10" s="1"/>
  <c r="X10" i="6"/>
  <c r="X17" i="10" s="1"/>
  <c r="X10" i="8"/>
  <c r="X12" i="9" s="1"/>
  <c r="X13" i="9" s="1"/>
  <c r="W12" i="9"/>
  <c r="W13" i="9" s="1"/>
  <c r="W38" i="7"/>
  <c r="V11" i="8"/>
  <c r="V12" i="8" s="1"/>
  <c r="W23" i="5"/>
  <c r="X17" i="5"/>
  <c r="Y16" i="5"/>
  <c r="AA14" i="5"/>
  <c r="Z13" i="5"/>
  <c r="Z29" i="5"/>
  <c r="M31" i="5" l="1"/>
  <c r="M10" i="10"/>
  <c r="M24" i="5"/>
  <c r="M25" i="5" s="1"/>
  <c r="N9" i="5"/>
  <c r="N7" i="5"/>
  <c r="N10" i="5"/>
  <c r="M21" i="5"/>
  <c r="Z18" i="6"/>
  <c r="Z23" i="10" s="1"/>
  <c r="Z8" i="6"/>
  <c r="Z15" i="10" s="1"/>
  <c r="Z17" i="6"/>
  <c r="Z22" i="10" s="1"/>
  <c r="Z7" i="6"/>
  <c r="Z14" i="10" s="1"/>
  <c r="X38" i="7"/>
  <c r="W11" i="8"/>
  <c r="W12" i="8" s="1"/>
  <c r="Y9" i="10"/>
  <c r="Y10" i="6"/>
  <c r="Y17" i="10" s="1"/>
  <c r="Y9" i="6"/>
  <c r="Y16" i="10" s="1"/>
  <c r="Y10" i="8"/>
  <c r="Y12" i="9" s="1"/>
  <c r="AB25" i="10"/>
  <c r="AB15" i="8"/>
  <c r="X23" i="5"/>
  <c r="Y17" i="5"/>
  <c r="Z16" i="5"/>
  <c r="AB14" i="5"/>
  <c r="AF15" i="5" s="1"/>
  <c r="AA13" i="5"/>
  <c r="AA29" i="5"/>
  <c r="Y19" i="5"/>
  <c r="AE15" i="5"/>
  <c r="V19" i="5" l="1"/>
  <c r="N19" i="5"/>
  <c r="T19" i="5"/>
  <c r="R19" i="5"/>
  <c r="U19" i="5"/>
  <c r="O19" i="5"/>
  <c r="P19" i="5"/>
  <c r="S19" i="5"/>
  <c r="Q19" i="5"/>
  <c r="W19" i="5"/>
  <c r="X19" i="5"/>
  <c r="M32" i="5"/>
  <c r="M13" i="6" s="1"/>
  <c r="M18" i="10" s="1"/>
  <c r="N11" i="5"/>
  <c r="AB30" i="5" s="1"/>
  <c r="M26" i="5"/>
  <c r="M19" i="6" s="1"/>
  <c r="AA18" i="6"/>
  <c r="AA23" i="10" s="1"/>
  <c r="AA8" i="6"/>
  <c r="AA15" i="10" s="1"/>
  <c r="AA17" i="6"/>
  <c r="AA22" i="10" s="1"/>
  <c r="AA7" i="6"/>
  <c r="AA14" i="10" s="1"/>
  <c r="AB31" i="6"/>
  <c r="BO31" i="6" s="1"/>
  <c r="BO25" i="10"/>
  <c r="Y13" i="9"/>
  <c r="Z10" i="8"/>
  <c r="Z12" i="9" s="1"/>
  <c r="Y38" i="7"/>
  <c r="X11" i="8"/>
  <c r="X12" i="8" s="1"/>
  <c r="Z9" i="10"/>
  <c r="Z9" i="6"/>
  <c r="Z16" i="10" s="1"/>
  <c r="Z10" i="6"/>
  <c r="Z17" i="10" s="1"/>
  <c r="Y11" i="10"/>
  <c r="Y12" i="6"/>
  <c r="AC25" i="10"/>
  <c r="AC15" i="8"/>
  <c r="BO15" i="8"/>
  <c r="Y23" i="5"/>
  <c r="Z17" i="5"/>
  <c r="AA16" i="5"/>
  <c r="AC14" i="5"/>
  <c r="AB13" i="5"/>
  <c r="AB29" i="5"/>
  <c r="BO14" i="5"/>
  <c r="V11" i="2" s="1"/>
  <c r="Z20" i="5"/>
  <c r="Z10" i="10" s="1"/>
  <c r="Z19" i="5"/>
  <c r="P12" i="6" l="1"/>
  <c r="P11" i="10"/>
  <c r="O12" i="6"/>
  <c r="O11" i="10"/>
  <c r="S12" i="6"/>
  <c r="S11" i="10"/>
  <c r="U11" i="10"/>
  <c r="U12" i="6"/>
  <c r="R12" i="6"/>
  <c r="R11" i="10"/>
  <c r="X11" i="10"/>
  <c r="X12" i="6"/>
  <c r="T11" i="10"/>
  <c r="T12" i="6"/>
  <c r="O8" i="5"/>
  <c r="O7" i="5" s="1"/>
  <c r="Y30" i="5"/>
  <c r="Y31" i="5" s="1"/>
  <c r="Y32" i="5" s="1"/>
  <c r="Y13" i="6" s="1"/>
  <c r="Y18" i="10" s="1"/>
  <c r="W20" i="5"/>
  <c r="W10" i="10" s="1"/>
  <c r="Q30" i="5"/>
  <c r="Q31" i="5" s="1"/>
  <c r="Q32" i="5" s="1"/>
  <c r="Q13" i="6" s="1"/>
  <c r="Q18" i="10" s="1"/>
  <c r="O20" i="5"/>
  <c r="V20" i="5"/>
  <c r="V10" i="10" s="1"/>
  <c r="X20" i="5"/>
  <c r="X10" i="10" s="1"/>
  <c r="W30" i="5"/>
  <c r="W31" i="5" s="1"/>
  <c r="W32" i="5" s="1"/>
  <c r="W13" i="6" s="1"/>
  <c r="W18" i="10" s="1"/>
  <c r="U20" i="5"/>
  <c r="U10" i="10" s="1"/>
  <c r="U30" i="5"/>
  <c r="U31" i="5" s="1"/>
  <c r="U32" i="5" s="1"/>
  <c r="U13" i="6" s="1"/>
  <c r="U18" i="10" s="1"/>
  <c r="X30" i="5"/>
  <c r="X31" i="5" s="1"/>
  <c r="X32" i="5" s="1"/>
  <c r="X13" i="6" s="1"/>
  <c r="X18" i="10" s="1"/>
  <c r="O30" i="5"/>
  <c r="O31" i="5" s="1"/>
  <c r="O32" i="5" s="1"/>
  <c r="O13" i="6" s="1"/>
  <c r="O18" i="10" s="1"/>
  <c r="S20" i="5"/>
  <c r="S10" i="10" s="1"/>
  <c r="P20" i="5"/>
  <c r="N30" i="5"/>
  <c r="R20" i="5"/>
  <c r="R10" i="10" s="1"/>
  <c r="S30" i="5"/>
  <c r="S31" i="5" s="1"/>
  <c r="S32" i="5" s="1"/>
  <c r="S13" i="6" s="1"/>
  <c r="S18" i="10" s="1"/>
  <c r="V30" i="5"/>
  <c r="V31" i="5" s="1"/>
  <c r="V32" i="5" s="1"/>
  <c r="V13" i="6" s="1"/>
  <c r="V18" i="10" s="1"/>
  <c r="N20" i="5"/>
  <c r="Z30" i="5"/>
  <c r="Z31" i="5" s="1"/>
  <c r="Z32" i="5" s="1"/>
  <c r="Z13" i="6" s="1"/>
  <c r="Z18" i="10" s="1"/>
  <c r="T20" i="5"/>
  <c r="T10" i="10" s="1"/>
  <c r="R30" i="5"/>
  <c r="R31" i="5" s="1"/>
  <c r="R32" i="5" s="1"/>
  <c r="R13" i="6" s="1"/>
  <c r="R18" i="10" s="1"/>
  <c r="Q20" i="5"/>
  <c r="Q10" i="10" s="1"/>
  <c r="T30" i="5"/>
  <c r="T31" i="5" s="1"/>
  <c r="T32" i="5" s="1"/>
  <c r="T13" i="6" s="1"/>
  <c r="T18" i="10" s="1"/>
  <c r="P30" i="5"/>
  <c r="P31" i="5" s="1"/>
  <c r="P32" i="5" s="1"/>
  <c r="P13" i="6" s="1"/>
  <c r="P18" i="10" s="1"/>
  <c r="Y20" i="5"/>
  <c r="AA30" i="5"/>
  <c r="AA31" i="5" s="1"/>
  <c r="AA32" i="5" s="1"/>
  <c r="AA13" i="6" s="1"/>
  <c r="AA18" i="10" s="1"/>
  <c r="W11" i="10"/>
  <c r="W12" i="6"/>
  <c r="N11" i="10"/>
  <c r="N12" i="6"/>
  <c r="BN19" i="5"/>
  <c r="Q11" i="10"/>
  <c r="Q12" i="6"/>
  <c r="V11" i="10"/>
  <c r="V12" i="6"/>
  <c r="M27" i="5"/>
  <c r="M8" i="8" s="1"/>
  <c r="M9" i="9" s="1"/>
  <c r="AB18" i="6"/>
  <c r="AB17" i="6"/>
  <c r="AB7" i="6"/>
  <c r="AB8" i="6"/>
  <c r="Z13" i="9"/>
  <c r="AA10" i="8"/>
  <c r="Z11" i="10"/>
  <c r="Z12" i="6"/>
  <c r="AA9" i="10"/>
  <c r="AA9" i="6"/>
  <c r="AA16" i="10" s="1"/>
  <c r="AA10" i="6"/>
  <c r="AA17" i="10" s="1"/>
  <c r="AD25" i="10"/>
  <c r="AD31" i="6" s="1"/>
  <c r="AD15" i="8"/>
  <c r="AC31" i="6"/>
  <c r="Z38" i="7"/>
  <c r="Y11" i="8"/>
  <c r="Y12" i="8" s="1"/>
  <c r="BO19" i="8"/>
  <c r="AB16" i="5"/>
  <c r="AD14" i="5"/>
  <c r="AH15" i="5" s="1"/>
  <c r="AC13" i="5"/>
  <c r="BO13" i="5"/>
  <c r="V10" i="2" s="1"/>
  <c r="AC29" i="5"/>
  <c r="AC30" i="5"/>
  <c r="Z21" i="5"/>
  <c r="AA19" i="5"/>
  <c r="AA20" i="5"/>
  <c r="AA10" i="10" s="1"/>
  <c r="AB31" i="5"/>
  <c r="BO29" i="5"/>
  <c r="Z23" i="5"/>
  <c r="AA17" i="5"/>
  <c r="AG15" i="5"/>
  <c r="O10" i="5" l="1"/>
  <c r="O9" i="5"/>
  <c r="X21" i="5"/>
  <c r="Q21" i="5"/>
  <c r="V21" i="5"/>
  <c r="S21" i="5"/>
  <c r="T21" i="5"/>
  <c r="U21" i="5"/>
  <c r="N21" i="5"/>
  <c r="BN20" i="5"/>
  <c r="N10" i="10"/>
  <c r="N24" i="5"/>
  <c r="Y10" i="10"/>
  <c r="Y21" i="5"/>
  <c r="R21" i="5"/>
  <c r="N31" i="5"/>
  <c r="BN30" i="5"/>
  <c r="W21" i="5"/>
  <c r="P21" i="5"/>
  <c r="P10" i="10"/>
  <c r="O21" i="5"/>
  <c r="O10" i="10"/>
  <c r="BO30" i="5"/>
  <c r="O11" i="5"/>
  <c r="P8" i="5" s="1"/>
  <c r="AB15" i="10"/>
  <c r="BO15" i="10" s="1"/>
  <c r="BO8" i="6"/>
  <c r="AB14" i="10"/>
  <c r="BO14" i="10" s="1"/>
  <c r="BO7" i="6"/>
  <c r="AB22" i="10"/>
  <c r="BO22" i="10" s="1"/>
  <c r="BO17" i="6"/>
  <c r="AC17" i="6"/>
  <c r="AC7" i="6"/>
  <c r="AC18" i="6"/>
  <c r="AC8" i="6"/>
  <c r="AB23" i="10"/>
  <c r="BO23" i="10" s="1"/>
  <c r="BO18" i="6"/>
  <c r="AA11" i="10"/>
  <c r="AA12" i="6"/>
  <c r="AB9" i="10"/>
  <c r="AB10" i="6"/>
  <c r="AB17" i="10" s="1"/>
  <c r="AB9" i="6"/>
  <c r="AB16" i="10" s="1"/>
  <c r="BO31" i="5"/>
  <c r="AB32" i="5"/>
  <c r="AB13" i="6" s="1"/>
  <c r="AB18" i="10" s="1"/>
  <c r="AE25" i="10"/>
  <c r="AE31" i="6" s="1"/>
  <c r="AE15" i="8"/>
  <c r="AB10" i="8"/>
  <c r="AA12" i="9"/>
  <c r="AA13" i="9" s="1"/>
  <c r="AA38" i="7"/>
  <c r="Z11" i="8"/>
  <c r="Z12" i="8" s="1"/>
  <c r="AA21" i="5"/>
  <c r="AC16" i="5"/>
  <c r="AE14" i="5"/>
  <c r="AI15" i="5" s="1"/>
  <c r="AD13" i="5"/>
  <c r="AA23" i="5"/>
  <c r="AB17" i="5"/>
  <c r="AD29" i="5"/>
  <c r="AD30" i="5"/>
  <c r="BO16" i="5"/>
  <c r="AB20" i="5"/>
  <c r="AB10" i="10" s="1"/>
  <c r="AB19" i="5"/>
  <c r="AC31" i="5"/>
  <c r="AC32" i="5" s="1"/>
  <c r="AC13" i="6" s="1"/>
  <c r="AC18" i="10" s="1"/>
  <c r="N32" i="5" l="1"/>
  <c r="N13" i="6" s="1"/>
  <c r="N18" i="10" s="1"/>
  <c r="BN31" i="5"/>
  <c r="N25" i="5"/>
  <c r="O24" i="5"/>
  <c r="BN21" i="5"/>
  <c r="P7" i="5"/>
  <c r="P10" i="5"/>
  <c r="P9" i="5"/>
  <c r="AC22" i="10"/>
  <c r="AC14" i="10"/>
  <c r="AC15" i="10"/>
  <c r="AD17" i="6"/>
  <c r="AD22" i="10" s="1"/>
  <c r="AD7" i="6"/>
  <c r="AD14" i="10" s="1"/>
  <c r="AD18" i="6"/>
  <c r="AD23" i="10" s="1"/>
  <c r="AD8" i="6"/>
  <c r="AD15" i="10" s="1"/>
  <c r="AC23" i="10"/>
  <c r="AB11" i="10"/>
  <c r="AB12" i="6"/>
  <c r="AC10" i="8"/>
  <c r="AC12" i="9" s="1"/>
  <c r="BO10" i="8"/>
  <c r="AB38" i="7"/>
  <c r="AA11" i="8"/>
  <c r="AA12" i="8" s="1"/>
  <c r="AB12" i="9"/>
  <c r="AC9" i="10"/>
  <c r="AC9" i="6"/>
  <c r="AC16" i="10" s="1"/>
  <c r="AC10" i="6"/>
  <c r="AC17" i="10" s="1"/>
  <c r="AF25" i="10"/>
  <c r="AF15" i="8"/>
  <c r="F11" i="6"/>
  <c r="G11" i="6"/>
  <c r="E11" i="6"/>
  <c r="AD31" i="5"/>
  <c r="AD32" i="5" s="1"/>
  <c r="AD13" i="6" s="1"/>
  <c r="AD18" i="10" s="1"/>
  <c r="BO20" i="5"/>
  <c r="AE29" i="5"/>
  <c r="AE30" i="5"/>
  <c r="AD16" i="5"/>
  <c r="AF14" i="5"/>
  <c r="AE13" i="5"/>
  <c r="AC19" i="5"/>
  <c r="AC20" i="5"/>
  <c r="AC10" i="10" s="1"/>
  <c r="AB21" i="5"/>
  <c r="BO21" i="5" s="1"/>
  <c r="BO19" i="5"/>
  <c r="AB23" i="5"/>
  <c r="AC17" i="5"/>
  <c r="BO17" i="5"/>
  <c r="V13" i="2" s="1"/>
  <c r="N26" i="5" l="1"/>
  <c r="N19" i="6" s="1"/>
  <c r="P24" i="5"/>
  <c r="O25" i="5"/>
  <c r="P11" i="5"/>
  <c r="Q8" i="5" s="1"/>
  <c r="Q9" i="5" s="1"/>
  <c r="AE17" i="6"/>
  <c r="AE22" i="10" s="1"/>
  <c r="AE7" i="6"/>
  <c r="AE14" i="10" s="1"/>
  <c r="AE18" i="6"/>
  <c r="AE8" i="6"/>
  <c r="AC11" i="10"/>
  <c r="AC12" i="6"/>
  <c r="AF31" i="6"/>
  <c r="AC13" i="9"/>
  <c r="AD10" i="8"/>
  <c r="AD12" i="9" s="1"/>
  <c r="AB13" i="9"/>
  <c r="BO13" i="9" s="1"/>
  <c r="BO12" i="9"/>
  <c r="AD9" i="10"/>
  <c r="AD9" i="6"/>
  <c r="AD16" i="10" s="1"/>
  <c r="AD10" i="6"/>
  <c r="AD17" i="10" s="1"/>
  <c r="AB11" i="8"/>
  <c r="AC38" i="7"/>
  <c r="BO38" i="7"/>
  <c r="AG25" i="10"/>
  <c r="AG31" i="6" s="1"/>
  <c r="AG15" i="8"/>
  <c r="AF29" i="5"/>
  <c r="AF30" i="5"/>
  <c r="AD19" i="5"/>
  <c r="AD20" i="5"/>
  <c r="AD10" i="10" s="1"/>
  <c r="AC21" i="5"/>
  <c r="AE31" i="5"/>
  <c r="AE32" i="5" s="1"/>
  <c r="AE13" i="6" s="1"/>
  <c r="AE18" i="10" s="1"/>
  <c r="AC23" i="5"/>
  <c r="AD17" i="5"/>
  <c r="BO23" i="5"/>
  <c r="AJ15" i="5"/>
  <c r="AE16" i="5"/>
  <c r="AG14" i="5"/>
  <c r="AK15" i="5" s="1"/>
  <c r="AF13" i="5"/>
  <c r="O26" i="5" l="1"/>
  <c r="O19" i="6" s="1"/>
  <c r="BN24" i="5"/>
  <c r="Q24" i="5"/>
  <c r="P25" i="5"/>
  <c r="N27" i="5"/>
  <c r="N8" i="8" s="1"/>
  <c r="N9" i="9" s="1"/>
  <c r="Q10" i="5"/>
  <c r="Q11" i="5" s="1"/>
  <c r="R8" i="5" s="1"/>
  <c r="R7" i="5" s="1"/>
  <c r="Q7" i="5"/>
  <c r="AF7" i="6"/>
  <c r="AF18" i="6"/>
  <c r="AF23" i="10" s="1"/>
  <c r="AF8" i="6"/>
  <c r="AF15" i="10" s="1"/>
  <c r="AF17" i="6"/>
  <c r="AE15" i="10"/>
  <c r="AE23" i="10"/>
  <c r="AD13" i="9"/>
  <c r="AE9" i="10"/>
  <c r="AE10" i="6"/>
  <c r="AE17" i="10" s="1"/>
  <c r="AE9" i="6"/>
  <c r="AE16" i="10" s="1"/>
  <c r="AD38" i="7"/>
  <c r="AC11" i="8"/>
  <c r="AC12" i="8" s="1"/>
  <c r="BO11" i="8"/>
  <c r="AB12" i="8"/>
  <c r="BO12" i="8" s="1"/>
  <c r="AE10" i="8"/>
  <c r="AE12" i="9" s="1"/>
  <c r="AE13" i="9" s="1"/>
  <c r="AH25" i="10"/>
  <c r="AH31" i="6" s="1"/>
  <c r="AH15" i="8"/>
  <c r="AD11" i="10"/>
  <c r="AD12" i="6"/>
  <c r="H11" i="6"/>
  <c r="AD21" i="5"/>
  <c r="AD23" i="5"/>
  <c r="AE17" i="5"/>
  <c r="AG13" i="5"/>
  <c r="AH14" i="5"/>
  <c r="AL15" i="5" s="1"/>
  <c r="AF16" i="5"/>
  <c r="AG29" i="5"/>
  <c r="AG30" i="5"/>
  <c r="AE20" i="5"/>
  <c r="AE10" i="10" s="1"/>
  <c r="AE19" i="5"/>
  <c r="AF31" i="5"/>
  <c r="AF32" i="5" s="1"/>
  <c r="AF13" i="6" s="1"/>
  <c r="AF18" i="10" s="1"/>
  <c r="O27" i="5" l="1"/>
  <c r="O8" i="8" s="1"/>
  <c r="O9" i="9" s="1"/>
  <c r="Q25" i="5"/>
  <c r="R24" i="5"/>
  <c r="BN25" i="5"/>
  <c r="U14" i="2" s="1"/>
  <c r="P26" i="5"/>
  <c r="R9" i="5"/>
  <c r="R10" i="5"/>
  <c r="AG18" i="6"/>
  <c r="AG8" i="6"/>
  <c r="AG17" i="6"/>
  <c r="AG22" i="10" s="1"/>
  <c r="AG7" i="6"/>
  <c r="AG14" i="10" s="1"/>
  <c r="AF22" i="10"/>
  <c r="AF14" i="10"/>
  <c r="AF9" i="6"/>
  <c r="AF16" i="10" s="1"/>
  <c r="AF9" i="10"/>
  <c r="AF10" i="6"/>
  <c r="AF17" i="10" s="1"/>
  <c r="AI25" i="10"/>
  <c r="AI31" i="6" s="1"/>
  <c r="AI15" i="8"/>
  <c r="AE38" i="7"/>
  <c r="AD11" i="8"/>
  <c r="AD12" i="8" s="1"/>
  <c r="AE11" i="10"/>
  <c r="AE12" i="6"/>
  <c r="AF10" i="8"/>
  <c r="AF12" i="9" s="1"/>
  <c r="I11" i="6"/>
  <c r="AE21" i="5"/>
  <c r="E20" i="6"/>
  <c r="AG16" i="5"/>
  <c r="AI14" i="5"/>
  <c r="AH13" i="5"/>
  <c r="AG31" i="5"/>
  <c r="AG32" i="5" s="1"/>
  <c r="AG13" i="6" s="1"/>
  <c r="AG18" i="10" s="1"/>
  <c r="AE23" i="5"/>
  <c r="AF17" i="5"/>
  <c r="AF20" i="5"/>
  <c r="AF10" i="10" s="1"/>
  <c r="AF19" i="5"/>
  <c r="AH29" i="5"/>
  <c r="AH30" i="5"/>
  <c r="P27" i="5" l="1"/>
  <c r="BN26" i="5"/>
  <c r="U15" i="2" s="1"/>
  <c r="P19" i="6"/>
  <c r="R25" i="5"/>
  <c r="S24" i="5"/>
  <c r="Q26" i="5"/>
  <c r="Q19" i="6" s="1"/>
  <c r="R11" i="5"/>
  <c r="S8" i="5" s="1"/>
  <c r="S9" i="5" s="1"/>
  <c r="AH18" i="6"/>
  <c r="AH23" i="10" s="1"/>
  <c r="AH8" i="6"/>
  <c r="AH15" i="10" s="1"/>
  <c r="AH17" i="6"/>
  <c r="AH7" i="6"/>
  <c r="AH14" i="10" s="1"/>
  <c r="AG15" i="10"/>
  <c r="AG23" i="10"/>
  <c r="AF13" i="9"/>
  <c r="AG9" i="10"/>
  <c r="AG10" i="6"/>
  <c r="AG17" i="10" s="1"/>
  <c r="AG9" i="6"/>
  <c r="AG16" i="10" s="1"/>
  <c r="AG10" i="8"/>
  <c r="AG12" i="9" s="1"/>
  <c r="AG13" i="9" s="1"/>
  <c r="AF38" i="7"/>
  <c r="AE11" i="8"/>
  <c r="AE12" i="8" s="1"/>
  <c r="AJ25" i="10"/>
  <c r="AJ31" i="6" s="1"/>
  <c r="AJ15" i="8"/>
  <c r="AF11" i="10"/>
  <c r="AF12" i="6"/>
  <c r="AF21" i="5"/>
  <c r="J11" i="6"/>
  <c r="E19" i="10"/>
  <c r="AH31" i="5"/>
  <c r="AH32" i="5" s="1"/>
  <c r="AH13" i="6" s="1"/>
  <c r="AH18" i="10" s="1"/>
  <c r="AH16" i="5"/>
  <c r="AJ14" i="5"/>
  <c r="AI13" i="5"/>
  <c r="AI29" i="5"/>
  <c r="AI30" i="5"/>
  <c r="AG20" i="5"/>
  <c r="AG10" i="10" s="1"/>
  <c r="AG19" i="5"/>
  <c r="AF23" i="5"/>
  <c r="AG17" i="5"/>
  <c r="AM15" i="5"/>
  <c r="Q27" i="5" l="1"/>
  <c r="Q8" i="8" s="1"/>
  <c r="T24" i="5"/>
  <c r="S25" i="5"/>
  <c r="S7" i="5"/>
  <c r="R26" i="5"/>
  <c r="R19" i="6" s="1"/>
  <c r="S10" i="5"/>
  <c r="S11" i="5" s="1"/>
  <c r="T8" i="5" s="1"/>
  <c r="T10" i="5" s="1"/>
  <c r="BN27" i="5"/>
  <c r="P8" i="8"/>
  <c r="P9" i="9" s="1"/>
  <c r="AI18" i="6"/>
  <c r="AI8" i="6"/>
  <c r="AI17" i="6"/>
  <c r="AI22" i="10" s="1"/>
  <c r="AI7" i="6"/>
  <c r="AH22" i="10"/>
  <c r="AH9" i="10"/>
  <c r="AH10" i="6"/>
  <c r="AH17" i="10" s="1"/>
  <c r="AH9" i="6"/>
  <c r="AH16" i="10" s="1"/>
  <c r="AH10" i="8"/>
  <c r="AH12" i="9" s="1"/>
  <c r="AH13" i="9" s="1"/>
  <c r="AK25" i="10"/>
  <c r="AK31" i="6" s="1"/>
  <c r="AK15" i="8"/>
  <c r="AG11" i="10"/>
  <c r="AG12" i="6"/>
  <c r="AG38" i="7"/>
  <c r="AF11" i="8"/>
  <c r="AF12" i="8" s="1"/>
  <c r="AG21" i="5"/>
  <c r="K11" i="6"/>
  <c r="AI31" i="5"/>
  <c r="AI32" i="5" s="1"/>
  <c r="AI13" i="6" s="1"/>
  <c r="AI18" i="10" s="1"/>
  <c r="AI16" i="5"/>
  <c r="AK14" i="5"/>
  <c r="AO15" i="5" s="1"/>
  <c r="AJ13" i="5"/>
  <c r="AJ29" i="5"/>
  <c r="AJ30" i="5"/>
  <c r="AH20" i="5"/>
  <c r="AH10" i="10" s="1"/>
  <c r="AH19" i="5"/>
  <c r="AN15" i="5"/>
  <c r="BP15" i="5" s="1"/>
  <c r="W12" i="2" s="1"/>
  <c r="AG23" i="5"/>
  <c r="AH17" i="5"/>
  <c r="R27" i="5" l="1"/>
  <c r="R8" i="8" s="1"/>
  <c r="R9" i="9" s="1"/>
  <c r="S26" i="5"/>
  <c r="S19" i="6" s="1"/>
  <c r="T25" i="5"/>
  <c r="U24" i="5"/>
  <c r="Q9" i="9"/>
  <c r="T7" i="5"/>
  <c r="T9" i="5"/>
  <c r="T11" i="5" s="1"/>
  <c r="U8" i="5" s="1"/>
  <c r="AJ18" i="6"/>
  <c r="AJ23" i="10" s="1"/>
  <c r="AJ17" i="6"/>
  <c r="AJ7" i="6"/>
  <c r="AJ14" i="10" s="1"/>
  <c r="AJ8" i="6"/>
  <c r="AJ15" i="10" s="1"/>
  <c r="AI14" i="10"/>
  <c r="AI15" i="10"/>
  <c r="AI23" i="10"/>
  <c r="AI9" i="10"/>
  <c r="AI9" i="6"/>
  <c r="AI16" i="10" s="1"/>
  <c r="AI10" i="6"/>
  <c r="AI17" i="10" s="1"/>
  <c r="AL25" i="10"/>
  <c r="AL31" i="6" s="1"/>
  <c r="AL15" i="8"/>
  <c r="AI10" i="8"/>
  <c r="AH38" i="7"/>
  <c r="AG11" i="8"/>
  <c r="AG12" i="8" s="1"/>
  <c r="AH21" i="5"/>
  <c r="AH11" i="10"/>
  <c r="AH12" i="6"/>
  <c r="M11" i="6"/>
  <c r="AJ16" i="5"/>
  <c r="AL14" i="5"/>
  <c r="AP15" i="5" s="1"/>
  <c r="AK13" i="5"/>
  <c r="AJ31" i="5"/>
  <c r="AJ32" i="5" s="1"/>
  <c r="AJ13" i="6" s="1"/>
  <c r="AJ18" i="10" s="1"/>
  <c r="AK29" i="5"/>
  <c r="AK30" i="5"/>
  <c r="AI19" i="5"/>
  <c r="AI20" i="5"/>
  <c r="AI10" i="10" s="1"/>
  <c r="AH23" i="5"/>
  <c r="AI17" i="5"/>
  <c r="U25" i="5" l="1"/>
  <c r="V24" i="5"/>
  <c r="T26" i="5"/>
  <c r="T19" i="6" s="1"/>
  <c r="S27" i="5"/>
  <c r="S8" i="8" s="1"/>
  <c r="S9" i="9" s="1"/>
  <c r="U7" i="5"/>
  <c r="U10" i="5"/>
  <c r="U9" i="5"/>
  <c r="AK17" i="6"/>
  <c r="AK22" i="10" s="1"/>
  <c r="AK7" i="6"/>
  <c r="AK14" i="10" s="1"/>
  <c r="AK18" i="6"/>
  <c r="AK8" i="6"/>
  <c r="AK15" i="10" s="1"/>
  <c r="AJ22" i="10"/>
  <c r="AM25" i="10"/>
  <c r="AM31" i="6" s="1"/>
  <c r="AM15" i="8"/>
  <c r="AI38" i="7"/>
  <c r="AH11" i="8"/>
  <c r="AH12" i="8" s="1"/>
  <c r="AJ9" i="10"/>
  <c r="AJ10" i="6"/>
  <c r="AJ17" i="10" s="1"/>
  <c r="AJ9" i="6"/>
  <c r="AJ16" i="10" s="1"/>
  <c r="AJ10" i="8"/>
  <c r="AI11" i="10"/>
  <c r="AI12" i="6"/>
  <c r="AI12" i="9"/>
  <c r="AI13" i="9" s="1"/>
  <c r="AI21" i="5"/>
  <c r="L11" i="6"/>
  <c r="AK16" i="5"/>
  <c r="AM14" i="5"/>
  <c r="AL13" i="5"/>
  <c r="AL29" i="5"/>
  <c r="AL30" i="5"/>
  <c r="AJ20" i="5"/>
  <c r="AJ10" i="10" s="1"/>
  <c r="AJ19" i="5"/>
  <c r="AI23" i="5"/>
  <c r="AJ17" i="5"/>
  <c r="AK31" i="5"/>
  <c r="AK32" i="5" s="1"/>
  <c r="AK13" i="6" s="1"/>
  <c r="AK18" i="10" s="1"/>
  <c r="F19" i="10"/>
  <c r="T27" i="5" l="1"/>
  <c r="T8" i="8" s="1"/>
  <c r="T9" i="9" s="1"/>
  <c r="V25" i="5"/>
  <c r="W24" i="5"/>
  <c r="U26" i="5"/>
  <c r="U19" i="6" s="1"/>
  <c r="U11" i="5"/>
  <c r="V8" i="5" s="1"/>
  <c r="V9" i="5" s="1"/>
  <c r="AL17" i="6"/>
  <c r="AL22" i="10" s="1"/>
  <c r="AL7" i="6"/>
  <c r="AL14" i="10" s="1"/>
  <c r="AL18" i="6"/>
  <c r="AL23" i="10" s="1"/>
  <c r="AL8" i="6"/>
  <c r="AL15" i="10" s="1"/>
  <c r="AK23" i="10"/>
  <c r="AJ38" i="7"/>
  <c r="AI11" i="8"/>
  <c r="AI12" i="8" s="1"/>
  <c r="AN25" i="10"/>
  <c r="AN15" i="8"/>
  <c r="AK10" i="8"/>
  <c r="AK12" i="9" s="1"/>
  <c r="AK13" i="9" s="1"/>
  <c r="AJ12" i="9"/>
  <c r="AJ13" i="9" s="1"/>
  <c r="AJ11" i="10"/>
  <c r="AJ12" i="6"/>
  <c r="AK9" i="10"/>
  <c r="AK9" i="6"/>
  <c r="AK16" i="10" s="1"/>
  <c r="AK10" i="6"/>
  <c r="AK17" i="10" s="1"/>
  <c r="AJ21" i="5"/>
  <c r="F20" i="6"/>
  <c r="AL16" i="5"/>
  <c r="AN14" i="5"/>
  <c r="AR15" i="5" s="1"/>
  <c r="AM13" i="5"/>
  <c r="AM29" i="5"/>
  <c r="AM30" i="5"/>
  <c r="AK19" i="5"/>
  <c r="AK20" i="5"/>
  <c r="AK10" i="10" s="1"/>
  <c r="AJ23" i="5"/>
  <c r="AK17" i="5"/>
  <c r="AL31" i="5"/>
  <c r="AL32" i="5" s="1"/>
  <c r="AL13" i="6" s="1"/>
  <c r="AL18" i="10" s="1"/>
  <c r="AQ15" i="5"/>
  <c r="G12" i="10"/>
  <c r="U27" i="5" l="1"/>
  <c r="U8" i="8" s="1"/>
  <c r="U9" i="9" s="1"/>
  <c r="X24" i="5"/>
  <c r="W25" i="5"/>
  <c r="V26" i="5"/>
  <c r="V19" i="6" s="1"/>
  <c r="V10" i="5"/>
  <c r="V11" i="5" s="1"/>
  <c r="W8" i="5" s="1"/>
  <c r="W10" i="5" s="1"/>
  <c r="V7" i="5"/>
  <c r="AM17" i="6"/>
  <c r="AM22" i="10" s="1"/>
  <c r="AM7" i="6"/>
  <c r="AM14" i="10" s="1"/>
  <c r="AM18" i="6"/>
  <c r="AM23" i="10" s="1"/>
  <c r="AM8" i="6"/>
  <c r="AM15" i="10" s="1"/>
  <c r="AL10" i="8"/>
  <c r="AL9" i="10"/>
  <c r="AL9" i="6"/>
  <c r="AL16" i="10" s="1"/>
  <c r="AL10" i="6"/>
  <c r="AL17" i="10" s="1"/>
  <c r="AO25" i="10"/>
  <c r="AO15" i="8"/>
  <c r="AN31" i="6"/>
  <c r="BP31" i="6" s="1"/>
  <c r="BP25" i="10"/>
  <c r="AK11" i="10"/>
  <c r="AK12" i="6"/>
  <c r="AK38" i="7"/>
  <c r="AJ11" i="8"/>
  <c r="AJ12" i="8" s="1"/>
  <c r="BP15" i="8"/>
  <c r="N11" i="6"/>
  <c r="G19" i="10"/>
  <c r="AK23" i="5"/>
  <c r="AL17" i="5"/>
  <c r="AM31" i="5"/>
  <c r="AM32" i="5" s="1"/>
  <c r="AM13" i="6" s="1"/>
  <c r="AM18" i="10" s="1"/>
  <c r="AM16" i="5"/>
  <c r="AO14" i="5"/>
  <c r="AS15" i="5" s="1"/>
  <c r="AN13" i="5"/>
  <c r="AK21" i="5"/>
  <c r="AN29" i="5"/>
  <c r="BP14" i="5"/>
  <c r="W11" i="2" s="1"/>
  <c r="AN30" i="5"/>
  <c r="BP30" i="5" s="1"/>
  <c r="AL20" i="5"/>
  <c r="AL10" i="10" s="1"/>
  <c r="AL19" i="5"/>
  <c r="V27" i="5" l="1"/>
  <c r="V8" i="8" s="1"/>
  <c r="V9" i="9" s="1"/>
  <c r="W26" i="5"/>
  <c r="W19" i="6" s="1"/>
  <c r="Y24" i="5"/>
  <c r="X25" i="5"/>
  <c r="W7" i="5"/>
  <c r="W9" i="5"/>
  <c r="W11" i="5" s="1"/>
  <c r="X8" i="5" s="1"/>
  <c r="AN17" i="6"/>
  <c r="AN18" i="6"/>
  <c r="AN8" i="6"/>
  <c r="AN7" i="6"/>
  <c r="AL11" i="10"/>
  <c r="AL12" i="6"/>
  <c r="AM9" i="10"/>
  <c r="AM9" i="6"/>
  <c r="AM16" i="10" s="1"/>
  <c r="AM10" i="6"/>
  <c r="AM17" i="10" s="1"/>
  <c r="AM10" i="8"/>
  <c r="AM12" i="9" s="1"/>
  <c r="AM13" i="9" s="1"/>
  <c r="AL12" i="9"/>
  <c r="AL13" i="9" s="1"/>
  <c r="AP25" i="10"/>
  <c r="AP31" i="6" s="1"/>
  <c r="AP15" i="8"/>
  <c r="AL38" i="7"/>
  <c r="AK11" i="8"/>
  <c r="AK12" i="8" s="1"/>
  <c r="AO31" i="6"/>
  <c r="BP19" i="8"/>
  <c r="G20" i="6"/>
  <c r="O11" i="6"/>
  <c r="G14" i="6"/>
  <c r="G15" i="6" s="1"/>
  <c r="BN9" i="10"/>
  <c r="BN10" i="6"/>
  <c r="AO13" i="5"/>
  <c r="AP14" i="5"/>
  <c r="AN16" i="5"/>
  <c r="BP13" i="5"/>
  <c r="W10" i="2" s="1"/>
  <c r="AL23" i="5"/>
  <c r="AM17" i="5"/>
  <c r="AO29" i="5"/>
  <c r="AO30" i="5"/>
  <c r="AM20" i="5"/>
  <c r="AM10" i="10" s="1"/>
  <c r="AM19" i="5"/>
  <c r="AL21" i="5"/>
  <c r="AN31" i="5"/>
  <c r="BP29" i="5"/>
  <c r="H12" i="10"/>
  <c r="X26" i="5" l="1"/>
  <c r="X19" i="6" s="1"/>
  <c r="Z24" i="5"/>
  <c r="Y25" i="5"/>
  <c r="W27" i="5"/>
  <c r="W8" i="8" s="1"/>
  <c r="W9" i="9" s="1"/>
  <c r="X10" i="5"/>
  <c r="X7" i="5"/>
  <c r="X9" i="5"/>
  <c r="AO18" i="6"/>
  <c r="AO8" i="6"/>
  <c r="AO17" i="6"/>
  <c r="AO7" i="6"/>
  <c r="AN14" i="10"/>
  <c r="BP14" i="10" s="1"/>
  <c r="BP7" i="6"/>
  <c r="AN15" i="10"/>
  <c r="BP15" i="10" s="1"/>
  <c r="BP8" i="6"/>
  <c r="AN23" i="10"/>
  <c r="BP23" i="10" s="1"/>
  <c r="BP18" i="6"/>
  <c r="AN22" i="10"/>
  <c r="BP22" i="10" s="1"/>
  <c r="BP17" i="6"/>
  <c r="AN9" i="6"/>
  <c r="AN16" i="10" s="1"/>
  <c r="AN9" i="10"/>
  <c r="AN10" i="6"/>
  <c r="AN17" i="10" s="1"/>
  <c r="AN10" i="8"/>
  <c r="AN12" i="9" s="1"/>
  <c r="AM11" i="10"/>
  <c r="AM12" i="6"/>
  <c r="AQ25" i="10"/>
  <c r="AQ15" i="8"/>
  <c r="BP31" i="5"/>
  <c r="AN32" i="5"/>
  <c r="AN13" i="6" s="1"/>
  <c r="AN18" i="10" s="1"/>
  <c r="AM38" i="7"/>
  <c r="AL11" i="8"/>
  <c r="AL12" i="8" s="1"/>
  <c r="G21" i="6"/>
  <c r="G26" i="6" s="1"/>
  <c r="G29" i="6" s="1"/>
  <c r="AM21" i="5"/>
  <c r="Q11" i="6"/>
  <c r="H19" i="10"/>
  <c r="H14" i="6"/>
  <c r="H15" i="6" s="1"/>
  <c r="P11" i="6"/>
  <c r="BN9" i="6"/>
  <c r="AN20" i="5"/>
  <c r="AN10" i="10" s="1"/>
  <c r="AN19" i="5"/>
  <c r="BP16" i="5"/>
  <c r="AP29" i="5"/>
  <c r="AP30" i="5"/>
  <c r="AO31" i="5"/>
  <c r="AO32" i="5" s="1"/>
  <c r="AO13" i="6" s="1"/>
  <c r="AO18" i="10" s="1"/>
  <c r="AT15" i="5"/>
  <c r="AO16" i="5"/>
  <c r="AQ14" i="5"/>
  <c r="AU15" i="5" s="1"/>
  <c r="AP13" i="5"/>
  <c r="AM23" i="5"/>
  <c r="AN17" i="5"/>
  <c r="BN16" i="10"/>
  <c r="BN17" i="10"/>
  <c r="I14" i="6"/>
  <c r="I15" i="6" s="1"/>
  <c r="X27" i="5" l="1"/>
  <c r="X8" i="8" s="1"/>
  <c r="X9" i="9" s="1"/>
  <c r="Y26" i="5"/>
  <c r="Y19" i="6" s="1"/>
  <c r="AA24" i="5"/>
  <c r="Z25" i="5"/>
  <c r="X11" i="5"/>
  <c r="Y8" i="5" s="1"/>
  <c r="Y10" i="5" s="1"/>
  <c r="AO14" i="10"/>
  <c r="AO22" i="10"/>
  <c r="AO15" i="10"/>
  <c r="AP18" i="6"/>
  <c r="AP23" i="10" s="1"/>
  <c r="AP8" i="6"/>
  <c r="AP15" i="10" s="1"/>
  <c r="AP17" i="6"/>
  <c r="AP22" i="10" s="1"/>
  <c r="AP7" i="6"/>
  <c r="AP14" i="10" s="1"/>
  <c r="AO23" i="10"/>
  <c r="AN13" i="9"/>
  <c r="BP13" i="9" s="1"/>
  <c r="BP12" i="9"/>
  <c r="AN11" i="10"/>
  <c r="AN12" i="6"/>
  <c r="AO9" i="10"/>
  <c r="AO10" i="6"/>
  <c r="AO17" i="10" s="1"/>
  <c r="AO9" i="6"/>
  <c r="AO16" i="10" s="1"/>
  <c r="AO10" i="8"/>
  <c r="AO12" i="9" s="1"/>
  <c r="BP10" i="8"/>
  <c r="AR25" i="10"/>
  <c r="AR31" i="6" s="1"/>
  <c r="AR15" i="8"/>
  <c r="AQ31" i="6"/>
  <c r="AN38" i="7"/>
  <c r="AM11" i="8"/>
  <c r="AM12" i="8" s="1"/>
  <c r="H20" i="6"/>
  <c r="H21" i="6" s="1"/>
  <c r="H26" i="6" s="1"/>
  <c r="H29" i="6" s="1"/>
  <c r="BN11" i="6"/>
  <c r="R11" i="6"/>
  <c r="AP31" i="5"/>
  <c r="AP32" i="5" s="1"/>
  <c r="AP13" i="6" s="1"/>
  <c r="AP18" i="10" s="1"/>
  <c r="BP20" i="5"/>
  <c r="AP16" i="5"/>
  <c r="AR14" i="5"/>
  <c r="AQ13" i="5"/>
  <c r="AQ29" i="5"/>
  <c r="AQ30" i="5"/>
  <c r="AN23" i="5"/>
  <c r="BP17" i="5"/>
  <c r="W13" i="2" s="1"/>
  <c r="AO17" i="5"/>
  <c r="AO20" i="5"/>
  <c r="AO10" i="10" s="1"/>
  <c r="AO19" i="5"/>
  <c r="AN21" i="5"/>
  <c r="BP21" i="5" s="1"/>
  <c r="BP19" i="5"/>
  <c r="I12" i="10"/>
  <c r="Y27" i="5" l="1"/>
  <c r="Y8" i="8" s="1"/>
  <c r="Y9" i="9" s="1"/>
  <c r="Z26" i="5"/>
  <c r="Z19" i="6" s="1"/>
  <c r="AA25" i="5"/>
  <c r="AB24" i="5"/>
  <c r="Y9" i="5"/>
  <c r="Y11" i="5" s="1"/>
  <c r="Z8" i="5" s="1"/>
  <c r="Z9" i="5" s="1"/>
  <c r="Y7" i="5"/>
  <c r="AQ18" i="6"/>
  <c r="AQ23" i="10" s="1"/>
  <c r="AQ8" i="6"/>
  <c r="AQ15" i="10" s="1"/>
  <c r="AQ17" i="6"/>
  <c r="AQ7" i="6"/>
  <c r="AQ14" i="10" s="1"/>
  <c r="AO11" i="10"/>
  <c r="AO12" i="6"/>
  <c r="AP9" i="10"/>
  <c r="AP10" i="6"/>
  <c r="AP17" i="10" s="1"/>
  <c r="AP9" i="6"/>
  <c r="AP16" i="10" s="1"/>
  <c r="AN11" i="8"/>
  <c r="AO38" i="7"/>
  <c r="BP38" i="7"/>
  <c r="AO13" i="9"/>
  <c r="AP10" i="8"/>
  <c r="AP12" i="9" s="1"/>
  <c r="AS25" i="10"/>
  <c r="AS31" i="6" s="1"/>
  <c r="AS15" i="8"/>
  <c r="S11" i="6"/>
  <c r="AQ31" i="5"/>
  <c r="AQ32" i="5" s="1"/>
  <c r="AQ13" i="6" s="1"/>
  <c r="AQ18" i="10" s="1"/>
  <c r="AQ16" i="5"/>
  <c r="AS14" i="5"/>
  <c r="AW15" i="5" s="1"/>
  <c r="AR13" i="5"/>
  <c r="AO23" i="5"/>
  <c r="AP17" i="5"/>
  <c r="AR29" i="5"/>
  <c r="AR30" i="5"/>
  <c r="AP19" i="5"/>
  <c r="AP20" i="5"/>
  <c r="AP10" i="10" s="1"/>
  <c r="BP23" i="5"/>
  <c r="AV15" i="5"/>
  <c r="AO21" i="5"/>
  <c r="Z27" i="5" l="1"/>
  <c r="Z8" i="8" s="1"/>
  <c r="Z9" i="9" s="1"/>
  <c r="BO24" i="5"/>
  <c r="AC24" i="5"/>
  <c r="AB25" i="5"/>
  <c r="AA26" i="5"/>
  <c r="AA19" i="6" s="1"/>
  <c r="Z10" i="5"/>
  <c r="Z11" i="5" s="1"/>
  <c r="AA8" i="5" s="1"/>
  <c r="Z7" i="5"/>
  <c r="AR8" i="6"/>
  <c r="AR15" i="10" s="1"/>
  <c r="AR17" i="6"/>
  <c r="AR22" i="10" s="1"/>
  <c r="AR7" i="6"/>
  <c r="AR18" i="6"/>
  <c r="AQ22" i="10"/>
  <c r="AP13" i="9"/>
  <c r="AQ9" i="10"/>
  <c r="AQ10" i="6"/>
  <c r="AQ17" i="10" s="1"/>
  <c r="AQ9" i="6"/>
  <c r="AQ16" i="10" s="1"/>
  <c r="AP38" i="7"/>
  <c r="AO11" i="8"/>
  <c r="AO12" i="8" s="1"/>
  <c r="BP11" i="8"/>
  <c r="AN12" i="8"/>
  <c r="BP12" i="8" s="1"/>
  <c r="AQ10" i="8"/>
  <c r="AQ12" i="9"/>
  <c r="AQ13" i="9" s="1"/>
  <c r="AT25" i="10"/>
  <c r="AT15" i="8"/>
  <c r="AP11" i="10"/>
  <c r="AP12" i="6"/>
  <c r="I20" i="6"/>
  <c r="I21" i="6" s="1"/>
  <c r="I26" i="6" s="1"/>
  <c r="I29" i="6" s="1"/>
  <c r="AP21" i="5"/>
  <c r="T11" i="6"/>
  <c r="AR16" i="5"/>
  <c r="AT14" i="5"/>
  <c r="AS13" i="5"/>
  <c r="AS29" i="5"/>
  <c r="AS30" i="5"/>
  <c r="AQ20" i="5"/>
  <c r="AQ10" i="10" s="1"/>
  <c r="AQ19" i="5"/>
  <c r="AR31" i="5"/>
  <c r="AR32" i="5" s="1"/>
  <c r="AR13" i="6" s="1"/>
  <c r="AR18" i="10" s="1"/>
  <c r="AP23" i="5"/>
  <c r="AQ17" i="5"/>
  <c r="J12" i="10"/>
  <c r="AA27" i="5" l="1"/>
  <c r="AA8" i="8" s="1"/>
  <c r="BO25" i="5"/>
  <c r="V14" i="2" s="1"/>
  <c r="AB26" i="5"/>
  <c r="AC25" i="5"/>
  <c r="AD24" i="5"/>
  <c r="AA9" i="5"/>
  <c r="AA10" i="5"/>
  <c r="AA7" i="5"/>
  <c r="AR23" i="10"/>
  <c r="AR14" i="10"/>
  <c r="AS17" i="6"/>
  <c r="AS7" i="6"/>
  <c r="AS14" i="10" s="1"/>
  <c r="AS18" i="6"/>
  <c r="AS23" i="10" s="1"/>
  <c r="AS8" i="6"/>
  <c r="AS15" i="10" s="1"/>
  <c r="AU25" i="10"/>
  <c r="AU31" i="6" s="1"/>
  <c r="AU15" i="8"/>
  <c r="AQ38" i="7"/>
  <c r="AP11" i="8"/>
  <c r="AP12" i="8" s="1"/>
  <c r="AT31" i="6"/>
  <c r="AQ11" i="10"/>
  <c r="AQ12" i="6"/>
  <c r="AR9" i="10"/>
  <c r="AR10" i="6"/>
  <c r="AR17" i="10" s="1"/>
  <c r="AR9" i="6"/>
  <c r="AR16" i="10" s="1"/>
  <c r="AR12" i="9"/>
  <c r="AR13" i="9" s="1"/>
  <c r="AR10" i="8"/>
  <c r="U11" i="6"/>
  <c r="AS31" i="5"/>
  <c r="AS32" i="5" s="1"/>
  <c r="AS13" i="6" s="1"/>
  <c r="AS18" i="10" s="1"/>
  <c r="AQ21" i="5"/>
  <c r="AR20" i="5"/>
  <c r="AR10" i="10" s="1"/>
  <c r="AR19" i="5"/>
  <c r="AT29" i="5"/>
  <c r="AT30" i="5"/>
  <c r="AQ23" i="5"/>
  <c r="AR17" i="5"/>
  <c r="AS16" i="5"/>
  <c r="AU14" i="5"/>
  <c r="AY15" i="5" s="1"/>
  <c r="AT13" i="5"/>
  <c r="AX15" i="5"/>
  <c r="J14" i="6"/>
  <c r="J15" i="6" s="1"/>
  <c r="AC26" i="5" l="1"/>
  <c r="AC19" i="6" s="1"/>
  <c r="AE24" i="5"/>
  <c r="AD25" i="5"/>
  <c r="AB27" i="5"/>
  <c r="AB19" i="6"/>
  <c r="BO26" i="5"/>
  <c r="V15" i="2" s="1"/>
  <c r="AA9" i="9"/>
  <c r="AA11" i="5"/>
  <c r="AB8" i="5" s="1"/>
  <c r="AS22" i="10"/>
  <c r="AT17" i="6"/>
  <c r="AT22" i="10" s="1"/>
  <c r="AT7" i="6"/>
  <c r="AT18" i="6"/>
  <c r="AT8" i="6"/>
  <c r="AS9" i="10"/>
  <c r="AS9" i="6"/>
  <c r="AS16" i="10" s="1"/>
  <c r="AS10" i="6"/>
  <c r="AS17" i="10" s="1"/>
  <c r="AS10" i="8"/>
  <c r="AS12" i="9" s="1"/>
  <c r="AS13" i="9" s="1"/>
  <c r="AR38" i="7"/>
  <c r="AQ11" i="8"/>
  <c r="AQ12" i="8" s="1"/>
  <c r="AV25" i="10"/>
  <c r="AV15" i="8"/>
  <c r="AR11" i="10"/>
  <c r="AR12" i="6"/>
  <c r="V11" i="6"/>
  <c r="AT16" i="5"/>
  <c r="AV14" i="5"/>
  <c r="AZ15" i="5" s="1"/>
  <c r="BQ15" i="5" s="1"/>
  <c r="X12" i="2" s="1"/>
  <c r="AU13" i="5"/>
  <c r="AU29" i="5"/>
  <c r="AU30" i="5"/>
  <c r="AS20" i="5"/>
  <c r="AS10" i="10" s="1"/>
  <c r="AS19" i="5"/>
  <c r="AR23" i="5"/>
  <c r="AS17" i="5"/>
  <c r="AT31" i="5"/>
  <c r="AT32" i="5" s="1"/>
  <c r="AT13" i="6" s="1"/>
  <c r="AT18" i="10" s="1"/>
  <c r="AR21" i="5"/>
  <c r="J19" i="10"/>
  <c r="AC27" i="5" l="1"/>
  <c r="AC8" i="8" s="1"/>
  <c r="AB8" i="8"/>
  <c r="AB9" i="9" s="1"/>
  <c r="BO27" i="5"/>
  <c r="AD26" i="5"/>
  <c r="AD19" i="6" s="1"/>
  <c r="AF24" i="5"/>
  <c r="AE25" i="5"/>
  <c r="AB10" i="5"/>
  <c r="AB9" i="5"/>
  <c r="AB7" i="5"/>
  <c r="AT15" i="10"/>
  <c r="AT23" i="10"/>
  <c r="AT14" i="10"/>
  <c r="AU17" i="6"/>
  <c r="AU22" i="10" s="1"/>
  <c r="AU7" i="6"/>
  <c r="AU14" i="10" s="1"/>
  <c r="AU18" i="6"/>
  <c r="AU23" i="10" s="1"/>
  <c r="AU8" i="6"/>
  <c r="AU15" i="10" s="1"/>
  <c r="AS38" i="7"/>
  <c r="AR11" i="8"/>
  <c r="AR12" i="8" s="1"/>
  <c r="AT9" i="10"/>
  <c r="AT9" i="6"/>
  <c r="AT16" i="10" s="1"/>
  <c r="AT10" i="6"/>
  <c r="AT17" i="10" s="1"/>
  <c r="AT10" i="8"/>
  <c r="AT12" i="9" s="1"/>
  <c r="AW25" i="10"/>
  <c r="AW31" i="6" s="1"/>
  <c r="AW15" i="8"/>
  <c r="AS11" i="10"/>
  <c r="AS12" i="6"/>
  <c r="AV31" i="6"/>
  <c r="AS21" i="5"/>
  <c r="W11" i="6"/>
  <c r="J20" i="6"/>
  <c r="J21" i="6" s="1"/>
  <c r="J26" i="6" s="1"/>
  <c r="J29" i="6" s="1"/>
  <c r="AU31" i="5"/>
  <c r="AU32" i="5" s="1"/>
  <c r="AU13" i="6" s="1"/>
  <c r="AU18" i="10" s="1"/>
  <c r="AU16" i="5"/>
  <c r="AW14" i="5"/>
  <c r="BA15" i="5" s="1"/>
  <c r="AV13" i="5"/>
  <c r="AV29" i="5"/>
  <c r="AV30" i="5"/>
  <c r="AS23" i="5"/>
  <c r="AT17" i="5"/>
  <c r="AT20" i="5"/>
  <c r="AT10" i="10" s="1"/>
  <c r="AT19" i="5"/>
  <c r="K12" i="10"/>
  <c r="K14" i="6"/>
  <c r="K15" i="6" s="1"/>
  <c r="AC9" i="9" l="1"/>
  <c r="AE26" i="5"/>
  <c r="AE19" i="6" s="1"/>
  <c r="AF25" i="5"/>
  <c r="AG24" i="5"/>
  <c r="AD27" i="5"/>
  <c r="AD8" i="8" s="1"/>
  <c r="AD9" i="9" s="1"/>
  <c r="AB11" i="5"/>
  <c r="AC8" i="5" s="1"/>
  <c r="AC9" i="5" s="1"/>
  <c r="AV18" i="6"/>
  <c r="AV23" i="10" s="1"/>
  <c r="AV8" i="6"/>
  <c r="AV15" i="10" s="1"/>
  <c r="AV17" i="6"/>
  <c r="AV22" i="10" s="1"/>
  <c r="AV7" i="6"/>
  <c r="AT13" i="9"/>
  <c r="AU10" i="8"/>
  <c r="AT11" i="10"/>
  <c r="AT12" i="6"/>
  <c r="AX25" i="10"/>
  <c r="AX31" i="6" s="1"/>
  <c r="AX15" i="8"/>
  <c r="AU9" i="10"/>
  <c r="AU9" i="6"/>
  <c r="AU16" i="10" s="1"/>
  <c r="AU10" i="6"/>
  <c r="AU17" i="10" s="1"/>
  <c r="AT38" i="7"/>
  <c r="AS11" i="8"/>
  <c r="AS12" i="8" s="1"/>
  <c r="AT21" i="5"/>
  <c r="AT23" i="5"/>
  <c r="AU17" i="5"/>
  <c r="AW13" i="5"/>
  <c r="AX14" i="5"/>
  <c r="AV16" i="5"/>
  <c r="AU20" i="5"/>
  <c r="AU10" i="10" s="1"/>
  <c r="AU19" i="5"/>
  <c r="AW29" i="5"/>
  <c r="AW30" i="5"/>
  <c r="AV31" i="5"/>
  <c r="AV32" i="5" s="1"/>
  <c r="AV13" i="6" s="1"/>
  <c r="AV18" i="10" s="1"/>
  <c r="K19" i="10"/>
  <c r="AE27" i="5" l="1"/>
  <c r="AE8" i="8" s="1"/>
  <c r="AE9" i="9" s="1"/>
  <c r="AH24" i="5"/>
  <c r="AG25" i="5"/>
  <c r="AF26" i="5"/>
  <c r="AF19" i="6" s="1"/>
  <c r="AC7" i="5"/>
  <c r="AC10" i="5"/>
  <c r="AC11" i="5" s="1"/>
  <c r="AD8" i="5" s="1"/>
  <c r="AV14" i="10"/>
  <c r="AW18" i="6"/>
  <c r="AW23" i="10" s="1"/>
  <c r="AW8" i="6"/>
  <c r="AW15" i="10" s="1"/>
  <c r="AW17" i="6"/>
  <c r="AW22" i="10" s="1"/>
  <c r="AW7" i="6"/>
  <c r="AW14" i="10" s="1"/>
  <c r="AU38" i="7"/>
  <c r="AT11" i="8"/>
  <c r="AT12" i="8" s="1"/>
  <c r="AU11" i="10"/>
  <c r="AU12" i="6"/>
  <c r="AV9" i="10"/>
  <c r="AV9" i="6"/>
  <c r="AV16" i="10" s="1"/>
  <c r="AV10" i="6"/>
  <c r="AV17" i="10" s="1"/>
  <c r="AV10" i="8"/>
  <c r="AV12" i="9" s="1"/>
  <c r="AV13" i="9" s="1"/>
  <c r="AU12" i="9"/>
  <c r="AU13" i="9" s="1"/>
  <c r="AY25" i="10"/>
  <c r="AY31" i="6" s="1"/>
  <c r="AY15" i="8"/>
  <c r="Y11" i="6"/>
  <c r="X11" i="6"/>
  <c r="K20" i="6"/>
  <c r="K21" i="6" s="1"/>
  <c r="K26" i="6" s="1"/>
  <c r="K29" i="6" s="1"/>
  <c r="AW31" i="5"/>
  <c r="AW32" i="5" s="1"/>
  <c r="AW13" i="6" s="1"/>
  <c r="AW18" i="10" s="1"/>
  <c r="AV20" i="5"/>
  <c r="AV10" i="10" s="1"/>
  <c r="AV19" i="5"/>
  <c r="AX29" i="5"/>
  <c r="AX30" i="5"/>
  <c r="AU23" i="5"/>
  <c r="AV17" i="5"/>
  <c r="BB15" i="5"/>
  <c r="AU21" i="5"/>
  <c r="AW16" i="5"/>
  <c r="AY14" i="5"/>
  <c r="AX13" i="5"/>
  <c r="L12" i="10"/>
  <c r="L14" i="6"/>
  <c r="L15" i="6" s="1"/>
  <c r="AF27" i="5" l="1"/>
  <c r="AF8" i="8" s="1"/>
  <c r="AF9" i="9" s="1"/>
  <c r="AG26" i="5"/>
  <c r="AG19" i="6" s="1"/>
  <c r="AH25" i="5"/>
  <c r="AI24" i="5"/>
  <c r="AD9" i="5"/>
  <c r="AD10" i="5"/>
  <c r="AD7" i="5"/>
  <c r="AX18" i="6"/>
  <c r="AX23" i="10" s="1"/>
  <c r="AX8" i="6"/>
  <c r="AX15" i="10" s="1"/>
  <c r="AX17" i="6"/>
  <c r="AX22" i="10" s="1"/>
  <c r="AX7" i="6"/>
  <c r="AX14" i="10" s="1"/>
  <c r="AZ25" i="10"/>
  <c r="AZ15" i="8"/>
  <c r="AV11" i="10"/>
  <c r="AV12" i="6"/>
  <c r="AW9" i="10"/>
  <c r="AW9" i="6"/>
  <c r="AW16" i="10" s="1"/>
  <c r="AW10" i="6"/>
  <c r="AW17" i="10" s="1"/>
  <c r="AW10" i="8"/>
  <c r="AW12" i="9" s="1"/>
  <c r="AW13" i="9" s="1"/>
  <c r="AV38" i="7"/>
  <c r="AU11" i="8"/>
  <c r="AU12" i="8" s="1"/>
  <c r="AX31" i="5"/>
  <c r="AX32" i="5" s="1"/>
  <c r="AX13" i="6" s="1"/>
  <c r="AX18" i="10" s="1"/>
  <c r="AY29" i="5"/>
  <c r="AY30" i="5"/>
  <c r="BC15" i="5"/>
  <c r="AV21" i="5"/>
  <c r="AW20" i="5"/>
  <c r="AW10" i="10" s="1"/>
  <c r="AW19" i="5"/>
  <c r="AX16" i="5"/>
  <c r="AZ14" i="5"/>
  <c r="BD15" i="5" s="1"/>
  <c r="AY13" i="5"/>
  <c r="AV23" i="5"/>
  <c r="AW17" i="5"/>
  <c r="L19" i="10"/>
  <c r="AG27" i="5" l="1"/>
  <c r="AG8" i="8" s="1"/>
  <c r="AG9" i="9" s="1"/>
  <c r="AJ24" i="5"/>
  <c r="AI25" i="5"/>
  <c r="AH26" i="5"/>
  <c r="AH19" i="6" s="1"/>
  <c r="AD11" i="5"/>
  <c r="AE8" i="5" s="1"/>
  <c r="AY18" i="6"/>
  <c r="AY23" i="10" s="1"/>
  <c r="AY8" i="6"/>
  <c r="AY15" i="10" s="1"/>
  <c r="AY17" i="6"/>
  <c r="AY22" i="10" s="1"/>
  <c r="AY7" i="6"/>
  <c r="AY14" i="10" s="1"/>
  <c r="AW38" i="7"/>
  <c r="AV11" i="8"/>
  <c r="AV12" i="8" s="1"/>
  <c r="AX9" i="10"/>
  <c r="AX10" i="6"/>
  <c r="AX17" i="10" s="1"/>
  <c r="AX9" i="6"/>
  <c r="AX16" i="10" s="1"/>
  <c r="AX10" i="8"/>
  <c r="BA25" i="10"/>
  <c r="BA15" i="8"/>
  <c r="AW11" i="10"/>
  <c r="AW12" i="6"/>
  <c r="AZ31" i="6"/>
  <c r="BQ31" i="6" s="1"/>
  <c r="BQ25" i="10"/>
  <c r="BQ15" i="8"/>
  <c r="Z11" i="6"/>
  <c r="AA11" i="6"/>
  <c r="AW21" i="5"/>
  <c r="AW23" i="5"/>
  <c r="AX17" i="5"/>
  <c r="AY16" i="5"/>
  <c r="BA14" i="5"/>
  <c r="BE15" i="5" s="1"/>
  <c r="AZ13" i="5"/>
  <c r="AZ29" i="5"/>
  <c r="AZ30" i="5"/>
  <c r="BQ30" i="5" s="1"/>
  <c r="BQ14" i="5"/>
  <c r="X11" i="2" s="1"/>
  <c r="AX20" i="5"/>
  <c r="AX10" i="10" s="1"/>
  <c r="AX19" i="5"/>
  <c r="AY31" i="5"/>
  <c r="AY32" i="5" s="1"/>
  <c r="AY13" i="6" s="1"/>
  <c r="AY18" i="10" s="1"/>
  <c r="AH27" i="5" l="1"/>
  <c r="AH8" i="8" s="1"/>
  <c r="AH9" i="9" s="1"/>
  <c r="AI26" i="5"/>
  <c r="AI19" i="6" s="1"/>
  <c r="AJ25" i="5"/>
  <c r="AK24" i="5"/>
  <c r="AE10" i="5"/>
  <c r="AE9" i="5"/>
  <c r="AE7" i="5"/>
  <c r="AZ18" i="6"/>
  <c r="AZ8" i="6"/>
  <c r="AZ17" i="6"/>
  <c r="AZ7" i="6"/>
  <c r="AX11" i="10"/>
  <c r="AX12" i="6"/>
  <c r="AY10" i="8"/>
  <c r="AY9" i="10"/>
  <c r="AY10" i="6"/>
  <c r="AY17" i="10" s="1"/>
  <c r="AY9" i="6"/>
  <c r="AY16" i="10" s="1"/>
  <c r="BB25" i="10"/>
  <c r="BB31" i="6" s="1"/>
  <c r="BB15" i="8"/>
  <c r="BA31" i="6"/>
  <c r="AX12" i="9"/>
  <c r="AX13" i="9" s="1"/>
  <c r="AX38" i="7"/>
  <c r="AW11" i="8"/>
  <c r="AW12" i="8" s="1"/>
  <c r="BQ19" i="8"/>
  <c r="AX21" i="5"/>
  <c r="BO9" i="10"/>
  <c r="BO10" i="6"/>
  <c r="L20" i="6"/>
  <c r="L21" i="6" s="1"/>
  <c r="L26" i="6" s="1"/>
  <c r="L29" i="6" s="1"/>
  <c r="AZ31" i="5"/>
  <c r="BQ29" i="5"/>
  <c r="AZ16" i="5"/>
  <c r="BB14" i="5"/>
  <c r="BF15" i="5" s="1"/>
  <c r="BA13" i="5"/>
  <c r="BQ13" i="5"/>
  <c r="X10" i="2" s="1"/>
  <c r="BA29" i="5"/>
  <c r="BA30" i="5"/>
  <c r="AY20" i="5"/>
  <c r="AY10" i="10" s="1"/>
  <c r="AY19" i="5"/>
  <c r="AX23" i="5"/>
  <c r="AY17" i="5"/>
  <c r="M12" i="10"/>
  <c r="M14" i="6"/>
  <c r="M15" i="6" s="1"/>
  <c r="AI27" i="5" l="1"/>
  <c r="AI8" i="8" s="1"/>
  <c r="AI9" i="9" s="1"/>
  <c r="AL24" i="5"/>
  <c r="AK25" i="5"/>
  <c r="AJ26" i="5"/>
  <c r="AJ19" i="6" s="1"/>
  <c r="AE11" i="5"/>
  <c r="AF8" i="5" s="1"/>
  <c r="AF10" i="5" s="1"/>
  <c r="AZ14" i="10"/>
  <c r="BQ14" i="10" s="1"/>
  <c r="BQ7" i="6"/>
  <c r="AZ22" i="10"/>
  <c r="BQ22" i="10" s="1"/>
  <c r="BQ17" i="6"/>
  <c r="BA17" i="6"/>
  <c r="BA7" i="6"/>
  <c r="BA18" i="6"/>
  <c r="BA8" i="6"/>
  <c r="AZ15" i="10"/>
  <c r="BQ15" i="10" s="1"/>
  <c r="BQ8" i="6"/>
  <c r="AZ23" i="10"/>
  <c r="BQ23" i="10" s="1"/>
  <c r="BQ18" i="6"/>
  <c r="BQ31" i="5"/>
  <c r="AZ32" i="5"/>
  <c r="AZ13" i="6" s="1"/>
  <c r="AZ18" i="10" s="1"/>
  <c r="BC25" i="10"/>
  <c r="BC15" i="8"/>
  <c r="AZ10" i="8"/>
  <c r="AY11" i="10"/>
  <c r="AY12" i="6"/>
  <c r="AY38" i="7"/>
  <c r="AX11" i="8"/>
  <c r="AX12" i="8" s="1"/>
  <c r="AY12" i="9"/>
  <c r="AY13" i="9" s="1"/>
  <c r="AZ9" i="10"/>
  <c r="AZ10" i="6"/>
  <c r="AZ17" i="10" s="1"/>
  <c r="AZ9" i="6"/>
  <c r="AZ16" i="10" s="1"/>
  <c r="AD11" i="6"/>
  <c r="AC11" i="6"/>
  <c r="AB11" i="6"/>
  <c r="BO9" i="6"/>
  <c r="BA16" i="5"/>
  <c r="BC14" i="5"/>
  <c r="BG15" i="5" s="1"/>
  <c r="BB13" i="5"/>
  <c r="AY23" i="5"/>
  <c r="AZ17" i="5"/>
  <c r="BA31" i="5"/>
  <c r="BA32" i="5" s="1"/>
  <c r="BA13" i="6" s="1"/>
  <c r="BA18" i="10" s="1"/>
  <c r="BB29" i="5"/>
  <c r="BB30" i="5"/>
  <c r="AY21" i="5"/>
  <c r="AZ20" i="5"/>
  <c r="AZ10" i="10" s="1"/>
  <c r="AZ19" i="5"/>
  <c r="BQ16" i="5"/>
  <c r="BO16" i="10"/>
  <c r="BO17" i="10"/>
  <c r="M19" i="10"/>
  <c r="AJ27" i="5" l="1"/>
  <c r="AJ8" i="8" s="1"/>
  <c r="AJ9" i="9" s="1"/>
  <c r="AK26" i="5"/>
  <c r="AK19" i="6" s="1"/>
  <c r="AL25" i="5"/>
  <c r="AM24" i="5"/>
  <c r="AF7" i="5"/>
  <c r="AF9" i="5"/>
  <c r="AF11" i="5" s="1"/>
  <c r="AG8" i="5" s="1"/>
  <c r="BA23" i="10"/>
  <c r="BA15" i="10"/>
  <c r="BA14" i="10"/>
  <c r="BA22" i="10"/>
  <c r="BB17" i="6"/>
  <c r="BB22" i="10" s="1"/>
  <c r="BB7" i="6"/>
  <c r="BB14" i="10" s="1"/>
  <c r="BB18" i="6"/>
  <c r="BB23" i="10" s="1"/>
  <c r="BB8" i="6"/>
  <c r="BB15" i="10" s="1"/>
  <c r="BD25" i="10"/>
  <c r="BD31" i="6" s="1"/>
  <c r="BD15" i="8"/>
  <c r="BC31" i="6"/>
  <c r="AZ38" i="7"/>
  <c r="AY11" i="8"/>
  <c r="AY12" i="8" s="1"/>
  <c r="BA10" i="8"/>
  <c r="BA12" i="9" s="1"/>
  <c r="BQ10" i="8"/>
  <c r="AZ11" i="10"/>
  <c r="AZ12" i="6"/>
  <c r="BA9" i="10"/>
  <c r="BA10" i="6"/>
  <c r="BA17" i="10" s="1"/>
  <c r="BA9" i="6"/>
  <c r="BA16" i="10" s="1"/>
  <c r="AZ12" i="9"/>
  <c r="BO11" i="6"/>
  <c r="AZ23" i="5"/>
  <c r="BA17" i="5"/>
  <c r="BQ17" i="5"/>
  <c r="X13" i="2" s="1"/>
  <c r="BB31" i="5"/>
  <c r="BB32" i="5" s="1"/>
  <c r="BB13" i="6" s="1"/>
  <c r="BB18" i="10" s="1"/>
  <c r="AZ21" i="5"/>
  <c r="BQ21" i="5" s="1"/>
  <c r="BQ19" i="5"/>
  <c r="BB16" i="5"/>
  <c r="BD14" i="5"/>
  <c r="BC13" i="5"/>
  <c r="BQ20" i="5"/>
  <c r="BC29" i="5"/>
  <c r="BC30" i="5"/>
  <c r="BA20" i="5"/>
  <c r="BA10" i="10" s="1"/>
  <c r="BA19" i="5"/>
  <c r="AM25" i="5" l="1"/>
  <c r="AN24" i="5"/>
  <c r="AL26" i="5"/>
  <c r="AL19" i="6" s="1"/>
  <c r="AK27" i="5"/>
  <c r="AK8" i="8" s="1"/>
  <c r="AK9" i="9" s="1"/>
  <c r="AG7" i="5"/>
  <c r="AG10" i="5"/>
  <c r="AG9" i="5"/>
  <c r="BC17" i="6"/>
  <c r="BC7" i="6"/>
  <c r="BC18" i="6"/>
  <c r="BC23" i="10" s="1"/>
  <c r="BC8" i="6"/>
  <c r="BC15" i="10" s="1"/>
  <c r="BB9" i="10"/>
  <c r="BB9" i="6"/>
  <c r="BB16" i="10" s="1"/>
  <c r="BB10" i="6"/>
  <c r="BB17" i="10" s="1"/>
  <c r="BA11" i="10"/>
  <c r="BA12" i="6"/>
  <c r="AZ11" i="8"/>
  <c r="BA38" i="7"/>
  <c r="BQ38" i="7"/>
  <c r="BE25" i="10"/>
  <c r="BE15" i="8"/>
  <c r="AZ13" i="9"/>
  <c r="BQ13" i="9" s="1"/>
  <c r="BQ12" i="9"/>
  <c r="BA13" i="9"/>
  <c r="BB10" i="8"/>
  <c r="M20" i="6"/>
  <c r="M21" i="6" s="1"/>
  <c r="M26" i="6" s="1"/>
  <c r="M29" i="6" s="1"/>
  <c r="AE11" i="6"/>
  <c r="BC16" i="5"/>
  <c r="BE14" i="5"/>
  <c r="BI15" i="5" s="1"/>
  <c r="BD13" i="5"/>
  <c r="BD29" i="5"/>
  <c r="BD30" i="5"/>
  <c r="BB19" i="5"/>
  <c r="BB20" i="5"/>
  <c r="BB10" i="10" s="1"/>
  <c r="BA21" i="5"/>
  <c r="BC31" i="5"/>
  <c r="BC32" i="5" s="1"/>
  <c r="BC13" i="6" s="1"/>
  <c r="BC18" i="10" s="1"/>
  <c r="BA23" i="5"/>
  <c r="BB17" i="5"/>
  <c r="BQ23" i="5"/>
  <c r="BH15" i="5"/>
  <c r="N12" i="10"/>
  <c r="AL27" i="5" l="1"/>
  <c r="AL8" i="8" s="1"/>
  <c r="AL9" i="9" s="1"/>
  <c r="BP24" i="5"/>
  <c r="AO24" i="5"/>
  <c r="AN25" i="5"/>
  <c r="AM26" i="5"/>
  <c r="AM19" i="6" s="1"/>
  <c r="AG11" i="5"/>
  <c r="AH8" i="5" s="1"/>
  <c r="BD17" i="6"/>
  <c r="BD22" i="10" s="1"/>
  <c r="BD18" i="6"/>
  <c r="BD8" i="6"/>
  <c r="BD15" i="10" s="1"/>
  <c r="BD7" i="6"/>
  <c r="BD14" i="10" s="1"/>
  <c r="BC14" i="10"/>
  <c r="BC22" i="10"/>
  <c r="BB38" i="7"/>
  <c r="BA11" i="8"/>
  <c r="BA12" i="8" s="1"/>
  <c r="BQ11" i="8"/>
  <c r="AZ12" i="8"/>
  <c r="BQ12" i="8" s="1"/>
  <c r="BC10" i="8"/>
  <c r="BC12" i="9" s="1"/>
  <c r="BC13" i="9" s="1"/>
  <c r="BF25" i="10"/>
  <c r="BF31" i="6" s="1"/>
  <c r="BF15" i="8"/>
  <c r="BB11" i="10"/>
  <c r="BB12" i="6"/>
  <c r="BC9" i="10"/>
  <c r="BC9" i="6"/>
  <c r="BC16" i="10" s="1"/>
  <c r="BC10" i="6"/>
  <c r="BC17" i="10" s="1"/>
  <c r="BB12" i="9"/>
  <c r="BE31" i="6"/>
  <c r="N19" i="10"/>
  <c r="N14" i="6"/>
  <c r="N15" i="6" s="1"/>
  <c r="AF11" i="6"/>
  <c r="AG11" i="6"/>
  <c r="BD31" i="5"/>
  <c r="BD32" i="5" s="1"/>
  <c r="BD13" i="6" s="1"/>
  <c r="BD18" i="10" s="1"/>
  <c r="BE13" i="5"/>
  <c r="BD16" i="5"/>
  <c r="BF14" i="5"/>
  <c r="BJ15" i="5" s="1"/>
  <c r="BB23" i="5"/>
  <c r="BC17" i="5"/>
  <c r="BE29" i="5"/>
  <c r="BE30" i="5"/>
  <c r="BC19" i="5"/>
  <c r="BC20" i="5"/>
  <c r="BC10" i="10" s="1"/>
  <c r="BB21" i="5"/>
  <c r="AM27" i="5" l="1"/>
  <c r="AM8" i="8" s="1"/>
  <c r="AM9" i="9" s="1"/>
  <c r="BP25" i="5"/>
  <c r="W14" i="2" s="1"/>
  <c r="AN26" i="5"/>
  <c r="AO25" i="5"/>
  <c r="AP24" i="5"/>
  <c r="AH10" i="5"/>
  <c r="AH7" i="5"/>
  <c r="AH9" i="5"/>
  <c r="BE18" i="6"/>
  <c r="BE23" i="10" s="1"/>
  <c r="BE8" i="6"/>
  <c r="BE17" i="6"/>
  <c r="BE22" i="10" s="1"/>
  <c r="BE7" i="6"/>
  <c r="BD23" i="10"/>
  <c r="BC11" i="10"/>
  <c r="BC12" i="6"/>
  <c r="BD9" i="6"/>
  <c r="BD16" i="10" s="1"/>
  <c r="BD9" i="10"/>
  <c r="BD10" i="6"/>
  <c r="BD17" i="10" s="1"/>
  <c r="BG25" i="10"/>
  <c r="BG31" i="6" s="1"/>
  <c r="BG15" i="8"/>
  <c r="BC38" i="7"/>
  <c r="BB11" i="8"/>
  <c r="BB12" i="8" s="1"/>
  <c r="BB13" i="9"/>
  <c r="BD10" i="8"/>
  <c r="BC21" i="5"/>
  <c r="BD19" i="5"/>
  <c r="BD20" i="5"/>
  <c r="BD10" i="10" s="1"/>
  <c r="BE31" i="5"/>
  <c r="BE32" i="5" s="1"/>
  <c r="BE13" i="6" s="1"/>
  <c r="BE18" i="10" s="1"/>
  <c r="BE16" i="5"/>
  <c r="BG14" i="5"/>
  <c r="BF13" i="5"/>
  <c r="BC23" i="5"/>
  <c r="BD17" i="5"/>
  <c r="BF29" i="5"/>
  <c r="BF30" i="5"/>
  <c r="AQ24" i="5" l="1"/>
  <c r="AP25" i="5"/>
  <c r="AO26" i="5"/>
  <c r="AO19" i="6" s="1"/>
  <c r="AN27" i="5"/>
  <c r="BP26" i="5"/>
  <c r="W15" i="2" s="1"/>
  <c r="AN19" i="6"/>
  <c r="AH11" i="5"/>
  <c r="AI8" i="5" s="1"/>
  <c r="AI9" i="5" s="1"/>
  <c r="BE14" i="10"/>
  <c r="BF18" i="6"/>
  <c r="BF8" i="6"/>
  <c r="BF15" i="10" s="1"/>
  <c r="BF17" i="6"/>
  <c r="BF22" i="10" s="1"/>
  <c r="BF7" i="6"/>
  <c r="BF14" i="10" s="1"/>
  <c r="BE15" i="10"/>
  <c r="BD38" i="7"/>
  <c r="BC11" i="8"/>
  <c r="BC12" i="8" s="1"/>
  <c r="BD11" i="10"/>
  <c r="BD12" i="6"/>
  <c r="BH25" i="10"/>
  <c r="BH31" i="6" s="1"/>
  <c r="BH15" i="8"/>
  <c r="BE9" i="10"/>
  <c r="BE9" i="6"/>
  <c r="BE16" i="10" s="1"/>
  <c r="BE10" i="6"/>
  <c r="BE17" i="10" s="1"/>
  <c r="BE10" i="8"/>
  <c r="BE12" i="9" s="1"/>
  <c r="BE13" i="9" s="1"/>
  <c r="BD12" i="9"/>
  <c r="BF31" i="5"/>
  <c r="BF32" i="5" s="1"/>
  <c r="BF13" i="6" s="1"/>
  <c r="BF18" i="10" s="1"/>
  <c r="AH11" i="6"/>
  <c r="N20" i="6"/>
  <c r="N21" i="6" s="1"/>
  <c r="N26" i="6" s="1"/>
  <c r="N29" i="6" s="1"/>
  <c r="BD21" i="5"/>
  <c r="BD23" i="5"/>
  <c r="BE17" i="5"/>
  <c r="BF16" i="5"/>
  <c r="BH14" i="5"/>
  <c r="BG13" i="5"/>
  <c r="BG29" i="5"/>
  <c r="BG30" i="5"/>
  <c r="BE20" i="5"/>
  <c r="BE10" i="10" s="1"/>
  <c r="BE19" i="5"/>
  <c r="BK15" i="5"/>
  <c r="O12" i="10"/>
  <c r="AO27" i="5" l="1"/>
  <c r="AO8" i="8" s="1"/>
  <c r="AN8" i="8"/>
  <c r="AN9" i="9" s="1"/>
  <c r="BP27" i="5"/>
  <c r="AP26" i="5"/>
  <c r="AP19" i="6" s="1"/>
  <c r="AQ25" i="5"/>
  <c r="AR24" i="5"/>
  <c r="AI7" i="5"/>
  <c r="AI10" i="5"/>
  <c r="AI11" i="5" s="1"/>
  <c r="AJ8" i="5" s="1"/>
  <c r="BG18" i="6"/>
  <c r="BG23" i="10" s="1"/>
  <c r="BG8" i="6"/>
  <c r="BG15" i="10" s="1"/>
  <c r="BG17" i="6"/>
  <c r="BG7" i="6"/>
  <c r="BG14" i="10" s="1"/>
  <c r="BF23" i="10"/>
  <c r="BF9" i="10"/>
  <c r="BF9" i="6"/>
  <c r="BF16" i="10" s="1"/>
  <c r="BF10" i="6"/>
  <c r="BF17" i="10" s="1"/>
  <c r="BE11" i="10"/>
  <c r="BE12" i="6"/>
  <c r="BI25" i="10"/>
  <c r="BI31" i="6" s="1"/>
  <c r="BI15" i="8"/>
  <c r="BF10" i="8"/>
  <c r="BF12" i="9" s="1"/>
  <c r="BF13" i="9" s="1"/>
  <c r="BD13" i="9"/>
  <c r="BE38" i="7"/>
  <c r="BD11" i="8"/>
  <c r="BD12" i="8" s="1"/>
  <c r="AI11" i="6"/>
  <c r="BE21" i="5"/>
  <c r="O19" i="10"/>
  <c r="O14" i="6"/>
  <c r="O15" i="6" s="1"/>
  <c r="BG31" i="5"/>
  <c r="BG32" i="5" s="1"/>
  <c r="BG13" i="6" s="1"/>
  <c r="BG18" i="10" s="1"/>
  <c r="BG16" i="5"/>
  <c r="BI14" i="5"/>
  <c r="BH13" i="5"/>
  <c r="BH29" i="5"/>
  <c r="BH30" i="5"/>
  <c r="BE23" i="5"/>
  <c r="BF17" i="5"/>
  <c r="BF19" i="5"/>
  <c r="BF20" i="5"/>
  <c r="BF10" i="10" s="1"/>
  <c r="BL15" i="5"/>
  <c r="BR15" i="5" s="1"/>
  <c r="Y12" i="2" s="1"/>
  <c r="AO9" i="9" l="1"/>
  <c r="AP27" i="5"/>
  <c r="AP8" i="8" s="1"/>
  <c r="AP9" i="9" s="1"/>
  <c r="AS24" i="5"/>
  <c r="AR25" i="5"/>
  <c r="AQ26" i="5"/>
  <c r="AQ19" i="6" s="1"/>
  <c r="AJ7" i="5"/>
  <c r="AJ9" i="5"/>
  <c r="AJ10" i="5"/>
  <c r="BH17" i="6"/>
  <c r="BH22" i="10" s="1"/>
  <c r="BH7" i="6"/>
  <c r="BH18" i="6"/>
  <c r="BH8" i="6"/>
  <c r="BH15" i="10" s="1"/>
  <c r="BG22" i="10"/>
  <c r="BF38" i="7"/>
  <c r="BE11" i="8"/>
  <c r="BE12" i="8" s="1"/>
  <c r="BJ25" i="10"/>
  <c r="BJ31" i="6" s="1"/>
  <c r="BJ15" i="8"/>
  <c r="BG9" i="10"/>
  <c r="BG10" i="6"/>
  <c r="BG17" i="10" s="1"/>
  <c r="BG9" i="6"/>
  <c r="BG16" i="10" s="1"/>
  <c r="BF11" i="10"/>
  <c r="BF12" i="6"/>
  <c r="BG10" i="8"/>
  <c r="BG12" i="9" s="1"/>
  <c r="O20" i="6"/>
  <c r="O21" i="6" s="1"/>
  <c r="O26" i="6" s="1"/>
  <c r="O29" i="6" s="1"/>
  <c r="BH31" i="5"/>
  <c r="BH32" i="5" s="1"/>
  <c r="BH13" i="6" s="1"/>
  <c r="BH18" i="10" s="1"/>
  <c r="BF21" i="5"/>
  <c r="BH16" i="5"/>
  <c r="BJ14" i="5"/>
  <c r="BI13" i="5"/>
  <c r="BI29" i="5"/>
  <c r="BI30" i="5"/>
  <c r="BG20" i="5"/>
  <c r="BG10" i="10" s="1"/>
  <c r="BG19" i="5"/>
  <c r="BF23" i="5"/>
  <c r="BG17" i="5"/>
  <c r="AJ11" i="5" l="1"/>
  <c r="AK8" i="5" s="1"/>
  <c r="AQ27" i="5"/>
  <c r="AQ8" i="8" s="1"/>
  <c r="AQ9" i="9" s="1"/>
  <c r="AR26" i="5"/>
  <c r="AR19" i="6" s="1"/>
  <c r="AT24" i="5"/>
  <c r="AS25" i="5"/>
  <c r="AK10" i="5"/>
  <c r="AK7" i="5"/>
  <c r="AK9" i="5"/>
  <c r="BI17" i="6"/>
  <c r="BI22" i="10" s="1"/>
  <c r="BI7" i="6"/>
  <c r="BI14" i="10" s="1"/>
  <c r="BI18" i="6"/>
  <c r="BI23" i="10" s="1"/>
  <c r="BI8" i="6"/>
  <c r="BI15" i="10" s="1"/>
  <c r="BH23" i="10"/>
  <c r="BH14" i="10"/>
  <c r="BH9" i="10"/>
  <c r="BH10" i="6"/>
  <c r="BH17" i="10" s="1"/>
  <c r="BH9" i="6"/>
  <c r="BH16" i="10" s="1"/>
  <c r="BG13" i="9"/>
  <c r="BH10" i="8"/>
  <c r="BK25" i="10"/>
  <c r="BK31" i="6" s="1"/>
  <c r="BK15" i="8"/>
  <c r="BG38" i="7"/>
  <c r="BF11" i="8"/>
  <c r="BF12" i="8" s="1"/>
  <c r="BG11" i="10"/>
  <c r="BG12" i="6"/>
  <c r="BG21" i="5"/>
  <c r="AK11" i="6"/>
  <c r="AJ11" i="6"/>
  <c r="BI16" i="5"/>
  <c r="BK14" i="5"/>
  <c r="BJ13" i="5"/>
  <c r="BJ29" i="5"/>
  <c r="BJ30" i="5"/>
  <c r="BH19" i="5"/>
  <c r="BH20" i="5"/>
  <c r="BH10" i="10" s="1"/>
  <c r="BI31" i="5"/>
  <c r="BI32" i="5" s="1"/>
  <c r="BI13" i="6" s="1"/>
  <c r="BI18" i="10" s="1"/>
  <c r="BG23" i="5"/>
  <c r="BH17" i="5"/>
  <c r="AT25" i="5" l="1"/>
  <c r="AU24" i="5"/>
  <c r="AR27" i="5"/>
  <c r="AR8" i="8" s="1"/>
  <c r="AR9" i="9" s="1"/>
  <c r="AS26" i="5"/>
  <c r="AS19" i="6" s="1"/>
  <c r="AK11" i="5"/>
  <c r="AL8" i="5" s="1"/>
  <c r="BJ17" i="6"/>
  <c r="BJ22" i="10" s="1"/>
  <c r="BJ7" i="6"/>
  <c r="BJ14" i="10" s="1"/>
  <c r="BJ18" i="6"/>
  <c r="BJ23" i="10" s="1"/>
  <c r="BJ8" i="6"/>
  <c r="BJ15" i="10" s="1"/>
  <c r="BH11" i="10"/>
  <c r="BH12" i="6"/>
  <c r="BI10" i="8"/>
  <c r="BI12" i="9" s="1"/>
  <c r="BI13" i="9" s="1"/>
  <c r="BH12" i="9"/>
  <c r="BH38" i="7"/>
  <c r="BG11" i="8"/>
  <c r="BG12" i="8" s="1"/>
  <c r="BL25" i="10"/>
  <c r="BL15" i="8"/>
  <c r="BI9" i="10"/>
  <c r="BI10" i="6"/>
  <c r="BI17" i="10" s="1"/>
  <c r="BI9" i="6"/>
  <c r="BI16" i="10" s="1"/>
  <c r="BH21" i="5"/>
  <c r="BH23" i="5"/>
  <c r="BI17" i="5"/>
  <c r="BJ16" i="5"/>
  <c r="BL14" i="5"/>
  <c r="BK13" i="5"/>
  <c r="BK29" i="5"/>
  <c r="BK30" i="5"/>
  <c r="BI20" i="5"/>
  <c r="BI10" i="10" s="1"/>
  <c r="BI19" i="5"/>
  <c r="BN32" i="5"/>
  <c r="BJ31" i="5"/>
  <c r="BJ32" i="5" s="1"/>
  <c r="BJ13" i="6" s="1"/>
  <c r="BJ18" i="10" s="1"/>
  <c r="P12" i="10"/>
  <c r="BN10" i="10"/>
  <c r="AS27" i="5" l="1"/>
  <c r="AS8" i="8" s="1"/>
  <c r="AS9" i="9" s="1"/>
  <c r="AU25" i="5"/>
  <c r="AV24" i="5"/>
  <c r="AT26" i="5"/>
  <c r="AT19" i="6" s="1"/>
  <c r="AL10" i="5"/>
  <c r="AL7" i="5"/>
  <c r="AL9" i="5"/>
  <c r="BK17" i="6"/>
  <c r="BK22" i="10" s="1"/>
  <c r="BK7" i="6"/>
  <c r="BK14" i="10" s="1"/>
  <c r="BK18" i="6"/>
  <c r="BK23" i="10" s="1"/>
  <c r="BK8" i="6"/>
  <c r="BK15" i="10" s="1"/>
  <c r="BJ9" i="10"/>
  <c r="BJ10" i="6"/>
  <c r="BJ17" i="10" s="1"/>
  <c r="BJ9" i="6"/>
  <c r="BJ16" i="10" s="1"/>
  <c r="BI38" i="7"/>
  <c r="BH11" i="8"/>
  <c r="BH12" i="8" s="1"/>
  <c r="BH13" i="9"/>
  <c r="BL31" i="6"/>
  <c r="BR31" i="6" s="1"/>
  <c r="BR25" i="10"/>
  <c r="BJ10" i="8"/>
  <c r="BJ12" i="9" s="1"/>
  <c r="BJ13" i="9" s="1"/>
  <c r="BI11" i="10"/>
  <c r="BI12" i="6"/>
  <c r="AL11" i="6"/>
  <c r="BR15" i="8"/>
  <c r="BI21" i="5"/>
  <c r="AM11" i="6"/>
  <c r="BL29" i="5"/>
  <c r="BL30" i="5"/>
  <c r="BR30" i="5" s="1"/>
  <c r="BR14" i="5"/>
  <c r="Y11" i="2" s="1"/>
  <c r="BJ20" i="5"/>
  <c r="BJ10" i="10" s="1"/>
  <c r="BJ19" i="5"/>
  <c r="BK16" i="5"/>
  <c r="BL13" i="5"/>
  <c r="BI23" i="5"/>
  <c r="BJ17" i="5"/>
  <c r="BK31" i="5"/>
  <c r="BK32" i="5" s="1"/>
  <c r="BK13" i="6" s="1"/>
  <c r="BK18" i="10" s="1"/>
  <c r="AT27" i="5" l="1"/>
  <c r="AT8" i="8" s="1"/>
  <c r="AT9" i="9" s="1"/>
  <c r="AW24" i="5"/>
  <c r="AV25" i="5"/>
  <c r="AU26" i="5"/>
  <c r="AU19" i="6" s="1"/>
  <c r="AL11" i="5"/>
  <c r="AM8" i="5" s="1"/>
  <c r="AM10" i="5" s="1"/>
  <c r="BL7" i="6"/>
  <c r="BL18" i="6"/>
  <c r="BL8" i="6"/>
  <c r="BL17" i="6"/>
  <c r="BK9" i="10"/>
  <c r="BK9" i="6"/>
  <c r="BK16" i="10" s="1"/>
  <c r="BK10" i="6"/>
  <c r="BK17" i="10" s="1"/>
  <c r="BK10" i="8"/>
  <c r="BJ11" i="10"/>
  <c r="BJ12" i="6"/>
  <c r="BJ38" i="7"/>
  <c r="BI11" i="8"/>
  <c r="BI12" i="8" s="1"/>
  <c r="BR19" i="8"/>
  <c r="BJ21" i="5"/>
  <c r="BN13" i="6"/>
  <c r="P14" i="6"/>
  <c r="P15" i="6" s="1"/>
  <c r="BP10" i="6"/>
  <c r="BL16" i="5"/>
  <c r="BR13" i="5"/>
  <c r="Y10" i="2" s="1"/>
  <c r="BL31" i="5"/>
  <c r="BR29" i="5"/>
  <c r="BK20" i="5"/>
  <c r="BK10" i="10" s="1"/>
  <c r="BK19" i="5"/>
  <c r="BJ23" i="5"/>
  <c r="BK17" i="5"/>
  <c r="AU27" i="5" l="1"/>
  <c r="AU8" i="8" s="1"/>
  <c r="AU9" i="9" s="1"/>
  <c r="AV26" i="5"/>
  <c r="AV19" i="6" s="1"/>
  <c r="AW25" i="5"/>
  <c r="AX24" i="5"/>
  <c r="AM9" i="5"/>
  <c r="AM11" i="5" s="1"/>
  <c r="AN8" i="5" s="1"/>
  <c r="AM7" i="5"/>
  <c r="BL22" i="10"/>
  <c r="BR22" i="10" s="1"/>
  <c r="BR17" i="6"/>
  <c r="BL15" i="10"/>
  <c r="BR15" i="10" s="1"/>
  <c r="BR8" i="6"/>
  <c r="BL23" i="10"/>
  <c r="BR23" i="10" s="1"/>
  <c r="BR18" i="6"/>
  <c r="BL14" i="10"/>
  <c r="BR14" i="10" s="1"/>
  <c r="BR7" i="6"/>
  <c r="BK11" i="10"/>
  <c r="BK12" i="6"/>
  <c r="BL10" i="8"/>
  <c r="BK12" i="9"/>
  <c r="BK13" i="9" s="1"/>
  <c r="BR31" i="5"/>
  <c r="BL32" i="5"/>
  <c r="BL13" i="6" s="1"/>
  <c r="BL18" i="10" s="1"/>
  <c r="BK38" i="7"/>
  <c r="BJ11" i="8"/>
  <c r="BJ12" i="8" s="1"/>
  <c r="BL9" i="6"/>
  <c r="BL16" i="10" s="1"/>
  <c r="BL9" i="10"/>
  <c r="BL10" i="6"/>
  <c r="BL17" i="10" s="1"/>
  <c r="BN8" i="8"/>
  <c r="AP11" i="6"/>
  <c r="AN11" i="6"/>
  <c r="BP9" i="6"/>
  <c r="P20" i="6"/>
  <c r="BN20" i="6" s="1"/>
  <c r="U30" i="2" s="1"/>
  <c r="BN19" i="6"/>
  <c r="AO11" i="6"/>
  <c r="BK23" i="5"/>
  <c r="BL17" i="5"/>
  <c r="BR16" i="5"/>
  <c r="BL20" i="5"/>
  <c r="BL10" i="10" s="1"/>
  <c r="BL19" i="5"/>
  <c r="BK21" i="5"/>
  <c r="P19" i="10"/>
  <c r="BN19" i="10" s="1"/>
  <c r="BN18" i="10"/>
  <c r="BP16" i="10"/>
  <c r="BP9" i="10"/>
  <c r="BP17" i="10"/>
  <c r="Q12" i="10"/>
  <c r="AV27" i="5" l="1"/>
  <c r="AV8" i="8" s="1"/>
  <c r="AV9" i="9" s="1"/>
  <c r="AY24" i="5"/>
  <c r="AX25" i="5"/>
  <c r="AW26" i="5"/>
  <c r="AW19" i="6" s="1"/>
  <c r="AN10" i="5"/>
  <c r="AN9" i="5"/>
  <c r="AN7" i="5"/>
  <c r="BL11" i="10"/>
  <c r="BL12" i="6"/>
  <c r="BL38" i="7"/>
  <c r="BK11" i="8"/>
  <c r="BK12" i="8" s="1"/>
  <c r="BR10" i="8"/>
  <c r="BL12" i="9"/>
  <c r="BN9" i="9"/>
  <c r="P21" i="6"/>
  <c r="P26" i="6" s="1"/>
  <c r="P29" i="6" s="1"/>
  <c r="Q20" i="6"/>
  <c r="BP11" i="6"/>
  <c r="Q14" i="6"/>
  <c r="BL23" i="5"/>
  <c r="BR17" i="5"/>
  <c r="Y13" i="2" s="1"/>
  <c r="BL21" i="5"/>
  <c r="BR21" i="5" s="1"/>
  <c r="BR19" i="5"/>
  <c r="BR20" i="5"/>
  <c r="AW27" i="5" l="1"/>
  <c r="AW8" i="8" s="1"/>
  <c r="AW9" i="9" s="1"/>
  <c r="AX26" i="5"/>
  <c r="AX19" i="6" s="1"/>
  <c r="AZ24" i="5"/>
  <c r="AY25" i="5"/>
  <c r="AN11" i="5"/>
  <c r="AO8" i="5" s="1"/>
  <c r="BR38" i="7"/>
  <c r="BL11" i="8"/>
  <c r="BL13" i="9"/>
  <c r="BR13" i="9" s="1"/>
  <c r="BR12" i="9"/>
  <c r="AQ11" i="6"/>
  <c r="Q15" i="6"/>
  <c r="BR23" i="5"/>
  <c r="R12" i="10"/>
  <c r="Q19" i="10"/>
  <c r="AX27" i="5" l="1"/>
  <c r="AX8" i="8" s="1"/>
  <c r="AX9" i="9" s="1"/>
  <c r="AZ25" i="5"/>
  <c r="BA24" i="5"/>
  <c r="BQ24" i="5"/>
  <c r="AY26" i="5"/>
  <c r="AY19" i="6" s="1"/>
  <c r="AO10" i="5"/>
  <c r="AO7" i="5"/>
  <c r="AO9" i="5"/>
  <c r="BR11" i="8"/>
  <c r="BL12" i="8"/>
  <c r="BR12" i="8" s="1"/>
  <c r="Q21" i="6"/>
  <c r="AS11" i="6"/>
  <c r="R20" i="6"/>
  <c r="AR11" i="6"/>
  <c r="R14" i="6"/>
  <c r="AY27" i="5" l="1"/>
  <c r="AY8" i="8" s="1"/>
  <c r="AY9" i="9" s="1"/>
  <c r="BB24" i="5"/>
  <c r="BA25" i="5"/>
  <c r="AZ26" i="5"/>
  <c r="BQ25" i="5"/>
  <c r="X14" i="2" s="1"/>
  <c r="AO11" i="5"/>
  <c r="AP8" i="5" s="1"/>
  <c r="AP10" i="5" s="1"/>
  <c r="AT11" i="6"/>
  <c r="Q26" i="6"/>
  <c r="R15" i="6"/>
  <c r="S12" i="10"/>
  <c r="R19" i="10"/>
  <c r="BA26" i="5" l="1"/>
  <c r="BA19" i="6" s="1"/>
  <c r="BC24" i="5"/>
  <c r="BB25" i="5"/>
  <c r="AZ27" i="5"/>
  <c r="AZ19" i="6"/>
  <c r="BQ26" i="5"/>
  <c r="X15" i="2" s="1"/>
  <c r="AP9" i="5"/>
  <c r="AP11" i="5" s="1"/>
  <c r="AQ8" i="5" s="1"/>
  <c r="AQ10" i="5" s="1"/>
  <c r="AP7" i="5"/>
  <c r="Q29" i="6"/>
  <c r="S14" i="6"/>
  <c r="S20" i="6"/>
  <c r="R21" i="6"/>
  <c r="BA27" i="5" l="1"/>
  <c r="BA8" i="8" s="1"/>
  <c r="BQ27" i="5"/>
  <c r="AZ8" i="8"/>
  <c r="AZ9" i="9" s="1"/>
  <c r="BB26" i="5"/>
  <c r="BB19" i="6" s="1"/>
  <c r="BC25" i="5"/>
  <c r="BD24" i="5"/>
  <c r="AQ7" i="5"/>
  <c r="AQ9" i="5"/>
  <c r="AQ11" i="5" s="1"/>
  <c r="AR8" i="5" s="1"/>
  <c r="R26" i="6"/>
  <c r="AU11" i="6"/>
  <c r="S15" i="6"/>
  <c r="T12" i="10"/>
  <c r="S19" i="10"/>
  <c r="BA9" i="9" l="1"/>
  <c r="BB27" i="5"/>
  <c r="BB8" i="8" s="1"/>
  <c r="BB9" i="9" s="1"/>
  <c r="BC26" i="5"/>
  <c r="BC19" i="6" s="1"/>
  <c r="BE24" i="5"/>
  <c r="BD25" i="5"/>
  <c r="AR9" i="5"/>
  <c r="AR7" i="5"/>
  <c r="AR10" i="5"/>
  <c r="R29" i="6"/>
  <c r="T14" i="6"/>
  <c r="S21" i="6"/>
  <c r="T20" i="6"/>
  <c r="AW11" i="6"/>
  <c r="BC27" i="5" l="1"/>
  <c r="BC8" i="8" s="1"/>
  <c r="BC9" i="9" s="1"/>
  <c r="BD26" i="5"/>
  <c r="BD19" i="6" s="1"/>
  <c r="BE25" i="5"/>
  <c r="BF24" i="5"/>
  <c r="AR11" i="5"/>
  <c r="AS8" i="5" s="1"/>
  <c r="AV11" i="6"/>
  <c r="S26" i="6"/>
  <c r="T15" i="6"/>
  <c r="U12" i="10"/>
  <c r="T19" i="10"/>
  <c r="BD27" i="5" l="1"/>
  <c r="BD8" i="8" s="1"/>
  <c r="BD9" i="9" s="1"/>
  <c r="BF25" i="5"/>
  <c r="BG24" i="5"/>
  <c r="BE26" i="5"/>
  <c r="BE19" i="6" s="1"/>
  <c r="AS9" i="5"/>
  <c r="AS7" i="5"/>
  <c r="AS10" i="5"/>
  <c r="U14" i="6"/>
  <c r="T21" i="6"/>
  <c r="U20" i="6"/>
  <c r="S29" i="6"/>
  <c r="BE27" i="5" l="1"/>
  <c r="BE8" i="8" s="1"/>
  <c r="BE9" i="9" s="1"/>
  <c r="BH24" i="5"/>
  <c r="BG25" i="5"/>
  <c r="BF26" i="5"/>
  <c r="BF19" i="6" s="1"/>
  <c r="AS11" i="5"/>
  <c r="AT8" i="5" s="1"/>
  <c r="AY11" i="6"/>
  <c r="AX11" i="6"/>
  <c r="U15" i="6"/>
  <c r="T26" i="6"/>
  <c r="V12" i="10"/>
  <c r="U19" i="10"/>
  <c r="BF27" i="5" l="1"/>
  <c r="BF8" i="8" s="1"/>
  <c r="BF9" i="9" s="1"/>
  <c r="BG26" i="5"/>
  <c r="BG19" i="6" s="1"/>
  <c r="BI24" i="5"/>
  <c r="BH25" i="5"/>
  <c r="AT10" i="5"/>
  <c r="AT9" i="5"/>
  <c r="AT7" i="5"/>
  <c r="T29" i="6"/>
  <c r="BQ10" i="6"/>
  <c r="V20" i="6"/>
  <c r="U21" i="6"/>
  <c r="V14" i="6"/>
  <c r="V15" i="6" s="1"/>
  <c r="BG27" i="5" l="1"/>
  <c r="BG8" i="8" s="1"/>
  <c r="BG9" i="9" s="1"/>
  <c r="BH26" i="5"/>
  <c r="BH19" i="6" s="1"/>
  <c r="BJ24" i="5"/>
  <c r="BI25" i="5"/>
  <c r="AT11" i="5"/>
  <c r="AU8" i="5" s="1"/>
  <c r="AU9" i="5" s="1"/>
  <c r="V21" i="6"/>
  <c r="V26" i="6" s="1"/>
  <c r="V29" i="6" s="1"/>
  <c r="BB11" i="6"/>
  <c r="BA11" i="6"/>
  <c r="X12" i="10"/>
  <c r="U26" i="6"/>
  <c r="AZ11" i="6"/>
  <c r="BQ9" i="6"/>
  <c r="BQ9" i="10"/>
  <c r="BQ17" i="10"/>
  <c r="BQ16" i="10"/>
  <c r="V19" i="10"/>
  <c r="BH27" i="5" l="1"/>
  <c r="BH8" i="8" s="1"/>
  <c r="BH9" i="9" s="1"/>
  <c r="BI26" i="5"/>
  <c r="BI19" i="6" s="1"/>
  <c r="BJ25" i="5"/>
  <c r="BK24" i="5"/>
  <c r="AU10" i="5"/>
  <c r="AU11" i="5" s="1"/>
  <c r="AV8" i="5" s="1"/>
  <c r="AU7" i="5"/>
  <c r="BQ11" i="6"/>
  <c r="U29" i="6"/>
  <c r="W12" i="10"/>
  <c r="BL24" i="5" l="1"/>
  <c r="BK25" i="5"/>
  <c r="BJ26" i="5"/>
  <c r="BJ19" i="6" s="1"/>
  <c r="BI27" i="5"/>
  <c r="BI8" i="8" s="1"/>
  <c r="BI9" i="9" s="1"/>
  <c r="AV10" i="5"/>
  <c r="AV7" i="5"/>
  <c r="AV9" i="5"/>
  <c r="BP32" i="5"/>
  <c r="AG19" i="10"/>
  <c r="AY19" i="10"/>
  <c r="AT19" i="10"/>
  <c r="AS19" i="10"/>
  <c r="X14" i="6"/>
  <c r="X15" i="6" s="1"/>
  <c r="AL19" i="10"/>
  <c r="AQ19" i="10"/>
  <c r="AN19" i="10"/>
  <c r="AH19" i="10"/>
  <c r="AR19" i="10"/>
  <c r="AM19" i="10"/>
  <c r="AD19" i="10"/>
  <c r="BA19" i="10"/>
  <c r="AB19" i="10"/>
  <c r="AJ19" i="10"/>
  <c r="AX19" i="10"/>
  <c r="AW19" i="10"/>
  <c r="BB19" i="10"/>
  <c r="AA19" i="10"/>
  <c r="AF19" i="10"/>
  <c r="Y12" i="10"/>
  <c r="W20" i="6"/>
  <c r="AV19" i="10"/>
  <c r="AI19" i="10"/>
  <c r="AU19" i="10"/>
  <c r="AE19" i="10"/>
  <c r="AP19" i="10"/>
  <c r="AK19" i="10"/>
  <c r="BC11" i="6"/>
  <c r="BQ32" i="5"/>
  <c r="BO32" i="5"/>
  <c r="BC19" i="10"/>
  <c r="W14" i="6"/>
  <c r="W15" i="6" s="1"/>
  <c r="BJ27" i="5" l="1"/>
  <c r="BJ8" i="8" s="1"/>
  <c r="BJ9" i="9" s="1"/>
  <c r="BK26" i="5"/>
  <c r="BK19" i="6" s="1"/>
  <c r="BL25" i="5"/>
  <c r="BR24" i="5"/>
  <c r="AV11" i="5"/>
  <c r="AW8" i="5" s="1"/>
  <c r="AW9" i="5" s="1"/>
  <c r="W21" i="6"/>
  <c r="W26" i="6" s="1"/>
  <c r="W29" i="6" s="1"/>
  <c r="Y14" i="6"/>
  <c r="Y15" i="6" s="1"/>
  <c r="BO13" i="6"/>
  <c r="Y19" i="10"/>
  <c r="BP13" i="6"/>
  <c r="Z19" i="10"/>
  <c r="X19" i="10"/>
  <c r="X20" i="6"/>
  <c r="X21" i="6" s="1"/>
  <c r="X26" i="6" s="1"/>
  <c r="X29" i="6" s="1"/>
  <c r="AO19" i="10"/>
  <c r="BQ13" i="6"/>
  <c r="BD11" i="6"/>
  <c r="BD19" i="10"/>
  <c r="BK27" i="5" l="1"/>
  <c r="BK8" i="8" s="1"/>
  <c r="BK9" i="9" s="1"/>
  <c r="AW7" i="5"/>
  <c r="BR25" i="5"/>
  <c r="Y14" i="2" s="1"/>
  <c r="BL26" i="5"/>
  <c r="AW10" i="5"/>
  <c r="AW11" i="5" s="1"/>
  <c r="AX8" i="5" s="1"/>
  <c r="Z12" i="10"/>
  <c r="Z14" i="6"/>
  <c r="Z15" i="6" s="1"/>
  <c r="BE11" i="6"/>
  <c r="W19" i="10"/>
  <c r="BO19" i="10" s="1"/>
  <c r="BO18" i="10"/>
  <c r="AZ19" i="10"/>
  <c r="BQ19" i="10" s="1"/>
  <c r="BQ18" i="10"/>
  <c r="BL27" i="5" l="1"/>
  <c r="BL19" i="6"/>
  <c r="BR26" i="5"/>
  <c r="Y15" i="2" s="1"/>
  <c r="AX7" i="5"/>
  <c r="AX10" i="5"/>
  <c r="AX9" i="5"/>
  <c r="AX11" i="5" s="1"/>
  <c r="AY8" i="5" s="1"/>
  <c r="BF11" i="6"/>
  <c r="Y20" i="6"/>
  <c r="Y21" i="6" s="1"/>
  <c r="Y26" i="6" s="1"/>
  <c r="Y29" i="6" s="1"/>
  <c r="BE19" i="10"/>
  <c r="BP18" i="10"/>
  <c r="AC19" i="10"/>
  <c r="BP19" i="10" s="1"/>
  <c r="BR27" i="5" l="1"/>
  <c r="BL8" i="8"/>
  <c r="BL9" i="9" s="1"/>
  <c r="AY9" i="5"/>
  <c r="AY7" i="5"/>
  <c r="AY10" i="5"/>
  <c r="BG11" i="6"/>
  <c r="BI11" i="6"/>
  <c r="AA14" i="6"/>
  <c r="AA15" i="6" s="1"/>
  <c r="BF19" i="10"/>
  <c r="AY11" i="5" l="1"/>
  <c r="AZ8" i="5" s="1"/>
  <c r="Z20" i="6"/>
  <c r="Z21" i="6" s="1"/>
  <c r="Z26" i="6" s="1"/>
  <c r="Z29" i="6" s="1"/>
  <c r="BG19" i="10"/>
  <c r="AA12" i="10"/>
  <c r="BI19" i="10"/>
  <c r="AZ10" i="5" l="1"/>
  <c r="AZ9" i="5"/>
  <c r="AZ7" i="5"/>
  <c r="BJ11" i="6"/>
  <c r="BH11" i="6"/>
  <c r="BJ14" i="6"/>
  <c r="BJ19" i="10"/>
  <c r="BK11" i="6"/>
  <c r="BR32" i="5"/>
  <c r="BH19" i="10"/>
  <c r="BK19" i="10"/>
  <c r="AZ11" i="5" l="1"/>
  <c r="BA8" i="5" s="1"/>
  <c r="BA7" i="5" s="1"/>
  <c r="BJ15" i="6"/>
  <c r="BF14" i="6"/>
  <c r="BF15" i="6" s="1"/>
  <c r="AU14" i="6"/>
  <c r="AU15" i="6" s="1"/>
  <c r="AJ14" i="6"/>
  <c r="AJ15" i="6" s="1"/>
  <c r="AK14" i="6"/>
  <c r="AK15" i="6" s="1"/>
  <c r="BC14" i="6"/>
  <c r="BC15" i="6" s="1"/>
  <c r="AS14" i="6"/>
  <c r="AS15" i="6" s="1"/>
  <c r="AP14" i="6"/>
  <c r="AP15" i="6" s="1"/>
  <c r="AW14" i="6"/>
  <c r="AW15" i="6" s="1"/>
  <c r="AZ14" i="6"/>
  <c r="AZ15" i="6" s="1"/>
  <c r="AQ14" i="6"/>
  <c r="AQ15" i="6" s="1"/>
  <c r="AG14" i="6"/>
  <c r="AG15" i="6" s="1"/>
  <c r="AF14" i="6"/>
  <c r="AF15" i="6" s="1"/>
  <c r="AV14" i="6"/>
  <c r="AV15" i="6" s="1"/>
  <c r="AY14" i="6"/>
  <c r="AY15" i="6" s="1"/>
  <c r="BQ11" i="10"/>
  <c r="AR14" i="6"/>
  <c r="AR15" i="6" s="1"/>
  <c r="AN14" i="6"/>
  <c r="AN15" i="6" s="1"/>
  <c r="BI14" i="6"/>
  <c r="BI15" i="6" s="1"/>
  <c r="BD14" i="6"/>
  <c r="BD15" i="6" s="1"/>
  <c r="BE14" i="6"/>
  <c r="BE15" i="6" s="1"/>
  <c r="AD14" i="6"/>
  <c r="AD15" i="6" s="1"/>
  <c r="BR13" i="6"/>
  <c r="BH14" i="6"/>
  <c r="BH15" i="6" s="1"/>
  <c r="AX14" i="6"/>
  <c r="AX15" i="6" s="1"/>
  <c r="AH14" i="6"/>
  <c r="AH15" i="6" s="1"/>
  <c r="AE14" i="6"/>
  <c r="AE15" i="6" s="1"/>
  <c r="BB14" i="6"/>
  <c r="BB15" i="6" s="1"/>
  <c r="BG14" i="6"/>
  <c r="BG15" i="6" s="1"/>
  <c r="AI14" i="6"/>
  <c r="AI15" i="6" s="1"/>
  <c r="AL14" i="6"/>
  <c r="AL15" i="6" s="1"/>
  <c r="BK12" i="10"/>
  <c r="BK14" i="6"/>
  <c r="BK15" i="6" s="1"/>
  <c r="BR10" i="6"/>
  <c r="AT14" i="6"/>
  <c r="AT15" i="6" s="1"/>
  <c r="AM14" i="6"/>
  <c r="AM15" i="6" s="1"/>
  <c r="BO11" i="10"/>
  <c r="BA10" i="5" l="1"/>
  <c r="BA9" i="5"/>
  <c r="BP11" i="10"/>
  <c r="BR11" i="10"/>
  <c r="BL14" i="6"/>
  <c r="BA14" i="6"/>
  <c r="BR12" i="6"/>
  <c r="AA20" i="6"/>
  <c r="AA21" i="6" s="1"/>
  <c r="AA26" i="6" s="1"/>
  <c r="AA29" i="6" s="1"/>
  <c r="AB14" i="6"/>
  <c r="BO12" i="6"/>
  <c r="BL11" i="6"/>
  <c r="BR9" i="6"/>
  <c r="BQ12" i="6"/>
  <c r="AO14" i="6"/>
  <c r="AC14" i="6"/>
  <c r="BP12" i="6"/>
  <c r="BC12" i="10"/>
  <c r="AM12" i="10"/>
  <c r="AK12" i="10"/>
  <c r="BF12" i="10"/>
  <c r="BI12" i="10"/>
  <c r="AF12" i="10"/>
  <c r="AN12" i="10"/>
  <c r="AI12" i="10"/>
  <c r="BR17" i="10"/>
  <c r="BD12" i="10"/>
  <c r="BH12" i="10"/>
  <c r="AD12" i="10"/>
  <c r="AJ12" i="10"/>
  <c r="AX12" i="10"/>
  <c r="AW12" i="10"/>
  <c r="AT12" i="10"/>
  <c r="AE12" i="10"/>
  <c r="AP12" i="10"/>
  <c r="BJ12" i="10"/>
  <c r="AZ12" i="10"/>
  <c r="AU12" i="10"/>
  <c r="AG12" i="10"/>
  <c r="BL12" i="10"/>
  <c r="BR9" i="10"/>
  <c r="BB12" i="10"/>
  <c r="BE12" i="10"/>
  <c r="AS12" i="10"/>
  <c r="AQ12" i="10"/>
  <c r="AH12" i="10"/>
  <c r="BR18" i="10"/>
  <c r="AY12" i="10"/>
  <c r="BG12" i="10"/>
  <c r="AV12" i="10"/>
  <c r="AR12" i="10"/>
  <c r="AL12" i="10"/>
  <c r="BA11" i="5" l="1"/>
  <c r="BB8" i="5" s="1"/>
  <c r="BB9" i="5" s="1"/>
  <c r="BL15" i="6"/>
  <c r="BR11" i="6"/>
  <c r="BQ14" i="6"/>
  <c r="AO15" i="6"/>
  <c r="BP14" i="6"/>
  <c r="AC15" i="6"/>
  <c r="AB15" i="6"/>
  <c r="BO14" i="6"/>
  <c r="BR14" i="6"/>
  <c r="BA15" i="6"/>
  <c r="BP10" i="10"/>
  <c r="AC12" i="10"/>
  <c r="BP12" i="10" s="1"/>
  <c r="BQ10" i="10"/>
  <c r="AO12" i="10"/>
  <c r="BQ12" i="10" s="1"/>
  <c r="BL19" i="10"/>
  <c r="BR19" i="10" s="1"/>
  <c r="BR16" i="10"/>
  <c r="BR10" i="10"/>
  <c r="BA12" i="10"/>
  <c r="BR12" i="10" s="1"/>
  <c r="AB12" i="10"/>
  <c r="BO12" i="10" s="1"/>
  <c r="BO10" i="10"/>
  <c r="BB7" i="5" l="1"/>
  <c r="BB10" i="5"/>
  <c r="BB11" i="5" s="1"/>
  <c r="BC8" i="5" s="1"/>
  <c r="BP15" i="6"/>
  <c r="W29" i="2" s="1"/>
  <c r="BR15" i="6"/>
  <c r="Y29" i="2" s="1"/>
  <c r="BQ15" i="6"/>
  <c r="X29" i="2" s="1"/>
  <c r="BO15" i="6"/>
  <c r="V29" i="2" s="1"/>
  <c r="BC9" i="5" l="1"/>
  <c r="BC7" i="5"/>
  <c r="BC10" i="5"/>
  <c r="AB20" i="6"/>
  <c r="BC11" i="5" l="1"/>
  <c r="BD8" i="5" s="1"/>
  <c r="BO19" i="6"/>
  <c r="BO8" i="8"/>
  <c r="BO20" i="6"/>
  <c r="V30" i="2" s="1"/>
  <c r="AB21" i="6"/>
  <c r="BD7" i="5" l="1"/>
  <c r="BD10" i="5"/>
  <c r="BD9" i="5"/>
  <c r="BO9" i="9"/>
  <c r="AB26" i="6"/>
  <c r="BO21" i="6"/>
  <c r="AD20" i="6"/>
  <c r="AD21" i="6" s="1"/>
  <c r="AD26" i="6" s="1"/>
  <c r="AD29" i="6" s="1"/>
  <c r="AC20" i="6"/>
  <c r="BD11" i="5" l="1"/>
  <c r="BE8" i="5" s="1"/>
  <c r="AC21" i="6"/>
  <c r="AB29" i="6"/>
  <c r="BO26" i="6"/>
  <c r="BE9" i="5" l="1"/>
  <c r="BE10" i="5"/>
  <c r="BE7" i="5"/>
  <c r="BO29" i="6"/>
  <c r="AE20" i="6"/>
  <c r="AF20" i="6"/>
  <c r="AF21" i="6" s="1"/>
  <c r="AF26" i="6" s="1"/>
  <c r="AF29" i="6" s="1"/>
  <c r="AC26" i="6"/>
  <c r="BE11" i="5" l="1"/>
  <c r="BF8" i="5" s="1"/>
  <c r="AE21" i="6"/>
  <c r="AC29" i="6"/>
  <c r="AG20" i="6"/>
  <c r="AG21" i="6" s="1"/>
  <c r="AG26" i="6" s="1"/>
  <c r="AG29" i="6" s="1"/>
  <c r="BF7" i="5" l="1"/>
  <c r="BF9" i="5"/>
  <c r="BF10" i="5"/>
  <c r="AH20" i="6"/>
  <c r="AH21" i="6" s="1"/>
  <c r="AH26" i="6" s="1"/>
  <c r="AH29" i="6" s="1"/>
  <c r="AE26" i="6"/>
  <c r="BF11" i="5" l="1"/>
  <c r="BG8" i="5" s="1"/>
  <c r="AE29" i="6"/>
  <c r="AI20" i="6"/>
  <c r="AI21" i="6" s="1"/>
  <c r="AI26" i="6" s="1"/>
  <c r="AI29" i="6" s="1"/>
  <c r="BG9" i="5" l="1"/>
  <c r="BG10" i="5"/>
  <c r="BG7" i="5"/>
  <c r="AJ20" i="6"/>
  <c r="BG11" i="5" l="1"/>
  <c r="BH8" i="5" s="1"/>
  <c r="AJ21" i="6"/>
  <c r="AK20" i="6"/>
  <c r="AK21" i="6" s="1"/>
  <c r="AK26" i="6" s="1"/>
  <c r="AK29" i="6" s="1"/>
  <c r="BH7" i="5" l="1"/>
  <c r="BH10" i="5"/>
  <c r="BH9" i="5"/>
  <c r="AL20" i="6"/>
  <c r="AL21" i="6" s="1"/>
  <c r="AL26" i="6" s="1"/>
  <c r="AL29" i="6" s="1"/>
  <c r="AJ26" i="6"/>
  <c r="BH11" i="5" l="1"/>
  <c r="BI8" i="5" s="1"/>
  <c r="BI10" i="5" s="1"/>
  <c r="AJ29" i="6"/>
  <c r="AM20" i="6"/>
  <c r="AM21" i="6" s="1"/>
  <c r="AM26" i="6" s="1"/>
  <c r="AM29" i="6" s="1"/>
  <c r="BI7" i="5" l="1"/>
  <c r="BI9" i="5"/>
  <c r="BI11" i="5" s="1"/>
  <c r="BJ8" i="5" s="1"/>
  <c r="AN20" i="6"/>
  <c r="BP19" i="6"/>
  <c r="BJ9" i="5" l="1"/>
  <c r="BJ7" i="5"/>
  <c r="BJ10" i="5"/>
  <c r="BJ11" i="5" s="1"/>
  <c r="BK8" i="5" s="1"/>
  <c r="BP8" i="8"/>
  <c r="AN21" i="6"/>
  <c r="BP20" i="6"/>
  <c r="W30" i="2" s="1"/>
  <c r="BK10" i="5" l="1"/>
  <c r="BK7" i="5"/>
  <c r="BK9" i="5"/>
  <c r="BP9" i="9"/>
  <c r="AO20" i="6"/>
  <c r="AP20" i="6"/>
  <c r="AP21" i="6" s="1"/>
  <c r="AP26" i="6" s="1"/>
  <c r="AP29" i="6" s="1"/>
  <c r="AN26" i="6"/>
  <c r="BP21" i="6"/>
  <c r="BK11" i="5" l="1"/>
  <c r="BL8" i="5" s="1"/>
  <c r="BL7" i="5" s="1"/>
  <c r="AN29" i="6"/>
  <c r="BP26" i="6"/>
  <c r="AQ20" i="6"/>
  <c r="AQ21" i="6" s="1"/>
  <c r="AQ26" i="6" s="1"/>
  <c r="AQ29" i="6" s="1"/>
  <c r="AO21" i="6"/>
  <c r="BL10" i="5" l="1"/>
  <c r="BL9" i="5"/>
  <c r="AO26" i="6"/>
  <c r="AR20" i="6"/>
  <c r="BP29" i="6"/>
  <c r="BL11" i="5" l="1"/>
  <c r="AS20" i="6"/>
  <c r="AS21" i="6" s="1"/>
  <c r="AS26" i="6" s="1"/>
  <c r="AS29" i="6" s="1"/>
  <c r="AR21" i="6"/>
  <c r="AO29" i="6"/>
  <c r="AR26" i="6" l="1"/>
  <c r="AR29" i="6" l="1"/>
  <c r="AU20" i="6"/>
  <c r="AU21" i="6" s="1"/>
  <c r="AU26" i="6" s="1"/>
  <c r="AU29" i="6" s="1"/>
  <c r="AT20" i="6"/>
  <c r="AT21" i="6" l="1"/>
  <c r="AV20" i="6"/>
  <c r="AV21" i="6" s="1"/>
  <c r="AV26" i="6" s="1"/>
  <c r="AV29" i="6" s="1"/>
  <c r="AT26" i="6" l="1"/>
  <c r="AW20" i="6"/>
  <c r="AW21" i="6" s="1"/>
  <c r="AW26" i="6" s="1"/>
  <c r="AW29" i="6" s="1"/>
  <c r="AT29" i="6" l="1"/>
  <c r="E14" i="6"/>
  <c r="AX20" i="6"/>
  <c r="F14" i="6"/>
  <c r="F15" i="6" s="1"/>
  <c r="F21" i="6" s="1"/>
  <c r="F26" i="6" s="1"/>
  <c r="F29" i="6" s="1"/>
  <c r="BN12" i="6" l="1"/>
  <c r="BN14" i="6"/>
  <c r="E15" i="6"/>
  <c r="AY20" i="6"/>
  <c r="AY21" i="6" s="1"/>
  <c r="AY26" i="6" s="1"/>
  <c r="AY29" i="6" s="1"/>
  <c r="AX21" i="6"/>
  <c r="E12" i="10"/>
  <c r="F12" i="10"/>
  <c r="AZ20" i="6" l="1"/>
  <c r="BQ19" i="6"/>
  <c r="AX26" i="6"/>
  <c r="E21" i="6"/>
  <c r="BN15" i="6"/>
  <c r="U29" i="2" s="1"/>
  <c r="BN11" i="10"/>
  <c r="BN12" i="10"/>
  <c r="BQ8" i="8" l="1"/>
  <c r="E26" i="6"/>
  <c r="BN21" i="6"/>
  <c r="AX29" i="6"/>
  <c r="AZ21" i="6"/>
  <c r="BQ20" i="6"/>
  <c r="X30" i="2" s="1"/>
  <c r="BQ9" i="9" l="1"/>
  <c r="BB20" i="6"/>
  <c r="BB21" i="6" s="1"/>
  <c r="BB26" i="6" s="1"/>
  <c r="BB29" i="6" s="1"/>
  <c r="BA20" i="6"/>
  <c r="AZ26" i="6"/>
  <c r="BQ21" i="6"/>
  <c r="BN26" i="6"/>
  <c r="E29" i="6"/>
  <c r="AZ29" i="6" l="1"/>
  <c r="BQ26" i="6"/>
  <c r="BN29" i="6"/>
  <c r="E33" i="6"/>
  <c r="E27" i="10" s="1"/>
  <c r="BA21" i="6"/>
  <c r="BA26" i="6" l="1"/>
  <c r="E34" i="6"/>
  <c r="E7" i="9" s="1"/>
  <c r="BD20" i="6"/>
  <c r="BD21" i="6" s="1"/>
  <c r="BD26" i="6" s="1"/>
  <c r="BD29" i="6" s="1"/>
  <c r="BC20" i="6"/>
  <c r="BQ29" i="6"/>
  <c r="E29" i="10"/>
  <c r="E10" i="9" l="1"/>
  <c r="BC21" i="6"/>
  <c r="E37" i="6"/>
  <c r="E21" i="8" s="1"/>
  <c r="BA29" i="6"/>
  <c r="E36" i="10"/>
  <c r="E22" i="8" l="1"/>
  <c r="BE20" i="6"/>
  <c r="BF20" i="6"/>
  <c r="BF21" i="6" s="1"/>
  <c r="BF26" i="6" s="1"/>
  <c r="BF29" i="6" s="1"/>
  <c r="BC26" i="6"/>
  <c r="E38" i="10"/>
  <c r="BG20" i="6" l="1"/>
  <c r="BG21" i="6" s="1"/>
  <c r="BG26" i="6" s="1"/>
  <c r="BG29" i="6" s="1"/>
  <c r="BC29" i="6"/>
  <c r="BE21" i="6"/>
  <c r="E39" i="10"/>
  <c r="E40" i="10" l="1"/>
  <c r="F7" i="10" s="1"/>
  <c r="F24" i="9" s="1"/>
  <c r="E16" i="9"/>
  <c r="BH20" i="6"/>
  <c r="BH21" i="6" s="1"/>
  <c r="BH26" i="6" s="1"/>
  <c r="BH29" i="6" s="1"/>
  <c r="BE26" i="6"/>
  <c r="E42" i="10"/>
  <c r="F32" i="6" l="1"/>
  <c r="E16" i="8"/>
  <c r="E25" i="9"/>
  <c r="E7" i="8"/>
  <c r="BI20" i="6"/>
  <c r="BI21" i="6" s="1"/>
  <c r="BI26" i="6" s="1"/>
  <c r="BI29" i="6" s="1"/>
  <c r="BE29" i="6"/>
  <c r="F26" i="10"/>
  <c r="BJ20" i="6" l="1"/>
  <c r="BJ21" i="6" s="1"/>
  <c r="BK20" i="6" l="1"/>
  <c r="BK21" i="6" s="1"/>
  <c r="BK26" i="6" s="1"/>
  <c r="BK29" i="6" s="1"/>
  <c r="BJ26" i="6"/>
  <c r="BJ29" i="6" l="1"/>
  <c r="BL20" i="6"/>
  <c r="BR19" i="6"/>
  <c r="BR8" i="8" l="1"/>
  <c r="BL21" i="6"/>
  <c r="BR20" i="6"/>
  <c r="Y30" i="2" s="1"/>
  <c r="BR9" i="9" l="1"/>
  <c r="BL26" i="6"/>
  <c r="BR21" i="6"/>
  <c r="BL29" i="6" l="1"/>
  <c r="BR26" i="6"/>
  <c r="BR29" i="6" l="1"/>
  <c r="E20" i="9" l="1"/>
  <c r="E26" i="9"/>
  <c r="E17" i="8"/>
  <c r="E22" i="9" l="1"/>
  <c r="E9" i="8"/>
  <c r="E13" i="8" s="1"/>
  <c r="E24" i="8" s="1"/>
  <c r="E28" i="9" l="1"/>
  <c r="F33" i="6"/>
  <c r="F27" i="10" s="1"/>
  <c r="F34" i="6" l="1"/>
  <c r="F7" i="9" s="1"/>
  <c r="F29" i="10"/>
  <c r="F10" i="9" l="1"/>
  <c r="F37" i="6"/>
  <c r="F21" i="8" s="1"/>
  <c r="F36" i="10"/>
  <c r="F22" i="8" l="1"/>
  <c r="F38" i="10"/>
  <c r="F39" i="10" l="1"/>
  <c r="F16" i="9" s="1"/>
  <c r="F20" i="9" s="1"/>
  <c r="F22" i="9" s="1"/>
  <c r="F42" i="10" l="1"/>
  <c r="F40" i="10"/>
  <c r="G32" i="6" l="1"/>
  <c r="G33" i="6" s="1"/>
  <c r="G27" i="10" s="1"/>
  <c r="F16" i="8"/>
  <c r="F17" i="8" s="1"/>
  <c r="F25" i="9"/>
  <c r="F26" i="9" s="1"/>
  <c r="F28" i="9" s="1"/>
  <c r="F7" i="8"/>
  <c r="F9" i="8" s="1"/>
  <c r="F13" i="8" s="1"/>
  <c r="G7" i="10"/>
  <c r="G24" i="9" s="1"/>
  <c r="G26" i="10"/>
  <c r="F24" i="8" l="1"/>
  <c r="G34" i="6"/>
  <c r="G7" i="9" s="1"/>
  <c r="G10" i="9" s="1"/>
  <c r="G29" i="10"/>
  <c r="G37" i="6" l="1"/>
  <c r="G21" i="8" s="1"/>
  <c r="G22" i="8" s="1"/>
  <c r="G36" i="10"/>
  <c r="G38" i="10" l="1"/>
  <c r="G39" i="10" l="1"/>
  <c r="G40" i="10" l="1"/>
  <c r="H7" i="10" s="1"/>
  <c r="H24" i="9" s="1"/>
  <c r="G16" i="9"/>
  <c r="G20" i="9" s="1"/>
  <c r="G22" i="9" s="1"/>
  <c r="G42" i="10"/>
  <c r="H32" i="6" l="1"/>
  <c r="H33" i="6" s="1"/>
  <c r="G16" i="8"/>
  <c r="G17" i="8" s="1"/>
  <c r="G7" i="8"/>
  <c r="G9" i="8" s="1"/>
  <c r="G13" i="8" s="1"/>
  <c r="G25" i="9"/>
  <c r="G26" i="9" s="1"/>
  <c r="G28" i="9" s="1"/>
  <c r="H26" i="10"/>
  <c r="G24" i="8" l="1"/>
  <c r="H34" i="6"/>
  <c r="H7" i="9" s="1"/>
  <c r="H27" i="10"/>
  <c r="H37" i="6" l="1"/>
  <c r="H21" i="8" s="1"/>
  <c r="H29" i="10"/>
  <c r="H10" i="9" l="1"/>
  <c r="H36" i="10"/>
  <c r="H22" i="8"/>
  <c r="H38" i="10" l="1"/>
  <c r="H39" i="10" l="1"/>
  <c r="H16" i="9" s="1"/>
  <c r="H20" i="9" s="1"/>
  <c r="H22" i="9" s="1"/>
  <c r="H42" i="10" l="1"/>
  <c r="H40" i="10"/>
  <c r="H25" i="9" l="1"/>
  <c r="H26" i="9" s="1"/>
  <c r="H28" i="9" s="1"/>
  <c r="H7" i="8"/>
  <c r="H9" i="8" s="1"/>
  <c r="H13" i="8" s="1"/>
  <c r="I32" i="6"/>
  <c r="I33" i="6" s="1"/>
  <c r="H16" i="8"/>
  <c r="H17" i="8" s="1"/>
  <c r="I7" i="10"/>
  <c r="I24" i="9" s="1"/>
  <c r="I26" i="10"/>
  <c r="H24" i="8" l="1"/>
  <c r="I34" i="6"/>
  <c r="I27" i="10"/>
  <c r="I29" i="10" s="1"/>
  <c r="I7" i="9" l="1"/>
  <c r="I10" i="9" s="1"/>
  <c r="I37" i="6"/>
  <c r="I21" i="8" s="1"/>
  <c r="I22" i="8" s="1"/>
  <c r="I36" i="10"/>
  <c r="I38" i="10" l="1"/>
  <c r="I39" i="10" l="1"/>
  <c r="I40" i="10" l="1"/>
  <c r="J7" i="10" s="1"/>
  <c r="J24" i="9" s="1"/>
  <c r="I16" i="9"/>
  <c r="I20" i="9" s="1"/>
  <c r="I22" i="9" s="1"/>
  <c r="I42" i="10"/>
  <c r="J32" i="6" l="1"/>
  <c r="J33" i="6" s="1"/>
  <c r="I16" i="8"/>
  <c r="I17" i="8" s="1"/>
  <c r="I7" i="8"/>
  <c r="I9" i="8" s="1"/>
  <c r="I13" i="8" s="1"/>
  <c r="I25" i="9"/>
  <c r="I26" i="9" s="1"/>
  <c r="I28" i="9" s="1"/>
  <c r="J26" i="10"/>
  <c r="I24" i="8" l="1"/>
  <c r="J34" i="6"/>
  <c r="J27" i="10"/>
  <c r="J29" i="10" s="1"/>
  <c r="J36" i="10" s="1"/>
  <c r="J38" i="10" s="1"/>
  <c r="J37" i="6" l="1"/>
  <c r="J21" i="8" s="1"/>
  <c r="J7" i="9"/>
  <c r="J10" i="9" s="1"/>
  <c r="J39" i="10"/>
  <c r="J22" i="8" l="1"/>
  <c r="J42" i="10"/>
  <c r="K26" i="10" s="1"/>
  <c r="J16" i="9"/>
  <c r="J20" i="9" s="1"/>
  <c r="J22" i="9" s="1"/>
  <c r="J40" i="10"/>
  <c r="K7" i="10" l="1"/>
  <c r="K24" i="9" s="1"/>
  <c r="J7" i="8"/>
  <c r="J9" i="8" s="1"/>
  <c r="J13" i="8" s="1"/>
  <c r="J25" i="9"/>
  <c r="J26" i="9" s="1"/>
  <c r="J28" i="9" s="1"/>
  <c r="K32" i="6"/>
  <c r="J16" i="8"/>
  <c r="K33" i="6" l="1"/>
  <c r="J17" i="8"/>
  <c r="J24" i="8" s="1"/>
  <c r="K34" i="6" l="1"/>
  <c r="K27" i="10"/>
  <c r="K37" i="6" l="1"/>
  <c r="K21" i="8" s="1"/>
  <c r="K7" i="9"/>
  <c r="K29" i="10"/>
  <c r="K36" i="10" s="1"/>
  <c r="K38" i="10" s="1"/>
  <c r="K22" i="8" l="1"/>
  <c r="K10" i="9"/>
  <c r="K39" i="10"/>
  <c r="K42" i="10" l="1"/>
  <c r="L26" i="10" s="1"/>
  <c r="K16" i="9"/>
  <c r="K20" i="9" s="1"/>
  <c r="K22" i="9" s="1"/>
  <c r="K40" i="10"/>
  <c r="L7" i="10" l="1"/>
  <c r="L24" i="9" s="1"/>
  <c r="K7" i="8"/>
  <c r="K9" i="8" s="1"/>
  <c r="K13" i="8" s="1"/>
  <c r="K25" i="9"/>
  <c r="K26" i="9" s="1"/>
  <c r="K28" i="9" s="1"/>
  <c r="L32" i="6"/>
  <c r="K16" i="8"/>
  <c r="K17" i="8" s="1"/>
  <c r="K24" i="8" l="1"/>
  <c r="L33" i="6"/>
  <c r="L34" i="6" l="1"/>
  <c r="L27" i="10"/>
  <c r="L29" i="10" s="1"/>
  <c r="L36" i="10" s="1"/>
  <c r="L38" i="10" s="1"/>
  <c r="L37" i="6" l="1"/>
  <c r="L21" i="8" s="1"/>
  <c r="L22" i="8" s="1"/>
  <c r="L7" i="9"/>
  <c r="L10" i="9" s="1"/>
  <c r="L39" i="10"/>
  <c r="L42" i="10" l="1"/>
  <c r="M26" i="10" s="1"/>
  <c r="L16" i="9"/>
  <c r="L20" i="9" s="1"/>
  <c r="L22" i="9" s="1"/>
  <c r="L40" i="10"/>
  <c r="M7" i="10" l="1"/>
  <c r="M24" i="9" s="1"/>
  <c r="L7" i="8"/>
  <c r="L9" i="8" s="1"/>
  <c r="L13" i="8" s="1"/>
  <c r="L25" i="9"/>
  <c r="L26" i="9" s="1"/>
  <c r="L28" i="9" s="1"/>
  <c r="M32" i="6"/>
  <c r="M33" i="6" s="1"/>
  <c r="L16" i="8"/>
  <c r="L17" i="8" s="1"/>
  <c r="M34" i="6" l="1"/>
  <c r="M27" i="10"/>
  <c r="M29" i="10" s="1"/>
  <c r="M36" i="10" s="1"/>
  <c r="M38" i="10" s="1"/>
  <c r="L24" i="8"/>
  <c r="M37" i="6" l="1"/>
  <c r="M21" i="8" s="1"/>
  <c r="M7" i="9"/>
  <c r="M10" i="9" s="1"/>
  <c r="M39" i="10"/>
  <c r="M22" i="8" l="1"/>
  <c r="M42" i="10"/>
  <c r="N26" i="10" s="1"/>
  <c r="M16" i="9"/>
  <c r="M20" i="9" s="1"/>
  <c r="M22" i="9" s="1"/>
  <c r="M40" i="10"/>
  <c r="N7" i="10" l="1"/>
  <c r="N24" i="9" s="1"/>
  <c r="M7" i="8"/>
  <c r="M9" i="8" s="1"/>
  <c r="M13" i="8" s="1"/>
  <c r="M25" i="9"/>
  <c r="M26" i="9" s="1"/>
  <c r="M28" i="9" s="1"/>
  <c r="M16" i="8"/>
  <c r="M17" i="8" s="1"/>
  <c r="N32" i="6"/>
  <c r="N33" i="6" s="1"/>
  <c r="M24" i="8" l="1"/>
  <c r="N34" i="6"/>
  <c r="N27" i="10"/>
  <c r="N29" i="10" s="1"/>
  <c r="N36" i="10" s="1"/>
  <c r="N38" i="10" s="1"/>
  <c r="N39" i="10" s="1"/>
  <c r="N42" i="10" l="1"/>
  <c r="O26" i="10" s="1"/>
  <c r="N16" i="9"/>
  <c r="N20" i="9" s="1"/>
  <c r="N37" i="6"/>
  <c r="N21" i="8" s="1"/>
  <c r="N22" i="8" s="1"/>
  <c r="N7" i="9"/>
  <c r="N10" i="9" s="1"/>
  <c r="N40" i="10"/>
  <c r="N22" i="9" l="1"/>
  <c r="O7" i="10"/>
  <c r="O24" i="9" s="1"/>
  <c r="N7" i="8"/>
  <c r="N9" i="8" s="1"/>
  <c r="N13" i="8" s="1"/>
  <c r="N25" i="9"/>
  <c r="N26" i="9" s="1"/>
  <c r="O32" i="6"/>
  <c r="O33" i="6" s="1"/>
  <c r="N16" i="8"/>
  <c r="N17" i="8" s="1"/>
  <c r="N28" i="9" l="1"/>
  <c r="O34" i="6"/>
  <c r="O27" i="10"/>
  <c r="O29" i="10" s="1"/>
  <c r="O36" i="10" s="1"/>
  <c r="O38" i="10" s="1"/>
  <c r="N24" i="8"/>
  <c r="O37" i="6" l="1"/>
  <c r="O21" i="8" s="1"/>
  <c r="O7" i="9"/>
  <c r="O10" i="9" s="1"/>
  <c r="O39" i="10"/>
  <c r="O22" i="8" l="1"/>
  <c r="O42" i="10"/>
  <c r="P26" i="10" s="1"/>
  <c r="O16" i="9"/>
  <c r="O20" i="9" s="1"/>
  <c r="O22" i="9" s="1"/>
  <c r="O40" i="10"/>
  <c r="P7" i="10" l="1"/>
  <c r="O7" i="8"/>
  <c r="O9" i="8" s="1"/>
  <c r="O13" i="8" s="1"/>
  <c r="O25" i="9"/>
  <c r="O26" i="9" s="1"/>
  <c r="O28" i="9" s="1"/>
  <c r="P32" i="6"/>
  <c r="O16" i="8"/>
  <c r="O17" i="8" s="1"/>
  <c r="BN26" i="10"/>
  <c r="O24" i="8" l="1"/>
  <c r="BN7" i="10"/>
  <c r="P24" i="9"/>
  <c r="P33" i="6"/>
  <c r="BN32" i="6"/>
  <c r="BN33" i="6" l="1"/>
  <c r="P27" i="10"/>
  <c r="P34" i="6"/>
  <c r="P7" i="9" s="1"/>
  <c r="BN34" i="6" l="1"/>
  <c r="U32" i="2" s="1"/>
  <c r="P37" i="6"/>
  <c r="P21" i="8" s="1"/>
  <c r="BN37" i="6" l="1"/>
  <c r="BN27" i="10" l="1"/>
  <c r="P29" i="10"/>
  <c r="P10" i="9" l="1"/>
  <c r="BN7" i="9"/>
  <c r="P36" i="10"/>
  <c r="BN29" i="10"/>
  <c r="BN10" i="9" l="1"/>
  <c r="P38" i="10"/>
  <c r="BN36" i="10"/>
  <c r="U18" i="2" s="1"/>
  <c r="BN21" i="8" l="1"/>
  <c r="P22" i="8"/>
  <c r="BN22" i="8" s="1"/>
  <c r="U26" i="2" s="1"/>
  <c r="P39" i="10"/>
  <c r="P16" i="9" s="1"/>
  <c r="BN38" i="10"/>
  <c r="P20" i="9" l="1"/>
  <c r="BN16" i="9"/>
  <c r="BN39" i="10"/>
  <c r="U19" i="2" s="1"/>
  <c r="P42" i="10"/>
  <c r="P40" i="10"/>
  <c r="Q32" i="6" l="1"/>
  <c r="Q33" i="6" s="1"/>
  <c r="Q27" i="10" s="1"/>
  <c r="P16" i="8"/>
  <c r="P25" i="9"/>
  <c r="BN25" i="9" s="1"/>
  <c r="BN26" i="9" s="1"/>
  <c r="P7" i="8"/>
  <c r="BN20" i="9"/>
  <c r="P22" i="9"/>
  <c r="Q7" i="10"/>
  <c r="Q24" i="9" s="1"/>
  <c r="BN40" i="10"/>
  <c r="BN42" i="10"/>
  <c r="U20" i="2" s="1"/>
  <c r="Q26" i="10"/>
  <c r="P26" i="9" l="1"/>
  <c r="P28" i="9" s="1"/>
  <c r="BO24" i="9"/>
  <c r="BN22" i="9"/>
  <c r="BN28" i="9" s="1"/>
  <c r="BN16" i="8"/>
  <c r="P17" i="8"/>
  <c r="BN17" i="8" s="1"/>
  <c r="U25" i="2" s="1"/>
  <c r="BN7" i="8"/>
  <c r="U23" i="2" s="1"/>
  <c r="P9" i="8"/>
  <c r="Q34" i="6"/>
  <c r="Q7" i="9" s="1"/>
  <c r="Q10" i="9" l="1"/>
  <c r="P13" i="8"/>
  <c r="BN9" i="8"/>
  <c r="Q37" i="6"/>
  <c r="Q21" i="8" s="1"/>
  <c r="Q22" i="8" l="1"/>
  <c r="P24" i="8"/>
  <c r="BN13" i="8"/>
  <c r="BN24" i="8" s="1"/>
  <c r="Q29" i="10"/>
  <c r="Q36" i="10" l="1"/>
  <c r="Q38" i="10" l="1"/>
  <c r="Q39" i="10" l="1"/>
  <c r="Q16" i="9" s="1"/>
  <c r="Q20" i="9" s="1"/>
  <c r="Q22" i="9" s="1"/>
  <c r="Q42" i="10" l="1"/>
  <c r="Q40" i="10"/>
  <c r="Q25" i="9" l="1"/>
  <c r="Q26" i="9" s="1"/>
  <c r="Q28" i="9" s="1"/>
  <c r="Q7" i="8"/>
  <c r="Q9" i="8" s="1"/>
  <c r="Q13" i="8" s="1"/>
  <c r="R32" i="6"/>
  <c r="Q16" i="8"/>
  <c r="Q17" i="8" s="1"/>
  <c r="R7" i="10"/>
  <c r="R24" i="9" s="1"/>
  <c r="R26" i="10"/>
  <c r="R33" i="6" l="1"/>
  <c r="R27" i="10" s="1"/>
  <c r="R29" i="10" s="1"/>
  <c r="Q24" i="8"/>
  <c r="R34" i="6" l="1"/>
  <c r="R7" i="9" s="1"/>
  <c r="R10" i="9" s="1"/>
  <c r="R36" i="10"/>
  <c r="R37" i="6" l="1"/>
  <c r="R21" i="8" s="1"/>
  <c r="R22" i="8" s="1"/>
  <c r="R38" i="10"/>
  <c r="R39" i="10" l="1"/>
  <c r="R16" i="9" s="1"/>
  <c r="R20" i="9" s="1"/>
  <c r="R22" i="9" s="1"/>
  <c r="R42" i="10" l="1"/>
  <c r="R40" i="10"/>
  <c r="R25" i="9" l="1"/>
  <c r="R26" i="9" s="1"/>
  <c r="R28" i="9" s="1"/>
  <c r="R7" i="8"/>
  <c r="R9" i="8" s="1"/>
  <c r="R13" i="8" s="1"/>
  <c r="S32" i="6"/>
  <c r="R16" i="8"/>
  <c r="R17" i="8" s="1"/>
  <c r="S7" i="10"/>
  <c r="S24" i="9" s="1"/>
  <c r="S26" i="10"/>
  <c r="S33" i="6" l="1"/>
  <c r="S27" i="10" s="1"/>
  <c r="S29" i="10" s="1"/>
  <c r="R24" i="8"/>
  <c r="S34" i="6" l="1"/>
  <c r="S7" i="9" s="1"/>
  <c r="S10" i="9" s="1"/>
  <c r="S36" i="10"/>
  <c r="S37" i="6" l="1"/>
  <c r="S21" i="8" s="1"/>
  <c r="S22" i="8" s="1"/>
  <c r="S38" i="10"/>
  <c r="S39" i="10" l="1"/>
  <c r="S40" i="10" l="1"/>
  <c r="T7" i="10" s="1"/>
  <c r="T24" i="9" s="1"/>
  <c r="S16" i="9"/>
  <c r="S20" i="9" s="1"/>
  <c r="S22" i="9" s="1"/>
  <c r="S42" i="10"/>
  <c r="T32" i="6" l="1"/>
  <c r="T33" i="6" s="1"/>
  <c r="S16" i="8"/>
  <c r="S17" i="8" s="1"/>
  <c r="S7" i="8"/>
  <c r="S9" i="8" s="1"/>
  <c r="S13" i="8" s="1"/>
  <c r="S25" i="9"/>
  <c r="S26" i="9" s="1"/>
  <c r="S28" i="9" s="1"/>
  <c r="T26" i="10"/>
  <c r="S24" i="8" l="1"/>
  <c r="T34" i="6"/>
  <c r="T27" i="10"/>
  <c r="T29" i="10" s="1"/>
  <c r="T7" i="9" l="1"/>
  <c r="T10" i="9" s="1"/>
  <c r="T37" i="6"/>
  <c r="T21" i="8" s="1"/>
  <c r="T22" i="8" s="1"/>
  <c r="T36" i="10"/>
  <c r="T38" i="10" l="1"/>
  <c r="T39" i="10" l="1"/>
  <c r="T16" i="9" s="1"/>
  <c r="T20" i="9" s="1"/>
  <c r="T22" i="9" s="1"/>
  <c r="T42" i="10" l="1"/>
  <c r="T40" i="10"/>
  <c r="T7" i="8" l="1"/>
  <c r="T9" i="8" s="1"/>
  <c r="T13" i="8" s="1"/>
  <c r="T25" i="9"/>
  <c r="T26" i="9" s="1"/>
  <c r="T28" i="9" s="1"/>
  <c r="U32" i="6"/>
  <c r="U33" i="6" s="1"/>
  <c r="T16" i="8"/>
  <c r="T17" i="8" s="1"/>
  <c r="U7" i="10"/>
  <c r="U24" i="9" s="1"/>
  <c r="U26" i="10"/>
  <c r="U34" i="6" l="1"/>
  <c r="U27" i="10"/>
  <c r="U29" i="10" s="1"/>
  <c r="T24" i="8"/>
  <c r="U7" i="9" l="1"/>
  <c r="U10" i="9" s="1"/>
  <c r="U37" i="6"/>
  <c r="U21" i="8" s="1"/>
  <c r="U22" i="8" s="1"/>
  <c r="U36" i="10"/>
  <c r="U38" i="10" l="1"/>
  <c r="U39" i="10" l="1"/>
  <c r="U16" i="9" s="1"/>
  <c r="U20" i="9" s="1"/>
  <c r="U22" i="9" s="1"/>
  <c r="U42" i="10" l="1"/>
  <c r="U40" i="10"/>
  <c r="U7" i="8" l="1"/>
  <c r="U9" i="8" s="1"/>
  <c r="U13" i="8" s="1"/>
  <c r="U25" i="9"/>
  <c r="U26" i="9" s="1"/>
  <c r="U28" i="9" s="1"/>
  <c r="U16" i="8"/>
  <c r="U17" i="8" s="1"/>
  <c r="V32" i="6"/>
  <c r="V33" i="6" s="1"/>
  <c r="V7" i="10"/>
  <c r="V24" i="9" s="1"/>
  <c r="V26" i="10"/>
  <c r="U24" i="8" l="1"/>
  <c r="V34" i="6"/>
  <c r="V27" i="10"/>
  <c r="V29" i="10" s="1"/>
  <c r="V36" i="10" s="1"/>
  <c r="V38" i="10" s="1"/>
  <c r="V37" i="6" l="1"/>
  <c r="V21" i="8" s="1"/>
  <c r="V22" i="8" s="1"/>
  <c r="V7" i="9"/>
  <c r="V10" i="9" s="1"/>
  <c r="V39" i="10"/>
  <c r="V42" i="10" l="1"/>
  <c r="W26" i="10" s="1"/>
  <c r="V16" i="9"/>
  <c r="V20" i="9" s="1"/>
  <c r="V22" i="9" s="1"/>
  <c r="V40" i="10"/>
  <c r="W7" i="10" l="1"/>
  <c r="W24" i="9" s="1"/>
  <c r="V7" i="8"/>
  <c r="V9" i="8" s="1"/>
  <c r="V13" i="8" s="1"/>
  <c r="V25" i="9"/>
  <c r="V26" i="9" s="1"/>
  <c r="V28" i="9" s="1"/>
  <c r="W32" i="6"/>
  <c r="V16" i="8"/>
  <c r="V17" i="8" s="1"/>
  <c r="V24" i="8" l="1"/>
  <c r="W33" i="6"/>
  <c r="W34" i="6" l="1"/>
  <c r="W27" i="10"/>
  <c r="W29" i="10" s="1"/>
  <c r="W36" i="10" s="1"/>
  <c r="W38" i="10" s="1"/>
  <c r="W39" i="10" s="1"/>
  <c r="W42" i="10" l="1"/>
  <c r="X26" i="10" s="1"/>
  <c r="W16" i="9"/>
  <c r="W20" i="9" s="1"/>
  <c r="W37" i="6"/>
  <c r="W21" i="8" s="1"/>
  <c r="W22" i="8" s="1"/>
  <c r="W7" i="9"/>
  <c r="W10" i="9" s="1"/>
  <c r="W40" i="10"/>
  <c r="W22" i="9" l="1"/>
  <c r="X7" i="10"/>
  <c r="X24" i="9" s="1"/>
  <c r="W7" i="8"/>
  <c r="W9" i="8" s="1"/>
  <c r="W13" i="8" s="1"/>
  <c r="W25" i="9"/>
  <c r="W26" i="9" s="1"/>
  <c r="X32" i="6"/>
  <c r="X33" i="6" s="1"/>
  <c r="W16" i="8"/>
  <c r="W17" i="8" s="1"/>
  <c r="W28" i="9" l="1"/>
  <c r="W24" i="8"/>
  <c r="X34" i="6"/>
  <c r="X27" i="10"/>
  <c r="X29" i="10" s="1"/>
  <c r="X36" i="10" s="1"/>
  <c r="X38" i="10" s="1"/>
  <c r="X37" i="6" l="1"/>
  <c r="X21" i="8" s="1"/>
  <c r="X7" i="9"/>
  <c r="X10" i="9" s="1"/>
  <c r="X39" i="10"/>
  <c r="X22" i="8" l="1"/>
  <c r="X42" i="10"/>
  <c r="Y26" i="10" s="1"/>
  <c r="X16" i="9"/>
  <c r="X20" i="9" s="1"/>
  <c r="X22" i="9" s="1"/>
  <c r="X40" i="10"/>
  <c r="Y7" i="10" l="1"/>
  <c r="Y24" i="9" s="1"/>
  <c r="X25" i="9"/>
  <c r="X26" i="9" s="1"/>
  <c r="X28" i="9" s="1"/>
  <c r="X7" i="8"/>
  <c r="X9" i="8" s="1"/>
  <c r="X13" i="8" s="1"/>
  <c r="Y32" i="6"/>
  <c r="X16" i="8"/>
  <c r="X17" i="8" s="1"/>
  <c r="X24" i="8" l="1"/>
  <c r="Y33" i="6"/>
  <c r="Y34" i="6" l="1"/>
  <c r="Y27" i="10"/>
  <c r="Y29" i="10" s="1"/>
  <c r="Y36" i="10" s="1"/>
  <c r="Y38" i="10" s="1"/>
  <c r="Y39" i="10" s="1"/>
  <c r="Y42" i="10" l="1"/>
  <c r="Z26" i="10" s="1"/>
  <c r="Y16" i="9"/>
  <c r="Y20" i="9" s="1"/>
  <c r="Y37" i="6"/>
  <c r="Y21" i="8" s="1"/>
  <c r="Y22" i="8" s="1"/>
  <c r="Y7" i="9"/>
  <c r="Y10" i="9" s="1"/>
  <c r="Y40" i="10"/>
  <c r="Y22" i="9" l="1"/>
  <c r="Z7" i="10"/>
  <c r="Z24" i="9" s="1"/>
  <c r="Y7" i="8"/>
  <c r="Y9" i="8" s="1"/>
  <c r="Y13" i="8" s="1"/>
  <c r="Y25" i="9"/>
  <c r="Y26" i="9" s="1"/>
  <c r="Z32" i="6"/>
  <c r="Z33" i="6" s="1"/>
  <c r="Y16" i="8"/>
  <c r="Y17" i="8" s="1"/>
  <c r="Y28" i="9" l="1"/>
  <c r="Y24" i="8"/>
  <c r="Z34" i="6"/>
  <c r="Z27" i="10"/>
  <c r="Z29" i="10" s="1"/>
  <c r="Z36" i="10" s="1"/>
  <c r="Z38" i="10" s="1"/>
  <c r="Z37" i="6" l="1"/>
  <c r="Z21" i="8" s="1"/>
  <c r="Z7" i="9"/>
  <c r="Z10" i="9" s="1"/>
  <c r="Z39" i="10"/>
  <c r="Z22" i="8" l="1"/>
  <c r="Z42" i="10"/>
  <c r="AA26" i="10" s="1"/>
  <c r="Z16" i="9"/>
  <c r="Z20" i="9" s="1"/>
  <c r="Z22" i="9" s="1"/>
  <c r="Z40" i="10"/>
  <c r="AA7" i="10" l="1"/>
  <c r="AA24" i="9" s="1"/>
  <c r="Z7" i="8"/>
  <c r="Z9" i="8" s="1"/>
  <c r="Z13" i="8" s="1"/>
  <c r="Z25" i="9"/>
  <c r="Z26" i="9" s="1"/>
  <c r="Z28" i="9" s="1"/>
  <c r="AA32" i="6"/>
  <c r="Z16" i="8"/>
  <c r="Z17" i="8" s="1"/>
  <c r="Z24" i="8" l="1"/>
  <c r="AA33" i="6"/>
  <c r="AA34" i="6" l="1"/>
  <c r="AA27" i="10"/>
  <c r="AA29" i="10" s="1"/>
  <c r="AA36" i="10" s="1"/>
  <c r="AA38" i="10" s="1"/>
  <c r="AA39" i="10" s="1"/>
  <c r="AA42" i="10" l="1"/>
  <c r="AB26" i="10" s="1"/>
  <c r="AA16" i="9"/>
  <c r="AA20" i="9" s="1"/>
  <c r="AA37" i="6"/>
  <c r="AA21" i="8" s="1"/>
  <c r="AA22" i="8" s="1"/>
  <c r="AA7" i="9"/>
  <c r="AA10" i="9" s="1"/>
  <c r="AA40" i="10"/>
  <c r="AA22" i="9" l="1"/>
  <c r="AB7" i="10"/>
  <c r="AA7" i="8"/>
  <c r="AA9" i="8" s="1"/>
  <c r="AA13" i="8" s="1"/>
  <c r="AA25" i="9"/>
  <c r="AA26" i="9" s="1"/>
  <c r="AB32" i="6"/>
  <c r="AA16" i="8"/>
  <c r="AA17" i="8" s="1"/>
  <c r="BO26" i="10"/>
  <c r="AA28" i="9" l="1"/>
  <c r="AA24" i="8"/>
  <c r="BO7" i="10"/>
  <c r="AB24" i="9"/>
  <c r="AB33" i="6"/>
  <c r="BO32" i="6"/>
  <c r="BO33" i="6" l="1"/>
  <c r="AB27" i="10"/>
  <c r="BO27" i="10" s="1"/>
  <c r="AB34" i="6"/>
  <c r="AB7" i="9" s="1"/>
  <c r="AB29" i="10" l="1"/>
  <c r="BO29" i="10" s="1"/>
  <c r="AB10" i="9"/>
  <c r="BO7" i="9"/>
  <c r="BO34" i="6"/>
  <c r="V32" i="2" s="1"/>
  <c r="AB37" i="6"/>
  <c r="AB21" i="8" s="1"/>
  <c r="AB36" i="10" l="1"/>
  <c r="AB38" i="10" s="1"/>
  <c r="BO10" i="9"/>
  <c r="BO21" i="8"/>
  <c r="AB22" i="8"/>
  <c r="BO22" i="8" s="1"/>
  <c r="V26" i="2" s="1"/>
  <c r="BO37" i="6"/>
  <c r="BO36" i="10" l="1"/>
  <c r="V18" i="2" s="1"/>
  <c r="AB39" i="10"/>
  <c r="AB16" i="9" s="1"/>
  <c r="AB20" i="9" s="1"/>
  <c r="BO38" i="10"/>
  <c r="BO16" i="9" l="1"/>
  <c r="BO20" i="9"/>
  <c r="AB22" i="9"/>
  <c r="BO39" i="10"/>
  <c r="V19" i="2" s="1"/>
  <c r="AB42" i="10"/>
  <c r="AB40" i="10"/>
  <c r="AB7" i="8" l="1"/>
  <c r="AB25" i="9"/>
  <c r="AB26" i="9" s="1"/>
  <c r="AB28" i="9" s="1"/>
  <c r="AC32" i="6"/>
  <c r="AB16" i="8"/>
  <c r="BO16" i="8" s="1"/>
  <c r="BO22" i="9"/>
  <c r="AC7" i="10"/>
  <c r="AC24" i="9" s="1"/>
  <c r="BO40" i="10"/>
  <c r="BO42" i="10"/>
  <c r="V20" i="2" s="1"/>
  <c r="AC26" i="10"/>
  <c r="BP24" i="9" l="1"/>
  <c r="BO25" i="9"/>
  <c r="BO26" i="9" s="1"/>
  <c r="BO28" i="9" s="1"/>
  <c r="AB17" i="8"/>
  <c r="BO17" i="8" s="1"/>
  <c r="V25" i="2" s="1"/>
  <c r="BO7" i="8"/>
  <c r="V23" i="2" s="1"/>
  <c r="AB9" i="8"/>
  <c r="AC33" i="6"/>
  <c r="AC27" i="10" s="1"/>
  <c r="AB13" i="8" l="1"/>
  <c r="BO9" i="8"/>
  <c r="AC34" i="6"/>
  <c r="AC7" i="9" s="1"/>
  <c r="AB24" i="8" l="1"/>
  <c r="BO13" i="8"/>
  <c r="BO24" i="8" s="1"/>
  <c r="AC37" i="6"/>
  <c r="AC21" i="8" s="1"/>
  <c r="AC29" i="10"/>
  <c r="AC22" i="8" l="1"/>
  <c r="AC10" i="9"/>
  <c r="AC36" i="10"/>
  <c r="AC38" i="10" l="1"/>
  <c r="AC39" i="10" l="1"/>
  <c r="AC16" i="9" s="1"/>
  <c r="AC20" i="9" s="1"/>
  <c r="AC22" i="9" l="1"/>
  <c r="AC42" i="10"/>
  <c r="AC40" i="10"/>
  <c r="AC25" i="9" l="1"/>
  <c r="AC26" i="9" s="1"/>
  <c r="AC28" i="9" s="1"/>
  <c r="AC7" i="8"/>
  <c r="AC9" i="8" s="1"/>
  <c r="AC13" i="8" s="1"/>
  <c r="AC16" i="8"/>
  <c r="AC17" i="8" s="1"/>
  <c r="AD32" i="6"/>
  <c r="AD33" i="6" s="1"/>
  <c r="AD27" i="10" s="1"/>
  <c r="AD7" i="10"/>
  <c r="AD24" i="9" s="1"/>
  <c r="AD26" i="10"/>
  <c r="AC24" i="8" l="1"/>
  <c r="AD34" i="6"/>
  <c r="AD7" i="9" s="1"/>
  <c r="AD37" i="6" l="1"/>
  <c r="AD21" i="8" s="1"/>
  <c r="AD22" i="8" l="1"/>
  <c r="AD29" i="10"/>
  <c r="AD10" i="9" l="1"/>
  <c r="AD36" i="10"/>
  <c r="AD38" i="10" l="1"/>
  <c r="AD39" i="10" l="1"/>
  <c r="AD16" i="9" s="1"/>
  <c r="AD20" i="9" s="1"/>
  <c r="AD22" i="9" l="1"/>
  <c r="AD42" i="10"/>
  <c r="AD40" i="10"/>
  <c r="AD7" i="8" l="1"/>
  <c r="AD9" i="8" s="1"/>
  <c r="AD13" i="8" s="1"/>
  <c r="AD25" i="9"/>
  <c r="AD26" i="9" s="1"/>
  <c r="AD28" i="9" s="1"/>
  <c r="AE32" i="6"/>
  <c r="AE33" i="6" s="1"/>
  <c r="AE27" i="10" s="1"/>
  <c r="AD16" i="8"/>
  <c r="AD17" i="8" s="1"/>
  <c r="AE7" i="10"/>
  <c r="AE24" i="9" s="1"/>
  <c r="AE26" i="10"/>
  <c r="AD24" i="8" l="1"/>
  <c r="AE34" i="6"/>
  <c r="AE7" i="9" s="1"/>
  <c r="AE37" i="6" l="1"/>
  <c r="AE21" i="8" s="1"/>
  <c r="AE22" i="8" l="1"/>
  <c r="AE29" i="10"/>
  <c r="AE10" i="9" l="1"/>
  <c r="AE36" i="10"/>
  <c r="AE38" i="10" l="1"/>
  <c r="AE39" i="10" l="1"/>
  <c r="AE40" i="10" l="1"/>
  <c r="AF7" i="10" s="1"/>
  <c r="AF24" i="9" s="1"/>
  <c r="AE16" i="9"/>
  <c r="AE20" i="9" s="1"/>
  <c r="AE22" i="9" s="1"/>
  <c r="AE42" i="10"/>
  <c r="AF32" i="6" l="1"/>
  <c r="AF33" i="6" s="1"/>
  <c r="AE16" i="8"/>
  <c r="AE17" i="8" s="1"/>
  <c r="AE7" i="8"/>
  <c r="AE9" i="8" s="1"/>
  <c r="AE13" i="8" s="1"/>
  <c r="AE25" i="9"/>
  <c r="AE26" i="9" s="1"/>
  <c r="AE28" i="9" s="1"/>
  <c r="AF26" i="10"/>
  <c r="AE24" i="8" l="1"/>
  <c r="AF34" i="6"/>
  <c r="AF7" i="9" s="1"/>
  <c r="AF27" i="10"/>
  <c r="AF37" i="6" l="1"/>
  <c r="AF21" i="8" s="1"/>
  <c r="AF22" i="8" s="1"/>
  <c r="AF29" i="10"/>
  <c r="AF10" i="9" l="1"/>
  <c r="AF36" i="10"/>
  <c r="AF38" i="10" l="1"/>
  <c r="AF39" i="10" l="1"/>
  <c r="AF16" i="9" s="1"/>
  <c r="AF20" i="9" s="1"/>
  <c r="AF22" i="9" l="1"/>
  <c r="AF42" i="10"/>
  <c r="AF40" i="10"/>
  <c r="AF25" i="9" l="1"/>
  <c r="AF26" i="9" s="1"/>
  <c r="AF28" i="9" s="1"/>
  <c r="AF7" i="8"/>
  <c r="AF9" i="8" s="1"/>
  <c r="AF13" i="8" s="1"/>
  <c r="AG32" i="6"/>
  <c r="AG33" i="6" s="1"/>
  <c r="AF16" i="8"/>
  <c r="AF17" i="8" s="1"/>
  <c r="AG26" i="10"/>
  <c r="AG7" i="10"/>
  <c r="AG24" i="9" s="1"/>
  <c r="AF24" i="8" l="1"/>
  <c r="AG34" i="6"/>
  <c r="AG7" i="9" s="1"/>
  <c r="AG27" i="10"/>
  <c r="AG37" i="6" l="1"/>
  <c r="AG21" i="8" s="1"/>
  <c r="AG22" i="8" s="1"/>
  <c r="AG29" i="10"/>
  <c r="AG10" i="9" l="1"/>
  <c r="AG36" i="10"/>
  <c r="AG38" i="10" l="1"/>
  <c r="AG39" i="10" l="1"/>
  <c r="AG40" i="10" l="1"/>
  <c r="AH7" i="10" s="1"/>
  <c r="AH24" i="9" s="1"/>
  <c r="AG16" i="9"/>
  <c r="AG20" i="9" s="1"/>
  <c r="AG22" i="9" s="1"/>
  <c r="AG42" i="10"/>
  <c r="AH32" i="6" l="1"/>
  <c r="AH33" i="6" s="1"/>
  <c r="AG16" i="8"/>
  <c r="AG17" i="8" s="1"/>
  <c r="AG7" i="8"/>
  <c r="AG9" i="8" s="1"/>
  <c r="AG13" i="8" s="1"/>
  <c r="AG25" i="9"/>
  <c r="AG26" i="9" s="1"/>
  <c r="AG28" i="9" s="1"/>
  <c r="AH26" i="10"/>
  <c r="AG24" i="8" l="1"/>
  <c r="AH34" i="6"/>
  <c r="AH27" i="10"/>
  <c r="AH37" i="6" l="1"/>
  <c r="AH21" i="8" s="1"/>
  <c r="AH7" i="9"/>
  <c r="AH29" i="10"/>
  <c r="AH36" i="10" s="1"/>
  <c r="AH38" i="10" s="1"/>
  <c r="AH22" i="8" l="1"/>
  <c r="AH10" i="9"/>
  <c r="AH39" i="10"/>
  <c r="AH42" i="10" l="1"/>
  <c r="AI26" i="10" s="1"/>
  <c r="AH16" i="9"/>
  <c r="AH20" i="9" s="1"/>
  <c r="AH22" i="9" s="1"/>
  <c r="AH40" i="10"/>
  <c r="AI7" i="10" l="1"/>
  <c r="AI24" i="9" s="1"/>
  <c r="AH7" i="8"/>
  <c r="AH9" i="8" s="1"/>
  <c r="AH13" i="8" s="1"/>
  <c r="AH25" i="9"/>
  <c r="AH26" i="9" s="1"/>
  <c r="AH28" i="9" s="1"/>
  <c r="AI32" i="6"/>
  <c r="AH16" i="8"/>
  <c r="AH17" i="8" s="1"/>
  <c r="AH24" i="8" l="1"/>
  <c r="AI33" i="6"/>
  <c r="AI34" i="6" l="1"/>
  <c r="AI27" i="10"/>
  <c r="AI29" i="10" s="1"/>
  <c r="AI36" i="10" s="1"/>
  <c r="AI38" i="10" s="1"/>
  <c r="AI39" i="10" s="1"/>
  <c r="AI42" i="10" l="1"/>
  <c r="AJ26" i="10" s="1"/>
  <c r="AI16" i="9"/>
  <c r="AI20" i="9" s="1"/>
  <c r="AI37" i="6"/>
  <c r="AI21" i="8" s="1"/>
  <c r="AI22" i="8" s="1"/>
  <c r="AI7" i="9"/>
  <c r="AI10" i="9" s="1"/>
  <c r="AI40" i="10"/>
  <c r="AI22" i="9" l="1"/>
  <c r="AJ32" i="6"/>
  <c r="AI16" i="8"/>
  <c r="AI17" i="8" s="1"/>
  <c r="AJ7" i="10"/>
  <c r="AJ24" i="9" s="1"/>
  <c r="AI7" i="8"/>
  <c r="AI9" i="8" s="1"/>
  <c r="AI13" i="8" s="1"/>
  <c r="AI25" i="9"/>
  <c r="AI26" i="9" s="1"/>
  <c r="AI28" i="9" l="1"/>
  <c r="AI24" i="8"/>
  <c r="AJ33" i="6"/>
  <c r="AJ34" i="6" l="1"/>
  <c r="AJ27" i="10"/>
  <c r="AJ29" i="10" s="1"/>
  <c r="AJ36" i="10" s="1"/>
  <c r="AJ38" i="10" s="1"/>
  <c r="AJ39" i="10" s="1"/>
  <c r="AJ42" i="10" l="1"/>
  <c r="AK26" i="10" s="1"/>
  <c r="AJ16" i="9"/>
  <c r="AJ20" i="9" s="1"/>
  <c r="AJ37" i="6"/>
  <c r="AJ21" i="8" s="1"/>
  <c r="AJ22" i="8" s="1"/>
  <c r="AJ7" i="9"/>
  <c r="AJ10" i="9" s="1"/>
  <c r="AJ40" i="10"/>
  <c r="AJ22" i="9" l="1"/>
  <c r="AK7" i="10"/>
  <c r="AK24" i="9" s="1"/>
  <c r="AJ7" i="8"/>
  <c r="AJ9" i="8" s="1"/>
  <c r="AJ13" i="8" s="1"/>
  <c r="AJ25" i="9"/>
  <c r="AJ26" i="9" s="1"/>
  <c r="AK32" i="6"/>
  <c r="AJ16" i="8"/>
  <c r="AJ17" i="8" s="1"/>
  <c r="AJ28" i="9" l="1"/>
  <c r="AJ24" i="8"/>
  <c r="AK33" i="6"/>
  <c r="AK34" i="6" l="1"/>
  <c r="AK27" i="10"/>
  <c r="AK29" i="10" s="1"/>
  <c r="AK36" i="10" s="1"/>
  <c r="AK38" i="10" s="1"/>
  <c r="AK39" i="10" s="1"/>
  <c r="AK42" i="10" l="1"/>
  <c r="AK16" i="9"/>
  <c r="AK20" i="9" s="1"/>
  <c r="AK37" i="6"/>
  <c r="AK21" i="8" s="1"/>
  <c r="AK22" i="8" s="1"/>
  <c r="AK7" i="9"/>
  <c r="AK10" i="9" s="1"/>
  <c r="AL26" i="10"/>
  <c r="AK40" i="10"/>
  <c r="AK22" i="9" l="1"/>
  <c r="AL7" i="10"/>
  <c r="AL24" i="9" s="1"/>
  <c r="AK7" i="8"/>
  <c r="AK9" i="8" s="1"/>
  <c r="AK13" i="8" s="1"/>
  <c r="AK25" i="9"/>
  <c r="AK26" i="9" s="1"/>
  <c r="AK16" i="8"/>
  <c r="AK17" i="8" s="1"/>
  <c r="AL32" i="6"/>
  <c r="AK28" i="9" l="1"/>
  <c r="AK24" i="8"/>
  <c r="AL33" i="6"/>
  <c r="AL34" i="6" l="1"/>
  <c r="AL27" i="10"/>
  <c r="AL29" i="10" s="1"/>
  <c r="AL36" i="10" s="1"/>
  <c r="AL38" i="10" s="1"/>
  <c r="AL39" i="10" s="1"/>
  <c r="AL42" i="10" l="1"/>
  <c r="AM26" i="10" s="1"/>
  <c r="AL16" i="9"/>
  <c r="AL20" i="9" s="1"/>
  <c r="AL37" i="6"/>
  <c r="AL21" i="8" s="1"/>
  <c r="AL22" i="8" s="1"/>
  <c r="AL7" i="9"/>
  <c r="AL10" i="9" s="1"/>
  <c r="AL40" i="10"/>
  <c r="AL22" i="9" l="1"/>
  <c r="AM7" i="10"/>
  <c r="AM24" i="9" s="1"/>
  <c r="AL7" i="8"/>
  <c r="AL9" i="8" s="1"/>
  <c r="AL13" i="8" s="1"/>
  <c r="AL25" i="9"/>
  <c r="AL26" i="9" s="1"/>
  <c r="AM32" i="6"/>
  <c r="AL16" i="8"/>
  <c r="AL17" i="8" s="1"/>
  <c r="AL28" i="9" l="1"/>
  <c r="AL24" i="8"/>
  <c r="AM33" i="6"/>
  <c r="AM34" i="6" l="1"/>
  <c r="AM27" i="10"/>
  <c r="AM29" i="10" s="1"/>
  <c r="AM36" i="10" s="1"/>
  <c r="AM38" i="10" s="1"/>
  <c r="AM39" i="10" s="1"/>
  <c r="AM42" i="10" l="1"/>
  <c r="AN26" i="10" s="1"/>
  <c r="AM16" i="9"/>
  <c r="AM20" i="9" s="1"/>
  <c r="AM37" i="6"/>
  <c r="AM21" i="8" s="1"/>
  <c r="AM22" i="8" s="1"/>
  <c r="AM7" i="9"/>
  <c r="AM10" i="9" s="1"/>
  <c r="AM40" i="10"/>
  <c r="AM22" i="9" l="1"/>
  <c r="AN7" i="10"/>
  <c r="AM7" i="8"/>
  <c r="AM9" i="8" s="1"/>
  <c r="AM13" i="8" s="1"/>
  <c r="AM25" i="9"/>
  <c r="AM26" i="9" s="1"/>
  <c r="AN32" i="6"/>
  <c r="AM16" i="8"/>
  <c r="AM17" i="8" s="1"/>
  <c r="BP26" i="10"/>
  <c r="AM28" i="9" l="1"/>
  <c r="AM24" i="8"/>
  <c r="AN33" i="6"/>
  <c r="BP32" i="6"/>
  <c r="BP7" i="10"/>
  <c r="AN24" i="9"/>
  <c r="BP33" i="6" l="1"/>
  <c r="AN27" i="10"/>
  <c r="AN29" i="10" s="1"/>
  <c r="AN34" i="6"/>
  <c r="BP27" i="10" l="1"/>
  <c r="AN7" i="9"/>
  <c r="AN10" i="9" s="1"/>
  <c r="BP34" i="6"/>
  <c r="W32" i="2" s="1"/>
  <c r="AN37" i="6"/>
  <c r="AN36" i="10"/>
  <c r="BP29" i="10"/>
  <c r="BP7" i="9" l="1"/>
  <c r="AN21" i="8"/>
  <c r="BP37" i="6"/>
  <c r="BP10" i="9"/>
  <c r="AN38" i="10"/>
  <c r="BP36" i="10"/>
  <c r="W18" i="2" s="1"/>
  <c r="BP21" i="8" l="1"/>
  <c r="AN22" i="8"/>
  <c r="BP22" i="8" s="1"/>
  <c r="W26" i="2" s="1"/>
  <c r="AN39" i="10"/>
  <c r="AN16" i="9" s="1"/>
  <c r="AN20" i="9" s="1"/>
  <c r="BP38" i="10"/>
  <c r="BP16" i="9" l="1"/>
  <c r="BP20" i="9"/>
  <c r="AN22" i="9"/>
  <c r="BP39" i="10"/>
  <c r="W19" i="2" s="1"/>
  <c r="AN42" i="10"/>
  <c r="AN40" i="10"/>
  <c r="AN25" i="9" l="1"/>
  <c r="BP25" i="9" s="1"/>
  <c r="BP26" i="9" s="1"/>
  <c r="AN7" i="8"/>
  <c r="AO32" i="6"/>
  <c r="AN16" i="8"/>
  <c r="BP16" i="8" s="1"/>
  <c r="BP22" i="9"/>
  <c r="BP42" i="10"/>
  <c r="W20" i="2" s="1"/>
  <c r="AO26" i="10"/>
  <c r="AO7" i="10"/>
  <c r="AO24" i="9" s="1"/>
  <c r="BP40" i="10"/>
  <c r="AN26" i="9" l="1"/>
  <c r="AN28" i="9" s="1"/>
  <c r="BQ24" i="9"/>
  <c r="AN17" i="8"/>
  <c r="BP17" i="8" s="1"/>
  <c r="W25" i="2" s="1"/>
  <c r="AN9" i="8"/>
  <c r="BP7" i="8"/>
  <c r="W23" i="2" s="1"/>
  <c r="BP28" i="9"/>
  <c r="AO33" i="6"/>
  <c r="AN13" i="8" l="1"/>
  <c r="BP9" i="8"/>
  <c r="AO34" i="6"/>
  <c r="AO7" i="9" s="1"/>
  <c r="AO27" i="10"/>
  <c r="AO37" i="6" l="1"/>
  <c r="AO21" i="8" s="1"/>
  <c r="AO22" i="8" s="1"/>
  <c r="BP13" i="8"/>
  <c r="BP24" i="8" s="1"/>
  <c r="AN24" i="8"/>
  <c r="AO29" i="10"/>
  <c r="AO10" i="9" l="1"/>
  <c r="AO36" i="10"/>
  <c r="AO38" i="10" l="1"/>
  <c r="AO39" i="10" l="1"/>
  <c r="AO40" i="10" l="1"/>
  <c r="AP7" i="10" s="1"/>
  <c r="AP24" i="9" s="1"/>
  <c r="AO16" i="9"/>
  <c r="AO20" i="9" s="1"/>
  <c r="AO22" i="9" s="1"/>
  <c r="AO42" i="10"/>
  <c r="AP32" i="6" l="1"/>
  <c r="AP33" i="6" s="1"/>
  <c r="AP27" i="10" s="1"/>
  <c r="AO16" i="8"/>
  <c r="AO17" i="8" s="1"/>
  <c r="AO7" i="8"/>
  <c r="AO9" i="8" s="1"/>
  <c r="AO13" i="8" s="1"/>
  <c r="AO25" i="9"/>
  <c r="AO26" i="9" s="1"/>
  <c r="AO28" i="9" s="1"/>
  <c r="AP26" i="10"/>
  <c r="AO24" i="8" l="1"/>
  <c r="AP34" i="6"/>
  <c r="AP7" i="9" s="1"/>
  <c r="AP37" i="6" l="1"/>
  <c r="AP21" i="8" s="1"/>
  <c r="AP22" i="8" l="1"/>
  <c r="AP29" i="10"/>
  <c r="AP10" i="9" l="1"/>
  <c r="AP36" i="10"/>
  <c r="AP38" i="10" l="1"/>
  <c r="AP39" i="10" l="1"/>
  <c r="AP16" i="9" s="1"/>
  <c r="AP20" i="9" s="1"/>
  <c r="AP22" i="9" l="1"/>
  <c r="AP42" i="10"/>
  <c r="AP40" i="10"/>
  <c r="AP7" i="8" l="1"/>
  <c r="AP9" i="8" s="1"/>
  <c r="AP13" i="8" s="1"/>
  <c r="AP25" i="9"/>
  <c r="AP26" i="9" s="1"/>
  <c r="AP28" i="9" s="1"/>
  <c r="AQ32" i="6"/>
  <c r="AQ33" i="6" s="1"/>
  <c r="AQ27" i="10" s="1"/>
  <c r="AP16" i="8"/>
  <c r="AP17" i="8" s="1"/>
  <c r="AQ7" i="10"/>
  <c r="AQ24" i="9" s="1"/>
  <c r="AQ26" i="10"/>
  <c r="AP24" i="8" l="1"/>
  <c r="AQ34" i="6"/>
  <c r="AQ7" i="9" s="1"/>
  <c r="AQ37" i="6" l="1"/>
  <c r="AQ21" i="8" s="1"/>
  <c r="AQ22" i="8" l="1"/>
  <c r="AQ29" i="10"/>
  <c r="AQ10" i="9" l="1"/>
  <c r="AQ36" i="10"/>
  <c r="AQ38" i="10" l="1"/>
  <c r="AQ39" i="10" l="1"/>
  <c r="AQ16" i="9" s="1"/>
  <c r="AQ20" i="9" s="1"/>
  <c r="AQ22" i="9" l="1"/>
  <c r="AQ42" i="10"/>
  <c r="AQ40" i="10"/>
  <c r="AR32" i="6" l="1"/>
  <c r="AR33" i="6" s="1"/>
  <c r="AQ16" i="8"/>
  <c r="AQ17" i="8" s="1"/>
  <c r="AQ7" i="8"/>
  <c r="AQ9" i="8" s="1"/>
  <c r="AQ13" i="8" s="1"/>
  <c r="AQ25" i="9"/>
  <c r="AQ26" i="9" s="1"/>
  <c r="AQ28" i="9" s="1"/>
  <c r="AR7" i="10"/>
  <c r="AR24" i="9" s="1"/>
  <c r="AR26" i="10"/>
  <c r="AQ24" i="8" l="1"/>
  <c r="AR34" i="6"/>
  <c r="AR7" i="9" s="1"/>
  <c r="AR27" i="10"/>
  <c r="AR37" i="6" l="1"/>
  <c r="AR21" i="8" s="1"/>
  <c r="AR22" i="8" l="1"/>
  <c r="AR29" i="10"/>
  <c r="AR10" i="9" l="1"/>
  <c r="AR36" i="10"/>
  <c r="AR38" i="10" l="1"/>
  <c r="AR39" i="10" l="1"/>
  <c r="AR16" i="9" s="1"/>
  <c r="AR20" i="9" s="1"/>
  <c r="AR22" i="9" l="1"/>
  <c r="AR42" i="10"/>
  <c r="AR40" i="10"/>
  <c r="AR7" i="8" l="1"/>
  <c r="AR9" i="8" s="1"/>
  <c r="AR13" i="8" s="1"/>
  <c r="AR25" i="9"/>
  <c r="AR26" i="9" s="1"/>
  <c r="AR28" i="9" s="1"/>
  <c r="AS32" i="6"/>
  <c r="AS33" i="6" s="1"/>
  <c r="AR16" i="8"/>
  <c r="AR17" i="8" s="1"/>
  <c r="AS26" i="10"/>
  <c r="AS7" i="10"/>
  <c r="AS24" i="9" s="1"/>
  <c r="AR24" i="8" l="1"/>
  <c r="AS34" i="6"/>
  <c r="AS7" i="9" s="1"/>
  <c r="AS27" i="10"/>
  <c r="AS37" i="6" l="1"/>
  <c r="AS21" i="8" s="1"/>
  <c r="AS22" i="8" s="1"/>
  <c r="AS29" i="10"/>
  <c r="AS10" i="9" l="1"/>
  <c r="AS36" i="10"/>
  <c r="AS38" i="10" l="1"/>
  <c r="AS39" i="10" l="1"/>
  <c r="AS16" i="9" s="1"/>
  <c r="AS20" i="9" s="1"/>
  <c r="AS22" i="9" l="1"/>
  <c r="AS42" i="10"/>
  <c r="AS40" i="10"/>
  <c r="AS25" i="9" l="1"/>
  <c r="AS26" i="9" s="1"/>
  <c r="AS28" i="9" s="1"/>
  <c r="AS7" i="8"/>
  <c r="AS9" i="8" s="1"/>
  <c r="AS13" i="8" s="1"/>
  <c r="AS16" i="8"/>
  <c r="AS17" i="8" s="1"/>
  <c r="AT32" i="6"/>
  <c r="AT33" i="6" s="1"/>
  <c r="AT7" i="10"/>
  <c r="AT24" i="9" s="1"/>
  <c r="AT26" i="10"/>
  <c r="AS24" i="8" l="1"/>
  <c r="AT34" i="6"/>
  <c r="AT27" i="10"/>
  <c r="AT37" i="6" l="1"/>
  <c r="AT21" i="8" s="1"/>
  <c r="AT7" i="9"/>
  <c r="AT29" i="10"/>
  <c r="AT36" i="10" s="1"/>
  <c r="AT38" i="10" s="1"/>
  <c r="AT22" i="8" l="1"/>
  <c r="AT10" i="9"/>
  <c r="AT39" i="10"/>
  <c r="AT42" i="10" l="1"/>
  <c r="AU26" i="10" s="1"/>
  <c r="AT16" i="9"/>
  <c r="AT20" i="9" s="1"/>
  <c r="AT22" i="9" s="1"/>
  <c r="AT40" i="10"/>
  <c r="AU7" i="10" l="1"/>
  <c r="AU24" i="9" s="1"/>
  <c r="AT25" i="9"/>
  <c r="AT26" i="9" s="1"/>
  <c r="AT28" i="9" s="1"/>
  <c r="AT7" i="8"/>
  <c r="AT9" i="8" s="1"/>
  <c r="AT13" i="8" s="1"/>
  <c r="AU32" i="6"/>
  <c r="AT16" i="8"/>
  <c r="AT17" i="8" s="1"/>
  <c r="AT24" i="8" l="1"/>
  <c r="AU33" i="6"/>
  <c r="AU34" i="6" l="1"/>
  <c r="AU27" i="10"/>
  <c r="AU29" i="10" s="1"/>
  <c r="AU36" i="10" s="1"/>
  <c r="AU38" i="10" s="1"/>
  <c r="AU39" i="10" s="1"/>
  <c r="AU42" i="10" l="1"/>
  <c r="AV26" i="10" s="1"/>
  <c r="AU16" i="9"/>
  <c r="AU20" i="9" s="1"/>
  <c r="AU37" i="6"/>
  <c r="AU21" i="8" s="1"/>
  <c r="AU22" i="8" s="1"/>
  <c r="AU7" i="9"/>
  <c r="AU10" i="9" s="1"/>
  <c r="AU40" i="10"/>
  <c r="AU22" i="9" l="1"/>
  <c r="AV7" i="10"/>
  <c r="AV24" i="9" s="1"/>
  <c r="AU7" i="8"/>
  <c r="AU9" i="8" s="1"/>
  <c r="AU13" i="8" s="1"/>
  <c r="AU25" i="9"/>
  <c r="AU26" i="9" s="1"/>
  <c r="AV32" i="6"/>
  <c r="AU16" i="8"/>
  <c r="AU17" i="8" s="1"/>
  <c r="AU28" i="9" l="1"/>
  <c r="AU24" i="8"/>
  <c r="AV33" i="6"/>
  <c r="AV34" i="6" l="1"/>
  <c r="AV27" i="10"/>
  <c r="AV29" i="10" s="1"/>
  <c r="AV36" i="10" s="1"/>
  <c r="AV38" i="10" s="1"/>
  <c r="AV39" i="10" s="1"/>
  <c r="AV42" i="10" l="1"/>
  <c r="AW26" i="10" s="1"/>
  <c r="AV16" i="9"/>
  <c r="AV20" i="9" s="1"/>
  <c r="AV37" i="6"/>
  <c r="AV21" i="8" s="1"/>
  <c r="AV22" i="8" s="1"/>
  <c r="AV7" i="9"/>
  <c r="AV10" i="9" s="1"/>
  <c r="AV40" i="10"/>
  <c r="AV22" i="9" l="1"/>
  <c r="AW7" i="10"/>
  <c r="AW24" i="9" s="1"/>
  <c r="AV25" i="9"/>
  <c r="AV26" i="9" s="1"/>
  <c r="AV7" i="8"/>
  <c r="AV9" i="8" s="1"/>
  <c r="AV13" i="8" s="1"/>
  <c r="AW32" i="6"/>
  <c r="AV16" i="8"/>
  <c r="AV17" i="8" s="1"/>
  <c r="AV28" i="9" l="1"/>
  <c r="AV24" i="8"/>
  <c r="AW33" i="6"/>
  <c r="AW34" i="6" l="1"/>
  <c r="AW27" i="10"/>
  <c r="AW29" i="10" s="1"/>
  <c r="AW36" i="10" s="1"/>
  <c r="AW38" i="10" s="1"/>
  <c r="AW39" i="10" s="1"/>
  <c r="AW42" i="10" l="1"/>
  <c r="AX26" i="10" s="1"/>
  <c r="AW16" i="9"/>
  <c r="AW20" i="9" s="1"/>
  <c r="AW37" i="6"/>
  <c r="AW21" i="8" s="1"/>
  <c r="AW22" i="8" s="1"/>
  <c r="AW7" i="9"/>
  <c r="AW10" i="9" s="1"/>
  <c r="AW40" i="10"/>
  <c r="AW22" i="9" l="1"/>
  <c r="AX32" i="6"/>
  <c r="AW16" i="8"/>
  <c r="AW17" i="8" s="1"/>
  <c r="AX7" i="10"/>
  <c r="AX24" i="9" s="1"/>
  <c r="AW25" i="9"/>
  <c r="AW26" i="9" s="1"/>
  <c r="AW7" i="8"/>
  <c r="AW9" i="8" s="1"/>
  <c r="AW13" i="8" s="1"/>
  <c r="AW28" i="9" l="1"/>
  <c r="AW24" i="8"/>
  <c r="AX33" i="6"/>
  <c r="AX34" i="6" l="1"/>
  <c r="AX27" i="10"/>
  <c r="AX29" i="10" s="1"/>
  <c r="AX36" i="10" s="1"/>
  <c r="AX38" i="10" s="1"/>
  <c r="AX39" i="10" s="1"/>
  <c r="AX42" i="10" l="1"/>
  <c r="AY26" i="10" s="1"/>
  <c r="AX16" i="9"/>
  <c r="AX20" i="9" s="1"/>
  <c r="AX37" i="6"/>
  <c r="AX21" i="8" s="1"/>
  <c r="AX22" i="8" s="1"/>
  <c r="AX7" i="9"/>
  <c r="AX10" i="9" s="1"/>
  <c r="AX40" i="10"/>
  <c r="AX22" i="9" l="1"/>
  <c r="AY7" i="10"/>
  <c r="AY24" i="9" s="1"/>
  <c r="AX25" i="9"/>
  <c r="AX26" i="9" s="1"/>
  <c r="AX7" i="8"/>
  <c r="AX9" i="8" s="1"/>
  <c r="AX13" i="8" s="1"/>
  <c r="AY32" i="6"/>
  <c r="AX16" i="8"/>
  <c r="AX17" i="8" s="1"/>
  <c r="AX28" i="9" l="1"/>
  <c r="AX24" i="8"/>
  <c r="AY33" i="6"/>
  <c r="AY34" i="6" l="1"/>
  <c r="AY27" i="10"/>
  <c r="AY29" i="10" s="1"/>
  <c r="AY36" i="10" s="1"/>
  <c r="AY38" i="10" s="1"/>
  <c r="AY39" i="10" s="1"/>
  <c r="AY42" i="10" l="1"/>
  <c r="AY16" i="9"/>
  <c r="AY20" i="9" s="1"/>
  <c r="AY37" i="6"/>
  <c r="AY21" i="8" s="1"/>
  <c r="AY22" i="8" s="1"/>
  <c r="AY7" i="9"/>
  <c r="AY10" i="9" s="1"/>
  <c r="AY40" i="10"/>
  <c r="AY22" i="9" l="1"/>
  <c r="AZ32" i="6"/>
  <c r="AY16" i="8"/>
  <c r="AY17" i="8" s="1"/>
  <c r="AZ7" i="10"/>
  <c r="AY7" i="8"/>
  <c r="AY9" i="8" s="1"/>
  <c r="AY13" i="8" s="1"/>
  <c r="AY25" i="9"/>
  <c r="AY26" i="9" s="1"/>
  <c r="AZ26" i="10"/>
  <c r="BQ26" i="10" s="1"/>
  <c r="AY28" i="9" l="1"/>
  <c r="AY24" i="8"/>
  <c r="BQ7" i="10"/>
  <c r="AZ24" i="9"/>
  <c r="AZ33" i="6"/>
  <c r="BQ32" i="6"/>
  <c r="BQ33" i="6" l="1"/>
  <c r="AZ27" i="10"/>
  <c r="AZ29" i="10" s="1"/>
  <c r="AZ34" i="6"/>
  <c r="AZ7" i="9" s="1"/>
  <c r="BQ27" i="10" l="1"/>
  <c r="AZ10" i="9"/>
  <c r="BQ7" i="9"/>
  <c r="BQ34" i="6"/>
  <c r="X32" i="2" s="1"/>
  <c r="AZ37" i="6"/>
  <c r="AZ21" i="8" s="1"/>
  <c r="BQ21" i="8" s="1"/>
  <c r="AZ36" i="10"/>
  <c r="BQ29" i="10"/>
  <c r="AZ22" i="8" l="1"/>
  <c r="BQ22" i="8" s="1"/>
  <c r="X26" i="2" s="1"/>
  <c r="BQ10" i="9"/>
  <c r="BQ37" i="6"/>
  <c r="AZ38" i="10"/>
  <c r="BQ36" i="10"/>
  <c r="X18" i="2" s="1"/>
  <c r="AZ39" i="10" l="1"/>
  <c r="AZ16" i="9" s="1"/>
  <c r="AZ20" i="9" s="1"/>
  <c r="BQ38" i="10"/>
  <c r="BQ16" i="9" l="1"/>
  <c r="BQ20" i="9"/>
  <c r="AZ22" i="9"/>
  <c r="BQ39" i="10"/>
  <c r="X19" i="2" s="1"/>
  <c r="AZ42" i="10"/>
  <c r="AZ40" i="10"/>
  <c r="AZ7" i="8" l="1"/>
  <c r="AZ25" i="9"/>
  <c r="AZ26" i="9" s="1"/>
  <c r="AZ28" i="9" s="1"/>
  <c r="BA32" i="6"/>
  <c r="AZ16" i="8"/>
  <c r="BQ16" i="8" s="1"/>
  <c r="BQ22" i="9"/>
  <c r="BA7" i="10"/>
  <c r="BA24" i="9" s="1"/>
  <c r="BQ40" i="10"/>
  <c r="BQ42" i="10"/>
  <c r="X20" i="2" s="1"/>
  <c r="BA26" i="10"/>
  <c r="BR24" i="9" l="1"/>
  <c r="BQ25" i="9"/>
  <c r="BQ26" i="9" s="1"/>
  <c r="BQ28" i="9" s="1"/>
  <c r="AZ17" i="8"/>
  <c r="BQ17" i="8" s="1"/>
  <c r="X25" i="2" s="1"/>
  <c r="AZ9" i="8"/>
  <c r="BQ7" i="8"/>
  <c r="X23" i="2" s="1"/>
  <c r="BA33" i="6"/>
  <c r="BA27" i="10" s="1"/>
  <c r="AZ13" i="8" l="1"/>
  <c r="BQ9" i="8"/>
  <c r="BA34" i="6"/>
  <c r="BA7" i="9" s="1"/>
  <c r="AZ24" i="8" l="1"/>
  <c r="BQ13" i="8"/>
  <c r="BQ24" i="8" s="1"/>
  <c r="BA10" i="9"/>
  <c r="BA37" i="6"/>
  <c r="BA21" i="8" s="1"/>
  <c r="BA29" i="10"/>
  <c r="BA22" i="8" l="1"/>
  <c r="BA36" i="10"/>
  <c r="BA38" i="10" l="1"/>
  <c r="BA39" i="10" l="1"/>
  <c r="BA16" i="9" s="1"/>
  <c r="BA20" i="9" s="1"/>
  <c r="BA22" i="9" l="1"/>
  <c r="BA42" i="10"/>
  <c r="BA40" i="10"/>
  <c r="BA7" i="8" l="1"/>
  <c r="BA9" i="8" s="1"/>
  <c r="BA13" i="8" s="1"/>
  <c r="BA25" i="9"/>
  <c r="BA26" i="9" s="1"/>
  <c r="BA28" i="9" s="1"/>
  <c r="BA16" i="8"/>
  <c r="BA17" i="8" s="1"/>
  <c r="BB32" i="6"/>
  <c r="BB33" i="6" s="1"/>
  <c r="BB27" i="10" s="1"/>
  <c r="BB26" i="10"/>
  <c r="BB7" i="10"/>
  <c r="BB24" i="9" s="1"/>
  <c r="BA24" i="8" l="1"/>
  <c r="BB34" i="6"/>
  <c r="BB7" i="9" s="1"/>
  <c r="BB37" i="6" l="1"/>
  <c r="BB21" i="8" s="1"/>
  <c r="BB10" i="9" l="1"/>
  <c r="BB29" i="10"/>
  <c r="BB22" i="8" l="1"/>
  <c r="BB36" i="10"/>
  <c r="BB38" i="10" l="1"/>
  <c r="BB39" i="10" l="1"/>
  <c r="BB16" i="9" s="1"/>
  <c r="BB20" i="9" s="1"/>
  <c r="BB22" i="9" l="1"/>
  <c r="BB42" i="10"/>
  <c r="BB40" i="10"/>
  <c r="BB25" i="9" l="1"/>
  <c r="BB26" i="9" s="1"/>
  <c r="BB28" i="9" s="1"/>
  <c r="BB7" i="8"/>
  <c r="BB9" i="8" s="1"/>
  <c r="BB13" i="8" s="1"/>
  <c r="BC32" i="6"/>
  <c r="BC33" i="6" s="1"/>
  <c r="BC27" i="10" s="1"/>
  <c r="BB16" i="8"/>
  <c r="BB17" i="8" s="1"/>
  <c r="BC7" i="10"/>
  <c r="BC24" i="9" s="1"/>
  <c r="BC26" i="10"/>
  <c r="BB24" i="8" l="1"/>
  <c r="BC34" i="6"/>
  <c r="BC7" i="9" s="1"/>
  <c r="BC37" i="6" l="1"/>
  <c r="BC21" i="8" s="1"/>
  <c r="BC10" i="9" l="1"/>
  <c r="BC29" i="10"/>
  <c r="BC22" i="8" l="1"/>
  <c r="BC36" i="10"/>
  <c r="BC38" i="10" l="1"/>
  <c r="BC39" i="10" l="1"/>
  <c r="BC40" i="10" l="1"/>
  <c r="BD7" i="10" s="1"/>
  <c r="BD24" i="9" s="1"/>
  <c r="BC16" i="9"/>
  <c r="BC20" i="9" s="1"/>
  <c r="BC22" i="9" s="1"/>
  <c r="BC42" i="10"/>
  <c r="BD32" i="6" l="1"/>
  <c r="BD33" i="6" s="1"/>
  <c r="BC16" i="8"/>
  <c r="BC17" i="8" s="1"/>
  <c r="BC7" i="8"/>
  <c r="BC9" i="8" s="1"/>
  <c r="BC13" i="8" s="1"/>
  <c r="BC25" i="9"/>
  <c r="BC26" i="9" s="1"/>
  <c r="BC28" i="9" s="1"/>
  <c r="BD26" i="10"/>
  <c r="BC24" i="8" l="1"/>
  <c r="BD34" i="6"/>
  <c r="BD7" i="9" s="1"/>
  <c r="BD27" i="10"/>
  <c r="BD37" i="6" l="1"/>
  <c r="BD21" i="8" s="1"/>
  <c r="BD10" i="9"/>
  <c r="BD29" i="10"/>
  <c r="BD22" i="8" l="1"/>
  <c r="BD36" i="10"/>
  <c r="BD38" i="10" l="1"/>
  <c r="BD39" i="10" l="1"/>
  <c r="BD16" i="9" s="1"/>
  <c r="BD20" i="9" s="1"/>
  <c r="BD22" i="9" l="1"/>
  <c r="BD42" i="10"/>
  <c r="BD40" i="10"/>
  <c r="BD25" i="9" l="1"/>
  <c r="BD26" i="9" s="1"/>
  <c r="BD28" i="9" s="1"/>
  <c r="BD7" i="8"/>
  <c r="BD9" i="8" s="1"/>
  <c r="BD13" i="8" s="1"/>
  <c r="BE32" i="6"/>
  <c r="BE33" i="6" s="1"/>
  <c r="BD16" i="8"/>
  <c r="BD17" i="8" s="1"/>
  <c r="BE7" i="10"/>
  <c r="BE24" i="9" s="1"/>
  <c r="BE26" i="10"/>
  <c r="BD24" i="8" l="1"/>
  <c r="BE34" i="6"/>
  <c r="BE7" i="9" s="1"/>
  <c r="BE27" i="10"/>
  <c r="BE37" i="6" l="1"/>
  <c r="BE21" i="8" s="1"/>
  <c r="BE22" i="8" s="1"/>
  <c r="BE10" i="9"/>
  <c r="BE29" i="10"/>
  <c r="BE36" i="10" l="1"/>
  <c r="BE38" i="10" l="1"/>
  <c r="BE39" i="10" l="1"/>
  <c r="BE40" i="10" l="1"/>
  <c r="BF7" i="10" s="1"/>
  <c r="BF24" i="9" s="1"/>
  <c r="BE16" i="9"/>
  <c r="BE20" i="9" s="1"/>
  <c r="BE22" i="9" s="1"/>
  <c r="BE42" i="10"/>
  <c r="BF32" i="6" l="1"/>
  <c r="BF33" i="6" s="1"/>
  <c r="BE16" i="8"/>
  <c r="BE17" i="8" s="1"/>
  <c r="BE25" i="9"/>
  <c r="BE26" i="9" s="1"/>
  <c r="BE28" i="9" s="1"/>
  <c r="BE7" i="8"/>
  <c r="BE9" i="8" s="1"/>
  <c r="BE13" i="8" s="1"/>
  <c r="BF26" i="10"/>
  <c r="BE24" i="8" l="1"/>
  <c r="BF34" i="6"/>
  <c r="BF27" i="10"/>
  <c r="BF29" i="10" s="1"/>
  <c r="BF36" i="10" s="1"/>
  <c r="BF38" i="10" s="1"/>
  <c r="BF37" i="6" l="1"/>
  <c r="BF21" i="8" s="1"/>
  <c r="BF7" i="9"/>
  <c r="BF10" i="9" s="1"/>
  <c r="BF39" i="10"/>
  <c r="BF22" i="8" l="1"/>
  <c r="BF42" i="10"/>
  <c r="BG26" i="10" s="1"/>
  <c r="BF16" i="9"/>
  <c r="BF20" i="9" s="1"/>
  <c r="BF22" i="9" s="1"/>
  <c r="BF40" i="10"/>
  <c r="BG7" i="10" l="1"/>
  <c r="BG24" i="9" s="1"/>
  <c r="BF25" i="9"/>
  <c r="BF26" i="9" s="1"/>
  <c r="BF28" i="9" s="1"/>
  <c r="BF7" i="8"/>
  <c r="BF9" i="8" s="1"/>
  <c r="BF13" i="8" s="1"/>
  <c r="BG32" i="6"/>
  <c r="BF16" i="8"/>
  <c r="BF17" i="8" s="1"/>
  <c r="BF24" i="8" l="1"/>
  <c r="BG33" i="6"/>
  <c r="BG34" i="6" l="1"/>
  <c r="BG27" i="10"/>
  <c r="BG29" i="10" s="1"/>
  <c r="BG36" i="10" s="1"/>
  <c r="BG38" i="10" s="1"/>
  <c r="BG39" i="10" s="1"/>
  <c r="BG42" i="10" l="1"/>
  <c r="BH26" i="10" s="1"/>
  <c r="BG16" i="9"/>
  <c r="BG20" i="9" s="1"/>
  <c r="BG37" i="6"/>
  <c r="BG21" i="8" s="1"/>
  <c r="BG22" i="8" s="1"/>
  <c r="BG7" i="9"/>
  <c r="BG10" i="9" s="1"/>
  <c r="BG40" i="10"/>
  <c r="BG22" i="9" l="1"/>
  <c r="BH7" i="10"/>
  <c r="BH24" i="9" s="1"/>
  <c r="BG7" i="8"/>
  <c r="BG9" i="8" s="1"/>
  <c r="BG13" i="8" s="1"/>
  <c r="BG25" i="9"/>
  <c r="BG26" i="9" s="1"/>
  <c r="BH32" i="6"/>
  <c r="BG16" i="8"/>
  <c r="BG17" i="8" s="1"/>
  <c r="BG28" i="9" l="1"/>
  <c r="BG24" i="8"/>
  <c r="BH33" i="6"/>
  <c r="BH34" i="6" l="1"/>
  <c r="BH27" i="10"/>
  <c r="BH29" i="10" s="1"/>
  <c r="BH36" i="10" s="1"/>
  <c r="BH38" i="10" s="1"/>
  <c r="BH39" i="10" s="1"/>
  <c r="BH42" i="10" l="1"/>
  <c r="BI26" i="10" s="1"/>
  <c r="BH16" i="9"/>
  <c r="BH20" i="9" s="1"/>
  <c r="BH37" i="6"/>
  <c r="BH21" i="8" s="1"/>
  <c r="BH22" i="8" s="1"/>
  <c r="BH7" i="9"/>
  <c r="BH10" i="9" s="1"/>
  <c r="BH40" i="10"/>
  <c r="BH22" i="9" l="1"/>
  <c r="BI7" i="10"/>
  <c r="BI24" i="9" s="1"/>
  <c r="BH7" i="8"/>
  <c r="BH9" i="8" s="1"/>
  <c r="BH13" i="8" s="1"/>
  <c r="BH25" i="9"/>
  <c r="BH26" i="9" s="1"/>
  <c r="BI32" i="6"/>
  <c r="BH16" i="8"/>
  <c r="BH17" i="8" s="1"/>
  <c r="BH28" i="9" l="1"/>
  <c r="BH24" i="8"/>
  <c r="BI33" i="6"/>
  <c r="BI34" i="6" l="1"/>
  <c r="BI27" i="10"/>
  <c r="BI29" i="10" s="1"/>
  <c r="BI36" i="10" s="1"/>
  <c r="BI38" i="10" s="1"/>
  <c r="BI39" i="10" s="1"/>
  <c r="BI42" i="10" l="1"/>
  <c r="BJ26" i="10" s="1"/>
  <c r="BI16" i="9"/>
  <c r="BI20" i="9" s="1"/>
  <c r="BI37" i="6"/>
  <c r="BI21" i="8" s="1"/>
  <c r="BI22" i="8" s="1"/>
  <c r="BI7" i="9"/>
  <c r="BI10" i="9" s="1"/>
  <c r="BI40" i="10"/>
  <c r="BI22" i="9" l="1"/>
  <c r="BJ7" i="10"/>
  <c r="BJ24" i="9" s="1"/>
  <c r="BI25" i="9"/>
  <c r="BI26" i="9" s="1"/>
  <c r="BI7" i="8"/>
  <c r="BI9" i="8" s="1"/>
  <c r="BI13" i="8" s="1"/>
  <c r="BI16" i="8"/>
  <c r="BI17" i="8" s="1"/>
  <c r="BJ32" i="6"/>
  <c r="BI28" i="9" l="1"/>
  <c r="BI24" i="8"/>
  <c r="BJ33" i="6"/>
  <c r="BJ34" i="6" l="1"/>
  <c r="BJ27" i="10"/>
  <c r="BJ29" i="10" s="1"/>
  <c r="BJ36" i="10" s="1"/>
  <c r="BJ38" i="10" s="1"/>
  <c r="BJ39" i="10" s="1"/>
  <c r="BJ42" i="10" l="1"/>
  <c r="BJ16" i="9"/>
  <c r="BJ20" i="9" s="1"/>
  <c r="BJ37" i="6"/>
  <c r="BJ21" i="8" s="1"/>
  <c r="BJ22" i="8" s="1"/>
  <c r="BJ7" i="9"/>
  <c r="BJ10" i="9" s="1"/>
  <c r="BJ40" i="10"/>
  <c r="BJ22" i="9" l="1"/>
  <c r="BK7" i="10"/>
  <c r="BK24" i="9" s="1"/>
  <c r="BJ7" i="8"/>
  <c r="BJ9" i="8" s="1"/>
  <c r="BJ13" i="8" s="1"/>
  <c r="BJ25" i="9"/>
  <c r="BJ26" i="9" s="1"/>
  <c r="BK32" i="6"/>
  <c r="BJ16" i="8"/>
  <c r="BJ17" i="8" s="1"/>
  <c r="BK26" i="10"/>
  <c r="BJ28" i="9" l="1"/>
  <c r="BJ24" i="8"/>
  <c r="BK33" i="6"/>
  <c r="BK34" i="6" l="1"/>
  <c r="BK27" i="10"/>
  <c r="BK29" i="10" s="1"/>
  <c r="BK36" i="10" s="1"/>
  <c r="BK38" i="10" s="1"/>
  <c r="BK39" i="10" s="1"/>
  <c r="BK42" i="10" l="1"/>
  <c r="BL26" i="10" s="1"/>
  <c r="BK16" i="9"/>
  <c r="BK20" i="9" s="1"/>
  <c r="BK37" i="6"/>
  <c r="BK21" i="8" s="1"/>
  <c r="BK22" i="8" s="1"/>
  <c r="BK7" i="9"/>
  <c r="BK10" i="9" s="1"/>
  <c r="BK40" i="10"/>
  <c r="BK22" i="9" l="1"/>
  <c r="BL7" i="10"/>
  <c r="BK25" i="9"/>
  <c r="BK26" i="9" s="1"/>
  <c r="BK7" i="8"/>
  <c r="BK9" i="8" s="1"/>
  <c r="BK13" i="8" s="1"/>
  <c r="BL32" i="6"/>
  <c r="BK16" i="8"/>
  <c r="BK17" i="8" s="1"/>
  <c r="BR26" i="10"/>
  <c r="BK28" i="9" l="1"/>
  <c r="BK24" i="8"/>
  <c r="U31" i="2"/>
  <c r="V31" i="2"/>
  <c r="W31" i="2"/>
  <c r="X31" i="2"/>
  <c r="BL33" i="6"/>
  <c r="BR32" i="6"/>
  <c r="Y31" i="2" s="1"/>
  <c r="BR7" i="10"/>
  <c r="BL24" i="9"/>
  <c r="BR33" i="6" l="1"/>
  <c r="BL27" i="10"/>
  <c r="BR27" i="10" s="1"/>
  <c r="BL34" i="6"/>
  <c r="BL29" i="10" l="1"/>
  <c r="BL36" i="10" s="1"/>
  <c r="BL7" i="9"/>
  <c r="BR34" i="6"/>
  <c r="Y32" i="2" s="1"/>
  <c r="BL37" i="6"/>
  <c r="BR29" i="10" l="1"/>
  <c r="BR37" i="6"/>
  <c r="BL21" i="8"/>
  <c r="BR21" i="8" s="1"/>
  <c r="BL10" i="9"/>
  <c r="BR10" i="9" s="1"/>
  <c r="BR7" i="9"/>
  <c r="BL38" i="10"/>
  <c r="BR36" i="10"/>
  <c r="Y18" i="2" s="1"/>
  <c r="BL22" i="8" l="1"/>
  <c r="BR22" i="8" s="1"/>
  <c r="Y26" i="2" s="1"/>
  <c r="BL39" i="10"/>
  <c r="BL16" i="9" s="1"/>
  <c r="BL20" i="9" s="1"/>
  <c r="BR38" i="10"/>
  <c r="BR16" i="9" l="1"/>
  <c r="BR20" i="9"/>
  <c r="BL22" i="9"/>
  <c r="BR39" i="10"/>
  <c r="Y19" i="2" s="1"/>
  <c r="BL42" i="10"/>
  <c r="BL40" i="10"/>
  <c r="BR40" i="10" l="1"/>
  <c r="BL25" i="9"/>
  <c r="BL26" i="9" s="1"/>
  <c r="BL28" i="9" s="1"/>
  <c r="BL7" i="8"/>
  <c r="BR42" i="10"/>
  <c r="Y20" i="2" s="1"/>
  <c r="BL16" i="8"/>
  <c r="BR22" i="9"/>
  <c r="BR25" i="9" l="1"/>
  <c r="BR26" i="9" s="1"/>
  <c r="BR28" i="9" s="1"/>
  <c r="BL9" i="8"/>
  <c r="BR7" i="8"/>
  <c r="Y23" i="2" s="1"/>
  <c r="BR16" i="8"/>
  <c r="BL17" i="8"/>
  <c r="BR17" i="8" s="1"/>
  <c r="Y25" i="2" s="1"/>
  <c r="BL13" i="8" l="1"/>
  <c r="BR13" i="8" s="1"/>
  <c r="BR24" i="8" s="1"/>
  <c r="BR9" i="8"/>
  <c r="BL2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B7" authorId="0" shapeId="0" xr:uid="{E30811F2-5F13-4A84-9773-D3B9A6E0DFEB}">
      <text>
        <r>
          <rPr>
            <u/>
            <sz val="9.5"/>
            <color indexed="81"/>
            <rFont val="Calibri"/>
            <family val="2"/>
          </rPr>
          <t>Up to 7 capital infusion events:</t>
        </r>
        <r>
          <rPr>
            <sz val="9.5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Month of infusion </t>
        </r>
        <r>
          <rPr>
            <i/>
            <sz val="9.5"/>
            <color indexed="81"/>
            <rFont val="Calibri"/>
            <family val="2"/>
          </rPr>
          <t>(use month zero</t>
        </r>
        <r>
          <rPr>
            <sz val="9.5"/>
            <color indexed="81"/>
            <rFont val="Calibri"/>
            <family val="2"/>
          </rPr>
          <t xml:space="preserve">
    </t>
        </r>
        <r>
          <rPr>
            <i/>
            <sz val="9.5"/>
            <color indexed="81"/>
            <rFont val="Calibri"/>
            <family val="2"/>
          </rPr>
          <t>for initial round of investment)</t>
        </r>
        <r>
          <rPr>
            <sz val="9.5"/>
            <color indexed="81"/>
            <rFont val="Calibri"/>
            <family val="2"/>
          </rPr>
          <t xml:space="preserve">
</t>
        </r>
        <r>
          <rPr>
            <i/>
            <sz val="9.5"/>
            <color indexed="81"/>
            <rFont val="Calibri"/>
            <family val="2"/>
          </rPr>
          <t xml:space="preserve">       ... and, where applicable ...</t>
        </r>
        <r>
          <rPr>
            <sz val="9.5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Shares issued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Investment capital raised</t>
        </r>
        <r>
          <rPr>
            <sz val="8"/>
            <color indexed="81"/>
            <rFont val="Calibri"/>
            <family val="2"/>
          </rPr>
          <t xml:space="preserve">
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% allocated to preferred shares</t>
        </r>
        <r>
          <rPr>
            <sz val="8"/>
            <color indexed="81"/>
            <rFont val="Calibri"/>
            <family val="2"/>
          </rPr>
          <t xml:space="preserve">
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Short-term debt drawn</t>
        </r>
      </text>
    </comment>
    <comment ref="I7" authorId="0" shapeId="0" xr:uid="{CFBF7FDA-F7D0-4116-BC76-62183A135C69}">
      <text>
        <r>
          <rPr>
            <u/>
            <sz val="9.5"/>
            <color indexed="81"/>
            <rFont val="Calibri"/>
            <family val="2"/>
          </rPr>
          <t>Loan parameters</t>
        </r>
        <r>
          <rPr>
            <sz val="9.5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 xml:space="preserve">• </t>
        </r>
        <r>
          <rPr>
            <sz val="8"/>
            <color indexed="81"/>
            <rFont val="Calibri"/>
            <family val="2"/>
          </rPr>
          <t xml:space="preserve"> </t>
        </r>
        <r>
          <rPr>
            <sz val="9.5"/>
            <color indexed="81"/>
            <rFont val="Calibri"/>
            <family val="2"/>
          </rPr>
          <t xml:space="preserve">Average loan size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Average loan term in months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# Loans made in month 1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Monthly increase in loans made
      </t>
        </r>
        <r>
          <rPr>
            <i/>
            <sz val="9.5"/>
            <color indexed="81"/>
            <rFont val="Calibri"/>
            <family val="2"/>
          </rPr>
          <t xml:space="preserve">  … as well as ...</t>
        </r>
        <r>
          <rPr>
            <sz val="9.5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% of origination cohort to be
     sold in secondary market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# months loans are held until sold</t>
        </r>
      </text>
    </comment>
    <comment ref="L7" authorId="0" shapeId="0" xr:uid="{0087A275-5A37-459D-81A0-E410204DA067}">
      <text>
        <r>
          <rPr>
            <u/>
            <sz val="9.5"/>
            <color indexed="81"/>
            <rFont val="Calibri"/>
            <family val="2"/>
          </rPr>
          <t xml:space="preserve">Revenue generated prior to origination </t>
        </r>
        <r>
          <rPr>
            <sz val="9.5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 xml:space="preserve">• </t>
        </r>
        <r>
          <rPr>
            <sz val="8"/>
            <color indexed="81"/>
            <rFont val="Calibri"/>
            <family val="2"/>
          </rPr>
          <t xml:space="preserve"> </t>
        </r>
        <r>
          <rPr>
            <sz val="9.5"/>
            <color indexed="81"/>
            <rFont val="Calibri"/>
            <family val="2"/>
          </rPr>
          <t xml:space="preserve">Fee to apply for loan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% of loan value charged at origination 
      … and ...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Annual servicing fee (% of balance)
      … and...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% of loan value paid to sales team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Bounty paid to referral source
      … and...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Income tax rate</t>
        </r>
      </text>
    </comment>
    <comment ref="O7" authorId="0" shapeId="0" xr:uid="{2841B924-DCE3-48EA-A8D1-C20E8B84E497}">
      <text>
        <r>
          <rPr>
            <u/>
            <sz val="9.5"/>
            <color indexed="81"/>
            <rFont val="Calibri"/>
            <family val="2"/>
          </rPr>
          <t xml:space="preserve">Revenue generated prior to origination </t>
        </r>
        <r>
          <rPr>
            <sz val="9.5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 xml:space="preserve">• </t>
        </r>
        <r>
          <rPr>
            <sz val="8"/>
            <color indexed="81"/>
            <rFont val="Calibri"/>
            <family val="2"/>
          </rPr>
          <t xml:space="preserve"> </t>
        </r>
        <r>
          <rPr>
            <sz val="9.5"/>
            <color indexed="81"/>
            <rFont val="Calibri"/>
            <family val="2"/>
          </rPr>
          <t xml:space="preserve">Interest paid for short-term otes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Interest on Credit Facility balance
      … and ...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Interest rate charged to borrowers
      … and...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Minimum cash to hold at all times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% of loan balance falling delinquent
</t>
        </r>
        <r>
          <rPr>
            <sz val="8"/>
            <color indexed="81"/>
            <rFont val="Calibri"/>
            <family val="2"/>
          </rPr>
          <t xml:space="preserve">  •  </t>
        </r>
        <r>
          <rPr>
            <sz val="9.5"/>
            <color indexed="81"/>
            <rFont val="Calibri"/>
            <family val="2"/>
          </rPr>
          <t>Dollar penalty per delinquent month</t>
        </r>
        <r>
          <rPr>
            <sz val="8"/>
            <color indexed="81"/>
            <rFont val="Calibri"/>
            <family val="2"/>
          </rPr>
          <t xml:space="preserve">
  •  </t>
        </r>
        <r>
          <rPr>
            <sz val="9.5"/>
            <color indexed="81"/>
            <rFont val="Calibri"/>
            <family val="2"/>
          </rPr>
          <t>% of loan balance held in reserve</t>
        </r>
      </text>
    </comment>
    <comment ref="B17" authorId="0" shapeId="0" xr:uid="{2743EE6A-E072-43EA-A05E-889B55E50FD2}">
      <text>
        <r>
          <rPr>
            <u/>
            <sz val="9.5"/>
            <color indexed="81"/>
            <rFont val="Calibri"/>
            <family val="2"/>
          </rPr>
          <t>Enter up to 14 departments: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Department name (can be as few
    as a single FTE)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Avg base salary of department</t>
        </r>
        <r>
          <rPr>
            <sz val="9"/>
            <color indexed="81"/>
            <rFont val="Calibri"/>
            <family val="2"/>
          </rPr>
          <t xml:space="preserve">
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% of base paid out in bonuses
</t>
        </r>
        <r>
          <rPr>
            <sz val="9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9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Annual salary increase
       ... as well as ...
</t>
        </r>
        <r>
          <rPr>
            <sz val="9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9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Load for benefits &amp; taxes</t>
        </r>
      </text>
    </comment>
    <comment ref="G17" authorId="0" shapeId="0" xr:uid="{FE689E25-4F81-40B6-8071-1AF8E64F4B56}">
      <text>
        <r>
          <rPr>
            <u/>
            <sz val="9.5"/>
            <color indexed="81"/>
            <rFont val="Calibri"/>
            <family val="2"/>
          </rPr>
          <t>Enter up to 15 expenses:</t>
        </r>
        <r>
          <rPr>
            <sz val="8"/>
            <color indexed="81"/>
            <rFont val="Calibri"/>
            <family val="2"/>
          </rPr>
          <t xml:space="preserve">
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Category name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Year 1 expense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Annual expense increase</t>
        </r>
      </text>
    </comment>
    <comment ref="K17" authorId="0" shapeId="0" xr:uid="{9E7A780F-2D44-4C35-AA8E-C429FEE6758E}">
      <text>
        <r>
          <rPr>
            <u/>
            <sz val="9.5"/>
            <color indexed="81"/>
            <rFont val="Calibri"/>
            <family val="2"/>
          </rPr>
          <t>Enter up to 15 capital investments: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Investment name</t>
        </r>
        <r>
          <rPr>
            <sz val="9"/>
            <color indexed="81"/>
            <rFont val="Calibri"/>
            <family val="2"/>
          </rPr>
          <t xml:space="preserve">
  </t>
        </r>
        <r>
          <rPr>
            <sz val="8.5"/>
            <color indexed="81"/>
            <rFont val="Calibri"/>
            <family val="2"/>
          </rPr>
          <t>•</t>
        </r>
        <r>
          <rPr>
            <sz val="9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 xml:space="preserve">Amount of investment
</t>
        </r>
        <r>
          <rPr>
            <sz val="9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9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Month (1-60) of purchase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8.5"/>
            <color indexed="81"/>
            <rFont val="Calibri"/>
            <family val="2"/>
          </rPr>
          <t>•</t>
        </r>
        <r>
          <rPr>
            <sz val="8"/>
            <color indexed="81"/>
            <rFont val="Calibri"/>
            <family val="2"/>
          </rPr>
          <t xml:space="preserve">  </t>
        </r>
        <r>
          <rPr>
            <sz val="9.5"/>
            <color indexed="81"/>
            <rFont val="Calibri"/>
            <family val="2"/>
          </rPr>
          <t>Number of mos. to depreciate</t>
        </r>
        <r>
          <rPr>
            <sz val="9.5"/>
            <color indexed="81"/>
            <rFont val="Calibri"/>
            <family val="2"/>
          </rPr>
          <t xml:space="preserve">
</t>
        </r>
        <r>
          <rPr>
            <i/>
            <sz val="9.5"/>
            <color indexed="81"/>
            <rFont val="Calibri"/>
            <family val="2"/>
          </rPr>
          <t>(Model will not expense depreciation
 past month 60, regardless of schedule)</t>
        </r>
      </text>
    </comment>
  </commentList>
</comments>
</file>

<file path=xl/sharedStrings.xml><?xml version="1.0" encoding="utf-8"?>
<sst xmlns="http://schemas.openxmlformats.org/spreadsheetml/2006/main" count="299" uniqueCount="234">
  <si>
    <t>Balance</t>
  </si>
  <si>
    <r>
      <rPr>
        <b/>
        <sz val="14"/>
        <color theme="0"/>
        <rFont val="Calibri Light"/>
        <family val="2"/>
      </rPr>
      <t>A</t>
    </r>
    <r>
      <rPr>
        <b/>
        <sz val="11.5"/>
        <color theme="0"/>
        <rFont val="Calibri Light"/>
        <family val="2"/>
      </rPr>
      <t>SSUMPTIONS</t>
    </r>
  </si>
  <si>
    <t>Enter values in yellow cells</t>
  </si>
  <si>
    <r>
      <rPr>
        <b/>
        <sz val="14"/>
        <rFont val="Calibri"/>
        <family val="2"/>
        <scheme val="minor"/>
      </rPr>
      <t>C</t>
    </r>
    <r>
      <rPr>
        <b/>
        <sz val="11.5"/>
        <rFont val="Calibri"/>
        <family val="2"/>
        <scheme val="minor"/>
      </rPr>
      <t>APITALIZATION</t>
    </r>
  </si>
  <si>
    <r>
      <rPr>
        <b/>
        <sz val="14"/>
        <rFont val="Calibri"/>
        <family val="2"/>
        <scheme val="minor"/>
      </rPr>
      <t>L</t>
    </r>
    <r>
      <rPr>
        <b/>
        <sz val="11.5"/>
        <rFont val="Calibri"/>
        <family val="2"/>
        <scheme val="minor"/>
      </rPr>
      <t>OANS</t>
    </r>
  </si>
  <si>
    <r>
      <rPr>
        <b/>
        <sz val="14"/>
        <rFont val="Calibri"/>
        <family val="2"/>
        <scheme val="minor"/>
      </rPr>
      <t>F</t>
    </r>
    <r>
      <rPr>
        <b/>
        <sz val="11.5"/>
        <rFont val="Calibri"/>
        <family val="2"/>
        <scheme val="minor"/>
      </rPr>
      <t>EES</t>
    </r>
  </si>
  <si>
    <r>
      <rPr>
        <b/>
        <sz val="14"/>
        <rFont val="Calibri"/>
        <family val="2"/>
        <scheme val="minor"/>
      </rPr>
      <t>D</t>
    </r>
    <r>
      <rPr>
        <b/>
        <sz val="11.5"/>
        <rFont val="Calibri"/>
        <family val="2"/>
        <scheme val="minor"/>
      </rPr>
      <t xml:space="preserve">EBT </t>
    </r>
    <r>
      <rPr>
        <b/>
        <sz val="14"/>
        <rFont val="Calibri"/>
        <family val="2"/>
        <scheme val="minor"/>
      </rPr>
      <t>S</t>
    </r>
    <r>
      <rPr>
        <b/>
        <sz val="11.5"/>
        <rFont val="Calibri"/>
        <family val="2"/>
        <scheme val="minor"/>
      </rPr>
      <t>ERVICE</t>
    </r>
  </si>
  <si>
    <t xml:space="preserve"> Shares</t>
  </si>
  <si>
    <t xml:space="preserve">Equity </t>
  </si>
  <si>
    <t>Debt</t>
  </si>
  <si>
    <t xml:space="preserve"> Originations</t>
  </si>
  <si>
    <t xml:space="preserve"> Upfront revenue</t>
  </si>
  <si>
    <t xml:space="preserve"> Interest rates</t>
  </si>
  <si>
    <t>y 1</t>
  </si>
  <si>
    <t>y 2</t>
  </si>
  <si>
    <t>y 3</t>
  </si>
  <si>
    <t>y 4</t>
  </si>
  <si>
    <t>y 5</t>
  </si>
  <si>
    <t>Month</t>
  </si>
  <si>
    <t>Issued</t>
  </si>
  <si>
    <t>Raised</t>
  </si>
  <si>
    <t>% Pref'd</t>
  </si>
  <si>
    <t>Preferred</t>
  </si>
  <si>
    <t>Common</t>
  </si>
  <si>
    <t>Notes</t>
  </si>
  <si>
    <t xml:space="preserve">  Avg loan amount</t>
  </si>
  <si>
    <t xml:space="preserve">  Application fee</t>
  </si>
  <si>
    <t xml:space="preserve">  Notes payable</t>
  </si>
  <si>
    <t xml:space="preserve">  Months in term</t>
  </si>
  <si>
    <t xml:space="preserve">  Origination fee</t>
  </si>
  <si>
    <t xml:space="preserve">  Credit facility</t>
  </si>
  <si>
    <t xml:space="preserve">  Loans in month 1</t>
  </si>
  <si>
    <t xml:space="preserve"> Servicing revenue</t>
  </si>
  <si>
    <t xml:space="preserve">  Monthly increase</t>
  </si>
  <si>
    <t xml:space="preserve">  Annual fee/bal</t>
  </si>
  <si>
    <t xml:space="preserve"> Mitigation</t>
  </si>
  <si>
    <t xml:space="preserve"> Sales</t>
  </si>
  <si>
    <t xml:space="preserve"> Sourcing expenses</t>
  </si>
  <si>
    <t xml:space="preserve">  Target cash bal</t>
  </si>
  <si>
    <t xml:space="preserve">  % of loans sold</t>
  </si>
  <si>
    <t xml:space="preserve">  Sales commission</t>
  </si>
  <si>
    <t xml:space="preserve">  Delinquency/bal</t>
  </si>
  <si>
    <t>Loans receivable</t>
  </si>
  <si>
    <t xml:space="preserve">  Mo. held until sale</t>
  </si>
  <si>
    <t xml:space="preserve">  Delinquency fee</t>
  </si>
  <si>
    <t xml:space="preserve">  Sales Premium</t>
  </si>
  <si>
    <t xml:space="preserve"> Income tax rate</t>
  </si>
  <si>
    <t xml:space="preserve">  Loss reserve/bal</t>
  </si>
  <si>
    <r>
      <rPr>
        <b/>
        <sz val="14"/>
        <rFont val="Calibri"/>
        <family val="2"/>
        <scheme val="minor"/>
      </rPr>
      <t>P</t>
    </r>
    <r>
      <rPr>
        <b/>
        <sz val="11.5"/>
        <rFont val="Calibri"/>
        <family val="2"/>
        <scheme val="minor"/>
      </rPr>
      <t>AYROLL</t>
    </r>
  </si>
  <si>
    <r>
      <rPr>
        <b/>
        <sz val="14"/>
        <rFont val="Calibri"/>
        <family val="2"/>
        <scheme val="minor"/>
      </rPr>
      <t>O</t>
    </r>
    <r>
      <rPr>
        <b/>
        <sz val="11.5"/>
        <rFont val="Calibri"/>
        <family val="2"/>
        <scheme val="minor"/>
      </rPr>
      <t>VERHEAD</t>
    </r>
  </si>
  <si>
    <r>
      <rPr>
        <b/>
        <sz val="14"/>
        <rFont val="Calibri"/>
        <family val="2"/>
        <scheme val="minor"/>
      </rPr>
      <t>C</t>
    </r>
    <r>
      <rPr>
        <b/>
        <sz val="11.5"/>
        <rFont val="Calibri"/>
        <family val="2"/>
        <scheme val="minor"/>
      </rPr>
      <t xml:space="preserve">APITAL </t>
    </r>
    <r>
      <rPr>
        <b/>
        <sz val="14"/>
        <rFont val="Calibri"/>
        <family val="2"/>
        <scheme val="minor"/>
      </rPr>
      <t>E</t>
    </r>
    <r>
      <rPr>
        <b/>
        <sz val="11.5"/>
        <rFont val="Calibri"/>
        <family val="2"/>
        <scheme val="minor"/>
      </rPr>
      <t>XPENDITURES</t>
    </r>
  </si>
  <si>
    <r>
      <rPr>
        <b/>
        <sz val="14"/>
        <rFont val="Calibri"/>
        <family val="2"/>
        <scheme val="minor"/>
      </rPr>
      <t>D</t>
    </r>
    <r>
      <rPr>
        <b/>
        <sz val="11.5"/>
        <rFont val="Calibri"/>
        <family val="2"/>
        <scheme val="minor"/>
      </rPr>
      <t>IVIDENDS</t>
    </r>
  </si>
  <si>
    <t xml:space="preserve"> Position</t>
  </si>
  <si>
    <t>Base</t>
  </si>
  <si>
    <t>Bonus %</t>
  </si>
  <si>
    <t>Y/Y</t>
  </si>
  <si>
    <t xml:space="preserve"> Expense</t>
  </si>
  <si>
    <t>Yr</t>
  </si>
  <si>
    <t xml:space="preserve"> Purchase</t>
  </si>
  <si>
    <t>Amt</t>
  </si>
  <si>
    <t>Buy mo</t>
  </si>
  <si>
    <t>Deprc mos</t>
  </si>
  <si>
    <t>Mo</t>
  </si>
  <si>
    <t xml:space="preserve">  CEO</t>
  </si>
  <si>
    <t xml:space="preserve">  Rent</t>
  </si>
  <si>
    <t xml:space="preserve">  Land &amp; Property</t>
  </si>
  <si>
    <t xml:space="preserve">  CFO</t>
  </si>
  <si>
    <t xml:space="preserve">  Administrative</t>
  </si>
  <si>
    <t xml:space="preserve">  Equipment</t>
  </si>
  <si>
    <t xml:space="preserve">  COO</t>
  </si>
  <si>
    <t xml:space="preserve">  Marketing</t>
  </si>
  <si>
    <t xml:space="preserve">  Fixtures</t>
  </si>
  <si>
    <t xml:space="preserve">  CTO</t>
  </si>
  <si>
    <t xml:space="preserve">  Hardware/software</t>
  </si>
  <si>
    <t xml:space="preserve">  Improvements</t>
  </si>
  <si>
    <t xml:space="preserve">  Open 1</t>
  </si>
  <si>
    <t xml:space="preserve">  Licenses/permits</t>
  </si>
  <si>
    <t xml:space="preserve">  Intellectual Prop.</t>
  </si>
  <si>
    <t>Cash</t>
  </si>
  <si>
    <t xml:space="preserve">  Open 2</t>
  </si>
  <si>
    <t xml:space="preserve">  Other 1</t>
  </si>
  <si>
    <t xml:space="preserve">  Open 3</t>
  </si>
  <si>
    <t xml:space="preserve">  Other 2</t>
  </si>
  <si>
    <t>Liabilities</t>
  </si>
  <si>
    <t xml:space="preserve">  Open 4</t>
  </si>
  <si>
    <t xml:space="preserve">  Other 3</t>
  </si>
  <si>
    <t>Equity</t>
  </si>
  <si>
    <t xml:space="preserve">  Open 5</t>
  </si>
  <si>
    <t xml:space="preserve">  Other 4</t>
  </si>
  <si>
    <t xml:space="preserve">  Open 6</t>
  </si>
  <si>
    <t xml:space="preserve">  Other 5</t>
  </si>
  <si>
    <t xml:space="preserve">  Open 7</t>
  </si>
  <si>
    <t xml:space="preserve">  Other 6</t>
  </si>
  <si>
    <t>Revenue</t>
  </si>
  <si>
    <t xml:space="preserve">  Open 8</t>
  </si>
  <si>
    <t xml:space="preserve">  Other 7</t>
  </si>
  <si>
    <t xml:space="preserve">  Open 9</t>
  </si>
  <si>
    <t xml:space="preserve">  Other 8</t>
  </si>
  <si>
    <t>Interest expense</t>
  </si>
  <si>
    <t xml:space="preserve">  Open 10</t>
  </si>
  <si>
    <t xml:space="preserve">  Other 9</t>
  </si>
  <si>
    <t xml:space="preserve"> Benefits &amp; Load</t>
  </si>
  <si>
    <t xml:space="preserve"> Other 10</t>
  </si>
  <si>
    <t>Retained earnings</t>
  </si>
  <si>
    <r>
      <rPr>
        <b/>
        <sz val="14"/>
        <color theme="0"/>
        <rFont val="Calibri Light"/>
        <family val="2"/>
      </rPr>
      <t>C</t>
    </r>
    <r>
      <rPr>
        <b/>
        <sz val="11.5"/>
        <color theme="0"/>
        <rFont val="Calibri Light"/>
        <family val="2"/>
      </rPr>
      <t xml:space="preserve">APITAL </t>
    </r>
    <r>
      <rPr>
        <b/>
        <sz val="14"/>
        <color theme="0"/>
        <rFont val="Calibri Light"/>
        <family val="2"/>
      </rPr>
      <t>E</t>
    </r>
    <r>
      <rPr>
        <b/>
        <sz val="11.5"/>
        <color theme="0"/>
        <rFont val="Calibri Light"/>
        <family val="2"/>
      </rPr>
      <t>XPENSE</t>
    </r>
  </si>
  <si>
    <t>(thousands)</t>
  </si>
  <si>
    <t>Capital expenditures</t>
  </si>
  <si>
    <t>Depreciation</t>
  </si>
  <si>
    <t>Accumulated Depreciation</t>
  </si>
  <si>
    <r>
      <rPr>
        <b/>
        <sz val="14"/>
        <color theme="0"/>
        <rFont val="Calibri Light"/>
        <family val="2"/>
      </rPr>
      <t>C</t>
    </r>
    <r>
      <rPr>
        <b/>
        <sz val="11.5"/>
        <color theme="0"/>
        <rFont val="Calibri Light"/>
        <family val="2"/>
      </rPr>
      <t xml:space="preserve">REDIT </t>
    </r>
    <r>
      <rPr>
        <b/>
        <sz val="14"/>
        <color theme="0"/>
        <rFont val="Calibri Light"/>
        <family val="2"/>
      </rPr>
      <t>F</t>
    </r>
    <r>
      <rPr>
        <b/>
        <sz val="11.5"/>
        <color theme="0"/>
        <rFont val="Calibri Light"/>
        <family val="2"/>
      </rPr>
      <t>ACILITY</t>
    </r>
  </si>
  <si>
    <t>Beginning cash</t>
  </si>
  <si>
    <t>Net loans</t>
  </si>
  <si>
    <t>Principal collected</t>
  </si>
  <si>
    <t>Interest collected</t>
  </si>
  <si>
    <t>Application fees</t>
  </si>
  <si>
    <t>Origination fees</t>
  </si>
  <si>
    <t>Service fees</t>
  </si>
  <si>
    <t>Delinquency fees</t>
  </si>
  <si>
    <t>Sale Premium</t>
  </si>
  <si>
    <t>Cash inflow (operating)</t>
  </si>
  <si>
    <t>Referral fees</t>
  </si>
  <si>
    <t>Commissions</t>
  </si>
  <si>
    <t>Operating Expense</t>
  </si>
  <si>
    <t>Interest - Notes</t>
  </si>
  <si>
    <t>Interest - Facility</t>
  </si>
  <si>
    <t>Taxes</t>
  </si>
  <si>
    <t>Dividends</t>
  </si>
  <si>
    <t>Cash outflow (operating)</t>
  </si>
  <si>
    <t>Cash inflow (financing)</t>
  </si>
  <si>
    <t>Unadjusted cash</t>
  </si>
  <si>
    <t>Ending cash</t>
  </si>
  <si>
    <t>Credit Facility balance</t>
  </si>
  <si>
    <r>
      <rPr>
        <b/>
        <sz val="14"/>
        <color theme="0"/>
        <rFont val="Calibri Light"/>
        <family val="2"/>
      </rPr>
      <t>L</t>
    </r>
    <r>
      <rPr>
        <b/>
        <sz val="11.5"/>
        <color theme="0"/>
        <rFont val="Calibri Light"/>
        <family val="2"/>
      </rPr>
      <t>OANS</t>
    </r>
  </si>
  <si>
    <t>(thousands except loans)</t>
  </si>
  <si>
    <t>Amortization schedule</t>
  </si>
  <si>
    <t>Payment</t>
  </si>
  <si>
    <t>Principal drawdown</t>
  </si>
  <si>
    <t># Originations</t>
  </si>
  <si>
    <t># Loans sold</t>
  </si>
  <si>
    <t># Loans retired</t>
  </si>
  <si>
    <t>Loan Activity</t>
  </si>
  <si>
    <t># Loans outstanding</t>
  </si>
  <si>
    <t>Loan payments</t>
  </si>
  <si>
    <t>Loans outstanding</t>
  </si>
  <si>
    <t>Paid principal</t>
  </si>
  <si>
    <t>Principal balance</t>
  </si>
  <si>
    <t>Loss reserve</t>
  </si>
  <si>
    <t>Loans sold</t>
  </si>
  <si>
    <t>Sales proceeds</t>
  </si>
  <si>
    <t>Sales premium</t>
  </si>
  <si>
    <r>
      <rPr>
        <b/>
        <sz val="14"/>
        <color theme="0"/>
        <rFont val="Calibri Light"/>
        <family val="2"/>
      </rPr>
      <t>I</t>
    </r>
    <r>
      <rPr>
        <b/>
        <sz val="11.5"/>
        <color theme="0"/>
        <rFont val="Calibri Light"/>
        <family val="2"/>
      </rPr>
      <t xml:space="preserve">NCOME </t>
    </r>
    <r>
      <rPr>
        <b/>
        <sz val="14"/>
        <color theme="0"/>
        <rFont val="Calibri Light"/>
        <family val="2"/>
      </rPr>
      <t>S</t>
    </r>
    <r>
      <rPr>
        <b/>
        <sz val="11.5"/>
        <color theme="0"/>
        <rFont val="Calibri Light"/>
        <family val="2"/>
      </rPr>
      <t>TATEMENT</t>
    </r>
  </si>
  <si>
    <t>Application</t>
  </si>
  <si>
    <t>Origination</t>
  </si>
  <si>
    <t>Servicing</t>
  </si>
  <si>
    <t>Delinquency</t>
  </si>
  <si>
    <t>Revenue from fees</t>
  </si>
  <si>
    <t>Sale premium</t>
  </si>
  <si>
    <t>Revenue from loans</t>
  </si>
  <si>
    <t>Loss provision</t>
  </si>
  <si>
    <t>Cost of Sales</t>
  </si>
  <si>
    <t>Gross Margin</t>
  </si>
  <si>
    <t>Payroll</t>
  </si>
  <si>
    <t>Overhead</t>
  </si>
  <si>
    <t>EBITDA</t>
  </si>
  <si>
    <t>EBIT</t>
  </si>
  <si>
    <t>Interest - notes</t>
  </si>
  <si>
    <t>Interest - facility</t>
  </si>
  <si>
    <t>Income tax</t>
  </si>
  <si>
    <t>Net Income</t>
  </si>
  <si>
    <t>Retained Earnings</t>
  </si>
  <si>
    <t xml:space="preserve"> </t>
  </si>
  <si>
    <t>Current assets</t>
  </si>
  <si>
    <t>Capital assets</t>
  </si>
  <si>
    <t>Accum Depr &amp; Amort</t>
  </si>
  <si>
    <t>Net fixed assets</t>
  </si>
  <si>
    <t>Assets</t>
  </si>
  <si>
    <t>Credit Facility</t>
  </si>
  <si>
    <t>Check Balance</t>
  </si>
  <si>
    <r>
      <rPr>
        <b/>
        <sz val="14"/>
        <color theme="0"/>
        <rFont val="Calibri Light"/>
        <family val="2"/>
      </rPr>
      <t>B</t>
    </r>
    <r>
      <rPr>
        <b/>
        <sz val="11.5"/>
        <color theme="0"/>
        <rFont val="Calibri Light"/>
        <family val="2"/>
      </rPr>
      <t xml:space="preserve">ALANCE </t>
    </r>
    <r>
      <rPr>
        <b/>
        <sz val="14"/>
        <color theme="0"/>
        <rFont val="Calibri Light"/>
        <family val="2"/>
      </rPr>
      <t>S</t>
    </r>
    <r>
      <rPr>
        <b/>
        <sz val="11.5"/>
        <color theme="0"/>
        <rFont val="Calibri Light"/>
        <family val="2"/>
      </rPr>
      <t>HEET</t>
    </r>
  </si>
  <si>
    <r>
      <rPr>
        <b/>
        <sz val="14"/>
        <color theme="0"/>
        <rFont val="Calibri Light"/>
        <family val="2"/>
      </rPr>
      <t>C</t>
    </r>
    <r>
      <rPr>
        <b/>
        <sz val="11.5"/>
        <color theme="0"/>
        <rFont val="Calibri Light"/>
        <family val="2"/>
      </rPr>
      <t xml:space="preserve">ASH </t>
    </r>
    <r>
      <rPr>
        <b/>
        <sz val="14"/>
        <color theme="0"/>
        <rFont val="Calibri Light"/>
        <family val="2"/>
      </rPr>
      <t>F</t>
    </r>
    <r>
      <rPr>
        <b/>
        <sz val="11.5"/>
        <color theme="0"/>
        <rFont val="Calibri Light"/>
        <family val="2"/>
      </rPr>
      <t>LOW</t>
    </r>
  </si>
  <si>
    <t>Depreciation &amp; amort</t>
  </si>
  <si>
    <t>∆ Loans receivable</t>
  </si>
  <si>
    <t>Cash from Operations</t>
  </si>
  <si>
    <t>Cash from Investing</t>
  </si>
  <si>
    <t>S/T Notes</t>
  </si>
  <si>
    <t>Cash dividends</t>
  </si>
  <si>
    <t>Cash from Financing</t>
  </si>
  <si>
    <t>Beginning Cash</t>
  </si>
  <si>
    <t>Ending Cash</t>
  </si>
  <si>
    <t>∆ Cash Balance Sheet</t>
  </si>
  <si>
    <t>Check Balance Sheet</t>
  </si>
  <si>
    <r>
      <t>Cash in/</t>
    </r>
    <r>
      <rPr>
        <sz val="9.5"/>
        <color rgb="FFC00000"/>
        <rFont val="Calibri"/>
        <family val="2"/>
        <scheme val="minor"/>
      </rPr>
      <t xml:space="preserve">out </t>
    </r>
    <r>
      <rPr>
        <sz val="9.5"/>
        <rFont val="Calibri"/>
        <family val="2"/>
        <scheme val="minor"/>
      </rPr>
      <t>(lending)</t>
    </r>
  </si>
  <si>
    <r>
      <t>Cash in/</t>
    </r>
    <r>
      <rPr>
        <b/>
        <sz val="9.5"/>
        <color rgb="FFFF0000"/>
        <rFont val="Calibri"/>
        <family val="2"/>
        <scheme val="minor"/>
      </rPr>
      <t>out</t>
    </r>
  </si>
  <si>
    <r>
      <t>Cr. Facility borrow/</t>
    </r>
    <r>
      <rPr>
        <sz val="9.5"/>
        <color rgb="FFFF0000"/>
        <rFont val="Calibri"/>
        <family val="2"/>
        <scheme val="minor"/>
      </rPr>
      <t>repay</t>
    </r>
  </si>
  <si>
    <r>
      <t>∆ Cash in/</t>
    </r>
    <r>
      <rPr>
        <b/>
        <sz val="9.5"/>
        <color rgb="FFC00000"/>
        <rFont val="Calibri"/>
        <family val="2"/>
        <scheme val="minor"/>
      </rPr>
      <t>out</t>
    </r>
  </si>
  <si>
    <r>
      <rPr>
        <b/>
        <sz val="14"/>
        <color theme="0"/>
        <rFont val="Calibri Light"/>
        <family val="2"/>
        <scheme val="major"/>
      </rPr>
      <t>S</t>
    </r>
    <r>
      <rPr>
        <b/>
        <sz val="11.5"/>
        <color theme="0"/>
        <rFont val="Calibri Light"/>
        <family val="2"/>
        <scheme val="major"/>
      </rPr>
      <t>UMMARY</t>
    </r>
    <r>
      <rPr>
        <b/>
        <sz val="11.5"/>
        <color theme="0"/>
        <rFont val="Calibri"/>
        <family val="2"/>
        <scheme val="minor"/>
      </rPr>
      <t xml:space="preserve">  </t>
    </r>
    <r>
      <rPr>
        <i/>
        <sz val="11.5"/>
        <color theme="0"/>
        <rFont val="Calibri"/>
        <family val="2"/>
        <scheme val="minor"/>
      </rPr>
      <t xml:space="preserve"> </t>
    </r>
    <r>
      <rPr>
        <i/>
        <sz val="9.5"/>
        <color theme="0"/>
        <rFont val="Calibri"/>
        <family val="2"/>
        <scheme val="minor"/>
      </rPr>
      <t>(in thousands except loans)</t>
    </r>
  </si>
  <si>
    <t xml:space="preserve"> COGS</t>
  </si>
  <si>
    <t xml:space="preserve"> OpEx</t>
  </si>
  <si>
    <t xml:space="preserve"> Borrow</t>
  </si>
  <si>
    <t xml:space="preserve"> Balance</t>
  </si>
  <si>
    <t xml:space="preserve"> Cash</t>
  </si>
  <si>
    <t xml:space="preserve"> Debt</t>
  </si>
  <si>
    <t xml:space="preserve"> Equity</t>
  </si>
  <si>
    <t>Income Statement</t>
  </si>
  <si>
    <t>Balance Sheet</t>
  </si>
  <si>
    <t xml:space="preserve">  # Origs</t>
  </si>
  <si>
    <t xml:space="preserve">  # Sales</t>
  </si>
  <si>
    <t>Loans</t>
  </si>
  <si>
    <t xml:space="preserve"> CapEx</t>
  </si>
  <si>
    <t xml:space="preserve"> Revenue</t>
  </si>
  <si>
    <t xml:space="preserve"> ∆ Cash</t>
  </si>
  <si>
    <t xml:space="preserve">  $ Recvble</t>
  </si>
  <si>
    <t xml:space="preserve"> Earnings</t>
  </si>
  <si>
    <t xml:space="preserve">  # Retires</t>
  </si>
  <si>
    <t xml:space="preserve">  # Outstdg</t>
  </si>
  <si>
    <t xml:space="preserve">  $ Reserve</t>
  </si>
  <si>
    <t xml:space="preserve">  Lend at</t>
  </si>
  <si>
    <r>
      <t xml:space="preserve">Loan Origination </t>
    </r>
    <r>
      <rPr>
        <b/>
        <sz val="14.5"/>
        <rFont val="Calibri"/>
        <family val="2"/>
        <scheme val="minor"/>
      </rPr>
      <t>&amp;</t>
    </r>
    <r>
      <rPr>
        <b/>
        <sz val="18"/>
        <rFont val="Calibri"/>
        <family val="2"/>
        <scheme val="minor"/>
      </rPr>
      <t xml:space="preserve"> Yield Model</t>
    </r>
    <r>
      <rPr>
        <i/>
        <sz val="12"/>
        <rFont val="Calibri"/>
        <family val="2"/>
        <scheme val="minor"/>
      </rPr>
      <t xml:space="preserve">
</t>
    </r>
    <r>
      <rPr>
        <i/>
        <sz val="11.5"/>
        <rFont val="Calibri"/>
        <family val="2"/>
        <scheme val="minor"/>
      </rPr>
      <t>Grow, Manage, and Monetize Your Loan Portfolio</t>
    </r>
  </si>
  <si>
    <t xml:space="preserve">  Referral fee / loan</t>
  </si>
  <si>
    <r>
      <t xml:space="preserve">Inputs limited to </t>
    </r>
    <r>
      <rPr>
        <b/>
        <sz val="9.5"/>
        <color theme="4" tint="-0.249977111117893"/>
        <rFont val="Calibri"/>
        <family val="2"/>
        <scheme val="minor"/>
      </rPr>
      <t>BLUE CELLS</t>
    </r>
    <r>
      <rPr>
        <sz val="9.5"/>
        <color theme="1"/>
        <rFont val="Calibri"/>
        <family val="2"/>
        <scheme val="minor"/>
      </rPr>
      <t xml:space="preserve"> in this demo</t>
    </r>
  </si>
  <si>
    <r>
      <t xml:space="preserve">Loan Origination </t>
    </r>
    <r>
      <rPr>
        <b/>
        <sz val="14"/>
        <color theme="0"/>
        <rFont val="Calibri Light"/>
        <family val="2"/>
      </rPr>
      <t>&amp;</t>
    </r>
    <r>
      <rPr>
        <b/>
        <sz val="18"/>
        <color theme="0"/>
        <rFont val="Calibri Light"/>
        <family val="2"/>
      </rPr>
      <t xml:space="preserve"> Yield</t>
    </r>
  </si>
  <si>
    <t>Inputs</t>
  </si>
  <si>
    <t>Assumptions provided by user</t>
  </si>
  <si>
    <t>CapEx</t>
  </si>
  <si>
    <r>
      <t>Capital investment, depreciation</t>
    </r>
    <r>
      <rPr>
        <sz val="11.5"/>
        <color theme="1"/>
        <rFont val="Calibri"/>
        <family val="2"/>
        <scheme val="minor"/>
      </rPr>
      <t xml:space="preserve"> &amp; </t>
    </r>
    <r>
      <rPr>
        <sz val="13"/>
        <color theme="1"/>
        <rFont val="Calibri"/>
        <family val="2"/>
        <scheme val="minor"/>
      </rPr>
      <t>amortization schedules</t>
    </r>
  </si>
  <si>
    <t>Credit</t>
  </si>
  <si>
    <r>
      <t>Cash planning for operations</t>
    </r>
    <r>
      <rPr>
        <sz val="11.5"/>
        <color theme="1"/>
        <rFont val="Calibri"/>
        <family val="2"/>
        <scheme val="minor"/>
      </rPr>
      <t xml:space="preserve"> &amp; </t>
    </r>
    <r>
      <rPr>
        <sz val="13"/>
        <color theme="1"/>
        <rFont val="Calibri"/>
        <family val="2"/>
        <scheme val="minor"/>
      </rPr>
      <t>working capital</t>
    </r>
  </si>
  <si>
    <t>Originations, amortization, sales, receivables</t>
  </si>
  <si>
    <t>Income</t>
  </si>
  <si>
    <r>
      <t>Gross margin, operating expense,</t>
    </r>
    <r>
      <rPr>
        <sz val="11.5"/>
        <color theme="1"/>
        <rFont val="Calibri"/>
        <family val="2"/>
        <scheme val="minor"/>
      </rPr>
      <t xml:space="preserve"> </t>
    </r>
    <r>
      <rPr>
        <sz val="13"/>
        <color theme="1"/>
        <rFont val="Calibri"/>
        <family val="2"/>
        <scheme val="minor"/>
      </rPr>
      <t>earnings</t>
    </r>
  </si>
  <si>
    <r>
      <t>Assets, liabilities,</t>
    </r>
    <r>
      <rPr>
        <sz val="11.5"/>
        <color theme="1"/>
        <rFont val="Calibri"/>
        <family val="2"/>
        <scheme val="minor"/>
      </rPr>
      <t xml:space="preserve"> </t>
    </r>
    <r>
      <rPr>
        <sz val="13"/>
        <color theme="1"/>
        <rFont val="Calibri"/>
        <family val="2"/>
        <scheme val="minor"/>
      </rPr>
      <t>shareholders' equity</t>
    </r>
  </si>
  <si>
    <t>CashFlow</t>
  </si>
  <si>
    <r>
      <t>Sources</t>
    </r>
    <r>
      <rPr>
        <sz val="11.5"/>
        <color theme="1"/>
        <rFont val="Calibri"/>
        <family val="2"/>
        <scheme val="minor"/>
      </rPr>
      <t xml:space="preserve"> &amp; </t>
    </r>
    <r>
      <rPr>
        <sz val="13"/>
        <color theme="1"/>
        <rFont val="Calibri"/>
        <family val="2"/>
        <scheme val="minor"/>
      </rPr>
      <t>uses of cash</t>
    </r>
  </si>
  <si>
    <r>
      <t xml:space="preserve">Financial Forecast Model </t>
    </r>
    <r>
      <rPr>
        <b/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b/>
        <sz val="12"/>
        <rFont val="Calibri"/>
        <family val="2"/>
        <scheme val="minor"/>
      </rPr>
      <t>demo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</si>
</sst>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164" formatCode="#,##0;[Red]#,##0"/>
    <numFmt numFmtId="165" formatCode="#,##0,;[Red]#,##0,"/>
    <numFmt numFmtId="166" formatCode="&quot;Mo.&quot;General"/>
    <numFmt numFmtId="167" formatCode="0.0%"/>
    <numFmt numFmtId="168" formatCode="&quot;m&quot;0"/>
    <numFmt numFmtId="169" formatCode="#,##0.0,;[Red]#,##0.0,"/>
    <numFmt numFmtId="170" formatCode="#,##0.000,;[Red]#,##0.000,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9.5"/>
      <name val="Calibri"/>
      <family val="2"/>
      <scheme val="minor"/>
    </font>
    <font>
      <sz val="1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.5"/>
      <name val="Calibri"/>
      <family val="2"/>
      <scheme val="minor"/>
    </font>
    <font>
      <i/>
      <sz val="12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1.5"/>
      <color theme="0"/>
      <name val="Calibri Light"/>
      <family val="2"/>
    </font>
    <font>
      <b/>
      <sz val="14"/>
      <color theme="0"/>
      <name val="Calibri Light"/>
      <family val="2"/>
    </font>
    <font>
      <i/>
      <sz val="9.5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1.5"/>
      <name val="Calibri"/>
      <family val="2"/>
      <scheme val="minor"/>
    </font>
    <font>
      <b/>
      <sz val="9.5"/>
      <name val="Calibri"/>
      <family val="2"/>
      <scheme val="minor"/>
    </font>
    <font>
      <sz val="9.5"/>
      <color rgb="FFC00000"/>
      <name val="Calibri"/>
      <family val="2"/>
      <scheme val="minor"/>
    </font>
    <font>
      <sz val="9.5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.5"/>
      <color theme="0"/>
      <name val="Calibri"/>
      <family val="2"/>
      <scheme val="minor"/>
    </font>
    <font>
      <sz val="10"/>
      <name val="Arial"/>
      <family val="2"/>
    </font>
    <font>
      <sz val="9.5"/>
      <color rgb="FF336600"/>
      <name val="Wingdings"/>
      <charset val="2"/>
    </font>
    <font>
      <b/>
      <sz val="9.5"/>
      <color rgb="FFC00000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sz val="9.5"/>
      <color rgb="FF007400"/>
      <name val="Calibri"/>
      <family val="2"/>
      <scheme val="minor"/>
    </font>
    <font>
      <sz val="9.5"/>
      <color rgb="FF336600"/>
      <name val="Calibri"/>
      <family val="2"/>
      <scheme val="minor"/>
    </font>
    <font>
      <b/>
      <sz val="9.5"/>
      <color rgb="FF336600"/>
      <name val="Wingdings"/>
      <charset val="2"/>
    </font>
    <font>
      <b/>
      <sz val="11.5"/>
      <color theme="0"/>
      <name val="Calibri"/>
      <family val="2"/>
      <scheme val="minor"/>
    </font>
    <font>
      <i/>
      <sz val="9.5"/>
      <color theme="0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11.5"/>
      <color theme="0"/>
      <name val="Calibri Light"/>
      <family val="2"/>
      <scheme val="major"/>
    </font>
    <font>
      <i/>
      <sz val="11.5"/>
      <color theme="0"/>
      <name val="Calibri"/>
      <family val="2"/>
      <scheme val="minor"/>
    </font>
    <font>
      <sz val="9.5"/>
      <color theme="1"/>
      <name val="Calibri"/>
      <family val="2"/>
    </font>
    <font>
      <i/>
      <sz val="11.5"/>
      <name val="Calibri"/>
      <family val="2"/>
      <scheme val="minor"/>
    </font>
    <font>
      <i/>
      <sz val="9.5"/>
      <color rgb="FFC00000"/>
      <name val="Calibri"/>
      <family val="2"/>
      <scheme val="minor"/>
    </font>
    <font>
      <i/>
      <sz val="9.5"/>
      <color indexed="60"/>
      <name val="Calibri"/>
      <family val="2"/>
      <scheme val="minor"/>
    </font>
    <font>
      <u/>
      <sz val="9.5"/>
      <color indexed="81"/>
      <name val="Calibri"/>
      <family val="2"/>
    </font>
    <font>
      <sz val="9.5"/>
      <color indexed="81"/>
      <name val="Calibri"/>
      <family val="2"/>
    </font>
    <font>
      <sz val="8"/>
      <color indexed="81"/>
      <name val="Calibri"/>
      <family val="2"/>
    </font>
    <font>
      <sz val="8.5"/>
      <color indexed="81"/>
      <name val="Calibri"/>
      <family val="2"/>
    </font>
    <font>
      <i/>
      <sz val="9.5"/>
      <color indexed="81"/>
      <name val="Calibri"/>
      <family val="2"/>
    </font>
    <font>
      <sz val="9"/>
      <color indexed="81"/>
      <name val="Calibri"/>
      <family val="2"/>
    </font>
    <font>
      <sz val="11"/>
      <color theme="0"/>
      <name val="Calibri"/>
      <family val="2"/>
      <scheme val="minor"/>
    </font>
    <font>
      <b/>
      <sz val="9.5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 Light"/>
      <family val="2"/>
    </font>
    <font>
      <b/>
      <sz val="18"/>
      <color theme="0"/>
      <name val="Calibri Light"/>
      <family val="2"/>
    </font>
    <font>
      <sz val="20"/>
      <name val="Calibri Light"/>
      <family val="2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sz val="11.5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2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9FBF5"/>
        <bgColor indexed="64"/>
      </patternFill>
    </fill>
    <fill>
      <patternFill patternType="solid">
        <fgColor rgb="FFE8EFF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F4E4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D4D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/>
      <bottom style="hair">
        <color theme="0" tint="-0.24994659260841701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rgb="FF002060"/>
      </top>
      <bottom/>
      <diagonal/>
    </border>
    <border>
      <left/>
      <right style="hair">
        <color theme="0" tint="-0.24994659260841701"/>
      </right>
      <top/>
      <bottom style="thin">
        <color rgb="FF002060"/>
      </bottom>
      <diagonal/>
    </border>
    <border>
      <left/>
      <right style="hair">
        <color theme="0" tint="-0.24994659260841701"/>
      </right>
      <top/>
      <bottom style="thin">
        <color auto="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n">
        <color indexed="64"/>
      </left>
      <right style="thick">
        <color auto="1"/>
      </right>
      <top/>
      <bottom style="hair">
        <color theme="0" tint="-0.24994659260841701"/>
      </bottom>
      <diagonal/>
    </border>
    <border>
      <left style="thick">
        <color auto="1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thick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auto="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auto="1"/>
      </left>
      <right style="thin">
        <color indexed="64"/>
      </right>
      <top style="hair">
        <color theme="0" tint="-0.24994659260841701"/>
      </top>
      <bottom style="thick">
        <color auto="1"/>
      </bottom>
      <diagonal/>
    </border>
    <border>
      <left/>
      <right style="thin">
        <color indexed="64"/>
      </right>
      <top style="hair">
        <color theme="0" tint="-0.24994659260841701"/>
      </top>
      <bottom style="thick">
        <color auto="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thick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ck">
        <color auto="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hair">
        <color theme="0" tint="-0.2499465926084170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hair">
        <color theme="0" tint="-0.24994659260841701"/>
      </left>
      <right style="thick">
        <color auto="1"/>
      </right>
      <top style="hair">
        <color theme="0" tint="-0.2499465926084170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hair">
        <color theme="0" tint="-0.24994659260841701"/>
      </left>
      <right style="thick">
        <color auto="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thick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ck">
        <color auto="1"/>
      </right>
      <top/>
      <bottom style="hair">
        <color theme="0" tint="-0.2499465926084170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hair">
        <color theme="0" tint="-0.24994659260841701"/>
      </right>
      <top/>
      <bottom style="thick">
        <color auto="1"/>
      </bottom>
      <diagonal/>
    </border>
    <border>
      <left style="hair">
        <color theme="0" tint="-0.24994659260841701"/>
      </left>
      <right style="thick">
        <color auto="1"/>
      </right>
      <top style="hair">
        <color theme="0" tint="-0.24994659260841701"/>
      </top>
      <bottom style="thick">
        <color auto="1"/>
      </bottom>
      <diagonal/>
    </border>
    <border>
      <left style="thick">
        <color auto="1"/>
      </left>
      <right/>
      <top style="thin">
        <color rgb="FF002060"/>
      </top>
      <bottom/>
      <diagonal/>
    </border>
    <border>
      <left style="thick">
        <color auto="1"/>
      </left>
      <right/>
      <top/>
      <bottom style="thin">
        <color rgb="FF002060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ck">
        <color auto="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auto="1"/>
      </left>
      <right style="hair">
        <color theme="0" tint="-0.24994659260841701"/>
      </right>
      <top style="hair">
        <color theme="0" tint="-0.24994659260841701"/>
      </top>
      <bottom style="thick">
        <color auto="1"/>
      </bottom>
      <diagonal/>
    </border>
    <border>
      <left style="thick">
        <color auto="1"/>
      </left>
      <right/>
      <top/>
      <bottom style="hair">
        <color theme="0" tint="-0.24994659260841701"/>
      </bottom>
      <diagonal/>
    </border>
    <border>
      <left style="thick">
        <color auto="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auto="1"/>
      </left>
      <right/>
      <top style="hair">
        <color theme="0" tint="-0.24994659260841701"/>
      </top>
      <bottom style="thick">
        <color auto="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ck">
        <color auto="1"/>
      </bottom>
      <diagonal/>
    </border>
    <border>
      <left style="thick">
        <color auto="1"/>
      </left>
      <right/>
      <top style="hair">
        <color theme="0" tint="-0.2499465926084170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hair">
        <color theme="0" tint="-0.24994659260841701"/>
      </right>
      <top style="thin">
        <color indexed="64"/>
      </top>
      <bottom style="thick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thick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/>
    <xf numFmtId="0" fontId="1" fillId="0" borderId="0"/>
    <xf numFmtId="0" fontId="1" fillId="0" borderId="0"/>
    <xf numFmtId="0" fontId="26" fillId="0" borderId="0"/>
    <xf numFmtId="0" fontId="48" fillId="15" borderId="0" applyNumberFormat="0" applyBorder="0" applyAlignment="0" applyProtection="0"/>
  </cellStyleXfs>
  <cellXfs count="384">
    <xf numFmtId="0" fontId="0" fillId="0" borderId="0" xfId="0"/>
    <xf numFmtId="164" fontId="6" fillId="0" borderId="0" xfId="4" applyNumberFormat="1" applyFont="1" applyAlignment="1">
      <alignment horizontal="center"/>
    </xf>
    <xf numFmtId="164" fontId="6" fillId="0" borderId="0" xfId="4" applyNumberFormat="1" applyFont="1"/>
    <xf numFmtId="0" fontId="12" fillId="0" borderId="0" xfId="0" applyFont="1" applyAlignment="1">
      <alignment horizontal="center"/>
    </xf>
    <xf numFmtId="165" fontId="6" fillId="0" borderId="0" xfId="4" applyNumberFormat="1" applyFont="1"/>
    <xf numFmtId="165" fontId="6" fillId="0" borderId="0" xfId="4" applyNumberFormat="1" applyFont="1" applyAlignment="1">
      <alignment horizontal="center"/>
    </xf>
    <xf numFmtId="165" fontId="12" fillId="0" borderId="0" xfId="0" applyNumberFormat="1" applyFont="1"/>
    <xf numFmtId="38" fontId="6" fillId="5" borderId="18" xfId="3" applyNumberFormat="1" applyFont="1" applyFill="1" applyBorder="1" applyAlignment="1" applyProtection="1">
      <alignment horizontal="center"/>
    </xf>
    <xf numFmtId="9" fontId="6" fillId="5" borderId="19" xfId="1" applyFont="1" applyFill="1" applyBorder="1" applyAlignment="1" applyProtection="1">
      <alignment horizontal="center"/>
    </xf>
    <xf numFmtId="38" fontId="6" fillId="5" borderId="19" xfId="3" applyNumberFormat="1" applyFont="1" applyFill="1" applyBorder="1" applyAlignment="1" applyProtection="1">
      <alignment horizontal="center"/>
    </xf>
    <xf numFmtId="38" fontId="6" fillId="5" borderId="20" xfId="3" applyNumberFormat="1" applyFont="1" applyFill="1" applyBorder="1" applyAlignment="1" applyProtection="1">
      <alignment horizontal="center"/>
    </xf>
    <xf numFmtId="38" fontId="6" fillId="5" borderId="21" xfId="3" applyNumberFormat="1" applyFont="1" applyFill="1" applyBorder="1" applyAlignment="1" applyProtection="1">
      <alignment horizontal="center"/>
    </xf>
    <xf numFmtId="38" fontId="6" fillId="5" borderId="22" xfId="3" applyNumberFormat="1" applyFont="1" applyFill="1" applyBorder="1" applyAlignment="1" applyProtection="1">
      <alignment horizontal="center"/>
    </xf>
    <xf numFmtId="9" fontId="6" fillId="5" borderId="23" xfId="1" applyFont="1" applyFill="1" applyBorder="1" applyAlignment="1" applyProtection="1">
      <alignment horizontal="center"/>
    </xf>
    <xf numFmtId="38" fontId="6" fillId="5" borderId="23" xfId="3" applyNumberFormat="1" applyFont="1" applyFill="1" applyBorder="1" applyAlignment="1" applyProtection="1">
      <alignment horizontal="center"/>
    </xf>
    <xf numFmtId="38" fontId="6" fillId="5" borderId="24" xfId="3" applyNumberFormat="1" applyFont="1" applyFill="1" applyBorder="1" applyAlignment="1" applyProtection="1">
      <alignment horizontal="center"/>
    </xf>
    <xf numFmtId="38" fontId="6" fillId="5" borderId="31" xfId="3" applyNumberFormat="1" applyFont="1" applyFill="1" applyBorder="1" applyAlignment="1" applyProtection="1">
      <alignment horizontal="center"/>
    </xf>
    <xf numFmtId="9" fontId="6" fillId="5" borderId="31" xfId="1" applyFont="1" applyFill="1" applyBorder="1" applyAlignment="1" applyProtection="1">
      <alignment horizontal="center"/>
    </xf>
    <xf numFmtId="165" fontId="4" fillId="0" borderId="0" xfId="4" applyNumberFormat="1" applyFont="1"/>
    <xf numFmtId="165" fontId="4" fillId="0" borderId="0" xfId="4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/>
    <xf numFmtId="165" fontId="12" fillId="0" borderId="0" xfId="0" applyNumberFormat="1" applyFont="1" applyAlignment="1">
      <alignment horizontal="center"/>
    </xf>
    <xf numFmtId="168" fontId="24" fillId="4" borderId="9" xfId="4" applyNumberFormat="1" applyFont="1" applyFill="1" applyBorder="1" applyAlignment="1">
      <alignment horizontal="center" vertical="center"/>
    </xf>
    <xf numFmtId="165" fontId="6" fillId="11" borderId="33" xfId="2" applyNumberFormat="1" applyFont="1" applyFill="1" applyBorder="1" applyAlignment="1" applyProtection="1">
      <alignment horizontal="center"/>
    </xf>
    <xf numFmtId="165" fontId="6" fillId="11" borderId="37" xfId="2" applyNumberFormat="1" applyFont="1" applyFill="1" applyBorder="1" applyAlignment="1" applyProtection="1">
      <alignment horizontal="center"/>
    </xf>
    <xf numFmtId="165" fontId="6" fillId="11" borderId="40" xfId="2" applyNumberFormat="1" applyFont="1" applyFill="1" applyBorder="1" applyAlignment="1" applyProtection="1">
      <alignment horizontal="center"/>
    </xf>
    <xf numFmtId="165" fontId="6" fillId="0" borderId="0" xfId="2" applyNumberFormat="1" applyFont="1" applyFill="1" applyBorder="1" applyAlignment="1" applyProtection="1">
      <alignment horizontal="center"/>
    </xf>
    <xf numFmtId="165" fontId="6" fillId="11" borderId="44" xfId="2" applyNumberFormat="1" applyFont="1" applyFill="1" applyBorder="1" applyAlignment="1" applyProtection="1">
      <alignment horizontal="center"/>
    </xf>
    <xf numFmtId="164" fontId="6" fillId="11" borderId="33" xfId="2" applyNumberFormat="1" applyFont="1" applyFill="1" applyBorder="1" applyAlignment="1" applyProtection="1">
      <alignment horizontal="center"/>
    </xf>
    <xf numFmtId="164" fontId="6" fillId="11" borderId="37" xfId="2" applyNumberFormat="1" applyFont="1" applyFill="1" applyBorder="1" applyAlignment="1" applyProtection="1">
      <alignment horizontal="center"/>
    </xf>
    <xf numFmtId="165" fontId="6" fillId="14" borderId="40" xfId="2" applyNumberFormat="1" applyFont="1" applyFill="1" applyBorder="1" applyAlignment="1" applyProtection="1">
      <alignment horizontal="center"/>
    </xf>
    <xf numFmtId="164" fontId="6" fillId="0" borderId="0" xfId="2" applyNumberFormat="1" applyFont="1" applyFill="1" applyBorder="1" applyAlignment="1" applyProtection="1">
      <alignment horizontal="center"/>
    </xf>
    <xf numFmtId="165" fontId="6" fillId="14" borderId="37" xfId="2" applyNumberFormat="1" applyFont="1" applyFill="1" applyBorder="1" applyAlignment="1" applyProtection="1">
      <alignment horizontal="center"/>
    </xf>
    <xf numFmtId="165" fontId="27" fillId="0" borderId="0" xfId="4" applyNumberFormat="1" applyFont="1" applyAlignment="1">
      <alignment horizontal="center"/>
    </xf>
    <xf numFmtId="165" fontId="25" fillId="0" borderId="0" xfId="2" applyNumberFormat="1" applyFont="1" applyFill="1" applyBorder="1" applyAlignment="1" applyProtection="1">
      <alignment horizontal="center"/>
    </xf>
    <xf numFmtId="165" fontId="15" fillId="0" borderId="0" xfId="4" applyNumberFormat="1" applyFont="1"/>
    <xf numFmtId="165" fontId="19" fillId="0" borderId="0" xfId="4" applyNumberFormat="1" applyFont="1" applyAlignment="1">
      <alignment horizontal="center"/>
    </xf>
    <xf numFmtId="165" fontId="19" fillId="4" borderId="0" xfId="4" applyNumberFormat="1" applyFont="1" applyFill="1" applyAlignment="1">
      <alignment horizontal="center"/>
    </xf>
    <xf numFmtId="165" fontId="23" fillId="0" borderId="0" xfId="0" applyNumberFormat="1" applyFont="1" applyAlignment="1">
      <alignment horizontal="center"/>
    </xf>
    <xf numFmtId="165" fontId="6" fillId="8" borderId="33" xfId="4" applyNumberFormat="1" applyFont="1" applyFill="1" applyBorder="1" applyAlignment="1">
      <alignment horizontal="left" indent="2"/>
    </xf>
    <xf numFmtId="165" fontId="6" fillId="8" borderId="34" xfId="4" applyNumberFormat="1" applyFont="1" applyFill="1" applyBorder="1" applyAlignment="1">
      <alignment horizontal="center"/>
    </xf>
    <xf numFmtId="165" fontId="6" fillId="8" borderId="35" xfId="4" applyNumberFormat="1" applyFont="1" applyFill="1" applyBorder="1" applyAlignment="1">
      <alignment horizontal="center"/>
    </xf>
    <xf numFmtId="165" fontId="6" fillId="10" borderId="35" xfId="4" applyNumberFormat="1" applyFont="1" applyFill="1" applyBorder="1" applyAlignment="1">
      <alignment horizontal="center"/>
    </xf>
    <xf numFmtId="165" fontId="6" fillId="10" borderId="36" xfId="4" applyNumberFormat="1" applyFont="1" applyFill="1" applyBorder="1" applyAlignment="1">
      <alignment horizontal="center"/>
    </xf>
    <xf numFmtId="165" fontId="6" fillId="8" borderId="37" xfId="4" applyNumberFormat="1" applyFont="1" applyFill="1" applyBorder="1" applyAlignment="1">
      <alignment horizontal="left" indent="2"/>
    </xf>
    <xf numFmtId="165" fontId="6" fillId="8" borderId="38" xfId="4" applyNumberFormat="1" applyFont="1" applyFill="1" applyBorder="1" applyAlignment="1">
      <alignment horizontal="center"/>
    </xf>
    <xf numFmtId="165" fontId="6" fillId="8" borderId="0" xfId="4" applyNumberFormat="1" applyFont="1" applyFill="1" applyAlignment="1">
      <alignment horizontal="center"/>
    </xf>
    <xf numFmtId="165" fontId="6" fillId="10" borderId="0" xfId="4" applyNumberFormat="1" applyFont="1" applyFill="1" applyAlignment="1">
      <alignment horizontal="center"/>
    </xf>
    <xf numFmtId="165" fontId="6" fillId="10" borderId="39" xfId="4" applyNumberFormat="1" applyFont="1" applyFill="1" applyBorder="1" applyAlignment="1">
      <alignment horizontal="center"/>
    </xf>
    <xf numFmtId="165" fontId="6" fillId="8" borderId="40" xfId="4" applyNumberFormat="1" applyFont="1" applyFill="1" applyBorder="1" applyAlignment="1">
      <alignment horizontal="left" indent="2"/>
    </xf>
    <xf numFmtId="165" fontId="6" fillId="8" borderId="41" xfId="4" applyNumberFormat="1" applyFont="1" applyFill="1" applyBorder="1" applyAlignment="1">
      <alignment horizontal="center"/>
    </xf>
    <xf numFmtId="165" fontId="6" fillId="8" borderId="42" xfId="4" applyNumberFormat="1" applyFont="1" applyFill="1" applyBorder="1" applyAlignment="1">
      <alignment horizontal="center"/>
    </xf>
    <xf numFmtId="165" fontId="6" fillId="10" borderId="42" xfId="4" applyNumberFormat="1" applyFont="1" applyFill="1" applyBorder="1" applyAlignment="1">
      <alignment horizontal="center"/>
    </xf>
    <xf numFmtId="165" fontId="6" fillId="10" borderId="43" xfId="4" applyNumberFormat="1" applyFont="1" applyFill="1" applyBorder="1" applyAlignment="1">
      <alignment horizontal="center"/>
    </xf>
    <xf numFmtId="165" fontId="19" fillId="0" borderId="0" xfId="4" applyNumberFormat="1" applyFont="1"/>
    <xf numFmtId="165" fontId="20" fillId="8" borderId="33" xfId="4" applyNumberFormat="1" applyFont="1" applyFill="1" applyBorder="1" applyAlignment="1">
      <alignment horizontal="left" indent="2"/>
    </xf>
    <xf numFmtId="165" fontId="6" fillId="0" borderId="0" xfId="0" applyNumberFormat="1" applyFont="1"/>
    <xf numFmtId="165" fontId="20" fillId="8" borderId="37" xfId="4" applyNumberFormat="1" applyFont="1" applyFill="1" applyBorder="1" applyAlignment="1">
      <alignment horizontal="left" indent="2"/>
    </xf>
    <xf numFmtId="165" fontId="20" fillId="8" borderId="40" xfId="4" applyNumberFormat="1" applyFont="1" applyFill="1" applyBorder="1" applyAlignment="1">
      <alignment horizontal="left" indent="2"/>
    </xf>
    <xf numFmtId="165" fontId="28" fillId="0" borderId="0" xfId="4" applyNumberFormat="1" applyFont="1"/>
    <xf numFmtId="165" fontId="6" fillId="8" borderId="33" xfId="4" applyNumberFormat="1" applyFont="1" applyFill="1" applyBorder="1" applyAlignment="1">
      <alignment horizontal="left" indent="1"/>
    </xf>
    <xf numFmtId="165" fontId="6" fillId="8" borderId="40" xfId="4" applyNumberFormat="1" applyFont="1" applyFill="1" applyBorder="1" applyAlignment="1">
      <alignment horizontal="left" indent="1"/>
    </xf>
    <xf numFmtId="165" fontId="6" fillId="8" borderId="41" xfId="2" applyNumberFormat="1" applyFont="1" applyFill="1" applyBorder="1" applyAlignment="1" applyProtection="1">
      <alignment horizontal="center"/>
    </xf>
    <xf numFmtId="165" fontId="6" fillId="8" borderId="42" xfId="2" applyNumberFormat="1" applyFont="1" applyFill="1" applyBorder="1" applyAlignment="1" applyProtection="1">
      <alignment horizontal="center"/>
    </xf>
    <xf numFmtId="165" fontId="6" fillId="10" borderId="42" xfId="2" applyNumberFormat="1" applyFont="1" applyFill="1" applyBorder="1" applyAlignment="1" applyProtection="1">
      <alignment horizontal="center"/>
    </xf>
    <xf numFmtId="165" fontId="6" fillId="10" borderId="43" xfId="2" applyNumberFormat="1" applyFont="1" applyFill="1" applyBorder="1" applyAlignment="1" applyProtection="1">
      <alignment horizontal="center"/>
    </xf>
    <xf numFmtId="165" fontId="6" fillId="8" borderId="44" xfId="4" applyNumberFormat="1" applyFont="1" applyFill="1" applyBorder="1" applyAlignment="1">
      <alignment horizontal="left" indent="1"/>
    </xf>
    <xf numFmtId="165" fontId="6" fillId="8" borderId="45" xfId="4" applyNumberFormat="1" applyFont="1" applyFill="1" applyBorder="1" applyAlignment="1">
      <alignment horizontal="center"/>
    </xf>
    <xf numFmtId="165" fontId="6" fillId="8" borderId="46" xfId="4" applyNumberFormat="1" applyFont="1" applyFill="1" applyBorder="1" applyAlignment="1">
      <alignment horizontal="center"/>
    </xf>
    <xf numFmtId="165" fontId="6" fillId="10" borderId="46" xfId="4" applyNumberFormat="1" applyFont="1" applyFill="1" applyBorder="1" applyAlignment="1">
      <alignment horizontal="center"/>
    </xf>
    <xf numFmtId="165" fontId="6" fillId="10" borderId="47" xfId="4" applyNumberFormat="1" applyFont="1" applyFill="1" applyBorder="1" applyAlignment="1">
      <alignment horizontal="center"/>
    </xf>
    <xf numFmtId="165" fontId="6" fillId="0" borderId="0" xfId="7" applyNumberFormat="1" applyFont="1"/>
    <xf numFmtId="168" fontId="6" fillId="0" borderId="0" xfId="4" applyNumberFormat="1" applyFont="1" applyAlignment="1">
      <alignment horizontal="center"/>
    </xf>
    <xf numFmtId="168" fontId="19" fillId="0" borderId="0" xfId="4" applyNumberFormat="1" applyFont="1" applyAlignment="1">
      <alignment horizontal="left"/>
    </xf>
    <xf numFmtId="168" fontId="6" fillId="0" borderId="10" xfId="4" applyNumberFormat="1" applyFont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165" fontId="6" fillId="12" borderId="33" xfId="4" applyNumberFormat="1" applyFont="1" applyFill="1" applyBorder="1" applyAlignment="1">
      <alignment horizontal="left" indent="1"/>
    </xf>
    <xf numFmtId="165" fontId="6" fillId="0" borderId="10" xfId="4" applyNumberFormat="1" applyFont="1" applyBorder="1" applyAlignment="1">
      <alignment horizontal="center"/>
    </xf>
    <xf numFmtId="169" fontId="6" fillId="0" borderId="0" xfId="4" applyNumberFormat="1" applyFont="1"/>
    <xf numFmtId="169" fontId="6" fillId="12" borderId="37" xfId="4" applyNumberFormat="1" applyFont="1" applyFill="1" applyBorder="1" applyAlignment="1">
      <alignment horizontal="left" indent="1"/>
    </xf>
    <xf numFmtId="169" fontId="6" fillId="0" borderId="10" xfId="4" applyNumberFormat="1" applyFont="1" applyBorder="1" applyAlignment="1">
      <alignment horizontal="center"/>
    </xf>
    <xf numFmtId="169" fontId="6" fillId="0" borderId="0" xfId="4" applyNumberFormat="1" applyFont="1" applyAlignment="1">
      <alignment horizontal="center"/>
    </xf>
    <xf numFmtId="169" fontId="12" fillId="0" borderId="0" xfId="0" applyNumberFormat="1" applyFont="1"/>
    <xf numFmtId="169" fontId="6" fillId="13" borderId="37" xfId="4" applyNumberFormat="1" applyFont="1" applyFill="1" applyBorder="1" applyAlignment="1">
      <alignment horizontal="left" indent="1"/>
    </xf>
    <xf numFmtId="169" fontId="6" fillId="0" borderId="10" xfId="1" applyNumberFormat="1" applyFont="1" applyBorder="1" applyAlignment="1" applyProtection="1">
      <alignment horizontal="center"/>
    </xf>
    <xf numFmtId="169" fontId="6" fillId="0" borderId="0" xfId="1" applyNumberFormat="1" applyFont="1" applyAlignment="1" applyProtection="1">
      <alignment horizontal="center"/>
    </xf>
    <xf numFmtId="169" fontId="6" fillId="13" borderId="40" xfId="4" applyNumberFormat="1" applyFont="1" applyFill="1" applyBorder="1" applyAlignment="1">
      <alignment horizontal="left" indent="1"/>
    </xf>
    <xf numFmtId="164" fontId="6" fillId="0" borderId="0" xfId="0" applyNumberFormat="1" applyFont="1"/>
    <xf numFmtId="164" fontId="6" fillId="8" borderId="33" xfId="4" applyNumberFormat="1" applyFont="1" applyFill="1" applyBorder="1" applyAlignment="1">
      <alignment horizontal="left" indent="1"/>
    </xf>
    <xf numFmtId="164" fontId="6" fillId="8" borderId="34" xfId="4" applyNumberFormat="1" applyFont="1" applyFill="1" applyBorder="1" applyAlignment="1">
      <alignment horizontal="center"/>
    </xf>
    <xf numFmtId="164" fontId="6" fillId="8" borderId="35" xfId="4" applyNumberFormat="1" applyFont="1" applyFill="1" applyBorder="1" applyAlignment="1">
      <alignment horizontal="center"/>
    </xf>
    <xf numFmtId="164" fontId="6" fillId="10" borderId="35" xfId="4" applyNumberFormat="1" applyFont="1" applyFill="1" applyBorder="1" applyAlignment="1">
      <alignment horizontal="center"/>
    </xf>
    <xf numFmtId="164" fontId="6" fillId="10" borderId="36" xfId="4" applyNumberFormat="1" applyFont="1" applyFill="1" applyBorder="1" applyAlignment="1">
      <alignment horizontal="center"/>
    </xf>
    <xf numFmtId="164" fontId="6" fillId="8" borderId="37" xfId="4" applyNumberFormat="1" applyFont="1" applyFill="1" applyBorder="1" applyAlignment="1">
      <alignment horizontal="left" indent="1"/>
    </xf>
    <xf numFmtId="164" fontId="6" fillId="8" borderId="38" xfId="4" applyNumberFormat="1" applyFont="1" applyFill="1" applyBorder="1" applyAlignment="1">
      <alignment horizontal="center"/>
    </xf>
    <xf numFmtId="164" fontId="6" fillId="8" borderId="0" xfId="4" applyNumberFormat="1" applyFont="1" applyFill="1" applyAlignment="1">
      <alignment horizontal="center"/>
    </xf>
    <xf numFmtId="165" fontId="6" fillId="8" borderId="37" xfId="4" applyNumberFormat="1" applyFont="1" applyFill="1" applyBorder="1" applyAlignment="1">
      <alignment horizontal="left" indent="1"/>
    </xf>
    <xf numFmtId="165" fontId="6" fillId="10" borderId="40" xfId="4" applyNumberFormat="1" applyFont="1" applyFill="1" applyBorder="1" applyAlignment="1">
      <alignment horizontal="left" indent="1"/>
    </xf>
    <xf numFmtId="165" fontId="6" fillId="10" borderId="41" xfId="4" applyNumberFormat="1" applyFont="1" applyFill="1" applyBorder="1" applyAlignment="1">
      <alignment horizontal="center"/>
    </xf>
    <xf numFmtId="164" fontId="19" fillId="0" borderId="0" xfId="4" applyNumberFormat="1" applyFont="1"/>
    <xf numFmtId="164" fontId="19" fillId="0" borderId="0" xfId="4" applyNumberFormat="1" applyFont="1" applyAlignment="1">
      <alignment horizontal="center"/>
    </xf>
    <xf numFmtId="165" fontId="19" fillId="0" borderId="0" xfId="4" applyNumberFormat="1" applyFont="1" applyAlignment="1">
      <alignment horizontal="left"/>
    </xf>
    <xf numFmtId="165" fontId="20" fillId="8" borderId="37" xfId="0" applyNumberFormat="1" applyFont="1" applyFill="1" applyBorder="1" applyAlignment="1">
      <alignment horizontal="left" indent="2"/>
    </xf>
    <xf numFmtId="165" fontId="12" fillId="8" borderId="38" xfId="0" applyNumberFormat="1" applyFont="1" applyFill="1" applyBorder="1" applyAlignment="1">
      <alignment horizontal="center"/>
    </xf>
    <xf numFmtId="165" fontId="12" fillId="8" borderId="0" xfId="0" applyNumberFormat="1" applyFont="1" applyFill="1" applyAlignment="1">
      <alignment horizontal="center"/>
    </xf>
    <xf numFmtId="165" fontId="12" fillId="10" borderId="0" xfId="0" applyNumberFormat="1" applyFont="1" applyFill="1" applyAlignment="1">
      <alignment horizontal="center"/>
    </xf>
    <xf numFmtId="165" fontId="12" fillId="10" borderId="39" xfId="0" applyNumberFormat="1" applyFont="1" applyFill="1" applyBorder="1" applyAlignment="1">
      <alignment horizontal="center"/>
    </xf>
    <xf numFmtId="165" fontId="12" fillId="8" borderId="37" xfId="0" applyNumberFormat="1" applyFont="1" applyFill="1" applyBorder="1" applyAlignment="1">
      <alignment horizontal="left" indent="1"/>
    </xf>
    <xf numFmtId="165" fontId="20" fillId="8" borderId="40" xfId="0" applyNumberFormat="1" applyFont="1" applyFill="1" applyBorder="1" applyAlignment="1">
      <alignment horizontal="left" indent="2"/>
    </xf>
    <xf numFmtId="165" fontId="12" fillId="8" borderId="41" xfId="0" applyNumberFormat="1" applyFont="1" applyFill="1" applyBorder="1" applyAlignment="1">
      <alignment horizontal="center"/>
    </xf>
    <xf numFmtId="165" fontId="12" fillId="8" borderId="42" xfId="0" applyNumberFormat="1" applyFont="1" applyFill="1" applyBorder="1" applyAlignment="1">
      <alignment horizontal="center"/>
    </xf>
    <xf numFmtId="165" fontId="12" fillId="10" borderId="42" xfId="0" applyNumberFormat="1" applyFont="1" applyFill="1" applyBorder="1" applyAlignment="1">
      <alignment horizontal="center"/>
    </xf>
    <xf numFmtId="165" fontId="12" fillId="10" borderId="43" xfId="0" applyNumberFormat="1" applyFont="1" applyFill="1" applyBorder="1" applyAlignment="1">
      <alignment horizontal="center"/>
    </xf>
    <xf numFmtId="165" fontId="12" fillId="8" borderId="33" xfId="0" applyNumberFormat="1" applyFont="1" applyFill="1" applyBorder="1" applyAlignment="1">
      <alignment horizontal="left" indent="1"/>
    </xf>
    <xf numFmtId="165" fontId="12" fillId="8" borderId="34" xfId="0" applyNumberFormat="1" applyFont="1" applyFill="1" applyBorder="1" applyAlignment="1">
      <alignment horizontal="center"/>
    </xf>
    <xf numFmtId="165" fontId="12" fillId="8" borderId="35" xfId="0" applyNumberFormat="1" applyFont="1" applyFill="1" applyBorder="1" applyAlignment="1">
      <alignment horizontal="center"/>
    </xf>
    <xf numFmtId="165" fontId="12" fillId="10" borderId="35" xfId="0" applyNumberFormat="1" applyFont="1" applyFill="1" applyBorder="1" applyAlignment="1">
      <alignment horizontal="center"/>
    </xf>
    <xf numFmtId="165" fontId="12" fillId="10" borderId="36" xfId="0" applyNumberFormat="1" applyFont="1" applyFill="1" applyBorder="1" applyAlignment="1">
      <alignment horizontal="center"/>
    </xf>
    <xf numFmtId="165" fontId="12" fillId="8" borderId="40" xfId="0" applyNumberFormat="1" applyFont="1" applyFill="1" applyBorder="1" applyAlignment="1">
      <alignment horizontal="left" indent="1"/>
    </xf>
    <xf numFmtId="165" fontId="6" fillId="10" borderId="37" xfId="4" applyNumberFormat="1" applyFont="1" applyFill="1" applyBorder="1" applyAlignment="1">
      <alignment horizontal="left" indent="1"/>
    </xf>
    <xf numFmtId="165" fontId="6" fillId="10" borderId="38" xfId="4" applyNumberFormat="1" applyFont="1" applyFill="1" applyBorder="1" applyAlignment="1">
      <alignment horizontal="center"/>
    </xf>
    <xf numFmtId="165" fontId="19" fillId="0" borderId="35" xfId="4" applyNumberFormat="1" applyFont="1" applyBorder="1" applyAlignment="1">
      <alignment horizontal="center"/>
    </xf>
    <xf numFmtId="165" fontId="6" fillId="8" borderId="46" xfId="2" applyNumberFormat="1" applyFont="1" applyFill="1" applyBorder="1" applyAlignment="1" applyProtection="1">
      <alignment horizontal="center"/>
    </xf>
    <xf numFmtId="2" fontId="12" fillId="0" borderId="0" xfId="0" applyNumberFormat="1" applyFont="1" applyAlignment="1">
      <alignment horizontal="center"/>
    </xf>
    <xf numFmtId="165" fontId="6" fillId="8" borderId="34" xfId="2" applyNumberFormat="1" applyFont="1" applyFill="1" applyBorder="1" applyAlignment="1" applyProtection="1">
      <alignment horizontal="center"/>
    </xf>
    <xf numFmtId="165" fontId="6" fillId="8" borderId="35" xfId="2" applyNumberFormat="1" applyFont="1" applyFill="1" applyBorder="1" applyAlignment="1" applyProtection="1">
      <alignment horizontal="center"/>
    </xf>
    <xf numFmtId="165" fontId="6" fillId="10" borderId="35" xfId="2" applyNumberFormat="1" applyFont="1" applyFill="1" applyBorder="1" applyAlignment="1" applyProtection="1">
      <alignment horizontal="center"/>
    </xf>
    <xf numFmtId="165" fontId="6" fillId="10" borderId="36" xfId="2" applyNumberFormat="1" applyFont="1" applyFill="1" applyBorder="1" applyAlignment="1" applyProtection="1">
      <alignment horizontal="center"/>
    </xf>
    <xf numFmtId="165" fontId="6" fillId="8" borderId="38" xfId="2" applyNumberFormat="1" applyFont="1" applyFill="1" applyBorder="1" applyAlignment="1" applyProtection="1">
      <alignment horizontal="center"/>
    </xf>
    <xf numFmtId="165" fontId="6" fillId="8" borderId="0" xfId="2" applyNumberFormat="1" applyFont="1" applyFill="1" applyBorder="1" applyAlignment="1" applyProtection="1">
      <alignment horizontal="center"/>
    </xf>
    <xf numFmtId="165" fontId="30" fillId="0" borderId="0" xfId="0" applyNumberFormat="1" applyFont="1" applyAlignment="1">
      <alignment horizontal="center"/>
    </xf>
    <xf numFmtId="165" fontId="31" fillId="0" borderId="0" xfId="4" applyNumberFormat="1" applyFont="1" applyAlignment="1">
      <alignment horizontal="right"/>
    </xf>
    <xf numFmtId="165" fontId="31" fillId="0" borderId="0" xfId="4" applyNumberFormat="1" applyFont="1" applyAlignment="1">
      <alignment horizontal="center"/>
    </xf>
    <xf numFmtId="165" fontId="32" fillId="0" borderId="0" xfId="4" applyNumberFormat="1" applyFont="1" applyAlignment="1">
      <alignment horizontal="center"/>
    </xf>
    <xf numFmtId="165" fontId="6" fillId="8" borderId="40" xfId="4" applyNumberFormat="1" applyFont="1" applyFill="1" applyBorder="1" applyAlignment="1">
      <alignment horizontal="left" indent="3"/>
    </xf>
    <xf numFmtId="165" fontId="6" fillId="8" borderId="44" xfId="4" applyNumberFormat="1" applyFont="1" applyFill="1" applyBorder="1" applyAlignment="1">
      <alignment horizontal="left" indent="2"/>
    </xf>
    <xf numFmtId="168" fontId="4" fillId="6" borderId="12" xfId="4" applyNumberFormat="1" applyFont="1" applyFill="1" applyBorder="1" applyAlignment="1">
      <alignment horizontal="center" vertical="center"/>
    </xf>
    <xf numFmtId="168" fontId="4" fillId="6" borderId="13" xfId="4" applyNumberFormat="1" applyFont="1" applyFill="1" applyBorder="1" applyAlignment="1">
      <alignment horizontal="center" vertical="center"/>
    </xf>
    <xf numFmtId="168" fontId="24" fillId="9" borderId="12" xfId="4" applyNumberFormat="1" applyFont="1" applyFill="1" applyBorder="1" applyAlignment="1">
      <alignment horizontal="center" vertical="top"/>
    </xf>
    <xf numFmtId="168" fontId="24" fillId="9" borderId="13" xfId="4" applyNumberFormat="1" applyFont="1" applyFill="1" applyBorder="1" applyAlignment="1">
      <alignment horizontal="center" vertical="top"/>
    </xf>
    <xf numFmtId="168" fontId="24" fillId="9" borderId="14" xfId="4" applyNumberFormat="1" applyFont="1" applyFill="1" applyBorder="1" applyAlignment="1">
      <alignment horizontal="center" vertical="top"/>
    </xf>
    <xf numFmtId="38" fontId="6" fillId="8" borderId="55" xfId="3" applyNumberFormat="1" applyFont="1" applyFill="1" applyBorder="1" applyAlignment="1" applyProtection="1">
      <alignment horizontal="center"/>
    </xf>
    <xf numFmtId="38" fontId="6" fillId="5" borderId="56" xfId="3" applyNumberFormat="1" applyFont="1" applyFill="1" applyBorder="1" applyAlignment="1" applyProtection="1">
      <alignment horizontal="center"/>
    </xf>
    <xf numFmtId="38" fontId="6" fillId="5" borderId="57" xfId="3" applyNumberFormat="1" applyFont="1" applyFill="1" applyBorder="1" applyAlignment="1" applyProtection="1">
      <alignment horizontal="center"/>
    </xf>
    <xf numFmtId="38" fontId="6" fillId="5" borderId="58" xfId="3" applyNumberFormat="1" applyFont="1" applyFill="1" applyBorder="1" applyAlignment="1" applyProtection="1">
      <alignment horizontal="center"/>
    </xf>
    <xf numFmtId="38" fontId="6" fillId="5" borderId="59" xfId="3" applyNumberFormat="1" applyFont="1" applyFill="1" applyBorder="1" applyAlignment="1" applyProtection="1">
      <alignment horizontal="center"/>
    </xf>
    <xf numFmtId="38" fontId="6" fillId="5" borderId="60" xfId="3" applyNumberFormat="1" applyFont="1" applyFill="1" applyBorder="1" applyAlignment="1" applyProtection="1">
      <alignment horizontal="center"/>
    </xf>
    <xf numFmtId="38" fontId="6" fillId="5" borderId="61" xfId="3" applyNumberFormat="1" applyFont="1" applyFill="1" applyBorder="1" applyAlignment="1" applyProtection="1">
      <alignment horizontal="center"/>
    </xf>
    <xf numFmtId="38" fontId="6" fillId="5" borderId="62" xfId="3" applyNumberFormat="1" applyFont="1" applyFill="1" applyBorder="1" applyAlignment="1" applyProtection="1">
      <alignment horizontal="center"/>
    </xf>
    <xf numFmtId="9" fontId="6" fillId="5" borderId="63" xfId="1" applyFont="1" applyFill="1" applyBorder="1" applyAlignment="1" applyProtection="1">
      <alignment horizontal="center"/>
    </xf>
    <xf numFmtId="38" fontId="6" fillId="5" borderId="63" xfId="3" applyNumberFormat="1" applyFont="1" applyFill="1" applyBorder="1" applyAlignment="1" applyProtection="1">
      <alignment horizontal="center"/>
    </xf>
    <xf numFmtId="38" fontId="6" fillId="5" borderId="64" xfId="3" applyNumberFormat="1" applyFont="1" applyFill="1" applyBorder="1" applyAlignment="1" applyProtection="1">
      <alignment horizontal="center"/>
    </xf>
    <xf numFmtId="38" fontId="6" fillId="5" borderId="65" xfId="3" applyNumberFormat="1" applyFont="1" applyFill="1" applyBorder="1" applyAlignment="1" applyProtection="1">
      <alignment horizontal="center"/>
    </xf>
    <xf numFmtId="38" fontId="6" fillId="5" borderId="68" xfId="3" applyNumberFormat="1" applyFont="1" applyFill="1" applyBorder="1" applyAlignment="1" applyProtection="1">
      <alignment horizontal="center"/>
    </xf>
    <xf numFmtId="10" fontId="6" fillId="5" borderId="70" xfId="1" applyNumberFormat="1" applyFont="1" applyFill="1" applyBorder="1" applyAlignment="1" applyProtection="1">
      <alignment horizontal="center"/>
    </xf>
    <xf numFmtId="167" fontId="6" fillId="5" borderId="71" xfId="1" applyNumberFormat="1" applyFont="1" applyFill="1" applyBorder="1" applyAlignment="1" applyProtection="1">
      <alignment horizontal="center"/>
    </xf>
    <xf numFmtId="38" fontId="6" fillId="5" borderId="72" xfId="3" applyNumberFormat="1" applyFont="1" applyFill="1" applyBorder="1" applyAlignment="1" applyProtection="1">
      <alignment horizontal="center"/>
    </xf>
    <xf numFmtId="167" fontId="6" fillId="5" borderId="75" xfId="1" applyNumberFormat="1" applyFont="1" applyFill="1" applyBorder="1" applyAlignment="1" applyProtection="1">
      <alignment horizontal="center"/>
    </xf>
    <xf numFmtId="167" fontId="6" fillId="5" borderId="70" xfId="1" applyNumberFormat="1" applyFont="1" applyFill="1" applyBorder="1" applyAlignment="1" applyProtection="1">
      <alignment horizontal="center"/>
    </xf>
    <xf numFmtId="9" fontId="6" fillId="5" borderId="68" xfId="1" applyFont="1" applyFill="1" applyBorder="1" applyAlignment="1" applyProtection="1">
      <alignment horizontal="center"/>
    </xf>
    <xf numFmtId="38" fontId="6" fillId="5" borderId="70" xfId="3" applyNumberFormat="1" applyFont="1" applyFill="1" applyBorder="1" applyAlignment="1" applyProtection="1">
      <alignment horizontal="center"/>
    </xf>
    <xf numFmtId="9" fontId="6" fillId="5" borderId="80" xfId="1" applyFont="1" applyFill="1" applyBorder="1" applyAlignment="1" applyProtection="1">
      <alignment horizontal="center"/>
    </xf>
    <xf numFmtId="167" fontId="6" fillId="5" borderId="68" xfId="1" applyNumberFormat="1" applyFont="1" applyFill="1" applyBorder="1" applyAlignment="1" applyProtection="1">
      <alignment horizontal="center"/>
    </xf>
    <xf numFmtId="38" fontId="6" fillId="5" borderId="71" xfId="3" applyNumberFormat="1" applyFont="1" applyFill="1" applyBorder="1" applyAlignment="1" applyProtection="1">
      <alignment horizontal="center"/>
    </xf>
    <xf numFmtId="38" fontId="6" fillId="5" borderId="83" xfId="3" applyNumberFormat="1" applyFont="1" applyFill="1" applyBorder="1" applyAlignment="1" applyProtection="1">
      <alignment horizontal="center"/>
    </xf>
    <xf numFmtId="38" fontId="6" fillId="5" borderId="84" xfId="3" applyNumberFormat="1" applyFont="1" applyFill="1" applyBorder="1" applyAlignment="1" applyProtection="1">
      <alignment horizontal="center"/>
    </xf>
    <xf numFmtId="38" fontId="6" fillId="5" borderId="85" xfId="3" applyNumberFormat="1" applyFont="1" applyFill="1" applyBorder="1" applyAlignment="1" applyProtection="1">
      <alignment horizontal="center"/>
    </xf>
    <xf numFmtId="38" fontId="6" fillId="5" borderId="75" xfId="3" applyNumberFormat="1" applyFont="1" applyFill="1" applyBorder="1" applyAlignment="1" applyProtection="1">
      <alignment horizontal="center"/>
    </xf>
    <xf numFmtId="167" fontId="6" fillId="5" borderId="72" xfId="1" applyNumberFormat="1" applyFont="1" applyFill="1" applyBorder="1" applyAlignment="1" applyProtection="1">
      <alignment horizontal="center"/>
    </xf>
    <xf numFmtId="9" fontId="6" fillId="5" borderId="93" xfId="1" applyFont="1" applyFill="1" applyBorder="1" applyAlignment="1" applyProtection="1">
      <alignment horizontal="center"/>
    </xf>
    <xf numFmtId="9" fontId="6" fillId="0" borderId="79" xfId="1" applyFont="1" applyFill="1" applyBorder="1" applyAlignment="1" applyProtection="1">
      <alignment horizontal="center"/>
    </xf>
    <xf numFmtId="38" fontId="6" fillId="0" borderId="80" xfId="3" applyNumberFormat="1" applyFont="1" applyFill="1" applyBorder="1" applyAlignment="1" applyProtection="1">
      <alignment horizontal="center"/>
    </xf>
    <xf numFmtId="165" fontId="40" fillId="0" borderId="0" xfId="4" applyNumberFormat="1" applyFont="1"/>
    <xf numFmtId="165" fontId="41" fillId="0" borderId="0" xfId="4" applyNumberFormat="1" applyFont="1"/>
    <xf numFmtId="170" fontId="6" fillId="8" borderId="45" xfId="2" applyNumberFormat="1" applyFont="1" applyFill="1" applyBorder="1" applyAlignment="1" applyProtection="1">
      <alignment horizontal="center"/>
    </xf>
    <xf numFmtId="170" fontId="6" fillId="8" borderId="46" xfId="2" applyNumberFormat="1" applyFont="1" applyFill="1" applyBorder="1" applyAlignment="1" applyProtection="1">
      <alignment horizontal="center"/>
    </xf>
    <xf numFmtId="164" fontId="25" fillId="15" borderId="44" xfId="8" applyNumberFormat="1" applyFont="1" applyBorder="1" applyAlignment="1" applyProtection="1">
      <alignment horizontal="center"/>
      <protection locked="0"/>
    </xf>
    <xf numFmtId="0" fontId="6" fillId="0" borderId="0" xfId="4" applyFont="1"/>
    <xf numFmtId="164" fontId="6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164" fontId="4" fillId="0" borderId="0" xfId="4" applyNumberFormat="1" applyFont="1"/>
    <xf numFmtId="0" fontId="8" fillId="0" borderId="0" xfId="0" applyFont="1"/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6" fillId="0" borderId="0" xfId="4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4" applyFont="1" applyAlignment="1">
      <alignment vertical="top"/>
    </xf>
    <xf numFmtId="165" fontId="7" fillId="0" borderId="0" xfId="0" applyNumberFormat="1" applyFont="1" applyAlignment="1">
      <alignment vertical="top"/>
    </xf>
    <xf numFmtId="0" fontId="19" fillId="0" borderId="0" xfId="4" applyFont="1" applyAlignment="1">
      <alignment vertical="top"/>
    </xf>
    <xf numFmtId="0" fontId="20" fillId="0" borderId="51" xfId="0" applyFont="1" applyBorder="1" applyAlignment="1">
      <alignment horizontal="center"/>
    </xf>
    <xf numFmtId="164" fontId="20" fillId="0" borderId="15" xfId="0" applyNumberFormat="1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164" fontId="20" fillId="0" borderId="67" xfId="4" applyNumberFormat="1" applyFont="1" applyBorder="1"/>
    <xf numFmtId="0" fontId="20" fillId="0" borderId="67" xfId="0" applyFont="1" applyBorder="1" applyAlignment="1">
      <alignment horizontal="centerContinuous"/>
    </xf>
    <xf numFmtId="0" fontId="20" fillId="0" borderId="67" xfId="0" applyFont="1" applyBorder="1"/>
    <xf numFmtId="0" fontId="6" fillId="11" borderId="66" xfId="4" applyFont="1" applyFill="1" applyBorder="1"/>
    <xf numFmtId="0" fontId="20" fillId="11" borderId="0" xfId="4" applyFont="1" applyFill="1"/>
    <xf numFmtId="165" fontId="20" fillId="11" borderId="0" xfId="4" applyNumberFormat="1" applyFont="1" applyFill="1" applyAlignment="1">
      <alignment horizontal="center" vertical="center"/>
    </xf>
    <xf numFmtId="0" fontId="6" fillId="11" borderId="67" xfId="4" applyFont="1" applyFill="1" applyBorder="1"/>
    <xf numFmtId="164" fontId="20" fillId="0" borderId="53" xfId="4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164" fontId="20" fillId="0" borderId="6" xfId="4" applyNumberFormat="1" applyFont="1" applyBorder="1" applyAlignment="1">
      <alignment horizontal="center"/>
    </xf>
    <xf numFmtId="164" fontId="20" fillId="0" borderId="7" xfId="0" applyNumberFormat="1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164" fontId="20" fillId="0" borderId="54" xfId="0" applyNumberFormat="1" applyFont="1" applyBorder="1" applyAlignment="1">
      <alignment horizontal="center"/>
    </xf>
    <xf numFmtId="0" fontId="12" fillId="11" borderId="66" xfId="0" applyFont="1" applyFill="1" applyBorder="1"/>
    <xf numFmtId="165" fontId="12" fillId="0" borderId="3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2" fillId="11" borderId="67" xfId="0" applyFont="1" applyFill="1" applyBorder="1"/>
    <xf numFmtId="0" fontId="20" fillId="0" borderId="67" xfId="0" applyFont="1" applyBorder="1" applyAlignment="1">
      <alignment horizontal="center"/>
    </xf>
    <xf numFmtId="0" fontId="6" fillId="0" borderId="10" xfId="4" applyFont="1" applyBorder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0" fontId="12" fillId="0" borderId="67" xfId="0" applyFont="1" applyBorder="1"/>
    <xf numFmtId="0" fontId="6" fillId="0" borderId="67" xfId="4" applyFont="1" applyBorder="1" applyAlignment="1">
      <alignment horizontal="center"/>
    </xf>
    <xf numFmtId="0" fontId="20" fillId="0" borderId="78" xfId="0" applyFont="1" applyBorder="1" applyAlignment="1">
      <alignment horizontal="center"/>
    </xf>
    <xf numFmtId="0" fontId="6" fillId="0" borderId="94" xfId="4" applyFont="1" applyBorder="1" applyAlignment="1">
      <alignment vertical="center"/>
    </xf>
    <xf numFmtId="164" fontId="12" fillId="0" borderId="42" xfId="0" applyNumberFormat="1" applyFont="1" applyBorder="1" applyAlignment="1">
      <alignment horizontal="center" vertical="center"/>
    </xf>
    <xf numFmtId="164" fontId="12" fillId="0" borderId="95" xfId="0" applyNumberFormat="1" applyFont="1" applyBorder="1" applyAlignment="1">
      <alignment horizontal="center" vertical="center"/>
    </xf>
    <xf numFmtId="0" fontId="6" fillId="0" borderId="66" xfId="4" applyFont="1" applyBorder="1"/>
    <xf numFmtId="165" fontId="12" fillId="0" borderId="10" xfId="0" applyNumberFormat="1" applyFont="1" applyBorder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5" fontId="12" fillId="0" borderId="11" xfId="0" applyNumberFormat="1" applyFont="1" applyBorder="1" applyAlignment="1">
      <alignment horizontal="center" vertical="center"/>
    </xf>
    <xf numFmtId="165" fontId="21" fillId="0" borderId="6" xfId="0" applyNumberFormat="1" applyFont="1" applyBorder="1" applyAlignment="1">
      <alignment vertical="top"/>
    </xf>
    <xf numFmtId="165" fontId="12" fillId="0" borderId="7" xfId="0" applyNumberFormat="1" applyFont="1" applyBorder="1" applyAlignment="1">
      <alignment horizontal="center" vertical="top"/>
    </xf>
    <xf numFmtId="165" fontId="12" fillId="0" borderId="8" xfId="0" applyNumberFormat="1" applyFont="1" applyBorder="1" applyAlignment="1">
      <alignment horizontal="center" vertical="top"/>
    </xf>
    <xf numFmtId="0" fontId="12" fillId="11" borderId="67" xfId="0" applyFont="1" applyFill="1" applyBorder="1" applyAlignment="1">
      <alignment vertical="top"/>
    </xf>
    <xf numFmtId="0" fontId="6" fillId="11" borderId="0" xfId="4" applyFont="1" applyFill="1"/>
    <xf numFmtId="0" fontId="6" fillId="0" borderId="67" xfId="4" applyFont="1" applyBorder="1"/>
    <xf numFmtId="165" fontId="22" fillId="0" borderId="0" xfId="0" applyNumberFormat="1" applyFont="1" applyAlignment="1">
      <alignment vertical="top"/>
    </xf>
    <xf numFmtId="0" fontId="19" fillId="0" borderId="66" xfId="4" applyFont="1" applyBorder="1" applyAlignment="1">
      <alignment vertical="top"/>
    </xf>
    <xf numFmtId="0" fontId="19" fillId="0" borderId="67" xfId="4" applyFont="1" applyBorder="1" applyAlignment="1">
      <alignment vertical="top"/>
    </xf>
    <xf numFmtId="166" fontId="20" fillId="0" borderId="13" xfId="4" applyNumberFormat="1" applyFont="1" applyBorder="1" applyAlignment="1">
      <alignment horizontal="center"/>
    </xf>
    <xf numFmtId="166" fontId="20" fillId="0" borderId="82" xfId="4" applyNumberFormat="1" applyFont="1" applyBorder="1" applyAlignment="1">
      <alignment horizontal="center"/>
    </xf>
    <xf numFmtId="0" fontId="20" fillId="0" borderId="13" xfId="4" applyFont="1" applyBorder="1" applyAlignment="1">
      <alignment horizontal="center"/>
    </xf>
    <xf numFmtId="0" fontId="20" fillId="0" borderId="82" xfId="4" applyFont="1" applyBorder="1" applyAlignment="1">
      <alignment horizontal="center"/>
    </xf>
    <xf numFmtId="0" fontId="20" fillId="0" borderId="81" xfId="4" applyFont="1" applyBorder="1" applyAlignment="1">
      <alignment horizontal="center"/>
    </xf>
    <xf numFmtId="0" fontId="12" fillId="0" borderId="3" xfId="0" applyFont="1" applyBorder="1"/>
    <xf numFmtId="165" fontId="12" fillId="0" borderId="4" xfId="0" applyNumberFormat="1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9" fillId="11" borderId="66" xfId="4" applyFont="1" applyFill="1" applyBorder="1" applyAlignment="1">
      <alignment horizontal="centerContinuous" vertical="center"/>
    </xf>
    <xf numFmtId="0" fontId="12" fillId="0" borderId="10" xfId="0" applyFont="1" applyBorder="1" applyAlignment="1">
      <alignment vertical="top"/>
    </xf>
    <xf numFmtId="165" fontId="12" fillId="0" borderId="0" xfId="0" applyNumberFormat="1" applyFont="1" applyAlignment="1">
      <alignment horizontal="center" vertical="top"/>
    </xf>
    <xf numFmtId="165" fontId="12" fillId="0" borderId="11" xfId="0" applyNumberFormat="1" applyFont="1" applyBorder="1" applyAlignment="1">
      <alignment horizontal="center" vertical="top"/>
    </xf>
    <xf numFmtId="165" fontId="19" fillId="11" borderId="67" xfId="0" applyNumberFormat="1" applyFont="1" applyFill="1" applyBorder="1" applyAlignment="1">
      <alignment horizontal="centerContinuous" vertical="center"/>
    </xf>
    <xf numFmtId="165" fontId="12" fillId="0" borderId="6" xfId="0" applyNumberFormat="1" applyFont="1" applyBorder="1" applyAlignment="1">
      <alignment vertical="center"/>
    </xf>
    <xf numFmtId="165" fontId="12" fillId="0" borderId="7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12" fillId="11" borderId="0" xfId="0" applyNumberFormat="1" applyFont="1" applyFill="1"/>
    <xf numFmtId="164" fontId="12" fillId="11" borderId="0" xfId="0" applyNumberFormat="1" applyFont="1" applyFill="1"/>
    <xf numFmtId="0" fontId="12" fillId="11" borderId="0" xfId="0" applyFont="1" applyFill="1"/>
    <xf numFmtId="0" fontId="12" fillId="7" borderId="66" xfId="0" applyFont="1" applyFill="1" applyBorder="1"/>
    <xf numFmtId="165" fontId="12" fillId="0" borderId="10" xfId="0" applyNumberFormat="1" applyFont="1" applyBorder="1"/>
    <xf numFmtId="165" fontId="12" fillId="0" borderId="11" xfId="0" applyNumberFormat="1" applyFont="1" applyBorder="1" applyAlignment="1">
      <alignment horizontal="center"/>
    </xf>
    <xf numFmtId="0" fontId="12" fillId="0" borderId="10" xfId="0" applyFont="1" applyBorder="1"/>
    <xf numFmtId="0" fontId="38" fillId="0" borderId="0" xfId="0" applyFont="1"/>
    <xf numFmtId="165" fontId="12" fillId="0" borderId="6" xfId="0" applyNumberFormat="1" applyFont="1" applyBorder="1"/>
    <xf numFmtId="165" fontId="12" fillId="0" borderId="7" xfId="0" applyNumberFormat="1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165" fontId="12" fillId="0" borderId="3" xfId="0" applyNumberFormat="1" applyFont="1" applyBorder="1"/>
    <xf numFmtId="0" fontId="12" fillId="7" borderId="67" xfId="0" applyFont="1" applyFill="1" applyBorder="1"/>
    <xf numFmtId="0" fontId="12" fillId="7" borderId="73" xfId="0" applyFont="1" applyFill="1" applyBorder="1"/>
    <xf numFmtId="0" fontId="12" fillId="11" borderId="79" xfId="0" applyFont="1" applyFill="1" applyBorder="1"/>
    <xf numFmtId="0" fontId="12" fillId="0" borderId="80" xfId="0" applyFont="1" applyBorder="1"/>
    <xf numFmtId="38" fontId="12" fillId="0" borderId="0" xfId="0" applyNumberFormat="1" applyFont="1" applyAlignment="1">
      <alignment horizontal="center"/>
    </xf>
    <xf numFmtId="167" fontId="12" fillId="0" borderId="0" xfId="1" applyNumberFormat="1" applyFont="1" applyFill="1" applyAlignment="1" applyProtection="1">
      <alignment horizontal="center"/>
    </xf>
    <xf numFmtId="0" fontId="12" fillId="7" borderId="0" xfId="0" applyFont="1" applyFill="1"/>
    <xf numFmtId="164" fontId="12" fillId="0" borderId="0" xfId="0" applyNumberFormat="1" applyFont="1"/>
    <xf numFmtId="38" fontId="23" fillId="0" borderId="0" xfId="0" applyNumberFormat="1" applyFont="1" applyAlignment="1">
      <alignment horizontal="center"/>
    </xf>
    <xf numFmtId="38" fontId="12" fillId="0" borderId="0" xfId="0" applyNumberFormat="1" applyFont="1"/>
    <xf numFmtId="38" fontId="25" fillId="16" borderId="19" xfId="3" applyNumberFormat="1" applyFont="1" applyFill="1" applyBorder="1" applyAlignment="1" applyProtection="1">
      <alignment horizontal="center"/>
      <protection locked="0"/>
    </xf>
    <xf numFmtId="167" fontId="25" fillId="16" borderId="72" xfId="1" applyNumberFormat="1" applyFont="1" applyFill="1" applyBorder="1" applyAlignment="1" applyProtection="1">
      <alignment horizontal="center"/>
      <protection locked="0"/>
    </xf>
    <xf numFmtId="38" fontId="25" fillId="16" borderId="68" xfId="3" applyNumberFormat="1" applyFont="1" applyFill="1" applyBorder="1" applyAlignment="1" applyProtection="1">
      <alignment horizontal="center"/>
      <protection locked="0"/>
    </xf>
    <xf numFmtId="167" fontId="25" fillId="16" borderId="70" xfId="1" applyNumberFormat="1" applyFont="1" applyFill="1" applyBorder="1" applyAlignment="1" applyProtection="1">
      <alignment horizontal="center"/>
      <protection locked="0"/>
    </xf>
    <xf numFmtId="164" fontId="9" fillId="0" borderId="0" xfId="4" applyNumberFormat="1" applyFont="1" applyAlignment="1">
      <alignment wrapText="1"/>
    </xf>
    <xf numFmtId="0" fontId="4" fillId="0" borderId="0" xfId="4" applyFont="1"/>
    <xf numFmtId="0" fontId="50" fillId="0" borderId="0" xfId="4" applyFont="1"/>
    <xf numFmtId="164" fontId="51" fillId="0" borderId="0" xfId="0" applyNumberFormat="1" applyFont="1" applyAlignment="1">
      <alignment horizontal="left" vertical="center"/>
    </xf>
    <xf numFmtId="0" fontId="53" fillId="0" borderId="0" xfId="4" applyFont="1" applyAlignment="1">
      <alignment vertical="center"/>
    </xf>
    <xf numFmtId="164" fontId="54" fillId="0" borderId="0" xfId="0" applyNumberFormat="1" applyFont="1" applyAlignment="1">
      <alignment horizontal="left" vertical="center"/>
    </xf>
    <xf numFmtId="0" fontId="54" fillId="0" borderId="0" xfId="0" applyFont="1" applyAlignment="1">
      <alignment vertical="center"/>
    </xf>
    <xf numFmtId="0" fontId="5" fillId="18" borderId="6" xfId="0" applyFont="1" applyFill="1" applyBorder="1" applyAlignment="1">
      <alignment horizontal="center" vertical="center"/>
    </xf>
    <xf numFmtId="0" fontId="5" fillId="18" borderId="7" xfId="0" applyFont="1" applyFill="1" applyBorder="1" applyAlignment="1">
      <alignment horizontal="center" vertical="center"/>
    </xf>
    <xf numFmtId="0" fontId="5" fillId="18" borderId="8" xfId="0" applyFont="1" applyFill="1" applyBorder="1" applyAlignment="1">
      <alignment horizontal="center" vertical="center"/>
    </xf>
    <xf numFmtId="164" fontId="57" fillId="0" borderId="0" xfId="4" applyNumberFormat="1" applyFont="1"/>
    <xf numFmtId="164" fontId="57" fillId="0" borderId="0" xfId="4" applyNumberFormat="1" applyFont="1" applyAlignment="1">
      <alignment horizontal="left" indent="2"/>
    </xf>
    <xf numFmtId="164" fontId="54" fillId="0" borderId="0" xfId="0" applyNumberFormat="1" applyFont="1" applyAlignment="1">
      <alignment horizontal="center" vertical="center"/>
    </xf>
    <xf numFmtId="0" fontId="58" fillId="19" borderId="9" xfId="0" applyFont="1" applyFill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59" fillId="20" borderId="9" xfId="0" applyFont="1" applyFill="1" applyBorder="1" applyAlignment="1">
      <alignment horizontal="center" vertical="center"/>
    </xf>
    <xf numFmtId="0" fontId="59" fillId="21" borderId="9" xfId="0" applyFont="1" applyFill="1" applyBorder="1" applyAlignment="1">
      <alignment horizontal="center" vertical="center"/>
    </xf>
    <xf numFmtId="0" fontId="7" fillId="22" borderId="9" xfId="0" applyFont="1" applyFill="1" applyBorder="1" applyAlignment="1">
      <alignment horizontal="center" vertical="center"/>
    </xf>
    <xf numFmtId="164" fontId="54" fillId="0" borderId="0" xfId="0" applyNumberFormat="1" applyFont="1" applyAlignment="1">
      <alignment horizontal="left"/>
    </xf>
    <xf numFmtId="0" fontId="54" fillId="0" borderId="0" xfId="0" applyFont="1"/>
    <xf numFmtId="0" fontId="52" fillId="4" borderId="3" xfId="0" applyFont="1" applyFill="1" applyBorder="1" applyAlignment="1">
      <alignment horizontal="center" vertical="top"/>
    </xf>
    <xf numFmtId="0" fontId="52" fillId="4" borderId="4" xfId="0" applyFont="1" applyFill="1" applyBorder="1" applyAlignment="1">
      <alignment horizontal="center" vertical="top"/>
    </xf>
    <xf numFmtId="0" fontId="52" fillId="4" borderId="5" xfId="0" applyFont="1" applyFill="1" applyBorder="1" applyAlignment="1">
      <alignment horizontal="center" vertical="top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18" borderId="5" xfId="0" applyFont="1" applyFill="1" applyBorder="1" applyAlignment="1">
      <alignment horizontal="center" vertical="center"/>
    </xf>
    <xf numFmtId="0" fontId="33" fillId="9" borderId="96" xfId="4" applyFont="1" applyFill="1" applyBorder="1" applyAlignment="1">
      <alignment horizontal="center" vertical="center"/>
    </xf>
    <xf numFmtId="0" fontId="33" fillId="9" borderId="97" xfId="4" applyFont="1" applyFill="1" applyBorder="1" applyAlignment="1">
      <alignment horizontal="center" vertical="center"/>
    </xf>
    <xf numFmtId="0" fontId="33" fillId="9" borderId="98" xfId="4" applyFont="1" applyFill="1" applyBorder="1" applyAlignment="1">
      <alignment horizontal="center" vertical="center"/>
    </xf>
    <xf numFmtId="8" fontId="19" fillId="11" borderId="0" xfId="4" applyNumberFormat="1" applyFont="1" applyFill="1"/>
    <xf numFmtId="8" fontId="19" fillId="11" borderId="0" xfId="4" applyNumberFormat="1" applyFont="1" applyFill="1" applyAlignment="1">
      <alignment horizontal="left" vertical="top"/>
    </xf>
    <xf numFmtId="8" fontId="19" fillId="11" borderId="0" xfId="4" applyNumberFormat="1" applyFont="1" applyFill="1" applyAlignment="1">
      <alignment horizontal="left"/>
    </xf>
    <xf numFmtId="38" fontId="6" fillId="5" borderId="90" xfId="3" applyNumberFormat="1" applyFont="1" applyFill="1" applyBorder="1" applyAlignment="1" applyProtection="1"/>
    <xf numFmtId="38" fontId="6" fillId="5" borderId="30" xfId="3" applyNumberFormat="1" applyFont="1" applyFill="1" applyBorder="1" applyAlignment="1" applyProtection="1"/>
    <xf numFmtId="38" fontId="6" fillId="5" borderId="87" xfId="3" applyNumberFormat="1" applyFont="1" applyFill="1" applyBorder="1" applyAlignment="1" applyProtection="1"/>
    <xf numFmtId="38" fontId="6" fillId="5" borderId="29" xfId="3" applyNumberFormat="1" applyFont="1" applyFill="1" applyBorder="1" applyAlignment="1" applyProtection="1"/>
    <xf numFmtId="166" fontId="6" fillId="0" borderId="91" xfId="4" applyNumberFormat="1" applyFont="1" applyBorder="1"/>
    <xf numFmtId="166" fontId="6" fillId="0" borderId="92" xfId="4" applyNumberFormat="1" applyFont="1" applyBorder="1"/>
    <xf numFmtId="38" fontId="6" fillId="5" borderId="88" xfId="3" applyNumberFormat="1" applyFont="1" applyFill="1" applyBorder="1" applyAlignment="1" applyProtection="1"/>
    <xf numFmtId="38" fontId="6" fillId="5" borderId="89" xfId="3" applyNumberFormat="1" applyFont="1" applyFill="1" applyBorder="1" applyAlignment="1" applyProtection="1"/>
    <xf numFmtId="164" fontId="20" fillId="0" borderId="81" xfId="4" applyNumberFormat="1" applyFont="1" applyBorder="1"/>
    <xf numFmtId="164" fontId="20" fillId="0" borderId="13" xfId="4" applyNumberFormat="1" applyFont="1" applyBorder="1"/>
    <xf numFmtId="164" fontId="20" fillId="0" borderId="81" xfId="4" applyNumberFormat="1" applyFont="1" applyBorder="1" applyAlignment="1">
      <alignment horizontal="left"/>
    </xf>
    <xf numFmtId="164" fontId="20" fillId="0" borderId="13" xfId="4" applyNumberFormat="1" applyFont="1" applyBorder="1" applyAlignment="1">
      <alignment horizontal="left"/>
    </xf>
    <xf numFmtId="38" fontId="6" fillId="5" borderId="86" xfId="3" applyNumberFormat="1" applyFont="1" applyFill="1" applyBorder="1" applyAlignment="1" applyProtection="1"/>
    <xf numFmtId="38" fontId="6" fillId="5" borderId="28" xfId="3" applyNumberFormat="1" applyFont="1" applyFill="1" applyBorder="1" applyAlignment="1" applyProtection="1"/>
    <xf numFmtId="0" fontId="6" fillId="0" borderId="73" xfId="4" applyFont="1" applyBorder="1"/>
    <xf numFmtId="0" fontId="6" fillId="0" borderId="74" xfId="4" applyFont="1" applyBorder="1"/>
    <xf numFmtId="164" fontId="20" fillId="0" borderId="73" xfId="4" applyNumberFormat="1" applyFont="1" applyBorder="1"/>
    <xf numFmtId="164" fontId="20" fillId="0" borderId="79" xfId="4" applyNumberFormat="1" applyFont="1" applyBorder="1"/>
    <xf numFmtId="0" fontId="6" fillId="0" borderId="73" xfId="6" applyFont="1" applyBorder="1"/>
    <xf numFmtId="0" fontId="6" fillId="0" borderId="74" xfId="6" applyFont="1" applyBorder="1"/>
    <xf numFmtId="0" fontId="17" fillId="6" borderId="48" xfId="4" applyFont="1" applyFill="1" applyBorder="1" applyAlignment="1">
      <alignment horizontal="center" vertical="center"/>
    </xf>
    <xf numFmtId="0" fontId="17" fillId="6" borderId="49" xfId="4" applyFont="1" applyFill="1" applyBorder="1" applyAlignment="1">
      <alignment horizontal="center" vertical="center"/>
    </xf>
    <xf numFmtId="0" fontId="17" fillId="6" borderId="50" xfId="4" applyFont="1" applyFill="1" applyBorder="1" applyAlignment="1">
      <alignment horizontal="center" vertical="center"/>
    </xf>
    <xf numFmtId="0" fontId="17" fillId="6" borderId="48" xfId="0" applyFont="1" applyFill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7" fillId="6" borderId="50" xfId="0" applyFont="1" applyFill="1" applyBorder="1" applyAlignment="1">
      <alignment horizontal="center" vertical="center"/>
    </xf>
    <xf numFmtId="164" fontId="17" fillId="6" borderId="48" xfId="0" applyNumberFormat="1" applyFont="1" applyFill="1" applyBorder="1" applyAlignment="1">
      <alignment horizontal="center" vertical="center"/>
    </xf>
    <xf numFmtId="164" fontId="17" fillId="6" borderId="49" xfId="0" applyNumberFormat="1" applyFont="1" applyFill="1" applyBorder="1" applyAlignment="1">
      <alignment horizontal="center" vertical="center"/>
    </xf>
    <xf numFmtId="164" fontId="17" fillId="6" borderId="50" xfId="0" applyNumberFormat="1" applyFont="1" applyFill="1" applyBorder="1" applyAlignment="1">
      <alignment horizontal="center" vertical="center"/>
    </xf>
    <xf numFmtId="166" fontId="6" fillId="0" borderId="66" xfId="4" applyNumberFormat="1" applyFont="1" applyBorder="1"/>
    <xf numFmtId="166" fontId="6" fillId="0" borderId="0" xfId="4" applyNumberFormat="1" applyFont="1"/>
    <xf numFmtId="0" fontId="6" fillId="0" borderId="66" xfId="4" applyFont="1" applyBorder="1"/>
    <xf numFmtId="0" fontId="6" fillId="0" borderId="17" xfId="4" applyFont="1" applyBorder="1"/>
    <xf numFmtId="0" fontId="6" fillId="0" borderId="66" xfId="6" applyFont="1" applyBorder="1"/>
    <xf numFmtId="0" fontId="6" fillId="0" borderId="17" xfId="6" applyFont="1" applyBorder="1"/>
    <xf numFmtId="166" fontId="6" fillId="0" borderId="17" xfId="4" applyNumberFormat="1" applyFont="1" applyBorder="1"/>
    <xf numFmtId="0" fontId="6" fillId="0" borderId="69" xfId="6" applyFont="1" applyBorder="1"/>
    <xf numFmtId="0" fontId="6" fillId="0" borderId="27" xfId="6" applyFont="1" applyBorder="1"/>
    <xf numFmtId="166" fontId="6" fillId="0" borderId="69" xfId="4" applyNumberFormat="1" applyFont="1" applyBorder="1"/>
    <xf numFmtId="166" fontId="6" fillId="0" borderId="7" xfId="4" applyNumberFormat="1" applyFont="1" applyBorder="1"/>
    <xf numFmtId="0" fontId="6" fillId="0" borderId="77" xfId="6" applyFont="1" applyBorder="1"/>
    <xf numFmtId="0" fontId="6" fillId="0" borderId="26" xfId="6" applyFont="1" applyBorder="1"/>
    <xf numFmtId="164" fontId="20" fillId="0" borderId="66" xfId="4" applyNumberFormat="1" applyFont="1" applyBorder="1"/>
    <xf numFmtId="164" fontId="20" fillId="0" borderId="0" xfId="4" applyNumberFormat="1" applyFont="1"/>
    <xf numFmtId="164" fontId="20" fillId="0" borderId="76" xfId="4" applyNumberFormat="1" applyFont="1" applyBorder="1"/>
    <xf numFmtId="164" fontId="20" fillId="0" borderId="25" xfId="4" applyNumberFormat="1" applyFont="1" applyBorder="1"/>
    <xf numFmtId="0" fontId="6" fillId="0" borderId="66" xfId="0" applyFont="1" applyBorder="1"/>
    <xf numFmtId="0" fontId="6" fillId="0" borderId="17" xfId="0" applyFont="1" applyBorder="1"/>
    <xf numFmtId="0" fontId="6" fillId="0" borderId="0" xfId="0" applyFont="1"/>
    <xf numFmtId="0" fontId="6" fillId="0" borderId="69" xfId="0" applyFont="1" applyBorder="1"/>
    <xf numFmtId="0" fontId="6" fillId="0" borderId="7" xfId="0" applyFont="1" applyBorder="1"/>
    <xf numFmtId="164" fontId="12" fillId="17" borderId="99" xfId="0" applyNumberFormat="1" applyFont="1" applyFill="1" applyBorder="1" applyAlignment="1">
      <alignment horizontal="center" vertical="center"/>
    </xf>
    <xf numFmtId="164" fontId="12" fillId="17" borderId="100" xfId="0" applyNumberFormat="1" applyFont="1" applyFill="1" applyBorder="1" applyAlignment="1">
      <alignment horizontal="center" vertical="center"/>
    </xf>
    <xf numFmtId="164" fontId="12" fillId="17" borderId="101" xfId="0" applyNumberFormat="1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horizontal="center" vertical="center"/>
    </xf>
    <xf numFmtId="164" fontId="13" fillId="4" borderId="4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164" fontId="13" fillId="4" borderId="10" xfId="0" applyNumberFormat="1" applyFont="1" applyFill="1" applyBorder="1" applyAlignment="1">
      <alignment horizontal="center" vertical="center"/>
    </xf>
    <xf numFmtId="164" fontId="13" fillId="4" borderId="0" xfId="0" applyNumberFormat="1" applyFont="1" applyFill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6" xfId="0" applyNumberFormat="1" applyFont="1" applyFill="1" applyBorder="1" applyAlignment="1">
      <alignment horizontal="center" vertical="center"/>
    </xf>
    <xf numFmtId="164" fontId="13" fillId="4" borderId="7" xfId="0" applyNumberFormat="1" applyFont="1" applyFill="1" applyBorder="1" applyAlignment="1">
      <alignment horizontal="center" vertical="center"/>
    </xf>
    <xf numFmtId="164" fontId="13" fillId="4" borderId="8" xfId="0" applyNumberFormat="1" applyFont="1" applyFill="1" applyBorder="1" applyAlignment="1">
      <alignment horizontal="center" vertical="center"/>
    </xf>
    <xf numFmtId="164" fontId="15" fillId="5" borderId="12" xfId="4" applyNumberFormat="1" applyFont="1" applyFill="1" applyBorder="1" applyAlignment="1">
      <alignment horizontal="center" vertical="center"/>
    </xf>
    <xf numFmtId="164" fontId="15" fillId="5" borderId="13" xfId="4" applyNumberFormat="1" applyFont="1" applyFill="1" applyBorder="1" applyAlignment="1">
      <alignment horizontal="center" vertical="center"/>
    </xf>
    <xf numFmtId="164" fontId="15" fillId="5" borderId="14" xfId="4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164" fontId="9" fillId="0" borderId="0" xfId="4" applyNumberFormat="1" applyFont="1" applyAlignment="1">
      <alignment horizontal="center" wrapText="1"/>
    </xf>
    <xf numFmtId="165" fontId="13" fillId="4" borderId="32" xfId="0" applyNumberFormat="1" applyFont="1" applyFill="1" applyBorder="1" applyAlignment="1">
      <alignment horizontal="center"/>
    </xf>
    <xf numFmtId="165" fontId="13" fillId="4" borderId="15" xfId="0" applyNumberFormat="1" applyFont="1" applyFill="1" applyBorder="1" applyAlignment="1">
      <alignment horizontal="center"/>
    </xf>
    <xf numFmtId="165" fontId="13" fillId="4" borderId="16" xfId="0" applyNumberFormat="1" applyFont="1" applyFill="1" applyBorder="1" applyAlignment="1">
      <alignment horizontal="center"/>
    </xf>
  </cellXfs>
  <cellStyles count="9">
    <cellStyle name="Accent1" xfId="8" builtinId="29"/>
    <cellStyle name="Input" xfId="2" builtinId="20"/>
    <cellStyle name="Normal" xfId="0" builtinId="0"/>
    <cellStyle name="Normal 2 2" xfId="4" xr:uid="{9C370183-C09F-4A73-9CCA-59AF5732BCC1}"/>
    <cellStyle name="Normal 3" xfId="7" xr:uid="{CCD5E3DE-26A8-4695-A402-B7E27BEC600D}"/>
    <cellStyle name="Normal 6" xfId="6" xr:uid="{C727927C-A336-4217-84A6-BE3C8A8AF0A0}"/>
    <cellStyle name="Normal 9" xfId="5" xr:uid="{E9A1A141-BB05-4B90-A100-E50718F3F6A5}"/>
    <cellStyle name="Note" xfId="3" builtinId="10"/>
    <cellStyle name="Percent" xfId="1" builtinId="5"/>
  </cellStyles>
  <dxfs count="58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numFmt numFmtId="171" formatCode=".0,;[Red].0,"/>
    </dxf>
    <dxf>
      <numFmt numFmtId="171" formatCode=".0,;[Red].0,"/>
    </dxf>
    <dxf>
      <font>
        <color rgb="FFFF0000"/>
      </font>
      <fill>
        <patternFill>
          <bgColor theme="5" tint="0.79998168889431442"/>
        </patternFill>
      </fill>
    </dxf>
    <dxf>
      <numFmt numFmtId="171" formatCode=".0,;[Red].0,"/>
    </dxf>
    <dxf>
      <font>
        <color rgb="FFFF0000"/>
      </font>
      <fill>
        <patternFill>
          <bgColor theme="5" tint="0.79998168889431442"/>
        </patternFill>
      </fill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D3DFED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rgb="FFD3DFED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rgb="FFE8EFF6"/>
        </patternFill>
      </fill>
    </dxf>
    <dxf>
      <fill>
        <patternFill>
          <bgColor rgb="FFE8EFF6"/>
        </patternFill>
      </fill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top style="thin">
          <color auto="1"/>
        </top>
        <bottom style="dotted">
          <color auto="1"/>
        </bottom>
        <vertical/>
        <horizontal/>
      </border>
    </dxf>
    <dxf>
      <fill>
        <patternFill>
          <bgColor rgb="FFD3DFED"/>
        </patternFill>
      </fill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numFmt numFmtId="171" formatCode=".0,;[Red].0,"/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ED4D4"/>
      <color rgb="FFF9FBF5"/>
      <color rgb="FFF9F9F9"/>
      <color rgb="FF00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@excelmodels.com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@excelmodels.com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@excelmodels.com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@excelmodels.com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@excelmodels.com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@excelmodels.com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@excelmodels.com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@excelmodel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2</xdr:row>
      <xdr:rowOff>244379</xdr:rowOff>
    </xdr:from>
    <xdr:ext cx="3355848" cy="221761"/>
    <xdr:grpSp>
      <xdr:nvGrpSpPr>
        <xdr:cNvPr id="2" name="Group 1">
          <a:extLst>
            <a:ext uri="{FF2B5EF4-FFF2-40B4-BE49-F238E27FC236}">
              <a16:creationId xmlns:a16="http://schemas.microsoft.com/office/drawing/2014/main" id="{1A8CFA23-7A4D-4C26-8406-ED950319F760}"/>
            </a:ext>
          </a:extLst>
        </xdr:cNvPr>
        <xdr:cNvGrpSpPr/>
      </xdr:nvGrpSpPr>
      <xdr:grpSpPr>
        <a:xfrm>
          <a:off x="731520" y="953039"/>
          <a:ext cx="3355848" cy="221761"/>
          <a:chOff x="4050444" y="2202113"/>
          <a:chExt cx="2926080" cy="194115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1A3D15B7-0AE0-717C-7BF8-9D628A10E162}"/>
              </a:ext>
            </a:extLst>
          </xdr:cNvPr>
          <xdr:cNvSpPr>
            <a:spLocks/>
          </xdr:cNvSpPr>
        </xdr:nvSpPr>
        <xdr:spPr>
          <a:xfrm>
            <a:off x="4050444" y="2222461"/>
            <a:ext cx="2926080" cy="173767"/>
          </a:xfrm>
          <a:prstGeom prst="rect">
            <a:avLst/>
          </a:prstGeom>
          <a:grpFill/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10BBE63-C38C-F62E-5CE3-AEE969C3A15B}"/>
              </a:ext>
            </a:extLst>
          </xdr:cNvPr>
          <xdr:cNvSpPr>
            <a:spLocks/>
          </xdr:cNvSpPr>
        </xdr:nvSpPr>
        <xdr:spPr>
          <a:xfrm>
            <a:off x="6663033" y="2214977"/>
            <a:ext cx="259375" cy="155448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950" b="0" i="0" u="sng">
                <a:solidFill>
                  <a:srgbClr val="0000CC"/>
                </a:solidFill>
                <a:effectLst/>
                <a:latin typeface="+mn-lt"/>
                <a:ea typeface="+mn-ea"/>
                <a:cs typeface="+mn-cs"/>
              </a:rPr>
              <a:t>Email</a:t>
            </a:r>
            <a:endParaRPr lang="en-US" sz="950" u="sng">
              <a:solidFill>
                <a:srgbClr val="0000CC"/>
              </a:solidFill>
              <a:latin typeface="+mn-lt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92434E4-30E1-4EF2-0D14-C56D9431FCAC}"/>
              </a:ext>
            </a:extLst>
          </xdr:cNvPr>
          <xdr:cNvSpPr>
            <a:spLocks/>
          </xdr:cNvSpPr>
        </xdr:nvSpPr>
        <xdr:spPr>
          <a:xfrm>
            <a:off x="4083432" y="2202113"/>
            <a:ext cx="2385391" cy="172945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r>
              <a:rPr lang="en-US" sz="110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             © 2025  S.Beber | All Rights Reserved</a:t>
            </a:r>
            <a:endPara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oneCellAnchor>
  <xdr:oneCellAnchor>
    <xdr:from>
      <xdr:col>1</xdr:col>
      <xdr:colOff>7620</xdr:colOff>
      <xdr:row>2</xdr:row>
      <xdr:rowOff>244379</xdr:rowOff>
    </xdr:from>
    <xdr:ext cx="3355848" cy="221761"/>
    <xdr:grpSp>
      <xdr:nvGrpSpPr>
        <xdr:cNvPr id="6" name="Group 5">
          <a:extLst>
            <a:ext uri="{FF2B5EF4-FFF2-40B4-BE49-F238E27FC236}">
              <a16:creationId xmlns:a16="http://schemas.microsoft.com/office/drawing/2014/main" id="{CBD4B948-72B8-4856-BF86-66B085A32639}"/>
            </a:ext>
          </a:extLst>
        </xdr:cNvPr>
        <xdr:cNvGrpSpPr/>
      </xdr:nvGrpSpPr>
      <xdr:grpSpPr>
        <a:xfrm>
          <a:off x="731520" y="953039"/>
          <a:ext cx="3355848" cy="221761"/>
          <a:chOff x="4050444" y="2202113"/>
          <a:chExt cx="2926080" cy="194115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2E2AD383-0388-938E-23A9-2B4665E6EB71}"/>
              </a:ext>
            </a:extLst>
          </xdr:cNvPr>
          <xdr:cNvSpPr>
            <a:spLocks/>
          </xdr:cNvSpPr>
        </xdr:nvSpPr>
        <xdr:spPr>
          <a:xfrm>
            <a:off x="4050444" y="2222461"/>
            <a:ext cx="2926080" cy="173767"/>
          </a:xfrm>
          <a:prstGeom prst="rect">
            <a:avLst/>
          </a:prstGeom>
          <a:grpFill/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8" name="Rectangle 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DEE0119-3E5E-5F7E-713E-AE2FD4AD9F15}"/>
              </a:ext>
            </a:extLst>
          </xdr:cNvPr>
          <xdr:cNvSpPr>
            <a:spLocks/>
          </xdr:cNvSpPr>
        </xdr:nvSpPr>
        <xdr:spPr>
          <a:xfrm>
            <a:off x="6663033" y="2214977"/>
            <a:ext cx="259375" cy="155448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950" b="0" i="0" u="sng">
                <a:solidFill>
                  <a:srgbClr val="0000CC"/>
                </a:solidFill>
                <a:effectLst/>
                <a:latin typeface="+mn-lt"/>
                <a:ea typeface="+mn-ea"/>
                <a:cs typeface="+mn-cs"/>
              </a:rPr>
              <a:t>Email</a:t>
            </a:r>
            <a:endParaRPr lang="en-US" sz="950" u="sng">
              <a:solidFill>
                <a:srgbClr val="0000CC"/>
              </a:solidFill>
              <a:latin typeface="+mn-lt"/>
            </a:endParaRP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AF288BFA-A28B-CB45-8A0B-59A672DA0411}"/>
              </a:ext>
            </a:extLst>
          </xdr:cNvPr>
          <xdr:cNvSpPr>
            <a:spLocks/>
          </xdr:cNvSpPr>
        </xdr:nvSpPr>
        <xdr:spPr>
          <a:xfrm>
            <a:off x="4083432" y="2202113"/>
            <a:ext cx="2385391" cy="172945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r>
              <a:rPr lang="en-US" sz="110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             © 2025  S.Beber | All Rights Reserved</a:t>
            </a:r>
            <a:endPara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oneCellAnchor>
  <xdr:oneCellAnchor>
    <xdr:from>
      <xdr:col>1</xdr:col>
      <xdr:colOff>7620</xdr:colOff>
      <xdr:row>2</xdr:row>
      <xdr:rowOff>244379</xdr:rowOff>
    </xdr:from>
    <xdr:ext cx="3355848" cy="221761"/>
    <xdr:grpSp>
      <xdr:nvGrpSpPr>
        <xdr:cNvPr id="10" name="Group 9">
          <a:extLst>
            <a:ext uri="{FF2B5EF4-FFF2-40B4-BE49-F238E27FC236}">
              <a16:creationId xmlns:a16="http://schemas.microsoft.com/office/drawing/2014/main" id="{08E60D84-0BD9-4248-BBCF-4B51E847973E}"/>
            </a:ext>
          </a:extLst>
        </xdr:cNvPr>
        <xdr:cNvGrpSpPr/>
      </xdr:nvGrpSpPr>
      <xdr:grpSpPr>
        <a:xfrm>
          <a:off x="731520" y="953039"/>
          <a:ext cx="3355848" cy="221761"/>
          <a:chOff x="4050444" y="2202113"/>
          <a:chExt cx="2926080" cy="194115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2224032F-E1A2-FC21-9628-153FA34B94E1}"/>
              </a:ext>
            </a:extLst>
          </xdr:cNvPr>
          <xdr:cNvSpPr>
            <a:spLocks/>
          </xdr:cNvSpPr>
        </xdr:nvSpPr>
        <xdr:spPr>
          <a:xfrm>
            <a:off x="4050444" y="2222461"/>
            <a:ext cx="2926080" cy="173767"/>
          </a:xfrm>
          <a:prstGeom prst="rect">
            <a:avLst/>
          </a:prstGeom>
          <a:grpFill/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12" name="Rectangle 1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B5F56D7-5DA9-02DC-6F02-8DA61E2E4886}"/>
              </a:ext>
            </a:extLst>
          </xdr:cNvPr>
          <xdr:cNvSpPr>
            <a:spLocks/>
          </xdr:cNvSpPr>
        </xdr:nvSpPr>
        <xdr:spPr>
          <a:xfrm>
            <a:off x="6663033" y="2214977"/>
            <a:ext cx="259375" cy="155448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950" b="0" i="0" u="sng">
                <a:solidFill>
                  <a:srgbClr val="0000CC"/>
                </a:solidFill>
                <a:effectLst/>
                <a:latin typeface="+mn-lt"/>
                <a:ea typeface="+mn-ea"/>
                <a:cs typeface="+mn-cs"/>
              </a:rPr>
              <a:t>Email</a:t>
            </a:r>
            <a:endParaRPr lang="en-US" sz="950" u="sng">
              <a:solidFill>
                <a:srgbClr val="0000CC"/>
              </a:solidFill>
              <a:latin typeface="+mn-lt"/>
            </a:endParaRP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D4A51D3E-B8FE-97AC-967A-2A973D6FFDFD}"/>
              </a:ext>
            </a:extLst>
          </xdr:cNvPr>
          <xdr:cNvSpPr>
            <a:spLocks/>
          </xdr:cNvSpPr>
        </xdr:nvSpPr>
        <xdr:spPr>
          <a:xfrm>
            <a:off x="4083432" y="2202113"/>
            <a:ext cx="2385391" cy="172945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r>
              <a:rPr lang="en-US" sz="110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             © 2025  S.Beber | All Rights Reserved</a:t>
            </a:r>
            <a:endPara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oneCellAnchor>
  <xdr:oneCellAnchor>
    <xdr:from>
      <xdr:col>1</xdr:col>
      <xdr:colOff>7620</xdr:colOff>
      <xdr:row>2</xdr:row>
      <xdr:rowOff>244379</xdr:rowOff>
    </xdr:from>
    <xdr:ext cx="3355848" cy="221761"/>
    <xdr:grpSp>
      <xdr:nvGrpSpPr>
        <xdr:cNvPr id="14" name="Group 13">
          <a:extLst>
            <a:ext uri="{FF2B5EF4-FFF2-40B4-BE49-F238E27FC236}">
              <a16:creationId xmlns:a16="http://schemas.microsoft.com/office/drawing/2014/main" id="{0F226E47-A1C0-44C7-A5E8-28AE19219A0E}"/>
            </a:ext>
          </a:extLst>
        </xdr:cNvPr>
        <xdr:cNvGrpSpPr/>
      </xdr:nvGrpSpPr>
      <xdr:grpSpPr>
        <a:xfrm>
          <a:off x="731520" y="953039"/>
          <a:ext cx="3355848" cy="221761"/>
          <a:chOff x="4050444" y="2202113"/>
          <a:chExt cx="2926080" cy="194115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73F61A3B-4E3F-9C8B-2832-30292CB3350B}"/>
              </a:ext>
            </a:extLst>
          </xdr:cNvPr>
          <xdr:cNvSpPr>
            <a:spLocks/>
          </xdr:cNvSpPr>
        </xdr:nvSpPr>
        <xdr:spPr>
          <a:xfrm>
            <a:off x="4050444" y="2222461"/>
            <a:ext cx="2926080" cy="173767"/>
          </a:xfrm>
          <a:prstGeom prst="rect">
            <a:avLst/>
          </a:prstGeom>
          <a:grpFill/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16" name="Rectangle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E83AB5D-6849-AF7C-53FD-EE35200DE435}"/>
              </a:ext>
            </a:extLst>
          </xdr:cNvPr>
          <xdr:cNvSpPr>
            <a:spLocks/>
          </xdr:cNvSpPr>
        </xdr:nvSpPr>
        <xdr:spPr>
          <a:xfrm>
            <a:off x="6663033" y="2214977"/>
            <a:ext cx="259375" cy="155448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950" b="0" i="0" u="sng">
                <a:solidFill>
                  <a:srgbClr val="0000CC"/>
                </a:solidFill>
                <a:effectLst/>
                <a:latin typeface="+mn-lt"/>
                <a:ea typeface="+mn-ea"/>
                <a:cs typeface="+mn-cs"/>
              </a:rPr>
              <a:t>Email</a:t>
            </a:r>
            <a:endParaRPr lang="en-US" sz="950" u="sng">
              <a:solidFill>
                <a:srgbClr val="0000CC"/>
              </a:solidFill>
              <a:latin typeface="+mn-lt"/>
            </a:endParaRP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B733BBC9-B9D6-B592-C53C-DCA192E21270}"/>
              </a:ext>
            </a:extLst>
          </xdr:cNvPr>
          <xdr:cNvSpPr>
            <a:spLocks/>
          </xdr:cNvSpPr>
        </xdr:nvSpPr>
        <xdr:spPr>
          <a:xfrm>
            <a:off x="4083432" y="2202113"/>
            <a:ext cx="2385391" cy="172945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r>
              <a:rPr lang="en-US" sz="110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             © 2025  S.Beber | All Rights Reserved</a:t>
            </a:r>
            <a:endPara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oneCellAnchor>
  <xdr:oneCellAnchor>
    <xdr:from>
      <xdr:col>1</xdr:col>
      <xdr:colOff>7620</xdr:colOff>
      <xdr:row>2</xdr:row>
      <xdr:rowOff>244379</xdr:rowOff>
    </xdr:from>
    <xdr:ext cx="3355848" cy="221761"/>
    <xdr:grpSp>
      <xdr:nvGrpSpPr>
        <xdr:cNvPr id="18" name="Group 17">
          <a:extLst>
            <a:ext uri="{FF2B5EF4-FFF2-40B4-BE49-F238E27FC236}">
              <a16:creationId xmlns:a16="http://schemas.microsoft.com/office/drawing/2014/main" id="{EDC484B3-E53F-4955-814B-CFCB6B133ED3}"/>
            </a:ext>
          </a:extLst>
        </xdr:cNvPr>
        <xdr:cNvGrpSpPr/>
      </xdr:nvGrpSpPr>
      <xdr:grpSpPr>
        <a:xfrm>
          <a:off x="731520" y="953039"/>
          <a:ext cx="3355848" cy="221761"/>
          <a:chOff x="4050444" y="2202113"/>
          <a:chExt cx="2926080" cy="194115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5F6BE85B-8F36-E4B7-999E-D35056D93087}"/>
              </a:ext>
            </a:extLst>
          </xdr:cNvPr>
          <xdr:cNvSpPr>
            <a:spLocks/>
          </xdr:cNvSpPr>
        </xdr:nvSpPr>
        <xdr:spPr>
          <a:xfrm>
            <a:off x="4050444" y="2222461"/>
            <a:ext cx="2926080" cy="173767"/>
          </a:xfrm>
          <a:prstGeom prst="rect">
            <a:avLst/>
          </a:prstGeom>
          <a:grpFill/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ysClr val="windowText" lastClr="000000"/>
              </a:solidFill>
              <a:latin typeface="+mn-lt"/>
            </a:endParaRPr>
          </a:p>
        </xdr:txBody>
      </xdr:sp>
      <xdr:sp macro="" textlink="">
        <xdr:nvSpPr>
          <xdr:cNvPr id="20" name="Rectangle 1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DE59A9A1-2766-D6C3-8737-78D6D59B8477}"/>
              </a:ext>
            </a:extLst>
          </xdr:cNvPr>
          <xdr:cNvSpPr>
            <a:spLocks/>
          </xdr:cNvSpPr>
        </xdr:nvSpPr>
        <xdr:spPr>
          <a:xfrm>
            <a:off x="6663033" y="2214977"/>
            <a:ext cx="259375" cy="155448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950" b="0" i="0" u="sng">
                <a:solidFill>
                  <a:srgbClr val="0000CC"/>
                </a:solidFill>
                <a:effectLst/>
                <a:latin typeface="+mn-lt"/>
                <a:ea typeface="+mn-ea"/>
                <a:cs typeface="+mn-cs"/>
              </a:rPr>
              <a:t>Email</a:t>
            </a:r>
            <a:endParaRPr lang="en-US" sz="950" u="sng">
              <a:solidFill>
                <a:srgbClr val="0000CC"/>
              </a:solidFill>
              <a:latin typeface="+mn-lt"/>
            </a:endParaRP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B26B9E81-0A1D-C6E2-9BCA-9A86F70EF8B5}"/>
              </a:ext>
            </a:extLst>
          </xdr:cNvPr>
          <xdr:cNvSpPr>
            <a:spLocks/>
          </xdr:cNvSpPr>
        </xdr:nvSpPr>
        <xdr:spPr>
          <a:xfrm>
            <a:off x="4083432" y="2202113"/>
            <a:ext cx="2385391" cy="172945"/>
          </a:xfrm>
          <a:prstGeom prst="rect">
            <a:avLst/>
          </a:prstGeom>
          <a:grpFill/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r>
              <a:rPr lang="en-US" sz="110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             © 2025  S.Beber | All Rights Reserved</a:t>
            </a:r>
            <a:endPara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3</xdr:col>
      <xdr:colOff>481183</xdr:colOff>
      <xdr:row>0</xdr:row>
      <xdr:rowOff>187888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3B0CFDA-D5B9-48E8-B161-9922D98CC172}"/>
            </a:ext>
          </a:extLst>
        </xdr:cNvPr>
        <xdr:cNvGrpSpPr/>
      </xdr:nvGrpSpPr>
      <xdr:grpSpPr>
        <a:xfrm>
          <a:off x="15240" y="15240"/>
          <a:ext cx="2111863" cy="172648"/>
          <a:chOff x="8507881" y="2221774"/>
          <a:chExt cx="2112264" cy="17264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5FE1A244-2C94-8853-73B5-4A08A9585B77}"/>
              </a:ext>
            </a:extLst>
          </xdr:cNvPr>
          <xdr:cNvSpPr>
            <a:spLocks/>
          </xdr:cNvSpPr>
        </xdr:nvSpPr>
        <xdr:spPr>
          <a:xfrm>
            <a:off x="8507881" y="2221774"/>
            <a:ext cx="2112264" cy="17264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chemeClr val="bg1"/>
              </a:solidFill>
              <a:latin typeface="+mn-lt"/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3EE2A6F-FD28-FD00-F2CD-6543560F4E13}"/>
              </a:ext>
            </a:extLst>
          </xdr:cNvPr>
          <xdr:cNvSpPr>
            <a:spLocks/>
          </xdr:cNvSpPr>
        </xdr:nvSpPr>
        <xdr:spPr>
          <a:xfrm>
            <a:off x="10304144" y="2263042"/>
            <a:ext cx="288418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800" u="sng" cap="none" baseline="0">
                <a:solidFill>
                  <a:srgbClr val="0000FF"/>
                </a:solidFill>
                <a:latin typeface="+mn-lt"/>
              </a:rPr>
              <a:t>Email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18CBA390-A639-AC80-100B-DAB8EDE59117}"/>
              </a:ext>
            </a:extLst>
          </xdr:cNvPr>
          <xdr:cNvSpPr>
            <a:spLocks/>
          </xdr:cNvSpPr>
        </xdr:nvSpPr>
        <xdr:spPr>
          <a:xfrm>
            <a:off x="8552640" y="2263042"/>
            <a:ext cx="1773936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0" tIns="0" bIns="0" rtlCol="0" anchor="ctr" anchorCtr="0">
            <a:noAutofit/>
          </a:bodyPr>
          <a:lstStyle/>
          <a:p>
            <a:pPr algn="l"/>
            <a:r>
              <a:rPr lang="en-US" sz="85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© </a:t>
            </a:r>
            <a:r>
              <a:rPr lang="en-US" sz="90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2025  S.Beber | All Rights Reserved</a:t>
            </a:r>
            <a:endParaRPr lang="en-US" sz="8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2</xdr:col>
      <xdr:colOff>1123</xdr:colOff>
      <xdr:row>0</xdr:row>
      <xdr:rowOff>187888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568B63-7400-456D-8C04-B659D4064C5D}"/>
            </a:ext>
          </a:extLst>
        </xdr:cNvPr>
        <xdr:cNvGrpSpPr/>
      </xdr:nvGrpSpPr>
      <xdr:grpSpPr>
        <a:xfrm>
          <a:off x="15240" y="15240"/>
          <a:ext cx="2111863" cy="172648"/>
          <a:chOff x="8507881" y="2221774"/>
          <a:chExt cx="2112264" cy="172648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2BE2C996-349C-02E5-3507-EF863F32F988}"/>
              </a:ext>
            </a:extLst>
          </xdr:cNvPr>
          <xdr:cNvSpPr>
            <a:spLocks/>
          </xdr:cNvSpPr>
        </xdr:nvSpPr>
        <xdr:spPr>
          <a:xfrm>
            <a:off x="8507881" y="2221774"/>
            <a:ext cx="2112264" cy="17264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chemeClr val="bg1"/>
              </a:solidFill>
              <a:latin typeface="+mn-lt"/>
            </a:endParaRPr>
          </a:p>
        </xdr:txBody>
      </xdr:sp>
      <xdr:sp macro="" textlink="">
        <xdr:nvSpPr>
          <xdr:cNvPr id="13" name="Rectangle 1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D20E27B-8759-36A2-A1E5-7AF79018E68A}"/>
              </a:ext>
            </a:extLst>
          </xdr:cNvPr>
          <xdr:cNvSpPr>
            <a:spLocks/>
          </xdr:cNvSpPr>
        </xdr:nvSpPr>
        <xdr:spPr>
          <a:xfrm>
            <a:off x="10304144" y="2263042"/>
            <a:ext cx="288418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800" u="sng" cap="none" baseline="0">
                <a:solidFill>
                  <a:srgbClr val="0000FF"/>
                </a:solidFill>
                <a:latin typeface="+mn-lt"/>
              </a:rPr>
              <a:t>Email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D1673A2-D25B-57A4-F16D-940939A01246}"/>
              </a:ext>
            </a:extLst>
          </xdr:cNvPr>
          <xdr:cNvSpPr>
            <a:spLocks/>
          </xdr:cNvSpPr>
        </xdr:nvSpPr>
        <xdr:spPr>
          <a:xfrm>
            <a:off x="8552640" y="2263042"/>
            <a:ext cx="1773936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0" tIns="0" bIns="0" rtlCol="0" anchor="ctr" anchorCtr="0">
            <a:noAutofit/>
          </a:bodyPr>
          <a:lstStyle/>
          <a:p>
            <a:pPr algn="l"/>
            <a:r>
              <a:rPr lang="en-US" sz="85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© </a:t>
            </a:r>
            <a:r>
              <a:rPr lang="en-US" sz="90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2025  S.Beber | All Rights Reserved</a:t>
            </a:r>
            <a:endParaRPr lang="en-US" sz="8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2</xdr:col>
      <xdr:colOff>1123</xdr:colOff>
      <xdr:row>0</xdr:row>
      <xdr:rowOff>187888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C5A348E1-25BD-41DA-999D-A87F48B0ABCF}"/>
            </a:ext>
          </a:extLst>
        </xdr:cNvPr>
        <xdr:cNvGrpSpPr/>
      </xdr:nvGrpSpPr>
      <xdr:grpSpPr>
        <a:xfrm>
          <a:off x="15240" y="15240"/>
          <a:ext cx="2111863" cy="172648"/>
          <a:chOff x="8507881" y="2221774"/>
          <a:chExt cx="2112264" cy="172648"/>
        </a:xfrm>
      </xdr:grpSpPr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DE8EDA2B-89FA-DB35-0120-7AB20F6A8971}"/>
              </a:ext>
            </a:extLst>
          </xdr:cNvPr>
          <xdr:cNvSpPr>
            <a:spLocks/>
          </xdr:cNvSpPr>
        </xdr:nvSpPr>
        <xdr:spPr>
          <a:xfrm>
            <a:off x="8507881" y="2221774"/>
            <a:ext cx="2112264" cy="17264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chemeClr val="bg1"/>
              </a:solidFill>
              <a:latin typeface="+mn-lt"/>
            </a:endParaRPr>
          </a:p>
        </xdr:txBody>
      </xdr:sp>
      <xdr:sp macro="" textlink="">
        <xdr:nvSpPr>
          <xdr:cNvPr id="20" name="Rectangle 1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D2BD555-7787-8E17-B0AC-5DF8DFC85520}"/>
              </a:ext>
            </a:extLst>
          </xdr:cNvPr>
          <xdr:cNvSpPr>
            <a:spLocks/>
          </xdr:cNvSpPr>
        </xdr:nvSpPr>
        <xdr:spPr>
          <a:xfrm>
            <a:off x="10304144" y="2263042"/>
            <a:ext cx="288418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800" u="sng" cap="none" baseline="0">
                <a:solidFill>
                  <a:srgbClr val="0000FF"/>
                </a:solidFill>
                <a:latin typeface="+mn-lt"/>
              </a:rPr>
              <a:t>Email</a:t>
            </a: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3A4A147C-6BFF-CFD3-0260-552AE6D222FD}"/>
              </a:ext>
            </a:extLst>
          </xdr:cNvPr>
          <xdr:cNvSpPr>
            <a:spLocks/>
          </xdr:cNvSpPr>
        </xdr:nvSpPr>
        <xdr:spPr>
          <a:xfrm>
            <a:off x="8552640" y="2263042"/>
            <a:ext cx="1773936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0" tIns="0" bIns="0" rtlCol="0" anchor="ctr" anchorCtr="0">
            <a:noAutofit/>
          </a:bodyPr>
          <a:lstStyle/>
          <a:p>
            <a:pPr algn="l"/>
            <a:r>
              <a:rPr lang="en-US" sz="85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© </a:t>
            </a:r>
            <a:r>
              <a:rPr lang="en-US" sz="90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2025  S.Beber | All Rights Reserved</a:t>
            </a:r>
            <a:endParaRPr lang="en-US" sz="8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2</xdr:col>
      <xdr:colOff>1123</xdr:colOff>
      <xdr:row>0</xdr:row>
      <xdr:rowOff>187888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2C38AD9-2B6F-4926-89E2-16F1F08659E2}"/>
            </a:ext>
          </a:extLst>
        </xdr:cNvPr>
        <xdr:cNvGrpSpPr/>
      </xdr:nvGrpSpPr>
      <xdr:grpSpPr>
        <a:xfrm>
          <a:off x="15240" y="15240"/>
          <a:ext cx="2111863" cy="172648"/>
          <a:chOff x="8507881" y="2221774"/>
          <a:chExt cx="2112264" cy="17264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7B41DD0E-689B-F40B-4D2E-07C39B33249B}"/>
              </a:ext>
            </a:extLst>
          </xdr:cNvPr>
          <xdr:cNvSpPr>
            <a:spLocks/>
          </xdr:cNvSpPr>
        </xdr:nvSpPr>
        <xdr:spPr>
          <a:xfrm>
            <a:off x="8507881" y="2221774"/>
            <a:ext cx="2112264" cy="17264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chemeClr val="bg1"/>
              </a:solidFill>
              <a:latin typeface="+mn-lt"/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172498A-4614-C6CC-5A7D-978936F44930}"/>
              </a:ext>
            </a:extLst>
          </xdr:cNvPr>
          <xdr:cNvSpPr>
            <a:spLocks/>
          </xdr:cNvSpPr>
        </xdr:nvSpPr>
        <xdr:spPr>
          <a:xfrm>
            <a:off x="10304144" y="2263042"/>
            <a:ext cx="288418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800" u="sng" cap="none" baseline="0">
                <a:solidFill>
                  <a:srgbClr val="0000FF"/>
                </a:solidFill>
                <a:latin typeface="+mn-lt"/>
              </a:rPr>
              <a:t>Email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28F1240-A8D6-7A08-BF99-7DA45B5107A5}"/>
              </a:ext>
            </a:extLst>
          </xdr:cNvPr>
          <xdr:cNvSpPr>
            <a:spLocks/>
          </xdr:cNvSpPr>
        </xdr:nvSpPr>
        <xdr:spPr>
          <a:xfrm>
            <a:off x="8552640" y="2263042"/>
            <a:ext cx="1773936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0" tIns="0" bIns="0" rtlCol="0" anchor="ctr" anchorCtr="0">
            <a:noAutofit/>
          </a:bodyPr>
          <a:lstStyle/>
          <a:p>
            <a:pPr algn="l"/>
            <a:r>
              <a:rPr lang="en-US" sz="85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© </a:t>
            </a:r>
            <a:r>
              <a:rPr lang="en-US" sz="90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2025  S.Beber | All Rights Reserved</a:t>
            </a:r>
            <a:endParaRPr lang="en-US" sz="8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2</xdr:col>
      <xdr:colOff>1123</xdr:colOff>
      <xdr:row>0</xdr:row>
      <xdr:rowOff>187888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29BD8C7-BDC9-4B83-AE35-A2635015BDB1}"/>
            </a:ext>
          </a:extLst>
        </xdr:cNvPr>
        <xdr:cNvGrpSpPr/>
      </xdr:nvGrpSpPr>
      <xdr:grpSpPr>
        <a:xfrm>
          <a:off x="15240" y="15240"/>
          <a:ext cx="2111863" cy="172648"/>
          <a:chOff x="8507881" y="2221774"/>
          <a:chExt cx="2112264" cy="17264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5796407-746E-A13F-3E89-199BF0B850C8}"/>
              </a:ext>
            </a:extLst>
          </xdr:cNvPr>
          <xdr:cNvSpPr>
            <a:spLocks/>
          </xdr:cNvSpPr>
        </xdr:nvSpPr>
        <xdr:spPr>
          <a:xfrm>
            <a:off x="8507881" y="2221774"/>
            <a:ext cx="2112264" cy="17264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chemeClr val="bg1"/>
              </a:solidFill>
              <a:latin typeface="+mn-lt"/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DA5519D7-0EC8-4BEB-203B-CED1AC273A19}"/>
              </a:ext>
            </a:extLst>
          </xdr:cNvPr>
          <xdr:cNvSpPr>
            <a:spLocks/>
          </xdr:cNvSpPr>
        </xdr:nvSpPr>
        <xdr:spPr>
          <a:xfrm>
            <a:off x="10304144" y="2263042"/>
            <a:ext cx="288418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800" u="sng" cap="none" baseline="0">
                <a:solidFill>
                  <a:srgbClr val="0000FF"/>
                </a:solidFill>
                <a:latin typeface="+mn-lt"/>
              </a:rPr>
              <a:t>Email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88D8515-55AD-EE96-759D-E324C27975B3}"/>
              </a:ext>
            </a:extLst>
          </xdr:cNvPr>
          <xdr:cNvSpPr>
            <a:spLocks/>
          </xdr:cNvSpPr>
        </xdr:nvSpPr>
        <xdr:spPr>
          <a:xfrm>
            <a:off x="8552640" y="2263042"/>
            <a:ext cx="1773936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0" tIns="0" bIns="0" rtlCol="0" anchor="ctr" anchorCtr="0">
            <a:noAutofit/>
          </a:bodyPr>
          <a:lstStyle/>
          <a:p>
            <a:pPr algn="l"/>
            <a:r>
              <a:rPr lang="en-US" sz="85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© </a:t>
            </a:r>
            <a:r>
              <a:rPr lang="en-US" sz="90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2025  S.Beber | All Rights Reserved</a:t>
            </a:r>
            <a:endParaRPr lang="en-US" sz="8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2</xdr:col>
      <xdr:colOff>1123</xdr:colOff>
      <xdr:row>0</xdr:row>
      <xdr:rowOff>187888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E5F406B-42A3-43F2-9E35-C6F044724965}"/>
            </a:ext>
          </a:extLst>
        </xdr:cNvPr>
        <xdr:cNvGrpSpPr/>
      </xdr:nvGrpSpPr>
      <xdr:grpSpPr>
        <a:xfrm>
          <a:off x="15240" y="15240"/>
          <a:ext cx="2111863" cy="172648"/>
          <a:chOff x="8507881" y="2221774"/>
          <a:chExt cx="2112264" cy="17264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6A75F608-9F7A-86A3-F28A-3C7122D29597}"/>
              </a:ext>
            </a:extLst>
          </xdr:cNvPr>
          <xdr:cNvSpPr>
            <a:spLocks/>
          </xdr:cNvSpPr>
        </xdr:nvSpPr>
        <xdr:spPr>
          <a:xfrm>
            <a:off x="8507881" y="2221774"/>
            <a:ext cx="2112264" cy="17264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chemeClr val="bg1"/>
              </a:solidFill>
              <a:latin typeface="+mn-lt"/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6F85E00-20B3-A26A-94CD-F9753C259104}"/>
              </a:ext>
            </a:extLst>
          </xdr:cNvPr>
          <xdr:cNvSpPr>
            <a:spLocks/>
          </xdr:cNvSpPr>
        </xdr:nvSpPr>
        <xdr:spPr>
          <a:xfrm>
            <a:off x="10304144" y="2263042"/>
            <a:ext cx="288418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800" u="sng" cap="none" baseline="0">
                <a:solidFill>
                  <a:srgbClr val="0000FF"/>
                </a:solidFill>
                <a:latin typeface="+mn-lt"/>
              </a:rPr>
              <a:t>Email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64FF6D1D-9592-D491-77FE-30132DAD2F79}"/>
              </a:ext>
            </a:extLst>
          </xdr:cNvPr>
          <xdr:cNvSpPr>
            <a:spLocks/>
          </xdr:cNvSpPr>
        </xdr:nvSpPr>
        <xdr:spPr>
          <a:xfrm>
            <a:off x="8552640" y="2263042"/>
            <a:ext cx="1773936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0" tIns="0" bIns="0" rtlCol="0" anchor="ctr" anchorCtr="0">
            <a:noAutofit/>
          </a:bodyPr>
          <a:lstStyle/>
          <a:p>
            <a:pPr algn="l"/>
            <a:r>
              <a:rPr lang="en-US" sz="85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© </a:t>
            </a:r>
            <a:r>
              <a:rPr lang="en-US" sz="90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2025  S.Beber | All Rights Reserved</a:t>
            </a:r>
            <a:endParaRPr lang="en-US" sz="8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2</xdr:col>
      <xdr:colOff>1123</xdr:colOff>
      <xdr:row>0</xdr:row>
      <xdr:rowOff>187888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77EE01A-42C7-434F-A807-DB02774FE173}"/>
            </a:ext>
          </a:extLst>
        </xdr:cNvPr>
        <xdr:cNvGrpSpPr/>
      </xdr:nvGrpSpPr>
      <xdr:grpSpPr>
        <a:xfrm>
          <a:off x="15240" y="15240"/>
          <a:ext cx="2111863" cy="172648"/>
          <a:chOff x="8507881" y="2221774"/>
          <a:chExt cx="2112264" cy="17264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621ED66-29FA-31B1-EC9F-510A8C2DA01B}"/>
              </a:ext>
            </a:extLst>
          </xdr:cNvPr>
          <xdr:cNvSpPr>
            <a:spLocks/>
          </xdr:cNvSpPr>
        </xdr:nvSpPr>
        <xdr:spPr>
          <a:xfrm>
            <a:off x="8507881" y="2221774"/>
            <a:ext cx="2112264" cy="17264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t" anchorCtr="0">
            <a:noAutofit/>
          </a:bodyPr>
          <a:lstStyle/>
          <a:p>
            <a:pPr algn="l"/>
            <a:endParaRPr lang="en-US" sz="950">
              <a:solidFill>
                <a:schemeClr val="bg1"/>
              </a:solidFill>
              <a:latin typeface="+mn-lt"/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8655A82-603B-C07D-F0FE-1C6B10119CB2}"/>
              </a:ext>
            </a:extLst>
          </xdr:cNvPr>
          <xdr:cNvSpPr>
            <a:spLocks/>
          </xdr:cNvSpPr>
        </xdr:nvSpPr>
        <xdr:spPr>
          <a:xfrm>
            <a:off x="10304144" y="2263042"/>
            <a:ext cx="288418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 anchorCtr="0">
            <a:noAutofit/>
          </a:bodyPr>
          <a:lstStyle/>
          <a:p>
            <a:pPr algn="ctr"/>
            <a:r>
              <a:rPr lang="en-US" sz="800" u="sng" cap="none" baseline="0">
                <a:solidFill>
                  <a:srgbClr val="0000FF"/>
                </a:solidFill>
                <a:latin typeface="+mn-lt"/>
              </a:rPr>
              <a:t>Email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F72B3A3-4826-641C-8BD7-EB341FFF4D8A}"/>
              </a:ext>
            </a:extLst>
          </xdr:cNvPr>
          <xdr:cNvSpPr>
            <a:spLocks/>
          </xdr:cNvSpPr>
        </xdr:nvSpPr>
        <xdr:spPr>
          <a:xfrm>
            <a:off x="8552640" y="2263042"/>
            <a:ext cx="1773936" cy="10058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0" tIns="0" bIns="0" rtlCol="0" anchor="ctr" anchorCtr="0">
            <a:noAutofit/>
          </a:bodyPr>
          <a:lstStyle/>
          <a:p>
            <a:pPr algn="l"/>
            <a:r>
              <a:rPr lang="en-US" sz="85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© </a:t>
            </a:r>
            <a:r>
              <a:rPr lang="en-US" sz="900" b="0" cap="small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2025  S.Beber | All Rights Reserved</a:t>
            </a:r>
            <a:endParaRPr lang="en-US" sz="8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cottsFiles\Documents\Work\Models\~%20Forecast%20&amp;%20Valuation\Forecast%20&amp;%20Valuation%20demo.xlsx" TargetMode="External"/><Relationship Id="rId1" Type="http://schemas.openxmlformats.org/officeDocument/2006/relationships/externalLinkPath" Target="/ScottsFiles/Documents/Work/Models/~%20Forecast%20&amp;%20Valuation/Forecast%20&amp;%20Valuation%20de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lcome"/>
      <sheetName val="Inputs"/>
      <sheetName val="CapEx"/>
      <sheetName val="Credit"/>
      <sheetName val="Income"/>
      <sheetName val="Balance"/>
      <sheetName val="CashFlow"/>
      <sheetName val="Valuation"/>
      <sheetName val="Analysis"/>
    </sheetNames>
    <sheetDataSet>
      <sheetData sheetId="0" refreshError="1"/>
      <sheetData sheetId="1">
        <row r="9">
          <cell r="L9">
            <v>7.0000000000000007E-2</v>
          </cell>
        </row>
        <row r="10">
          <cell r="C10">
            <v>500</v>
          </cell>
          <cell r="F10">
            <v>4</v>
          </cell>
          <cell r="G10">
            <v>46</v>
          </cell>
          <cell r="H10">
            <v>34</v>
          </cell>
          <cell r="I10">
            <v>34</v>
          </cell>
          <cell r="L10">
            <v>0.08</v>
          </cell>
        </row>
        <row r="11">
          <cell r="L11">
            <v>0.12</v>
          </cell>
        </row>
        <row r="13">
          <cell r="L13">
            <v>9.9156371560308251E-2</v>
          </cell>
        </row>
        <row r="15">
          <cell r="L15">
            <v>0.02</v>
          </cell>
          <cell r="O15">
            <v>0.4</v>
          </cell>
        </row>
        <row r="16">
          <cell r="L16">
            <v>2</v>
          </cell>
          <cell r="O16">
            <v>0.15</v>
          </cell>
        </row>
        <row r="17">
          <cell r="L17">
            <v>18</v>
          </cell>
          <cell r="O17">
            <v>1000</v>
          </cell>
        </row>
        <row r="31">
          <cell r="D31">
            <v>0.3</v>
          </cell>
        </row>
        <row r="32">
          <cell r="D32">
            <v>0.05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0C2B-3E19-41B8-8E5A-F6BC411B980C}">
  <sheetPr>
    <tabColor rgb="FFFFFFCC"/>
    <pageSetUpPr fitToPage="1"/>
  </sheetPr>
  <dimension ref="A1:I13"/>
  <sheetViews>
    <sheetView showGridLines="0" showRowColHeaders="0" tabSelected="1" zoomScaleNormal="100" workbookViewId="0">
      <selection activeCell="G12" sqref="G12"/>
    </sheetView>
  </sheetViews>
  <sheetFormatPr defaultRowHeight="13.8" x14ac:dyDescent="0.3"/>
  <cols>
    <col min="1" max="1" width="10.5546875" style="185" customWidth="1"/>
    <col min="2" max="2" width="15.88671875" style="183" customWidth="1"/>
    <col min="3" max="3" width="2.6640625" style="183" customWidth="1"/>
    <col min="4" max="4" width="30.5546875" style="183" customWidth="1"/>
    <col min="5" max="5" width="35.44140625" style="183" customWidth="1"/>
    <col min="6" max="6" width="8.88671875" style="183" customWidth="1"/>
    <col min="7" max="16384" width="8.88671875" style="183"/>
  </cols>
  <sheetData>
    <row r="1" spans="1:9" s="280" customFormat="1" ht="30" customHeight="1" x14ac:dyDescent="0.3">
      <c r="E1" s="281"/>
    </row>
    <row r="2" spans="1:9" s="283" customFormat="1" ht="25.8" x14ac:dyDescent="0.3">
      <c r="A2" s="282"/>
      <c r="B2" s="299" t="s">
        <v>220</v>
      </c>
      <c r="C2" s="300"/>
      <c r="D2" s="301"/>
    </row>
    <row r="3" spans="1:9" s="285" customFormat="1" ht="21" x14ac:dyDescent="0.25">
      <c r="A3" s="284"/>
      <c r="B3" s="302" t="s">
        <v>233</v>
      </c>
      <c r="C3" s="303"/>
      <c r="D3" s="304"/>
      <c r="E3" s="1"/>
      <c r="F3" s="1"/>
      <c r="G3" s="1"/>
      <c r="H3" s="1"/>
      <c r="I3" s="1"/>
    </row>
    <row r="4" spans="1:9" s="285" customFormat="1" ht="16.8" customHeight="1" x14ac:dyDescent="0.25">
      <c r="A4" s="284"/>
      <c r="B4" s="286"/>
      <c r="C4" s="287"/>
      <c r="D4" s="288"/>
      <c r="E4" s="1"/>
      <c r="F4" s="1"/>
      <c r="G4" s="1"/>
      <c r="H4" s="1"/>
      <c r="I4" s="1"/>
    </row>
    <row r="5" spans="1:9" s="289" customFormat="1" ht="24" customHeight="1" x14ac:dyDescent="0.45">
      <c r="E5" s="290"/>
    </row>
    <row r="6" spans="1:9" s="285" customFormat="1" ht="21" x14ac:dyDescent="0.3">
      <c r="A6" s="291"/>
      <c r="B6" s="292" t="s">
        <v>221</v>
      </c>
      <c r="D6" s="293" t="s">
        <v>222</v>
      </c>
    </row>
    <row r="7" spans="1:9" s="285" customFormat="1" ht="21" x14ac:dyDescent="0.3">
      <c r="A7" s="291"/>
      <c r="B7" s="294" t="s">
        <v>223</v>
      </c>
      <c r="D7" s="293" t="s">
        <v>224</v>
      </c>
    </row>
    <row r="8" spans="1:9" s="285" customFormat="1" ht="21" x14ac:dyDescent="0.3">
      <c r="A8" s="284"/>
      <c r="B8" s="294" t="s">
        <v>225</v>
      </c>
      <c r="D8" s="293" t="s">
        <v>226</v>
      </c>
    </row>
    <row r="9" spans="1:9" s="285" customFormat="1" ht="21" x14ac:dyDescent="0.3">
      <c r="A9" s="291"/>
      <c r="B9" s="295" t="s">
        <v>207</v>
      </c>
      <c r="D9" s="293" t="s">
        <v>227</v>
      </c>
    </row>
    <row r="10" spans="1:9" s="285" customFormat="1" ht="21" x14ac:dyDescent="0.3">
      <c r="A10" s="284"/>
      <c r="B10" s="296" t="s">
        <v>228</v>
      </c>
      <c r="D10" s="293" t="s">
        <v>229</v>
      </c>
    </row>
    <row r="11" spans="1:9" s="285" customFormat="1" ht="21" x14ac:dyDescent="0.3">
      <c r="A11" s="284"/>
      <c r="B11" s="296" t="s">
        <v>0</v>
      </c>
      <c r="D11" s="293" t="s">
        <v>230</v>
      </c>
    </row>
    <row r="12" spans="1:9" s="285" customFormat="1" ht="21" x14ac:dyDescent="0.3">
      <c r="A12" s="284"/>
      <c r="B12" s="296" t="s">
        <v>231</v>
      </c>
      <c r="D12" s="293" t="s">
        <v>232</v>
      </c>
    </row>
    <row r="13" spans="1:9" s="298" customFormat="1" ht="21" x14ac:dyDescent="0.4">
      <c r="A13" s="297"/>
    </row>
  </sheetData>
  <sheetProtection algorithmName="SHA-512" hashValue="coeVVc+T4fI6gUV74myOFN3unBICpEzXlZNaggBEfF53sFLLB6ncPPlWdBZ+3aAmVJUTA9LPwsrKUvagEF7yhA==" saltValue="Sc9LOkSRWdXfLSo+v8GnoA==" spinCount="100000" sheet="1" objects="1" scenarios="1" selectLockedCells="1" selectUnlockedCells="1"/>
  <mergeCells count="2">
    <mergeCell ref="B2:D2"/>
    <mergeCell ref="B3:D3"/>
  </mergeCells>
  <printOptions horizontalCentered="1"/>
  <pageMargins left="0.5" right="0.5" top="0.75" bottom="0.5" header="0.5" footer="0.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7910-2399-4180-81AF-69AB1812F30E}">
  <sheetPr>
    <tabColor rgb="FFFFFFCC"/>
    <pageSetUpPr fitToPage="1"/>
  </sheetPr>
  <dimension ref="A1:AB37"/>
  <sheetViews>
    <sheetView showGridLines="0" showRowColHeaders="0" zoomScaleNormal="100" workbookViewId="0">
      <selection activeCell="D10" sqref="D10"/>
    </sheetView>
  </sheetViews>
  <sheetFormatPr defaultColWidth="8.88671875" defaultRowHeight="12.6" x14ac:dyDescent="0.25"/>
  <cols>
    <col min="1" max="1" width="8" style="181" customWidth="1"/>
    <col min="2" max="2" width="7.5546875" style="181" customWidth="1"/>
    <col min="3" max="3" width="8.44140625" style="181" bestFit="1" customWidth="1"/>
    <col min="4" max="4" width="7.109375" style="181" bestFit="1" customWidth="1"/>
    <col min="5" max="5" width="8.44140625" style="181" bestFit="1" customWidth="1"/>
    <col min="6" max="6" width="7.44140625" style="181" bestFit="1" customWidth="1"/>
    <col min="7" max="7" width="8.33203125" style="181" customWidth="1"/>
    <col min="8" max="8" width="8.77734375" style="181" customWidth="1"/>
    <col min="9" max="9" width="7.109375" style="181" bestFit="1" customWidth="1"/>
    <col min="10" max="12" width="8.33203125" style="181" customWidth="1"/>
    <col min="13" max="13" width="6.21875" style="181" bestFit="1" customWidth="1"/>
    <col min="14" max="17" width="8.33203125" style="181" customWidth="1"/>
    <col min="18" max="18" width="4.44140625" style="6" customWidth="1"/>
    <col min="19" max="19" width="1.109375" style="181" customWidth="1"/>
    <col min="20" max="20" width="8.77734375" style="6" bestFit="1" customWidth="1"/>
    <col min="21" max="22" width="6.6640625" style="6" customWidth="1"/>
    <col min="23" max="24" width="6.6640625" style="272" customWidth="1"/>
    <col min="25" max="25" width="6.6640625" style="181" customWidth="1"/>
    <col min="26" max="26" width="1.109375" style="181" customWidth="1"/>
    <col min="27" max="16384" width="8.88671875" style="181"/>
  </cols>
  <sheetData>
    <row r="1" spans="1:28" ht="27" customHeight="1" x14ac:dyDescent="0.45">
      <c r="A1" s="178"/>
      <c r="B1" s="1"/>
      <c r="C1" s="1"/>
      <c r="D1" s="1"/>
      <c r="E1" s="1"/>
      <c r="F1" s="380" t="s">
        <v>217</v>
      </c>
      <c r="G1" s="380"/>
      <c r="H1" s="380"/>
      <c r="I1" s="380"/>
      <c r="J1" s="380"/>
      <c r="K1" s="380"/>
      <c r="L1" s="380"/>
      <c r="M1" s="380"/>
      <c r="N1" s="279"/>
      <c r="O1" s="2"/>
      <c r="P1" s="2"/>
      <c r="Q1" s="2"/>
      <c r="R1" s="179"/>
      <c r="S1" s="3"/>
      <c r="T1" s="180"/>
      <c r="U1" s="1"/>
      <c r="V1" s="1"/>
      <c r="W1" s="2"/>
      <c r="X1" s="1"/>
      <c r="Y1" s="1"/>
      <c r="Z1" s="1"/>
      <c r="AA1" s="1"/>
      <c r="AB1" s="1"/>
    </row>
    <row r="2" spans="1:28" s="6" customFormat="1" ht="1.2" customHeight="1" x14ac:dyDescent="0.45">
      <c r="A2" s="4"/>
      <c r="B2" s="365" t="s">
        <v>1</v>
      </c>
      <c r="C2" s="366"/>
      <c r="D2" s="367"/>
      <c r="E2" s="5"/>
      <c r="F2" s="380"/>
      <c r="G2" s="380"/>
      <c r="H2" s="380"/>
      <c r="I2" s="380"/>
      <c r="J2" s="380"/>
      <c r="K2" s="380"/>
      <c r="L2" s="380"/>
      <c r="M2" s="380"/>
      <c r="N2" s="279"/>
    </row>
    <row r="3" spans="1:28" s="21" customFormat="1" ht="13.8" customHeight="1" x14ac:dyDescent="0.45">
      <c r="A3" s="18"/>
      <c r="B3" s="368"/>
      <c r="C3" s="369"/>
      <c r="D3" s="370"/>
      <c r="E3" s="182"/>
      <c r="F3" s="380"/>
      <c r="G3" s="380"/>
      <c r="H3" s="380"/>
      <c r="I3" s="380"/>
      <c r="J3" s="380"/>
      <c r="K3" s="380"/>
      <c r="L3" s="380"/>
      <c r="M3" s="380"/>
      <c r="N3" s="279"/>
    </row>
    <row r="4" spans="1:28" s="6" customFormat="1" ht="1.2" customHeight="1" x14ac:dyDescent="0.45">
      <c r="A4" s="4"/>
      <c r="B4" s="371"/>
      <c r="C4" s="372"/>
      <c r="D4" s="373"/>
      <c r="E4" s="5"/>
      <c r="F4" s="380"/>
      <c r="G4" s="380"/>
      <c r="H4" s="380"/>
      <c r="I4" s="380"/>
      <c r="J4" s="380"/>
      <c r="K4" s="380"/>
      <c r="L4" s="380"/>
      <c r="M4" s="380"/>
      <c r="N4" s="279"/>
    </row>
    <row r="5" spans="1:28" s="183" customFormat="1" ht="13.8" customHeight="1" x14ac:dyDescent="0.3">
      <c r="B5" s="374" t="s">
        <v>2</v>
      </c>
      <c r="C5" s="375"/>
      <c r="D5" s="376"/>
      <c r="F5" s="380"/>
      <c r="G5" s="380"/>
      <c r="H5" s="380"/>
      <c r="I5" s="380"/>
      <c r="J5" s="380"/>
      <c r="K5" s="380"/>
      <c r="L5" s="380"/>
      <c r="M5" s="380"/>
      <c r="N5" s="362" t="s">
        <v>219</v>
      </c>
      <c r="O5" s="363"/>
      <c r="P5" s="363"/>
      <c r="Q5" s="364"/>
      <c r="R5" s="21"/>
      <c r="T5" s="21"/>
      <c r="U5" s="21"/>
      <c r="V5" s="21"/>
      <c r="W5" s="184"/>
      <c r="X5" s="184"/>
    </row>
    <row r="6" spans="1:28" s="183" customFormat="1" ht="12" customHeight="1" thickBot="1" x14ac:dyDescent="0.35">
      <c r="A6" s="185"/>
      <c r="B6" s="186"/>
      <c r="C6" s="187"/>
      <c r="D6" s="186"/>
      <c r="E6" s="186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6"/>
      <c r="S6" s="189"/>
      <c r="T6" s="185"/>
      <c r="U6" s="185"/>
      <c r="V6" s="185"/>
      <c r="W6" s="185"/>
      <c r="X6" s="185"/>
      <c r="Y6" s="185"/>
      <c r="Z6" s="185"/>
      <c r="AA6" s="185"/>
      <c r="AB6" s="185"/>
    </row>
    <row r="7" spans="1:28" s="192" customFormat="1" ht="18.600000000000001" thickTop="1" x14ac:dyDescent="0.3">
      <c r="A7" s="190"/>
      <c r="B7" s="331" t="s">
        <v>3</v>
      </c>
      <c r="C7" s="332"/>
      <c r="D7" s="332"/>
      <c r="E7" s="332"/>
      <c r="F7" s="332"/>
      <c r="G7" s="332"/>
      <c r="H7" s="333"/>
      <c r="I7" s="331" t="s">
        <v>4</v>
      </c>
      <c r="J7" s="332"/>
      <c r="K7" s="333"/>
      <c r="L7" s="331" t="s">
        <v>5</v>
      </c>
      <c r="M7" s="332"/>
      <c r="N7" s="333"/>
      <c r="O7" s="331" t="s">
        <v>6</v>
      </c>
      <c r="P7" s="332"/>
      <c r="Q7" s="333"/>
      <c r="R7" s="191"/>
      <c r="S7" s="305" t="s">
        <v>195</v>
      </c>
      <c r="T7" s="306"/>
      <c r="U7" s="306"/>
      <c r="V7" s="306"/>
      <c r="W7" s="306"/>
      <c r="X7" s="306"/>
      <c r="Y7" s="306"/>
      <c r="Z7" s="307"/>
    </row>
    <row r="8" spans="1:28" s="178" customFormat="1" x14ac:dyDescent="0.25">
      <c r="B8" s="193"/>
      <c r="C8" s="194" t="s">
        <v>7</v>
      </c>
      <c r="D8" s="377" t="s">
        <v>8</v>
      </c>
      <c r="E8" s="378"/>
      <c r="F8" s="378"/>
      <c r="G8" s="379"/>
      <c r="H8" s="195" t="s">
        <v>9</v>
      </c>
      <c r="I8" s="353" t="s">
        <v>10</v>
      </c>
      <c r="J8" s="354"/>
      <c r="K8" s="196"/>
      <c r="L8" s="353" t="s">
        <v>11</v>
      </c>
      <c r="M8" s="354"/>
      <c r="N8" s="197"/>
      <c r="O8" s="353" t="s">
        <v>12</v>
      </c>
      <c r="P8" s="354"/>
      <c r="Q8" s="198"/>
      <c r="R8" s="6"/>
      <c r="S8" s="199"/>
      <c r="T8" s="200"/>
      <c r="U8" s="201" t="s">
        <v>13</v>
      </c>
      <c r="V8" s="201" t="s">
        <v>14</v>
      </c>
      <c r="W8" s="201" t="s">
        <v>15</v>
      </c>
      <c r="X8" s="201" t="s">
        <v>16</v>
      </c>
      <c r="Y8" s="201" t="s">
        <v>17</v>
      </c>
      <c r="Z8" s="202"/>
    </row>
    <row r="9" spans="1:28" s="178" customFormat="1" x14ac:dyDescent="0.25">
      <c r="B9" s="203" t="s">
        <v>18</v>
      </c>
      <c r="C9" s="204" t="s">
        <v>19</v>
      </c>
      <c r="D9" s="205" t="s">
        <v>20</v>
      </c>
      <c r="E9" s="206" t="s">
        <v>21</v>
      </c>
      <c r="F9" s="206" t="s">
        <v>22</v>
      </c>
      <c r="G9" s="207" t="s">
        <v>23</v>
      </c>
      <c r="H9" s="208" t="s">
        <v>24</v>
      </c>
      <c r="I9" s="340" t="s">
        <v>25</v>
      </c>
      <c r="J9" s="341"/>
      <c r="K9" s="277">
        <v>25000</v>
      </c>
      <c r="L9" s="357" t="s">
        <v>26</v>
      </c>
      <c r="M9" s="358"/>
      <c r="N9" s="154">
        <v>100</v>
      </c>
      <c r="O9" s="357" t="s">
        <v>27</v>
      </c>
      <c r="P9" s="358"/>
      <c r="Q9" s="163">
        <v>0.06</v>
      </c>
      <c r="R9" s="6"/>
      <c r="S9" s="199"/>
      <c r="T9" s="308" t="s">
        <v>207</v>
      </c>
      <c r="U9" s="308"/>
      <c r="V9" s="308"/>
      <c r="W9" s="308"/>
      <c r="X9" s="308"/>
      <c r="Y9" s="308"/>
      <c r="Z9" s="202"/>
    </row>
    <row r="10" spans="1:28" s="178" customFormat="1" x14ac:dyDescent="0.25">
      <c r="B10" s="142">
        <v>1E-4</v>
      </c>
      <c r="C10" s="7">
        <v>1000000</v>
      </c>
      <c r="D10" s="177">
        <v>100000</v>
      </c>
      <c r="E10" s="8">
        <v>0.1</v>
      </c>
      <c r="F10" s="9">
        <v>15000</v>
      </c>
      <c r="G10" s="10">
        <f t="shared" ref="G10:G16" si="0">D10-F10</f>
        <v>85000</v>
      </c>
      <c r="H10" s="143">
        <v>50000</v>
      </c>
      <c r="I10" s="340" t="s">
        <v>28</v>
      </c>
      <c r="J10" s="346"/>
      <c r="K10" s="154">
        <v>10</v>
      </c>
      <c r="L10" s="357" t="s">
        <v>29</v>
      </c>
      <c r="M10" s="358"/>
      <c r="N10" s="159">
        <v>5.5E-2</v>
      </c>
      <c r="O10" s="357" t="s">
        <v>30</v>
      </c>
      <c r="P10" s="359"/>
      <c r="Q10" s="163">
        <v>0.05</v>
      </c>
      <c r="R10" s="6"/>
      <c r="S10" s="209"/>
      <c r="T10" s="210" t="s">
        <v>205</v>
      </c>
      <c r="U10" s="211">
        <f>Loans!BN13</f>
        <v>2413.2440991585836</v>
      </c>
      <c r="V10" s="211">
        <f>Loans!BO13</f>
        <v>2442.3628345692</v>
      </c>
      <c r="W10" s="211">
        <f>Loans!BP13</f>
        <v>2471.8329230618388</v>
      </c>
      <c r="X10" s="211">
        <f>Loans!BQ13</f>
        <v>2501.6586041402602</v>
      </c>
      <c r="Y10" s="212">
        <f>Loans!BR13</f>
        <v>2531.8441684630106</v>
      </c>
      <c r="Z10" s="213"/>
    </row>
    <row r="11" spans="1:28" s="178" customFormat="1" x14ac:dyDescent="0.25">
      <c r="B11" s="144">
        <v>1</v>
      </c>
      <c r="C11" s="11">
        <v>1000000</v>
      </c>
      <c r="D11" s="12">
        <v>150000</v>
      </c>
      <c r="E11" s="13">
        <v>0.1</v>
      </c>
      <c r="F11" s="14">
        <f t="shared" ref="F11:F16" si="1">D11*E11</f>
        <v>15000</v>
      </c>
      <c r="G11" s="15">
        <f t="shared" si="0"/>
        <v>135000</v>
      </c>
      <c r="H11" s="145">
        <v>50000</v>
      </c>
      <c r="I11" s="340" t="s">
        <v>31</v>
      </c>
      <c r="J11" s="346"/>
      <c r="K11" s="154">
        <v>200</v>
      </c>
      <c r="L11" s="355" t="s">
        <v>32</v>
      </c>
      <c r="M11" s="356"/>
      <c r="N11" s="214"/>
      <c r="O11" s="360" t="s">
        <v>216</v>
      </c>
      <c r="P11" s="361"/>
      <c r="Q11" s="278">
        <v>0.13</v>
      </c>
      <c r="R11" s="6"/>
      <c r="S11" s="209"/>
      <c r="T11" s="215" t="s">
        <v>206</v>
      </c>
      <c r="U11" s="216">
        <f ca="1">Loans!BN14</f>
        <v>240.84168210168076</v>
      </c>
      <c r="V11" s="216">
        <f ca="1">Loans!BO14</f>
        <v>364.89266371460383</v>
      </c>
      <c r="W11" s="216">
        <f ca="1">Loans!BP14</f>
        <v>369.29553905228107</v>
      </c>
      <c r="X11" s="216">
        <f ca="1">Loans!BQ14</f>
        <v>373.75154045459817</v>
      </c>
      <c r="Y11" s="217">
        <f ca="1">Loans!BR14</f>
        <v>378.26130895236508</v>
      </c>
      <c r="Z11" s="213"/>
    </row>
    <row r="12" spans="1:28" s="178" customFormat="1" x14ac:dyDescent="0.25">
      <c r="B12" s="146">
        <v>6</v>
      </c>
      <c r="C12" s="11">
        <v>250000</v>
      </c>
      <c r="D12" s="12">
        <v>200000</v>
      </c>
      <c r="E12" s="13">
        <v>0.1</v>
      </c>
      <c r="F12" s="14">
        <f t="shared" si="1"/>
        <v>20000</v>
      </c>
      <c r="G12" s="15">
        <f t="shared" si="0"/>
        <v>180000</v>
      </c>
      <c r="H12" s="145">
        <v>50000</v>
      </c>
      <c r="I12" s="349" t="s">
        <v>33</v>
      </c>
      <c r="J12" s="350"/>
      <c r="K12" s="155">
        <v>1E-3</v>
      </c>
      <c r="L12" s="351" t="s">
        <v>34</v>
      </c>
      <c r="M12" s="352"/>
      <c r="N12" s="160">
        <v>0.02</v>
      </c>
      <c r="O12" s="353" t="s">
        <v>35</v>
      </c>
      <c r="P12" s="354"/>
      <c r="Q12" s="218"/>
      <c r="R12" s="6"/>
      <c r="S12" s="209"/>
      <c r="T12" s="215" t="s">
        <v>213</v>
      </c>
      <c r="U12" s="216">
        <f ca="1">Loans!BN15</f>
        <v>340.16999999999996</v>
      </c>
      <c r="V12" s="216">
        <f ca="1">Loans!BO15</f>
        <v>2055.3620505108497</v>
      </c>
      <c r="W12" s="216">
        <f ca="1">Loans!BP15</f>
        <v>2080.1625022109965</v>
      </c>
      <c r="X12" s="216">
        <f ca="1">Loans!BQ15</f>
        <v>2105.2622016297523</v>
      </c>
      <c r="Y12" s="217">
        <f ca="1">Loans!BR15</f>
        <v>2130.6647595560726</v>
      </c>
      <c r="Z12" s="202"/>
    </row>
    <row r="13" spans="1:28" s="178" customFormat="1" x14ac:dyDescent="0.25">
      <c r="B13" s="146">
        <v>12</v>
      </c>
      <c r="C13" s="11">
        <v>100000</v>
      </c>
      <c r="D13" s="12">
        <v>250000</v>
      </c>
      <c r="E13" s="13">
        <v>0.1</v>
      </c>
      <c r="F13" s="14">
        <f t="shared" si="1"/>
        <v>25000</v>
      </c>
      <c r="G13" s="15">
        <f t="shared" si="0"/>
        <v>225000</v>
      </c>
      <c r="H13" s="145">
        <v>50000</v>
      </c>
      <c r="I13" s="353" t="s">
        <v>36</v>
      </c>
      <c r="J13" s="354"/>
      <c r="K13" s="219"/>
      <c r="L13" s="355" t="s">
        <v>37</v>
      </c>
      <c r="M13" s="356"/>
      <c r="N13" s="220"/>
      <c r="O13" s="344" t="s">
        <v>38</v>
      </c>
      <c r="P13" s="345"/>
      <c r="Q13" s="164">
        <v>10000</v>
      </c>
      <c r="R13" s="6"/>
      <c r="S13" s="209"/>
      <c r="T13" s="221" t="s">
        <v>214</v>
      </c>
      <c r="U13" s="222">
        <f ca="1">Loans!BN17</f>
        <v>1832.2324170569032</v>
      </c>
      <c r="V13" s="222">
        <f ca="1">Loans!BO17</f>
        <v>1854.3405374006497</v>
      </c>
      <c r="W13" s="222">
        <f ca="1">Loans!BP17</f>
        <v>1876.7154191992108</v>
      </c>
      <c r="X13" s="222">
        <f ca="1">Loans!BQ17</f>
        <v>1899.3602812551201</v>
      </c>
      <c r="Y13" s="223">
        <f ca="1">Loans!BR17</f>
        <v>1922.278381209693</v>
      </c>
      <c r="Z13" s="202"/>
    </row>
    <row r="14" spans="1:28" x14ac:dyDescent="0.25">
      <c r="A14" s="178"/>
      <c r="B14" s="146">
        <v>24</v>
      </c>
      <c r="C14" s="11">
        <v>150000</v>
      </c>
      <c r="D14" s="12">
        <v>300000</v>
      </c>
      <c r="E14" s="13">
        <v>0.1</v>
      </c>
      <c r="F14" s="14">
        <f t="shared" si="1"/>
        <v>30000</v>
      </c>
      <c r="G14" s="15">
        <f t="shared" si="0"/>
        <v>270000</v>
      </c>
      <c r="H14" s="145">
        <v>50000</v>
      </c>
      <c r="I14" s="340" t="s">
        <v>39</v>
      </c>
      <c r="J14" s="341"/>
      <c r="K14" s="156">
        <v>0.15</v>
      </c>
      <c r="L14" s="342" t="s">
        <v>40</v>
      </c>
      <c r="M14" s="343"/>
      <c r="N14" s="156">
        <v>0.01</v>
      </c>
      <c r="O14" s="344" t="s">
        <v>41</v>
      </c>
      <c r="P14" s="345"/>
      <c r="Q14" s="156">
        <v>0.03</v>
      </c>
      <c r="S14" s="209"/>
      <c r="T14" s="225" t="s">
        <v>211</v>
      </c>
      <c r="U14" s="226">
        <f ca="1">Loans!BN25</f>
        <v>12472448.170266535</v>
      </c>
      <c r="V14" s="226">
        <f ca="1">Loans!BO25</f>
        <v>211950.28851187229</v>
      </c>
      <c r="W14" s="226">
        <f ca="1">Loans!BP25</f>
        <v>214507.72742720693</v>
      </c>
      <c r="X14" s="226">
        <f ca="1">Loans!BQ25</f>
        <v>217096.02496438473</v>
      </c>
      <c r="Y14" s="227">
        <f ca="1">Loans!BR25</f>
        <v>219715.5534703657</v>
      </c>
      <c r="Z14" s="202"/>
      <c r="AA14" s="178"/>
      <c r="AB14" s="178"/>
    </row>
    <row r="15" spans="1:28" s="178" customFormat="1" x14ac:dyDescent="0.25">
      <c r="B15" s="146">
        <v>36</v>
      </c>
      <c r="C15" s="11">
        <v>150000</v>
      </c>
      <c r="D15" s="12">
        <v>350000</v>
      </c>
      <c r="E15" s="13">
        <v>0.1</v>
      </c>
      <c r="F15" s="14">
        <f t="shared" si="1"/>
        <v>35000</v>
      </c>
      <c r="G15" s="15">
        <f t="shared" si="0"/>
        <v>315000</v>
      </c>
      <c r="H15" s="145">
        <v>50000</v>
      </c>
      <c r="I15" s="340" t="s">
        <v>43</v>
      </c>
      <c r="J15" s="346"/>
      <c r="K15" s="157">
        <v>4</v>
      </c>
      <c r="L15" s="347" t="s">
        <v>218</v>
      </c>
      <c r="M15" s="348"/>
      <c r="N15" s="161">
        <v>50</v>
      </c>
      <c r="O15" s="344" t="s">
        <v>44</v>
      </c>
      <c r="P15" s="345"/>
      <c r="Q15" s="164">
        <v>200</v>
      </c>
      <c r="R15" s="6"/>
      <c r="S15" s="209"/>
      <c r="T15" s="228" t="s">
        <v>215</v>
      </c>
      <c r="U15" s="229">
        <f ca="1">Loans!BN26</f>
        <v>-249448.96340533069</v>
      </c>
      <c r="V15" s="229">
        <f ca="1">Loans!BO26</f>
        <v>-4239.0057702374461</v>
      </c>
      <c r="W15" s="229">
        <f ca="1">Loans!BP26</f>
        <v>-4290.1545485441384</v>
      </c>
      <c r="X15" s="229">
        <f ca="1">Loans!BQ26</f>
        <v>-4341.9204992876948</v>
      </c>
      <c r="Y15" s="230">
        <f ca="1">Loans!BR26</f>
        <v>-4394.3110694073139</v>
      </c>
      <c r="Z15" s="231"/>
      <c r="AA15" s="192"/>
    </row>
    <row r="16" spans="1:28" s="178" customFormat="1" ht="13.2" thickBot="1" x14ac:dyDescent="0.3">
      <c r="B16" s="147">
        <v>48</v>
      </c>
      <c r="C16" s="148">
        <v>200000</v>
      </c>
      <c r="D16" s="149">
        <v>400000</v>
      </c>
      <c r="E16" s="150">
        <v>0.1</v>
      </c>
      <c r="F16" s="151">
        <f t="shared" si="1"/>
        <v>40000</v>
      </c>
      <c r="G16" s="152">
        <f t="shared" si="0"/>
        <v>360000</v>
      </c>
      <c r="H16" s="153">
        <v>50000</v>
      </c>
      <c r="I16" s="325" t="s">
        <v>45</v>
      </c>
      <c r="J16" s="326"/>
      <c r="K16" s="158">
        <v>0.08</v>
      </c>
      <c r="L16" s="327" t="s">
        <v>46</v>
      </c>
      <c r="M16" s="328"/>
      <c r="N16" s="162">
        <v>0.4</v>
      </c>
      <c r="O16" s="329" t="s">
        <v>47</v>
      </c>
      <c r="P16" s="330"/>
      <c r="Q16" s="158">
        <v>0.02</v>
      </c>
      <c r="R16" s="6"/>
      <c r="S16" s="224"/>
      <c r="T16" s="232"/>
      <c r="U16" s="232"/>
      <c r="V16" s="232"/>
      <c r="W16" s="232"/>
      <c r="X16" s="232"/>
      <c r="Y16" s="232"/>
      <c r="Z16" s="233"/>
    </row>
    <row r="17" spans="1:28" s="192" customFormat="1" ht="18.600000000000001" thickTop="1" x14ac:dyDescent="0.25">
      <c r="A17" s="190"/>
      <c r="B17" s="331" t="s">
        <v>48</v>
      </c>
      <c r="C17" s="332"/>
      <c r="D17" s="332"/>
      <c r="E17" s="332"/>
      <c r="F17" s="333"/>
      <c r="G17" s="334" t="s">
        <v>49</v>
      </c>
      <c r="H17" s="335"/>
      <c r="I17" s="335"/>
      <c r="J17" s="336"/>
      <c r="K17" s="337" t="s">
        <v>50</v>
      </c>
      <c r="L17" s="338"/>
      <c r="M17" s="338"/>
      <c r="N17" s="338"/>
      <c r="O17" s="339"/>
      <c r="P17" s="334" t="s">
        <v>51</v>
      </c>
      <c r="Q17" s="336"/>
      <c r="R17" s="234"/>
      <c r="S17" s="235"/>
      <c r="T17" s="309" t="s">
        <v>176</v>
      </c>
      <c r="U17" s="309"/>
      <c r="V17" s="309"/>
      <c r="W17" s="309"/>
      <c r="X17" s="309"/>
      <c r="Y17" s="309"/>
      <c r="Z17" s="236"/>
      <c r="AB17" s="178"/>
    </row>
    <row r="18" spans="1:28" x14ac:dyDescent="0.25">
      <c r="A18" s="178"/>
      <c r="B18" s="319" t="s">
        <v>52</v>
      </c>
      <c r="C18" s="320"/>
      <c r="D18" s="237" t="s">
        <v>53</v>
      </c>
      <c r="E18" s="237" t="s">
        <v>54</v>
      </c>
      <c r="F18" s="238" t="s">
        <v>55</v>
      </c>
      <c r="G18" s="319" t="s">
        <v>56</v>
      </c>
      <c r="H18" s="320"/>
      <c r="I18" s="237" t="s">
        <v>57</v>
      </c>
      <c r="J18" s="238" t="s">
        <v>55</v>
      </c>
      <c r="K18" s="321" t="s">
        <v>58</v>
      </c>
      <c r="L18" s="322"/>
      <c r="M18" s="239" t="s">
        <v>59</v>
      </c>
      <c r="N18" s="239" t="s">
        <v>60</v>
      </c>
      <c r="O18" s="240" t="s">
        <v>61</v>
      </c>
      <c r="P18" s="241" t="s">
        <v>62</v>
      </c>
      <c r="Q18" s="240" t="s">
        <v>59</v>
      </c>
      <c r="R18" s="181"/>
      <c r="S18" s="209"/>
      <c r="T18" s="242" t="s">
        <v>210</v>
      </c>
      <c r="U18" s="243">
        <f ca="1">Credit!BN36</f>
        <v>-10026751.221903978</v>
      </c>
      <c r="V18" s="243">
        <f ca="1">Credit!BO36</f>
        <v>13102690.513635108</v>
      </c>
      <c r="W18" s="243">
        <f ca="1">Credit!BP36</f>
        <v>818252.32005643495</v>
      </c>
      <c r="X18" s="243">
        <f ca="1">Credit!BQ36</f>
        <v>866926.85546912532</v>
      </c>
      <c r="Y18" s="244">
        <f ca="1">Credit!BR36</f>
        <v>417152.56795920554</v>
      </c>
      <c r="Z18" s="213"/>
      <c r="AB18" s="178"/>
    </row>
    <row r="19" spans="1:28" x14ac:dyDescent="0.25">
      <c r="A19" s="178"/>
      <c r="B19" s="323" t="s">
        <v>63</v>
      </c>
      <c r="C19" s="324"/>
      <c r="D19" s="275">
        <v>200000</v>
      </c>
      <c r="E19" s="8">
        <v>0.2</v>
      </c>
      <c r="F19" s="169">
        <v>0.01</v>
      </c>
      <c r="G19" s="323" t="s">
        <v>64</v>
      </c>
      <c r="H19" s="324"/>
      <c r="I19" s="9">
        <v>72000</v>
      </c>
      <c r="J19" s="276">
        <v>0.01</v>
      </c>
      <c r="K19" s="323" t="s">
        <v>65</v>
      </c>
      <c r="L19" s="324"/>
      <c r="M19" s="9">
        <v>25000</v>
      </c>
      <c r="N19" s="275">
        <v>1</v>
      </c>
      <c r="O19" s="157">
        <v>1</v>
      </c>
      <c r="P19" s="165">
        <v>4</v>
      </c>
      <c r="Q19" s="157"/>
      <c r="S19" s="245"/>
      <c r="T19" s="246" t="s">
        <v>198</v>
      </c>
      <c r="U19" s="247">
        <f ca="1">Credit!BN39</f>
        <v>9886751.2219039779</v>
      </c>
      <c r="V19" s="247">
        <f ca="1">Credit!BO39</f>
        <v>-9886751.2219039761</v>
      </c>
      <c r="W19" s="247">
        <f ca="1">Credit!BP39</f>
        <v>0</v>
      </c>
      <c r="X19" s="247">
        <f ca="1">Credit!BQ39</f>
        <v>0</v>
      </c>
      <c r="Y19" s="248">
        <f ca="1">Credit!BR39</f>
        <v>0</v>
      </c>
      <c r="Z19" s="249"/>
      <c r="AB19" s="178"/>
    </row>
    <row r="20" spans="1:28" x14ac:dyDescent="0.25">
      <c r="A20" s="178"/>
      <c r="B20" s="313" t="s">
        <v>66</v>
      </c>
      <c r="C20" s="314"/>
      <c r="D20" s="14">
        <v>150000</v>
      </c>
      <c r="E20" s="13">
        <v>0.2</v>
      </c>
      <c r="F20" s="156">
        <v>0.01</v>
      </c>
      <c r="G20" s="313" t="s">
        <v>67</v>
      </c>
      <c r="H20" s="314"/>
      <c r="I20" s="14">
        <v>20000</v>
      </c>
      <c r="J20" s="156">
        <v>0.02</v>
      </c>
      <c r="K20" s="313" t="s">
        <v>68</v>
      </c>
      <c r="L20" s="314"/>
      <c r="M20" s="14">
        <v>10000</v>
      </c>
      <c r="N20" s="14">
        <v>4</v>
      </c>
      <c r="O20" s="164">
        <v>48</v>
      </c>
      <c r="P20" s="166">
        <v>8</v>
      </c>
      <c r="Q20" s="164"/>
      <c r="S20" s="209"/>
      <c r="T20" s="250" t="s">
        <v>199</v>
      </c>
      <c r="U20" s="251">
        <f ca="1">Credit!BN42</f>
        <v>9886751.2219039779</v>
      </c>
      <c r="V20" s="251">
        <f ca="1">Credit!BO42</f>
        <v>0</v>
      </c>
      <c r="W20" s="251">
        <f ca="1">Credit!BP42</f>
        <v>0</v>
      </c>
      <c r="X20" s="251">
        <f ca="1">Credit!BQ42</f>
        <v>0</v>
      </c>
      <c r="Y20" s="252">
        <f ca="1">Credit!BR42</f>
        <v>0</v>
      </c>
      <c r="Z20" s="213"/>
    </row>
    <row r="21" spans="1:28" x14ac:dyDescent="0.25">
      <c r="A21" s="178"/>
      <c r="B21" s="313" t="s">
        <v>69</v>
      </c>
      <c r="C21" s="314"/>
      <c r="D21" s="14">
        <v>150000</v>
      </c>
      <c r="E21" s="13">
        <v>0.2</v>
      </c>
      <c r="F21" s="156">
        <v>0.01</v>
      </c>
      <c r="G21" s="313" t="s">
        <v>70</v>
      </c>
      <c r="H21" s="314"/>
      <c r="I21" s="14">
        <v>40000</v>
      </c>
      <c r="J21" s="156">
        <v>0.03</v>
      </c>
      <c r="K21" s="313" t="s">
        <v>71</v>
      </c>
      <c r="L21" s="314"/>
      <c r="M21" s="14">
        <v>10000</v>
      </c>
      <c r="N21" s="14">
        <v>13</v>
      </c>
      <c r="O21" s="164">
        <v>18</v>
      </c>
      <c r="P21" s="166">
        <v>12</v>
      </c>
      <c r="Q21" s="164">
        <v>2500</v>
      </c>
      <c r="S21" s="209"/>
      <c r="T21" s="253"/>
      <c r="U21" s="253"/>
      <c r="V21" s="253"/>
      <c r="W21" s="254"/>
      <c r="X21" s="254"/>
      <c r="Y21" s="255"/>
      <c r="Z21" s="213"/>
    </row>
    <row r="22" spans="1:28" x14ac:dyDescent="0.25">
      <c r="A22" s="178"/>
      <c r="B22" s="313" t="s">
        <v>72</v>
      </c>
      <c r="C22" s="314"/>
      <c r="D22" s="14">
        <v>175000</v>
      </c>
      <c r="E22" s="13">
        <v>0.15</v>
      </c>
      <c r="F22" s="156">
        <v>0.01</v>
      </c>
      <c r="G22" s="313" t="s">
        <v>73</v>
      </c>
      <c r="H22" s="314"/>
      <c r="I22" s="14">
        <v>4000</v>
      </c>
      <c r="J22" s="156">
        <v>0.02</v>
      </c>
      <c r="K22" s="313" t="s">
        <v>74</v>
      </c>
      <c r="L22" s="314"/>
      <c r="M22" s="14">
        <v>5000</v>
      </c>
      <c r="N22" s="14">
        <v>18</v>
      </c>
      <c r="O22" s="164">
        <v>40</v>
      </c>
      <c r="P22" s="166">
        <v>16</v>
      </c>
      <c r="Q22" s="164"/>
      <c r="S22" s="209"/>
      <c r="T22" s="310" t="s">
        <v>204</v>
      </c>
      <c r="U22" s="310"/>
      <c r="V22" s="310"/>
      <c r="W22" s="310"/>
      <c r="X22" s="310"/>
      <c r="Y22" s="310"/>
      <c r="Z22" s="213"/>
    </row>
    <row r="23" spans="1:28" x14ac:dyDescent="0.25">
      <c r="A23" s="178"/>
      <c r="B23" s="313" t="s">
        <v>75</v>
      </c>
      <c r="C23" s="314"/>
      <c r="D23" s="14">
        <v>150000</v>
      </c>
      <c r="E23" s="13">
        <v>0.15</v>
      </c>
      <c r="F23" s="156">
        <v>0.02</v>
      </c>
      <c r="G23" s="313" t="s">
        <v>76</v>
      </c>
      <c r="H23" s="314"/>
      <c r="I23" s="14">
        <v>8000</v>
      </c>
      <c r="J23" s="156">
        <v>0.02</v>
      </c>
      <c r="K23" s="313" t="s">
        <v>77</v>
      </c>
      <c r="L23" s="314"/>
      <c r="M23" s="14">
        <v>9000</v>
      </c>
      <c r="N23" s="14">
        <v>3</v>
      </c>
      <c r="O23" s="164">
        <v>36</v>
      </c>
      <c r="P23" s="166">
        <v>20</v>
      </c>
      <c r="Q23" s="164"/>
      <c r="S23" s="209"/>
      <c r="T23" s="242" t="s">
        <v>200</v>
      </c>
      <c r="U23" s="243">
        <f ca="1">Balance!BN7</f>
        <v>10000</v>
      </c>
      <c r="V23" s="243">
        <f ca="1">Balance!BO7</f>
        <v>3225939.2917311322</v>
      </c>
      <c r="W23" s="243">
        <f ca="1">Balance!BP7</f>
        <v>4044191.6117875669</v>
      </c>
      <c r="X23" s="243">
        <f ca="1">Balance!BQ7</f>
        <v>4911118.4672566941</v>
      </c>
      <c r="Y23" s="244">
        <f ca="1">Balance!BR7</f>
        <v>5328271.0352158993</v>
      </c>
      <c r="Z23" s="213"/>
    </row>
    <row r="24" spans="1:28" x14ac:dyDescent="0.25">
      <c r="A24" s="178"/>
      <c r="B24" s="313" t="s">
        <v>79</v>
      </c>
      <c r="C24" s="314"/>
      <c r="D24" s="14">
        <v>100000</v>
      </c>
      <c r="E24" s="13">
        <v>0.15</v>
      </c>
      <c r="F24" s="156">
        <v>0.02</v>
      </c>
      <c r="G24" s="313" t="s">
        <v>80</v>
      </c>
      <c r="H24" s="314"/>
      <c r="I24" s="14">
        <v>26000</v>
      </c>
      <c r="J24" s="156">
        <v>0.02</v>
      </c>
      <c r="K24" s="313" t="s">
        <v>80</v>
      </c>
      <c r="L24" s="314"/>
      <c r="M24" s="14">
        <v>1000</v>
      </c>
      <c r="N24" s="14">
        <v>1</v>
      </c>
      <c r="O24" s="164">
        <v>12</v>
      </c>
      <c r="P24" s="166">
        <v>24</v>
      </c>
      <c r="Q24" s="164">
        <v>4000</v>
      </c>
      <c r="S24" s="256"/>
      <c r="T24" s="257" t="s">
        <v>208</v>
      </c>
      <c r="U24" s="22">
        <f>CapEx!BN21</f>
        <v>50000</v>
      </c>
      <c r="V24" s="22">
        <f>CapEx!BO21</f>
        <v>18000</v>
      </c>
      <c r="W24" s="22">
        <f>CapEx!BP21</f>
        <v>0</v>
      </c>
      <c r="X24" s="22">
        <f>CapEx!BQ21</f>
        <v>0</v>
      </c>
      <c r="Y24" s="258">
        <f>CapEx!BR21</f>
        <v>0</v>
      </c>
      <c r="Z24" s="213"/>
    </row>
    <row r="25" spans="1:28" x14ac:dyDescent="0.25">
      <c r="B25" s="313" t="s">
        <v>81</v>
      </c>
      <c r="C25" s="314"/>
      <c r="D25" s="14">
        <v>70000</v>
      </c>
      <c r="E25" s="13">
        <v>0.15</v>
      </c>
      <c r="F25" s="156">
        <v>0.01</v>
      </c>
      <c r="G25" s="313" t="s">
        <v>82</v>
      </c>
      <c r="H25" s="314"/>
      <c r="I25" s="14">
        <v>8000</v>
      </c>
      <c r="J25" s="156">
        <v>0.03</v>
      </c>
      <c r="K25" s="313" t="s">
        <v>82</v>
      </c>
      <c r="L25" s="314"/>
      <c r="M25" s="14">
        <v>1000</v>
      </c>
      <c r="N25" s="14">
        <v>3</v>
      </c>
      <c r="O25" s="164">
        <v>28</v>
      </c>
      <c r="P25" s="166">
        <v>28</v>
      </c>
      <c r="Q25" s="164"/>
      <c r="S25" s="256"/>
      <c r="T25" s="259" t="s">
        <v>201</v>
      </c>
      <c r="U25" s="22">
        <f ca="1">Balance!BN17</f>
        <v>10086751.221903978</v>
      </c>
      <c r="V25" s="22">
        <f ca="1">Balance!BO17</f>
        <v>250000</v>
      </c>
      <c r="W25" s="22">
        <f ca="1">Balance!BP17</f>
        <v>300000</v>
      </c>
      <c r="X25" s="22">
        <f ca="1">Balance!BQ17</f>
        <v>350000</v>
      </c>
      <c r="Y25" s="258">
        <f ca="1">Balance!BR17</f>
        <v>350000</v>
      </c>
      <c r="Z25" s="213"/>
      <c r="AB25" s="260"/>
    </row>
    <row r="26" spans="1:28" x14ac:dyDescent="0.25">
      <c r="B26" s="313" t="s">
        <v>84</v>
      </c>
      <c r="C26" s="314"/>
      <c r="D26" s="14">
        <v>70000</v>
      </c>
      <c r="E26" s="13">
        <v>0.15</v>
      </c>
      <c r="F26" s="156">
        <v>0.01</v>
      </c>
      <c r="G26" s="313" t="s">
        <v>85</v>
      </c>
      <c r="H26" s="314"/>
      <c r="I26" s="14">
        <v>3900</v>
      </c>
      <c r="J26" s="156">
        <v>0.02</v>
      </c>
      <c r="K26" s="313" t="s">
        <v>85</v>
      </c>
      <c r="L26" s="314"/>
      <c r="M26" s="14">
        <v>1000</v>
      </c>
      <c r="N26" s="14">
        <v>5</v>
      </c>
      <c r="O26" s="164">
        <v>13</v>
      </c>
      <c r="P26" s="166">
        <v>32</v>
      </c>
      <c r="Q26" s="164"/>
      <c r="S26" s="256"/>
      <c r="T26" s="261" t="s">
        <v>202</v>
      </c>
      <c r="U26" s="262">
        <f ca="1">Balance!BN22</f>
        <v>2163153.79081803</v>
      </c>
      <c r="V26" s="262">
        <f ca="1">Balance!BO22</f>
        <v>3202874.4665066535</v>
      </c>
      <c r="W26" s="262">
        <f ca="1">Balance!BP22</f>
        <v>3961375.8383828723</v>
      </c>
      <c r="X26" s="262">
        <f ca="1">Balance!BQ22</f>
        <v>4775713.480812693</v>
      </c>
      <c r="Y26" s="263">
        <f ca="1">Balance!BR22</f>
        <v>5193592.2776168566</v>
      </c>
      <c r="Z26" s="213"/>
    </row>
    <row r="27" spans="1:28" x14ac:dyDescent="0.25">
      <c r="B27" s="313" t="s">
        <v>87</v>
      </c>
      <c r="C27" s="314"/>
      <c r="D27" s="14">
        <v>60000</v>
      </c>
      <c r="E27" s="13">
        <v>0.15</v>
      </c>
      <c r="F27" s="156">
        <v>0.01</v>
      </c>
      <c r="G27" s="313" t="s">
        <v>88</v>
      </c>
      <c r="H27" s="314"/>
      <c r="I27" s="14">
        <v>1950</v>
      </c>
      <c r="J27" s="156">
        <v>0.02</v>
      </c>
      <c r="K27" s="313" t="s">
        <v>88</v>
      </c>
      <c r="L27" s="314"/>
      <c r="M27" s="14">
        <v>1000</v>
      </c>
      <c r="N27" s="14">
        <v>7</v>
      </c>
      <c r="O27" s="164">
        <v>3</v>
      </c>
      <c r="P27" s="166">
        <v>36</v>
      </c>
      <c r="Q27" s="164">
        <v>5000</v>
      </c>
      <c r="S27" s="256"/>
      <c r="T27" s="253"/>
      <c r="U27" s="253"/>
      <c r="V27" s="253"/>
      <c r="W27" s="254"/>
      <c r="X27" s="254"/>
      <c r="Y27" s="255"/>
      <c r="Z27" s="213"/>
    </row>
    <row r="28" spans="1:28" x14ac:dyDescent="0.25">
      <c r="B28" s="313" t="s">
        <v>89</v>
      </c>
      <c r="C28" s="314"/>
      <c r="D28" s="14">
        <v>60000</v>
      </c>
      <c r="E28" s="13">
        <v>0.15</v>
      </c>
      <c r="F28" s="156">
        <v>0.01</v>
      </c>
      <c r="G28" s="313" t="s">
        <v>90</v>
      </c>
      <c r="H28" s="314"/>
      <c r="I28" s="14">
        <v>780</v>
      </c>
      <c r="J28" s="156">
        <v>0.02</v>
      </c>
      <c r="K28" s="313" t="s">
        <v>90</v>
      </c>
      <c r="L28" s="314"/>
      <c r="M28" s="14">
        <v>1000</v>
      </c>
      <c r="N28" s="14">
        <v>9</v>
      </c>
      <c r="O28" s="164">
        <v>6</v>
      </c>
      <c r="P28" s="166">
        <v>40</v>
      </c>
      <c r="Q28" s="164"/>
      <c r="S28" s="256"/>
      <c r="T28" s="308" t="s">
        <v>203</v>
      </c>
      <c r="U28" s="308"/>
      <c r="V28" s="308"/>
      <c r="W28" s="308"/>
      <c r="X28" s="308"/>
      <c r="Y28" s="308"/>
      <c r="Z28" s="213"/>
    </row>
    <row r="29" spans="1:28" x14ac:dyDescent="0.25">
      <c r="B29" s="313" t="s">
        <v>91</v>
      </c>
      <c r="C29" s="314"/>
      <c r="D29" s="14">
        <v>60000</v>
      </c>
      <c r="E29" s="13">
        <v>0.15</v>
      </c>
      <c r="F29" s="156">
        <v>0.02</v>
      </c>
      <c r="G29" s="313" t="s">
        <v>92</v>
      </c>
      <c r="H29" s="314"/>
      <c r="I29" s="14">
        <v>5850</v>
      </c>
      <c r="J29" s="156">
        <v>0.01</v>
      </c>
      <c r="K29" s="313" t="s">
        <v>92</v>
      </c>
      <c r="L29" s="314"/>
      <c r="M29" s="14">
        <v>1000</v>
      </c>
      <c r="N29" s="14">
        <v>11</v>
      </c>
      <c r="O29" s="164">
        <v>25</v>
      </c>
      <c r="P29" s="166">
        <v>44</v>
      </c>
      <c r="Q29" s="164"/>
      <c r="S29" s="209"/>
      <c r="T29" s="264" t="s">
        <v>209</v>
      </c>
      <c r="U29" s="243">
        <f ca="1">Income!BN15</f>
        <v>6282917.2898558062</v>
      </c>
      <c r="V29" s="243">
        <f ca="1">Income!BO15</f>
        <v>4045696.2565449285</v>
      </c>
      <c r="W29" s="243">
        <f ca="1">Income!BP15</f>
        <v>3684162.374725604</v>
      </c>
      <c r="X29" s="243">
        <f ca="1">Income!BQ15</f>
        <v>3728616.2902813428</v>
      </c>
      <c r="Y29" s="244">
        <f ca="1">Income!BR15</f>
        <v>3773606.596584077</v>
      </c>
      <c r="Z29" s="213"/>
    </row>
    <row r="30" spans="1:28" x14ac:dyDescent="0.25">
      <c r="B30" s="313" t="s">
        <v>94</v>
      </c>
      <c r="C30" s="314"/>
      <c r="D30" s="14">
        <v>50000</v>
      </c>
      <c r="E30" s="13">
        <v>0.15</v>
      </c>
      <c r="F30" s="156">
        <v>0.02</v>
      </c>
      <c r="G30" s="313" t="s">
        <v>95</v>
      </c>
      <c r="H30" s="314"/>
      <c r="I30" s="14">
        <v>2730</v>
      </c>
      <c r="J30" s="156">
        <v>0.01</v>
      </c>
      <c r="K30" s="313" t="s">
        <v>95</v>
      </c>
      <c r="L30" s="314"/>
      <c r="M30" s="14">
        <v>1000</v>
      </c>
      <c r="N30" s="14">
        <v>13</v>
      </c>
      <c r="O30" s="164">
        <v>26</v>
      </c>
      <c r="P30" s="166">
        <v>48</v>
      </c>
      <c r="Q30" s="164">
        <v>5000</v>
      </c>
      <c r="S30" s="256"/>
      <c r="T30" s="257" t="s">
        <v>196</v>
      </c>
      <c r="U30" s="22">
        <f ca="1">SUM(Income!BN20,Income!BN25)</f>
        <v>3140936.1578302705</v>
      </c>
      <c r="V30" s="22">
        <f ca="1">SUM(Income!BO20,Income!BO25)</f>
        <v>2684125.4861946525</v>
      </c>
      <c r="W30" s="22">
        <f ca="1">SUM(Income!BP20,Income!BP25)</f>
        <v>2967736.1832813332</v>
      </c>
      <c r="X30" s="22">
        <f ca="1">SUM(Income!BQ20,Income!BQ25)</f>
        <v>3006594.474939229</v>
      </c>
      <c r="Y30" s="258">
        <f ca="1">SUM(Income!BR20,Income!BR25)</f>
        <v>3045967.6928195623</v>
      </c>
      <c r="Z30" s="265"/>
    </row>
    <row r="31" spans="1:28" x14ac:dyDescent="0.25">
      <c r="B31" s="313" t="s">
        <v>96</v>
      </c>
      <c r="C31" s="314"/>
      <c r="D31" s="14">
        <v>50000</v>
      </c>
      <c r="E31" s="13">
        <v>0.1</v>
      </c>
      <c r="F31" s="156">
        <v>0.02</v>
      </c>
      <c r="G31" s="313" t="s">
        <v>97</v>
      </c>
      <c r="H31" s="314"/>
      <c r="I31" s="14">
        <v>2100</v>
      </c>
      <c r="J31" s="156">
        <v>0.01</v>
      </c>
      <c r="K31" s="313" t="s">
        <v>97</v>
      </c>
      <c r="L31" s="314"/>
      <c r="M31" s="14">
        <v>1000</v>
      </c>
      <c r="N31" s="14">
        <v>15</v>
      </c>
      <c r="O31" s="164">
        <v>27</v>
      </c>
      <c r="P31" s="166">
        <v>52</v>
      </c>
      <c r="Q31" s="164"/>
      <c r="S31" s="256"/>
      <c r="T31" s="257" t="s">
        <v>197</v>
      </c>
      <c r="U31" s="22">
        <f ca="1">SUM(Income!E31:BN32)</f>
        <v>1492615.6367549063</v>
      </c>
      <c r="V31" s="22">
        <f ca="1">SUM(Income!F31:BO32)</f>
        <v>1598470.0337972301</v>
      </c>
      <c r="W31" s="22">
        <f ca="1">SUM(Income!G31:BP32)</f>
        <v>1595915.6917097284</v>
      </c>
      <c r="X31" s="22">
        <f ca="1">SUM(Income!H31:BQ32)</f>
        <v>1580008.1049605468</v>
      </c>
      <c r="Y31" s="258">
        <f ca="1">SUM(Income!I31:BR32)</f>
        <v>1552769.5426483494</v>
      </c>
      <c r="Z31" s="265"/>
    </row>
    <row r="32" spans="1:28" x14ac:dyDescent="0.25">
      <c r="B32" s="311" t="s">
        <v>99</v>
      </c>
      <c r="C32" s="312"/>
      <c r="D32" s="16">
        <v>45000</v>
      </c>
      <c r="E32" s="17">
        <v>0.1</v>
      </c>
      <c r="F32" s="159">
        <v>0.01</v>
      </c>
      <c r="G32" s="313" t="s">
        <v>100</v>
      </c>
      <c r="H32" s="314"/>
      <c r="I32" s="14">
        <v>1800</v>
      </c>
      <c r="J32" s="156">
        <v>0.02</v>
      </c>
      <c r="K32" s="313" t="s">
        <v>100</v>
      </c>
      <c r="L32" s="314"/>
      <c r="M32" s="14">
        <v>1000</v>
      </c>
      <c r="N32" s="14">
        <v>17</v>
      </c>
      <c r="O32" s="164">
        <v>32</v>
      </c>
      <c r="P32" s="166">
        <v>56</v>
      </c>
      <c r="Q32" s="164"/>
      <c r="S32" s="256"/>
      <c r="T32" s="261" t="s">
        <v>212</v>
      </c>
      <c r="U32" s="262">
        <f ca="1">Income!BN34</f>
        <v>1465653.7908180302</v>
      </c>
      <c r="V32" s="262">
        <f ca="1">Income!BO34</f>
        <v>743720.67568862322</v>
      </c>
      <c r="W32" s="262">
        <f ca="1">Income!BP34</f>
        <v>413501.37187621958</v>
      </c>
      <c r="X32" s="262">
        <f ca="1">Income!BQ34</f>
        <v>419337.64242982114</v>
      </c>
      <c r="Y32" s="263">
        <f ca="1">Income!BR34</f>
        <v>422878.79680416378</v>
      </c>
      <c r="Z32" s="265"/>
    </row>
    <row r="33" spans="2:26" ht="13.2" thickBot="1" x14ac:dyDescent="0.3">
      <c r="B33" s="315" t="s">
        <v>101</v>
      </c>
      <c r="C33" s="316"/>
      <c r="D33" s="170">
        <v>0.25</v>
      </c>
      <c r="E33" s="171"/>
      <c r="F33" s="172"/>
      <c r="G33" s="317" t="s">
        <v>102</v>
      </c>
      <c r="H33" s="318"/>
      <c r="I33" s="151">
        <v>2500</v>
      </c>
      <c r="J33" s="158">
        <v>0.01</v>
      </c>
      <c r="K33" s="317" t="s">
        <v>102</v>
      </c>
      <c r="L33" s="318"/>
      <c r="M33" s="151">
        <v>1000</v>
      </c>
      <c r="N33" s="151">
        <v>19</v>
      </c>
      <c r="O33" s="168">
        <v>33</v>
      </c>
      <c r="P33" s="167">
        <v>60</v>
      </c>
      <c r="Q33" s="168">
        <v>5000</v>
      </c>
      <c r="S33" s="266"/>
      <c r="T33" s="267"/>
      <c r="U33" s="267"/>
      <c r="V33" s="267"/>
      <c r="W33" s="267"/>
      <c r="X33" s="267"/>
      <c r="Y33" s="267"/>
      <c r="Z33" s="268"/>
    </row>
    <row r="34" spans="2:26" ht="13.2" hidden="1" thickTop="1" x14ac:dyDescent="0.25">
      <c r="D34" s="269"/>
      <c r="E34" s="269">
        <f>(1+SalaryLoadPct)*SUM(D19:D32)+(SUMPRODUCT(D19:D32,E19:E32))</f>
        <v>1966250</v>
      </c>
      <c r="F34" s="270">
        <f>SUMPRODUCT(D19:D32,F19:F32)/SUM(D19:D32)</f>
        <v>1.2949640287769784E-2</v>
      </c>
      <c r="I34" s="269">
        <f>SUM(I19:I33)</f>
        <v>199610</v>
      </c>
      <c r="J34" s="270">
        <f>SUMPRODUCT(J19:J33,I19:I33)/I34</f>
        <v>1.8137367867341315E-2</v>
      </c>
      <c r="S34" s="271"/>
      <c r="Z34" s="271"/>
    </row>
    <row r="35" spans="2:26" ht="13.2" thickTop="1" x14ac:dyDescent="0.25">
      <c r="E35" s="269"/>
      <c r="F35" s="273"/>
      <c r="S35" s="271"/>
      <c r="Z35" s="271"/>
    </row>
    <row r="37" spans="2:26" x14ac:dyDescent="0.25">
      <c r="D37" s="274"/>
    </row>
  </sheetData>
  <sheetProtection algorithmName="SHA-512" hashValue="Gbf9uGeylf1t+mhCCMW1tYPAf7X6MiHpjl4lzWYqVCuFNkEvlL2QfNi2URQfgbNMBHV7JcU6U2LsRSaIK5QOtA==" saltValue="Jv4hku2QBoJWVSAS4SNqjw==" spinCount="100000" sheet="1" objects="1" scenarios="1" selectLockedCells="1"/>
  <mergeCells count="93">
    <mergeCell ref="N5:Q5"/>
    <mergeCell ref="I9:J9"/>
    <mergeCell ref="L9:M9"/>
    <mergeCell ref="O9:P9"/>
    <mergeCell ref="B2:D4"/>
    <mergeCell ref="B5:D5"/>
    <mergeCell ref="B7:H7"/>
    <mergeCell ref="I7:K7"/>
    <mergeCell ref="L7:N7"/>
    <mergeCell ref="O7:Q7"/>
    <mergeCell ref="D8:G8"/>
    <mergeCell ref="I8:J8"/>
    <mergeCell ref="L8:M8"/>
    <mergeCell ref="O8:P8"/>
    <mergeCell ref="F1:M5"/>
    <mergeCell ref="I10:J10"/>
    <mergeCell ref="L10:M10"/>
    <mergeCell ref="O10:P10"/>
    <mergeCell ref="I11:J11"/>
    <mergeCell ref="L11:M11"/>
    <mergeCell ref="O11:P11"/>
    <mergeCell ref="I12:J12"/>
    <mergeCell ref="L12:M12"/>
    <mergeCell ref="O12:P12"/>
    <mergeCell ref="I13:J13"/>
    <mergeCell ref="L13:M13"/>
    <mergeCell ref="O13:P13"/>
    <mergeCell ref="I14:J14"/>
    <mergeCell ref="L14:M14"/>
    <mergeCell ref="O14:P14"/>
    <mergeCell ref="I15:J15"/>
    <mergeCell ref="L15:M15"/>
    <mergeCell ref="O15:P15"/>
    <mergeCell ref="I16:J16"/>
    <mergeCell ref="L16:M16"/>
    <mergeCell ref="O16:P16"/>
    <mergeCell ref="B17:F17"/>
    <mergeCell ref="G17:J17"/>
    <mergeCell ref="K17:O17"/>
    <mergeCell ref="P17:Q17"/>
    <mergeCell ref="B18:C18"/>
    <mergeCell ref="G18:H18"/>
    <mergeCell ref="K18:L18"/>
    <mergeCell ref="B19:C19"/>
    <mergeCell ref="G19:H19"/>
    <mergeCell ref="K19:L19"/>
    <mergeCell ref="B20:C20"/>
    <mergeCell ref="G20:H20"/>
    <mergeCell ref="K20:L20"/>
    <mergeCell ref="B21:C21"/>
    <mergeCell ref="G21:H21"/>
    <mergeCell ref="K21:L21"/>
    <mergeCell ref="B22:C22"/>
    <mergeCell ref="G22:H22"/>
    <mergeCell ref="K22:L22"/>
    <mergeCell ref="B23:C23"/>
    <mergeCell ref="G23:H23"/>
    <mergeCell ref="K23:L23"/>
    <mergeCell ref="B24:C24"/>
    <mergeCell ref="G24:H24"/>
    <mergeCell ref="K24:L24"/>
    <mergeCell ref="B25:C25"/>
    <mergeCell ref="G25:H25"/>
    <mergeCell ref="K25:L25"/>
    <mergeCell ref="B26:C26"/>
    <mergeCell ref="G26:H26"/>
    <mergeCell ref="K26:L26"/>
    <mergeCell ref="B27:C27"/>
    <mergeCell ref="G27:H27"/>
    <mergeCell ref="K27:L27"/>
    <mergeCell ref="B28:C28"/>
    <mergeCell ref="G28:H28"/>
    <mergeCell ref="K28:L28"/>
    <mergeCell ref="B29:C29"/>
    <mergeCell ref="G29:H29"/>
    <mergeCell ref="K29:L29"/>
    <mergeCell ref="B30:C30"/>
    <mergeCell ref="G30:H30"/>
    <mergeCell ref="K30:L30"/>
    <mergeCell ref="B31:C31"/>
    <mergeCell ref="G31:H31"/>
    <mergeCell ref="K31:L31"/>
    <mergeCell ref="B32:C32"/>
    <mergeCell ref="G32:H32"/>
    <mergeCell ref="K32:L32"/>
    <mergeCell ref="B33:C33"/>
    <mergeCell ref="G33:H33"/>
    <mergeCell ref="K33:L33"/>
    <mergeCell ref="S7:Z7"/>
    <mergeCell ref="T9:Y9"/>
    <mergeCell ref="T17:Y17"/>
    <mergeCell ref="T22:Y22"/>
    <mergeCell ref="T28:Y28"/>
  </mergeCells>
  <conditionalFormatting sqref="B11:B16">
    <cfRule type="expression" dxfId="57" priority="1">
      <formula>IF($B$16=0, FALSE, IF(OR($B$16&lt;=$B$15, $B$16&gt;60), TRUE, FALSE))</formula>
    </cfRule>
    <cfRule type="expression" dxfId="56" priority="2">
      <formula>IF(OR($B$15=0,$B$16=0), FALSE, IF(OR($B$15&lt;=$B$14, $B$15&gt;=$B$16), TRUE, FALSE))</formula>
    </cfRule>
    <cfRule type="expression" dxfId="55" priority="3">
      <formula>IF(OR($B$14=0,$B$15=0), FALSE, IF(OR($B$14&lt;=$B$13, $B$14&gt;=$B$15), TRUE, FALSE))</formula>
    </cfRule>
    <cfRule type="expression" dxfId="54" priority="4">
      <formula>IF(OR($B$13=0,$B$14=0), FALSE, IF(OR($B$13&lt;=$B$12, $B$13&gt;=$B$14), TRUE, FALSE))</formula>
    </cfRule>
    <cfRule type="expression" dxfId="53" priority="5">
      <formula>IF(OR($B$12=0,$B$13=0), FALSE, IF(OR($B$12&lt;=$B$11, $B$12&gt;=$B$13), TRUE, FALSE))</formula>
    </cfRule>
    <cfRule type="expression" dxfId="52" priority="6">
      <formula>IF(OR($B$11=0,$B$12=0), FALSE, IF(OR($B$11&lt;0, $B$11&gt;=$B$12), TRUE, FALSE))</formula>
    </cfRule>
  </conditionalFormatting>
  <conditionalFormatting sqref="R8:R16 R23:R28">
    <cfRule type="expression" dxfId="51" priority="13">
      <formula>IF(ABS(R8)&lt;1000,TRUE,FALSE)</formula>
    </cfRule>
  </conditionalFormatting>
  <printOptions horizontalCentered="1"/>
  <pageMargins left="0.5" right="0.5" top="0.75" bottom="0.5" header="0.3" footer="0.3"/>
  <pageSetup scale="7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07B7-E12D-4409-B410-94E212850263}">
  <sheetPr>
    <tabColor rgb="FFFED4D4"/>
    <pageSetUpPr fitToPage="1"/>
  </sheetPr>
  <dimension ref="A1:BS44"/>
  <sheetViews>
    <sheetView showGridLines="0" showRowColHeaders="0" zoomScaleNormal="100" zoomScaleSheetLayoutView="55" workbookViewId="0">
      <pane xSplit="3" ySplit="5" topLeftCell="D6" activePane="bottomRight" state="frozen"/>
      <selection activeCell="B17" sqref="B17"/>
      <selection pane="topRight" activeCell="B17" sqref="B17"/>
      <selection pane="bottomLeft" activeCell="B17" sqref="B17"/>
      <selection pane="bottomRight" activeCell="B2" sqref="B2:B4"/>
    </sheetView>
  </sheetViews>
  <sheetFormatPr defaultColWidth="8.88671875" defaultRowHeight="12.6" outlineLevelCol="1" x14ac:dyDescent="0.25"/>
  <cols>
    <col min="1" max="1" width="8.109375" style="6" customWidth="1"/>
    <col min="2" max="2" width="22.88671875" style="6" customWidth="1"/>
    <col min="3" max="4" width="0.6640625" style="6" customWidth="1"/>
    <col min="5" max="15" width="7.21875" style="22" customWidth="1" outlineLevel="1"/>
    <col min="16" max="16" width="7.21875" style="22" customWidth="1"/>
    <col min="17" max="27" width="7.21875" style="22" hidden="1" customWidth="1" outlineLevel="1"/>
    <col min="28" max="28" width="7.21875" style="22" customWidth="1" collapsed="1"/>
    <col min="29" max="39" width="7.21875" style="22" hidden="1" customWidth="1" outlineLevel="1"/>
    <col min="40" max="40" width="7.21875" style="22" customWidth="1" collapsed="1"/>
    <col min="41" max="51" width="7.21875" style="22" hidden="1" customWidth="1" outlineLevel="1"/>
    <col min="52" max="52" width="7.21875" style="22" customWidth="1" collapsed="1"/>
    <col min="53" max="63" width="7.21875" style="22" hidden="1" customWidth="1" outlineLevel="1"/>
    <col min="64" max="64" width="7.21875" style="22" customWidth="1" collapsed="1"/>
    <col min="65" max="65" width="3.33203125" style="22" customWidth="1"/>
    <col min="66" max="70" width="8.5546875" style="22" customWidth="1"/>
    <col min="71" max="16384" width="8.88671875" style="6"/>
  </cols>
  <sheetData>
    <row r="1" spans="1:71" ht="27" customHeight="1" x14ac:dyDescent="0.3">
      <c r="A1" s="4"/>
      <c r="B1" s="36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3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37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37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37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37"/>
      <c r="BM1" s="20"/>
      <c r="BN1" s="19"/>
      <c r="BO1" s="19"/>
      <c r="BP1" s="19"/>
      <c r="BQ1" s="19"/>
      <c r="BR1" s="19"/>
      <c r="BS1" s="21"/>
    </row>
    <row r="2" spans="1:71" ht="1.2" customHeight="1" x14ac:dyDescent="0.25">
      <c r="A2" s="4"/>
      <c r="B2" s="381" t="s">
        <v>104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8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38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38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38"/>
    </row>
    <row r="3" spans="1:71" s="21" customFormat="1" ht="13.8" x14ac:dyDescent="0.3">
      <c r="A3" s="18"/>
      <c r="B3" s="382"/>
      <c r="C3" s="18"/>
      <c r="D3" s="18"/>
      <c r="E3" s="137">
        <v>1</v>
      </c>
      <c r="F3" s="138">
        <v>2</v>
      </c>
      <c r="G3" s="138">
        <v>3</v>
      </c>
      <c r="H3" s="138">
        <v>4</v>
      </c>
      <c r="I3" s="138">
        <v>5</v>
      </c>
      <c r="J3" s="138">
        <v>6</v>
      </c>
      <c r="K3" s="138">
        <v>7</v>
      </c>
      <c r="L3" s="138">
        <v>8</v>
      </c>
      <c r="M3" s="138">
        <v>9</v>
      </c>
      <c r="N3" s="138">
        <v>10</v>
      </c>
      <c r="O3" s="138">
        <v>11</v>
      </c>
      <c r="P3" s="23">
        <v>12</v>
      </c>
      <c r="Q3" s="138">
        <v>13</v>
      </c>
      <c r="R3" s="138">
        <v>14</v>
      </c>
      <c r="S3" s="138">
        <v>15</v>
      </c>
      <c r="T3" s="138">
        <v>16</v>
      </c>
      <c r="U3" s="138">
        <v>17</v>
      </c>
      <c r="V3" s="138">
        <v>18</v>
      </c>
      <c r="W3" s="138">
        <v>19</v>
      </c>
      <c r="X3" s="138">
        <v>20</v>
      </c>
      <c r="Y3" s="138">
        <v>21</v>
      </c>
      <c r="Z3" s="138">
        <v>22</v>
      </c>
      <c r="AA3" s="138">
        <v>23</v>
      </c>
      <c r="AB3" s="23">
        <v>24</v>
      </c>
      <c r="AC3" s="138">
        <v>25</v>
      </c>
      <c r="AD3" s="138">
        <v>26</v>
      </c>
      <c r="AE3" s="138">
        <v>27</v>
      </c>
      <c r="AF3" s="138">
        <v>28</v>
      </c>
      <c r="AG3" s="138">
        <v>29</v>
      </c>
      <c r="AH3" s="138">
        <v>30</v>
      </c>
      <c r="AI3" s="138">
        <v>31</v>
      </c>
      <c r="AJ3" s="138">
        <v>32</v>
      </c>
      <c r="AK3" s="138">
        <v>33</v>
      </c>
      <c r="AL3" s="138">
        <v>34</v>
      </c>
      <c r="AM3" s="138">
        <v>35</v>
      </c>
      <c r="AN3" s="23">
        <v>36</v>
      </c>
      <c r="AO3" s="138">
        <v>37</v>
      </c>
      <c r="AP3" s="138">
        <v>38</v>
      </c>
      <c r="AQ3" s="138">
        <v>39</v>
      </c>
      <c r="AR3" s="138">
        <v>40</v>
      </c>
      <c r="AS3" s="138">
        <v>41</v>
      </c>
      <c r="AT3" s="138">
        <v>42</v>
      </c>
      <c r="AU3" s="138">
        <v>43</v>
      </c>
      <c r="AV3" s="138">
        <v>44</v>
      </c>
      <c r="AW3" s="138">
        <v>45</v>
      </c>
      <c r="AX3" s="138">
        <v>46</v>
      </c>
      <c r="AY3" s="138">
        <v>47</v>
      </c>
      <c r="AZ3" s="23">
        <v>48</v>
      </c>
      <c r="BA3" s="138">
        <v>49</v>
      </c>
      <c r="BB3" s="138">
        <v>50</v>
      </c>
      <c r="BC3" s="138">
        <v>51</v>
      </c>
      <c r="BD3" s="138">
        <v>52</v>
      </c>
      <c r="BE3" s="138">
        <v>53</v>
      </c>
      <c r="BF3" s="138">
        <v>54</v>
      </c>
      <c r="BG3" s="138">
        <v>55</v>
      </c>
      <c r="BH3" s="138">
        <v>56</v>
      </c>
      <c r="BI3" s="138">
        <v>57</v>
      </c>
      <c r="BJ3" s="138">
        <v>58</v>
      </c>
      <c r="BK3" s="138">
        <v>59</v>
      </c>
      <c r="BL3" s="23">
        <v>60</v>
      </c>
      <c r="BM3" s="20"/>
      <c r="BN3" s="139" t="s">
        <v>13</v>
      </c>
      <c r="BO3" s="140" t="s">
        <v>14</v>
      </c>
      <c r="BP3" s="140" t="s">
        <v>15</v>
      </c>
      <c r="BQ3" s="140" t="s">
        <v>16</v>
      </c>
      <c r="BR3" s="141" t="s">
        <v>17</v>
      </c>
    </row>
    <row r="4" spans="1:71" ht="1.2" customHeight="1" x14ac:dyDescent="0.25">
      <c r="A4" s="4"/>
      <c r="B4" s="38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38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8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38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38"/>
    </row>
    <row r="5" spans="1:71" x14ac:dyDescent="0.25">
      <c r="A5" s="4"/>
      <c r="B5" s="173" t="s">
        <v>105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7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37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7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37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37"/>
      <c r="BN5" s="5"/>
      <c r="BO5" s="5"/>
      <c r="BP5" s="5"/>
      <c r="BQ5" s="5"/>
      <c r="BR5" s="5"/>
    </row>
    <row r="6" spans="1:71" x14ac:dyDescent="0.25">
      <c r="A6" s="4"/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39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39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39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39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71" x14ac:dyDescent="0.25">
      <c r="B7" s="40" t="str">
        <f>Inputs!K19</f>
        <v xml:space="preserve">  Land &amp; Property</v>
      </c>
      <c r="C7" s="4">
        <f>Inputs!L19</f>
        <v>0</v>
      </c>
      <c r="D7" s="4"/>
      <c r="E7" s="41">
        <f>IF(E$3=VLOOKUP($B7,Inputs!$K$19:$O$33,4,FALSE),VLOOKUP($B7,Inputs!$K$19:$O$33,3,FALSE),0)</f>
        <v>25000</v>
      </c>
      <c r="F7" s="42">
        <f>IF(F$3=VLOOKUP($B7,Inputs!$K$19:$O$33,4,FALSE),VLOOKUP($B7,Inputs!$K$19:$O$33,3,FALSE),0)</f>
        <v>0</v>
      </c>
      <c r="G7" s="42">
        <f>IF(G$3=VLOOKUP($B7,Inputs!$K$19:$O$33,4,FALSE),VLOOKUP($B7,Inputs!$K$19:$O$33,3,FALSE),0)</f>
        <v>0</v>
      </c>
      <c r="H7" s="42">
        <f>IF(H$3=VLOOKUP($B7,Inputs!$K$19:$O$33,4,FALSE),VLOOKUP($B7,Inputs!$K$19:$O$33,3,FALSE),0)</f>
        <v>0</v>
      </c>
      <c r="I7" s="42">
        <f>IF(I$3=VLOOKUP($B7,Inputs!$K$19:$O$33,4,FALSE),VLOOKUP($B7,Inputs!$K$19:$O$33,3,FALSE),0)</f>
        <v>0</v>
      </c>
      <c r="J7" s="42">
        <f>IF(J$3=VLOOKUP($B7,Inputs!$K$19:$O$33,4,FALSE),VLOOKUP($B7,Inputs!$K$19:$O$33,3,FALSE),0)</f>
        <v>0</v>
      </c>
      <c r="K7" s="42">
        <f>IF(K$3=VLOOKUP($B7,Inputs!$K$19:$O$33,4,FALSE),VLOOKUP($B7,Inputs!$K$19:$O$33,3,FALSE),0)</f>
        <v>0</v>
      </c>
      <c r="L7" s="42">
        <f>IF(L$3=VLOOKUP($B7,Inputs!$K$19:$O$33,4,FALSE),VLOOKUP($B7,Inputs!$K$19:$O$33,3,FALSE),0)</f>
        <v>0</v>
      </c>
      <c r="M7" s="42">
        <f>IF(M$3=VLOOKUP($B7,Inputs!$K$19:$O$33,4,FALSE),VLOOKUP($B7,Inputs!$K$19:$O$33,3,FALSE),0)</f>
        <v>0</v>
      </c>
      <c r="N7" s="42">
        <f>IF(N$3=VLOOKUP($B7,Inputs!$K$19:$O$33,4,FALSE),VLOOKUP($B7,Inputs!$K$19:$O$33,3,FALSE),0)</f>
        <v>0</v>
      </c>
      <c r="O7" s="42">
        <f>IF(O$3=VLOOKUP($B7,Inputs!$K$19:$O$33,4,FALSE),VLOOKUP($B7,Inputs!$K$19:$O$33,3,FALSE),0)</f>
        <v>0</v>
      </c>
      <c r="P7" s="43">
        <f>IF(P$3=VLOOKUP($B7,Inputs!$K$19:$O$33,4,FALSE),VLOOKUP($B7,Inputs!$K$19:$O$33,3,FALSE),0)</f>
        <v>0</v>
      </c>
      <c r="Q7" s="42">
        <f>IF(Q$3=VLOOKUP($B7,Inputs!$K$19:$O$33,4,FALSE),VLOOKUP($B7,Inputs!$K$19:$O$33,3,FALSE),0)</f>
        <v>0</v>
      </c>
      <c r="R7" s="42">
        <f>IF(R$3=VLOOKUP($B7,Inputs!$K$19:$O$33,4,FALSE),VLOOKUP($B7,Inputs!$K$19:$O$33,3,FALSE),0)</f>
        <v>0</v>
      </c>
      <c r="S7" s="42">
        <f>IF(S$3=VLOOKUP($B7,Inputs!$K$19:$O$33,4,FALSE),VLOOKUP($B7,Inputs!$K$19:$O$33,3,FALSE),0)</f>
        <v>0</v>
      </c>
      <c r="T7" s="42">
        <f>IF(T$3=VLOOKUP($B7,Inputs!$K$19:$O$33,4,FALSE),VLOOKUP($B7,Inputs!$K$19:$O$33,3,FALSE),0)</f>
        <v>0</v>
      </c>
      <c r="U7" s="42">
        <f>IF(U$3=VLOOKUP($B7,Inputs!$K$19:$O$33,4,FALSE),VLOOKUP($B7,Inputs!$K$19:$O$33,3,FALSE),0)</f>
        <v>0</v>
      </c>
      <c r="V7" s="42">
        <f>IF(V$3=VLOOKUP($B7,Inputs!$K$19:$O$33,4,FALSE),VLOOKUP($B7,Inputs!$K$19:$O$33,3,FALSE),0)</f>
        <v>0</v>
      </c>
      <c r="W7" s="42">
        <f>IF(W$3=VLOOKUP($B7,Inputs!$K$19:$O$33,4,FALSE),VLOOKUP($B7,Inputs!$K$19:$O$33,3,FALSE),0)</f>
        <v>0</v>
      </c>
      <c r="X7" s="42">
        <f>IF(X$3=VLOOKUP($B7,Inputs!$K$19:$O$33,4,FALSE),VLOOKUP($B7,Inputs!$K$19:$O$33,3,FALSE),0)</f>
        <v>0</v>
      </c>
      <c r="Y7" s="42">
        <f>IF(Y$3=VLOOKUP($B7,Inputs!$K$19:$O$33,4,FALSE),VLOOKUP($B7,Inputs!$K$19:$O$33,3,FALSE),0)</f>
        <v>0</v>
      </c>
      <c r="Z7" s="42">
        <f>IF(Z$3=VLOOKUP($B7,Inputs!$K$19:$O$33,4,FALSE),VLOOKUP($B7,Inputs!$K$19:$O$33,3,FALSE),0)</f>
        <v>0</v>
      </c>
      <c r="AA7" s="42">
        <f>IF(AA$3=VLOOKUP($B7,Inputs!$K$19:$O$33,4,FALSE),VLOOKUP($B7,Inputs!$K$19:$O$33,3,FALSE),0)</f>
        <v>0</v>
      </c>
      <c r="AB7" s="43">
        <f>IF(AB$3=VLOOKUP($B7,Inputs!$K$19:$O$33,4,FALSE),VLOOKUP($B7,Inputs!$K$19:$O$33,3,FALSE),0)</f>
        <v>0</v>
      </c>
      <c r="AC7" s="42">
        <f>IF(AC$3=VLOOKUP($B7,Inputs!$K$19:$O$33,4,FALSE),VLOOKUP($B7,Inputs!$K$19:$O$33,3,FALSE),0)</f>
        <v>0</v>
      </c>
      <c r="AD7" s="42">
        <f>IF(AD$3=VLOOKUP($B7,Inputs!$K$19:$O$33,4,FALSE),VLOOKUP($B7,Inputs!$K$19:$O$33,3,FALSE),0)</f>
        <v>0</v>
      </c>
      <c r="AE7" s="42">
        <f>IF(AE$3=VLOOKUP($B7,Inputs!$K$19:$O$33,4,FALSE),VLOOKUP($B7,Inputs!$K$19:$O$33,3,FALSE),0)</f>
        <v>0</v>
      </c>
      <c r="AF7" s="42">
        <f>IF(AF$3=VLOOKUP($B7,Inputs!$K$19:$O$33,4,FALSE),VLOOKUP($B7,Inputs!$K$19:$O$33,3,FALSE),0)</f>
        <v>0</v>
      </c>
      <c r="AG7" s="42">
        <f>IF(AG$3=VLOOKUP($B7,Inputs!$K$19:$O$33,4,FALSE),VLOOKUP($B7,Inputs!$K$19:$O$33,3,FALSE),0)</f>
        <v>0</v>
      </c>
      <c r="AH7" s="42">
        <f>IF(AH$3=VLOOKUP($B7,Inputs!$K$19:$O$33,4,FALSE),VLOOKUP($B7,Inputs!$K$19:$O$33,3,FALSE),0)</f>
        <v>0</v>
      </c>
      <c r="AI7" s="42">
        <f>IF(AI$3=VLOOKUP($B7,Inputs!$K$19:$O$33,4,FALSE),VLOOKUP($B7,Inputs!$K$19:$O$33,3,FALSE),0)</f>
        <v>0</v>
      </c>
      <c r="AJ7" s="42">
        <f>IF(AJ$3=VLOOKUP($B7,Inputs!$K$19:$O$33,4,FALSE),VLOOKUP($B7,Inputs!$K$19:$O$33,3,FALSE),0)</f>
        <v>0</v>
      </c>
      <c r="AK7" s="42">
        <f>IF(AK$3=VLOOKUP($B7,Inputs!$K$19:$O$33,4,FALSE),VLOOKUP($B7,Inputs!$K$19:$O$33,3,FALSE),0)</f>
        <v>0</v>
      </c>
      <c r="AL7" s="42">
        <f>IF(AL$3=VLOOKUP($B7,Inputs!$K$19:$O$33,4,FALSE),VLOOKUP($B7,Inputs!$K$19:$O$33,3,FALSE),0)</f>
        <v>0</v>
      </c>
      <c r="AM7" s="42">
        <f>IF(AM$3=VLOOKUP($B7,Inputs!$K$19:$O$33,4,FALSE),VLOOKUP($B7,Inputs!$K$19:$O$33,3,FALSE),0)</f>
        <v>0</v>
      </c>
      <c r="AN7" s="43">
        <f>IF(AN$3=VLOOKUP($B7,Inputs!$K$19:$O$33,4,FALSE),VLOOKUP($B7,Inputs!$K$19:$O$33,3,FALSE),0)</f>
        <v>0</v>
      </c>
      <c r="AO7" s="42">
        <f>IF(AO$3=VLOOKUP($B7,Inputs!$K$19:$O$33,4,FALSE),VLOOKUP($B7,Inputs!$K$19:$O$33,3,FALSE),0)</f>
        <v>0</v>
      </c>
      <c r="AP7" s="42">
        <f>IF(AP$3=VLOOKUP($B7,Inputs!$K$19:$O$33,4,FALSE),VLOOKUP($B7,Inputs!$K$19:$O$33,3,FALSE),0)</f>
        <v>0</v>
      </c>
      <c r="AQ7" s="42">
        <f>IF(AQ$3=VLOOKUP($B7,Inputs!$K$19:$O$33,4,FALSE),VLOOKUP($B7,Inputs!$K$19:$O$33,3,FALSE),0)</f>
        <v>0</v>
      </c>
      <c r="AR7" s="42">
        <f>IF(AR$3=VLOOKUP($B7,Inputs!$K$19:$O$33,4,FALSE),VLOOKUP($B7,Inputs!$K$19:$O$33,3,FALSE),0)</f>
        <v>0</v>
      </c>
      <c r="AS7" s="42">
        <f>IF(AS$3=VLOOKUP($B7,Inputs!$K$19:$O$33,4,FALSE),VLOOKUP($B7,Inputs!$K$19:$O$33,3,FALSE),0)</f>
        <v>0</v>
      </c>
      <c r="AT7" s="42">
        <f>IF(AT$3=VLOOKUP($B7,Inputs!$K$19:$O$33,4,FALSE),VLOOKUP($B7,Inputs!$K$19:$O$33,3,FALSE),0)</f>
        <v>0</v>
      </c>
      <c r="AU7" s="42">
        <f>IF(AU$3=VLOOKUP($B7,Inputs!$K$19:$O$33,4,FALSE),VLOOKUP($B7,Inputs!$K$19:$O$33,3,FALSE),0)</f>
        <v>0</v>
      </c>
      <c r="AV7" s="42">
        <f>IF(AV$3=VLOOKUP($B7,Inputs!$K$19:$O$33,4,FALSE),VLOOKUP($B7,Inputs!$K$19:$O$33,3,FALSE),0)</f>
        <v>0</v>
      </c>
      <c r="AW7" s="42">
        <f>IF(AW$3=VLOOKUP($B7,Inputs!$K$19:$O$33,4,FALSE),VLOOKUP($B7,Inputs!$K$19:$O$33,3,FALSE),0)</f>
        <v>0</v>
      </c>
      <c r="AX7" s="42">
        <f>IF(AX$3=VLOOKUP($B7,Inputs!$K$19:$O$33,4,FALSE),VLOOKUP($B7,Inputs!$K$19:$O$33,3,FALSE),0)</f>
        <v>0</v>
      </c>
      <c r="AY7" s="42">
        <f>IF(AY$3=VLOOKUP($B7,Inputs!$K$19:$O$33,4,FALSE),VLOOKUP($B7,Inputs!$K$19:$O$33,3,FALSE),0)</f>
        <v>0</v>
      </c>
      <c r="AZ7" s="43">
        <f>IF(AZ$3=VLOOKUP($B7,Inputs!$K$19:$O$33,4,FALSE),VLOOKUP($B7,Inputs!$K$19:$O$33,3,FALSE),0)</f>
        <v>0</v>
      </c>
      <c r="BA7" s="42">
        <f>IF(BA$3=VLOOKUP($B7,Inputs!$K$19:$O$33,4,FALSE),VLOOKUP($B7,Inputs!$K$19:$O$33,3,FALSE),0)</f>
        <v>0</v>
      </c>
      <c r="BB7" s="42">
        <f>IF(BB$3=VLOOKUP($B7,Inputs!$K$19:$O$33,4,FALSE),VLOOKUP($B7,Inputs!$K$19:$O$33,3,FALSE),0)</f>
        <v>0</v>
      </c>
      <c r="BC7" s="42">
        <f>IF(BC$3=VLOOKUP($B7,Inputs!$K$19:$O$33,4,FALSE),VLOOKUP($B7,Inputs!$K$19:$O$33,3,FALSE),0)</f>
        <v>0</v>
      </c>
      <c r="BD7" s="42">
        <f>IF(BD$3=VLOOKUP($B7,Inputs!$K$19:$O$33,4,FALSE),VLOOKUP($B7,Inputs!$K$19:$O$33,3,FALSE),0)</f>
        <v>0</v>
      </c>
      <c r="BE7" s="42">
        <f>IF(BE$3=VLOOKUP($B7,Inputs!$K$19:$O$33,4,FALSE),VLOOKUP($B7,Inputs!$K$19:$O$33,3,FALSE),0)</f>
        <v>0</v>
      </c>
      <c r="BF7" s="42">
        <f>IF(BF$3=VLOOKUP($B7,Inputs!$K$19:$O$33,4,FALSE),VLOOKUP($B7,Inputs!$K$19:$O$33,3,FALSE),0)</f>
        <v>0</v>
      </c>
      <c r="BG7" s="42">
        <f>IF(BG$3=VLOOKUP($B7,Inputs!$K$19:$O$33,4,FALSE),VLOOKUP($B7,Inputs!$K$19:$O$33,3,FALSE),0)</f>
        <v>0</v>
      </c>
      <c r="BH7" s="42">
        <f>IF(BH$3=VLOOKUP($B7,Inputs!$K$19:$O$33,4,FALSE),VLOOKUP($B7,Inputs!$K$19:$O$33,3,FALSE),0)</f>
        <v>0</v>
      </c>
      <c r="BI7" s="42">
        <f>IF(BI$3=VLOOKUP($B7,Inputs!$K$19:$O$33,4,FALSE),VLOOKUP($B7,Inputs!$K$19:$O$33,3,FALSE),0)</f>
        <v>0</v>
      </c>
      <c r="BJ7" s="42">
        <f>IF(BJ$3=VLOOKUP($B7,Inputs!$K$19:$O$33,4,FALSE),VLOOKUP($B7,Inputs!$K$19:$O$33,3,FALSE),0)</f>
        <v>0</v>
      </c>
      <c r="BK7" s="42">
        <f>IF(BK$3=VLOOKUP($B7,Inputs!$K$19:$O$33,4,FALSE),VLOOKUP($B7,Inputs!$K$19:$O$33,3,FALSE),0)</f>
        <v>0</v>
      </c>
      <c r="BL7" s="44">
        <f>IF(BL$3=VLOOKUP($B7,Inputs!$K$19:$O$33,4,FALSE),VLOOKUP($B7,Inputs!$K$19:$O$33,3,FALSE),0)</f>
        <v>0</v>
      </c>
      <c r="BN7" s="24">
        <f t="shared" ref="BN7:BN36" si="0">SUM(E7:P7)</f>
        <v>25000</v>
      </c>
      <c r="BO7" s="24">
        <f t="shared" ref="BO7:BO36" si="1">SUM(Q7:AB7)</f>
        <v>0</v>
      </c>
      <c r="BP7" s="24">
        <f t="shared" ref="BP7:BP36" si="2">SUM(AC7:AN7)</f>
        <v>0</v>
      </c>
      <c r="BQ7" s="24">
        <f t="shared" ref="BQ7:BQ36" si="3">SUM(AO7:AZ7)</f>
        <v>0</v>
      </c>
      <c r="BR7" s="24">
        <f t="shared" ref="BR7:BR36" si="4">SUM(BA7:BL7)</f>
        <v>0</v>
      </c>
    </row>
    <row r="8" spans="1:71" x14ac:dyDescent="0.25">
      <c r="B8" s="45" t="str">
        <f>Inputs!K20</f>
        <v xml:space="preserve">  Equipment</v>
      </c>
      <c r="C8" s="4">
        <f>Inputs!L20</f>
        <v>0</v>
      </c>
      <c r="D8" s="4"/>
      <c r="E8" s="46">
        <f>IF(E$3=VLOOKUP($B8,Inputs!$K$19:$O$33,4,FALSE),VLOOKUP($B8,Inputs!$K$19:$O$33,3,FALSE),0)</f>
        <v>0</v>
      </c>
      <c r="F8" s="47">
        <f>IF(F$3=VLOOKUP($B8,Inputs!$K$19:$O$33,4,FALSE),VLOOKUP($B8,Inputs!$K$19:$O$33,3,FALSE),0)</f>
        <v>0</v>
      </c>
      <c r="G8" s="47">
        <f>IF(G$3=VLOOKUP($B8,Inputs!$K$19:$O$33,4,FALSE),VLOOKUP($B8,Inputs!$K$19:$O$33,3,FALSE),0)</f>
        <v>0</v>
      </c>
      <c r="H8" s="47">
        <f>IF(H$3=VLOOKUP($B8,Inputs!$K$19:$O$33,4,FALSE),VLOOKUP($B8,Inputs!$K$19:$O$33,3,FALSE),0)</f>
        <v>10000</v>
      </c>
      <c r="I8" s="47">
        <f>IF(I$3=VLOOKUP($B8,Inputs!$K$19:$O$33,4,FALSE),VLOOKUP($B8,Inputs!$K$19:$O$33,3,FALSE),0)</f>
        <v>0</v>
      </c>
      <c r="J8" s="47">
        <f>IF(J$3=VLOOKUP($B8,Inputs!$K$19:$O$33,4,FALSE),VLOOKUP($B8,Inputs!$K$19:$O$33,3,FALSE),0)</f>
        <v>0</v>
      </c>
      <c r="K8" s="47">
        <f>IF(K$3=VLOOKUP($B8,Inputs!$K$19:$O$33,4,FALSE),VLOOKUP($B8,Inputs!$K$19:$O$33,3,FALSE),0)</f>
        <v>0</v>
      </c>
      <c r="L8" s="47">
        <f>IF(L$3=VLOOKUP($B8,Inputs!$K$19:$O$33,4,FALSE),VLOOKUP($B8,Inputs!$K$19:$O$33,3,FALSE),0)</f>
        <v>0</v>
      </c>
      <c r="M8" s="47">
        <f>IF(M$3=VLOOKUP($B8,Inputs!$K$19:$O$33,4,FALSE),VLOOKUP($B8,Inputs!$K$19:$O$33,3,FALSE),0)</f>
        <v>0</v>
      </c>
      <c r="N8" s="47">
        <f>IF(N$3=VLOOKUP($B8,Inputs!$K$19:$O$33,4,FALSE),VLOOKUP($B8,Inputs!$K$19:$O$33,3,FALSE),0)</f>
        <v>0</v>
      </c>
      <c r="O8" s="47">
        <f>IF(O$3=VLOOKUP($B8,Inputs!$K$19:$O$33,4,FALSE),VLOOKUP($B8,Inputs!$K$19:$O$33,3,FALSE),0)</f>
        <v>0</v>
      </c>
      <c r="P8" s="48">
        <f>IF(P$3=VLOOKUP($B8,Inputs!$K$19:$O$33,4,FALSE),VLOOKUP($B8,Inputs!$K$19:$O$33,3,FALSE),0)</f>
        <v>0</v>
      </c>
      <c r="Q8" s="47">
        <f>IF(Q$3=VLOOKUP($B8,Inputs!$K$19:$O$33,4,FALSE),VLOOKUP($B8,Inputs!$K$19:$O$33,3,FALSE),0)</f>
        <v>0</v>
      </c>
      <c r="R8" s="47">
        <f>IF(R$3=VLOOKUP($B8,Inputs!$K$19:$O$33,4,FALSE),VLOOKUP($B8,Inputs!$K$19:$O$33,3,FALSE),0)</f>
        <v>0</v>
      </c>
      <c r="S8" s="47">
        <f>IF(S$3=VLOOKUP($B8,Inputs!$K$19:$O$33,4,FALSE),VLOOKUP($B8,Inputs!$K$19:$O$33,3,FALSE),0)</f>
        <v>0</v>
      </c>
      <c r="T8" s="47">
        <f>IF(T$3=VLOOKUP($B8,Inputs!$K$19:$O$33,4,FALSE),VLOOKUP($B8,Inputs!$K$19:$O$33,3,FALSE),0)</f>
        <v>0</v>
      </c>
      <c r="U8" s="47">
        <f>IF(U$3=VLOOKUP($B8,Inputs!$K$19:$O$33,4,FALSE),VLOOKUP($B8,Inputs!$K$19:$O$33,3,FALSE),0)</f>
        <v>0</v>
      </c>
      <c r="V8" s="47">
        <f>IF(V$3=VLOOKUP($B8,Inputs!$K$19:$O$33,4,FALSE),VLOOKUP($B8,Inputs!$K$19:$O$33,3,FALSE),0)</f>
        <v>0</v>
      </c>
      <c r="W8" s="47">
        <f>IF(W$3=VLOOKUP($B8,Inputs!$K$19:$O$33,4,FALSE),VLOOKUP($B8,Inputs!$K$19:$O$33,3,FALSE),0)</f>
        <v>0</v>
      </c>
      <c r="X8" s="47">
        <f>IF(X$3=VLOOKUP($B8,Inputs!$K$19:$O$33,4,FALSE),VLOOKUP($B8,Inputs!$K$19:$O$33,3,FALSE),0)</f>
        <v>0</v>
      </c>
      <c r="Y8" s="47">
        <f>IF(Y$3=VLOOKUP($B8,Inputs!$K$19:$O$33,4,FALSE),VLOOKUP($B8,Inputs!$K$19:$O$33,3,FALSE),0)</f>
        <v>0</v>
      </c>
      <c r="Z8" s="47">
        <f>IF(Z$3=VLOOKUP($B8,Inputs!$K$19:$O$33,4,FALSE),VLOOKUP($B8,Inputs!$K$19:$O$33,3,FALSE),0)</f>
        <v>0</v>
      </c>
      <c r="AA8" s="47">
        <f>IF(AA$3=VLOOKUP($B8,Inputs!$K$19:$O$33,4,FALSE),VLOOKUP($B8,Inputs!$K$19:$O$33,3,FALSE),0)</f>
        <v>0</v>
      </c>
      <c r="AB8" s="48">
        <f>IF(AB$3=VLOOKUP($B8,Inputs!$K$19:$O$33,4,FALSE),VLOOKUP($B8,Inputs!$K$19:$O$33,3,FALSE),0)</f>
        <v>0</v>
      </c>
      <c r="AC8" s="47">
        <f>IF(AC$3=VLOOKUP($B8,Inputs!$K$19:$O$33,4,FALSE),VLOOKUP($B8,Inputs!$K$19:$O$33,3,FALSE),0)</f>
        <v>0</v>
      </c>
      <c r="AD8" s="47">
        <f>IF(AD$3=VLOOKUP($B8,Inputs!$K$19:$O$33,4,FALSE),VLOOKUP($B8,Inputs!$K$19:$O$33,3,FALSE),0)</f>
        <v>0</v>
      </c>
      <c r="AE8" s="47">
        <f>IF(AE$3=VLOOKUP($B8,Inputs!$K$19:$O$33,4,FALSE),VLOOKUP($B8,Inputs!$K$19:$O$33,3,FALSE),0)</f>
        <v>0</v>
      </c>
      <c r="AF8" s="47">
        <f>IF(AF$3=VLOOKUP($B8,Inputs!$K$19:$O$33,4,FALSE),VLOOKUP($B8,Inputs!$K$19:$O$33,3,FALSE),0)</f>
        <v>0</v>
      </c>
      <c r="AG8" s="47">
        <f>IF(AG$3=VLOOKUP($B8,Inputs!$K$19:$O$33,4,FALSE),VLOOKUP($B8,Inputs!$K$19:$O$33,3,FALSE),0)</f>
        <v>0</v>
      </c>
      <c r="AH8" s="47">
        <f>IF(AH$3=VLOOKUP($B8,Inputs!$K$19:$O$33,4,FALSE),VLOOKUP($B8,Inputs!$K$19:$O$33,3,FALSE),0)</f>
        <v>0</v>
      </c>
      <c r="AI8" s="47">
        <f>IF(AI$3=VLOOKUP($B8,Inputs!$K$19:$O$33,4,FALSE),VLOOKUP($B8,Inputs!$K$19:$O$33,3,FALSE),0)</f>
        <v>0</v>
      </c>
      <c r="AJ8" s="47">
        <f>IF(AJ$3=VLOOKUP($B8,Inputs!$K$19:$O$33,4,FALSE),VLOOKUP($B8,Inputs!$K$19:$O$33,3,FALSE),0)</f>
        <v>0</v>
      </c>
      <c r="AK8" s="47">
        <f>IF(AK$3=VLOOKUP($B8,Inputs!$K$19:$O$33,4,FALSE),VLOOKUP($B8,Inputs!$K$19:$O$33,3,FALSE),0)</f>
        <v>0</v>
      </c>
      <c r="AL8" s="47">
        <f>IF(AL$3=VLOOKUP($B8,Inputs!$K$19:$O$33,4,FALSE),VLOOKUP($B8,Inputs!$K$19:$O$33,3,FALSE),0)</f>
        <v>0</v>
      </c>
      <c r="AM8" s="47">
        <f>IF(AM$3=VLOOKUP($B8,Inputs!$K$19:$O$33,4,FALSE),VLOOKUP($B8,Inputs!$K$19:$O$33,3,FALSE),0)</f>
        <v>0</v>
      </c>
      <c r="AN8" s="48">
        <f>IF(AN$3=VLOOKUP($B8,Inputs!$K$19:$O$33,4,FALSE),VLOOKUP($B8,Inputs!$K$19:$O$33,3,FALSE),0)</f>
        <v>0</v>
      </c>
      <c r="AO8" s="47">
        <f>IF(AO$3=VLOOKUP($B8,Inputs!$K$19:$O$33,4,FALSE),VLOOKUP($B8,Inputs!$K$19:$O$33,3,FALSE),0)</f>
        <v>0</v>
      </c>
      <c r="AP8" s="47">
        <f>IF(AP$3=VLOOKUP($B8,Inputs!$K$19:$O$33,4,FALSE),VLOOKUP($B8,Inputs!$K$19:$O$33,3,FALSE),0)</f>
        <v>0</v>
      </c>
      <c r="AQ8" s="47">
        <f>IF(AQ$3=VLOOKUP($B8,Inputs!$K$19:$O$33,4,FALSE),VLOOKUP($B8,Inputs!$K$19:$O$33,3,FALSE),0)</f>
        <v>0</v>
      </c>
      <c r="AR8" s="47">
        <f>IF(AR$3=VLOOKUP($B8,Inputs!$K$19:$O$33,4,FALSE),VLOOKUP($B8,Inputs!$K$19:$O$33,3,FALSE),0)</f>
        <v>0</v>
      </c>
      <c r="AS8" s="47">
        <f>IF(AS$3=VLOOKUP($B8,Inputs!$K$19:$O$33,4,FALSE),VLOOKUP($B8,Inputs!$K$19:$O$33,3,FALSE),0)</f>
        <v>0</v>
      </c>
      <c r="AT8" s="47">
        <f>IF(AT$3=VLOOKUP($B8,Inputs!$K$19:$O$33,4,FALSE),VLOOKUP($B8,Inputs!$K$19:$O$33,3,FALSE),0)</f>
        <v>0</v>
      </c>
      <c r="AU8" s="47">
        <f>IF(AU$3=VLOOKUP($B8,Inputs!$K$19:$O$33,4,FALSE),VLOOKUP($B8,Inputs!$K$19:$O$33,3,FALSE),0)</f>
        <v>0</v>
      </c>
      <c r="AV8" s="47">
        <f>IF(AV$3=VLOOKUP($B8,Inputs!$K$19:$O$33,4,FALSE),VLOOKUP($B8,Inputs!$K$19:$O$33,3,FALSE),0)</f>
        <v>0</v>
      </c>
      <c r="AW8" s="47">
        <f>IF(AW$3=VLOOKUP($B8,Inputs!$K$19:$O$33,4,FALSE),VLOOKUP($B8,Inputs!$K$19:$O$33,3,FALSE),0)</f>
        <v>0</v>
      </c>
      <c r="AX8" s="47">
        <f>IF(AX$3=VLOOKUP($B8,Inputs!$K$19:$O$33,4,FALSE),VLOOKUP($B8,Inputs!$K$19:$O$33,3,FALSE),0)</f>
        <v>0</v>
      </c>
      <c r="AY8" s="47">
        <f>IF(AY$3=VLOOKUP($B8,Inputs!$K$19:$O$33,4,FALSE),VLOOKUP($B8,Inputs!$K$19:$O$33,3,FALSE),0)</f>
        <v>0</v>
      </c>
      <c r="AZ8" s="48">
        <f>IF(AZ$3=VLOOKUP($B8,Inputs!$K$19:$O$33,4,FALSE),VLOOKUP($B8,Inputs!$K$19:$O$33,3,FALSE),0)</f>
        <v>0</v>
      </c>
      <c r="BA8" s="47">
        <f>IF(BA$3=VLOOKUP($B8,Inputs!$K$19:$O$33,4,FALSE),VLOOKUP($B8,Inputs!$K$19:$O$33,3,FALSE),0)</f>
        <v>0</v>
      </c>
      <c r="BB8" s="47">
        <f>IF(BB$3=VLOOKUP($B8,Inputs!$K$19:$O$33,4,FALSE),VLOOKUP($B8,Inputs!$K$19:$O$33,3,FALSE),0)</f>
        <v>0</v>
      </c>
      <c r="BC8" s="47">
        <f>IF(BC$3=VLOOKUP($B8,Inputs!$K$19:$O$33,4,FALSE),VLOOKUP($B8,Inputs!$K$19:$O$33,3,FALSE),0)</f>
        <v>0</v>
      </c>
      <c r="BD8" s="47">
        <f>IF(BD$3=VLOOKUP($B8,Inputs!$K$19:$O$33,4,FALSE),VLOOKUP($B8,Inputs!$K$19:$O$33,3,FALSE),0)</f>
        <v>0</v>
      </c>
      <c r="BE8" s="47">
        <f>IF(BE$3=VLOOKUP($B8,Inputs!$K$19:$O$33,4,FALSE),VLOOKUP($B8,Inputs!$K$19:$O$33,3,FALSE),0)</f>
        <v>0</v>
      </c>
      <c r="BF8" s="47">
        <f>IF(BF$3=VLOOKUP($B8,Inputs!$K$19:$O$33,4,FALSE),VLOOKUP($B8,Inputs!$K$19:$O$33,3,FALSE),0)</f>
        <v>0</v>
      </c>
      <c r="BG8" s="47">
        <f>IF(BG$3=VLOOKUP($B8,Inputs!$K$19:$O$33,4,FALSE),VLOOKUP($B8,Inputs!$K$19:$O$33,3,FALSE),0)</f>
        <v>0</v>
      </c>
      <c r="BH8" s="47">
        <f>IF(BH$3=VLOOKUP($B8,Inputs!$K$19:$O$33,4,FALSE),VLOOKUP($B8,Inputs!$K$19:$O$33,3,FALSE),0)</f>
        <v>0</v>
      </c>
      <c r="BI8" s="47">
        <f>IF(BI$3=VLOOKUP($B8,Inputs!$K$19:$O$33,4,FALSE),VLOOKUP($B8,Inputs!$K$19:$O$33,3,FALSE),0)</f>
        <v>0</v>
      </c>
      <c r="BJ8" s="47">
        <f>IF(BJ$3=VLOOKUP($B8,Inputs!$K$19:$O$33,4,FALSE),VLOOKUP($B8,Inputs!$K$19:$O$33,3,FALSE),0)</f>
        <v>0</v>
      </c>
      <c r="BK8" s="47">
        <f>IF(BK$3=VLOOKUP($B8,Inputs!$K$19:$O$33,4,FALSE),VLOOKUP($B8,Inputs!$K$19:$O$33,3,FALSE),0)</f>
        <v>0</v>
      </c>
      <c r="BL8" s="49">
        <f>IF(BL$3=VLOOKUP($B8,Inputs!$K$19:$O$33,4,FALSE),VLOOKUP($B8,Inputs!$K$19:$O$33,3,FALSE),0)</f>
        <v>0</v>
      </c>
      <c r="BN8" s="25">
        <f t="shared" si="0"/>
        <v>10000</v>
      </c>
      <c r="BO8" s="25">
        <f t="shared" si="1"/>
        <v>0</v>
      </c>
      <c r="BP8" s="25">
        <f t="shared" si="2"/>
        <v>0</v>
      </c>
      <c r="BQ8" s="25">
        <f t="shared" si="3"/>
        <v>0</v>
      </c>
      <c r="BR8" s="25">
        <f t="shared" si="4"/>
        <v>0</v>
      </c>
    </row>
    <row r="9" spans="1:71" x14ac:dyDescent="0.25">
      <c r="B9" s="45" t="str">
        <f>Inputs!K21</f>
        <v xml:space="preserve">  Fixtures</v>
      </c>
      <c r="C9" s="4">
        <f>Inputs!L21</f>
        <v>0</v>
      </c>
      <c r="D9" s="4"/>
      <c r="E9" s="46">
        <f>IF(E$3=VLOOKUP($B9,Inputs!$K$19:$O$33,4,FALSE),VLOOKUP($B9,Inputs!$K$19:$O$33,3,FALSE),0)</f>
        <v>0</v>
      </c>
      <c r="F9" s="47">
        <f>IF(F$3=VLOOKUP($B9,Inputs!$K$19:$O$33,4,FALSE),VLOOKUP($B9,Inputs!$K$19:$O$33,3,FALSE),0)</f>
        <v>0</v>
      </c>
      <c r="G9" s="47">
        <f>IF(G$3=VLOOKUP($B9,Inputs!$K$19:$O$33,4,FALSE),VLOOKUP($B9,Inputs!$K$19:$O$33,3,FALSE),0)</f>
        <v>0</v>
      </c>
      <c r="H9" s="47">
        <f>IF(H$3=VLOOKUP($B9,Inputs!$K$19:$O$33,4,FALSE),VLOOKUP($B9,Inputs!$K$19:$O$33,3,FALSE),0)</f>
        <v>0</v>
      </c>
      <c r="I9" s="47">
        <f>IF(I$3=VLOOKUP($B9,Inputs!$K$19:$O$33,4,FALSE),VLOOKUP($B9,Inputs!$K$19:$O$33,3,FALSE),0)</f>
        <v>0</v>
      </c>
      <c r="J9" s="47">
        <f>IF(J$3=VLOOKUP($B9,Inputs!$K$19:$O$33,4,FALSE),VLOOKUP($B9,Inputs!$K$19:$O$33,3,FALSE),0)</f>
        <v>0</v>
      </c>
      <c r="K9" s="47">
        <f>IF(K$3=VLOOKUP($B9,Inputs!$K$19:$O$33,4,FALSE),VLOOKUP($B9,Inputs!$K$19:$O$33,3,FALSE),0)</f>
        <v>0</v>
      </c>
      <c r="L9" s="47">
        <f>IF(L$3=VLOOKUP($B9,Inputs!$K$19:$O$33,4,FALSE),VLOOKUP($B9,Inputs!$K$19:$O$33,3,FALSE),0)</f>
        <v>0</v>
      </c>
      <c r="M9" s="47">
        <f>IF(M$3=VLOOKUP($B9,Inputs!$K$19:$O$33,4,FALSE),VLOOKUP($B9,Inputs!$K$19:$O$33,3,FALSE),0)</f>
        <v>0</v>
      </c>
      <c r="N9" s="47">
        <f>IF(N$3=VLOOKUP($B9,Inputs!$K$19:$O$33,4,FALSE),VLOOKUP($B9,Inputs!$K$19:$O$33,3,FALSE),0)</f>
        <v>0</v>
      </c>
      <c r="O9" s="47">
        <f>IF(O$3=VLOOKUP($B9,Inputs!$K$19:$O$33,4,FALSE),VLOOKUP($B9,Inputs!$K$19:$O$33,3,FALSE),0)</f>
        <v>0</v>
      </c>
      <c r="P9" s="48">
        <f>IF(P$3=VLOOKUP($B9,Inputs!$K$19:$O$33,4,FALSE),VLOOKUP($B9,Inputs!$K$19:$O$33,3,FALSE),0)</f>
        <v>0</v>
      </c>
      <c r="Q9" s="47">
        <f>IF(Q$3=VLOOKUP($B9,Inputs!$K$19:$O$33,4,FALSE),VLOOKUP($B9,Inputs!$K$19:$O$33,3,FALSE),0)</f>
        <v>10000</v>
      </c>
      <c r="R9" s="47">
        <f>IF(R$3=VLOOKUP($B9,Inputs!$K$19:$O$33,4,FALSE),VLOOKUP($B9,Inputs!$K$19:$O$33,3,FALSE),0)</f>
        <v>0</v>
      </c>
      <c r="S9" s="47">
        <f>IF(S$3=VLOOKUP($B9,Inputs!$K$19:$O$33,4,FALSE),VLOOKUP($B9,Inputs!$K$19:$O$33,3,FALSE),0)</f>
        <v>0</v>
      </c>
      <c r="T9" s="47">
        <f>IF(T$3=VLOOKUP($B9,Inputs!$K$19:$O$33,4,FALSE),VLOOKUP($B9,Inputs!$K$19:$O$33,3,FALSE),0)</f>
        <v>0</v>
      </c>
      <c r="U9" s="47">
        <f>IF(U$3=VLOOKUP($B9,Inputs!$K$19:$O$33,4,FALSE),VLOOKUP($B9,Inputs!$K$19:$O$33,3,FALSE),0)</f>
        <v>0</v>
      </c>
      <c r="V9" s="47">
        <f>IF(V$3=VLOOKUP($B9,Inputs!$K$19:$O$33,4,FALSE),VLOOKUP($B9,Inputs!$K$19:$O$33,3,FALSE),0)</f>
        <v>0</v>
      </c>
      <c r="W9" s="47">
        <f>IF(W$3=VLOOKUP($B9,Inputs!$K$19:$O$33,4,FALSE),VLOOKUP($B9,Inputs!$K$19:$O$33,3,FALSE),0)</f>
        <v>0</v>
      </c>
      <c r="X9" s="47">
        <f>IF(X$3=VLOOKUP($B9,Inputs!$K$19:$O$33,4,FALSE),VLOOKUP($B9,Inputs!$K$19:$O$33,3,FALSE),0)</f>
        <v>0</v>
      </c>
      <c r="Y9" s="47">
        <f>IF(Y$3=VLOOKUP($B9,Inputs!$K$19:$O$33,4,FALSE),VLOOKUP($B9,Inputs!$K$19:$O$33,3,FALSE),0)</f>
        <v>0</v>
      </c>
      <c r="Z9" s="47">
        <f>IF(Z$3=VLOOKUP($B9,Inputs!$K$19:$O$33,4,FALSE),VLOOKUP($B9,Inputs!$K$19:$O$33,3,FALSE),0)</f>
        <v>0</v>
      </c>
      <c r="AA9" s="47">
        <f>IF(AA$3=VLOOKUP($B9,Inputs!$K$19:$O$33,4,FALSE),VLOOKUP($B9,Inputs!$K$19:$O$33,3,FALSE),0)</f>
        <v>0</v>
      </c>
      <c r="AB9" s="48">
        <f>IF(AB$3=VLOOKUP($B9,Inputs!$K$19:$O$33,4,FALSE),VLOOKUP($B9,Inputs!$K$19:$O$33,3,FALSE),0)</f>
        <v>0</v>
      </c>
      <c r="AC9" s="47">
        <f>IF(AC$3=VLOOKUP($B9,Inputs!$K$19:$O$33,4,FALSE),VLOOKUP($B9,Inputs!$K$19:$O$33,3,FALSE),0)</f>
        <v>0</v>
      </c>
      <c r="AD9" s="47">
        <f>IF(AD$3=VLOOKUP($B9,Inputs!$K$19:$O$33,4,FALSE),VLOOKUP($B9,Inputs!$K$19:$O$33,3,FALSE),0)</f>
        <v>0</v>
      </c>
      <c r="AE9" s="47">
        <f>IF(AE$3=VLOOKUP($B9,Inputs!$K$19:$O$33,4,FALSE),VLOOKUP($B9,Inputs!$K$19:$O$33,3,FALSE),0)</f>
        <v>0</v>
      </c>
      <c r="AF9" s="47">
        <f>IF(AF$3=VLOOKUP($B9,Inputs!$K$19:$O$33,4,FALSE),VLOOKUP($B9,Inputs!$K$19:$O$33,3,FALSE),0)</f>
        <v>0</v>
      </c>
      <c r="AG9" s="47">
        <f>IF(AG$3=VLOOKUP($B9,Inputs!$K$19:$O$33,4,FALSE),VLOOKUP($B9,Inputs!$K$19:$O$33,3,FALSE),0)</f>
        <v>0</v>
      </c>
      <c r="AH9" s="47">
        <f>IF(AH$3=VLOOKUP($B9,Inputs!$K$19:$O$33,4,FALSE),VLOOKUP($B9,Inputs!$K$19:$O$33,3,FALSE),0)</f>
        <v>0</v>
      </c>
      <c r="AI9" s="47">
        <f>IF(AI$3=VLOOKUP($B9,Inputs!$K$19:$O$33,4,FALSE),VLOOKUP($B9,Inputs!$K$19:$O$33,3,FALSE),0)</f>
        <v>0</v>
      </c>
      <c r="AJ9" s="47">
        <f>IF(AJ$3=VLOOKUP($B9,Inputs!$K$19:$O$33,4,FALSE),VLOOKUP($B9,Inputs!$K$19:$O$33,3,FALSE),0)</f>
        <v>0</v>
      </c>
      <c r="AK9" s="47">
        <f>IF(AK$3=VLOOKUP($B9,Inputs!$K$19:$O$33,4,FALSE),VLOOKUP($B9,Inputs!$K$19:$O$33,3,FALSE),0)</f>
        <v>0</v>
      </c>
      <c r="AL9" s="47">
        <f>IF(AL$3=VLOOKUP($B9,Inputs!$K$19:$O$33,4,FALSE),VLOOKUP($B9,Inputs!$K$19:$O$33,3,FALSE),0)</f>
        <v>0</v>
      </c>
      <c r="AM9" s="47">
        <f>IF(AM$3=VLOOKUP($B9,Inputs!$K$19:$O$33,4,FALSE),VLOOKUP($B9,Inputs!$K$19:$O$33,3,FALSE),0)</f>
        <v>0</v>
      </c>
      <c r="AN9" s="48">
        <f>IF(AN$3=VLOOKUP($B9,Inputs!$K$19:$O$33,4,FALSE),VLOOKUP($B9,Inputs!$K$19:$O$33,3,FALSE),0)</f>
        <v>0</v>
      </c>
      <c r="AO9" s="47">
        <f>IF(AO$3=VLOOKUP($B9,Inputs!$K$19:$O$33,4,FALSE),VLOOKUP($B9,Inputs!$K$19:$O$33,3,FALSE),0)</f>
        <v>0</v>
      </c>
      <c r="AP9" s="47">
        <f>IF(AP$3=VLOOKUP($B9,Inputs!$K$19:$O$33,4,FALSE),VLOOKUP($B9,Inputs!$K$19:$O$33,3,FALSE),0)</f>
        <v>0</v>
      </c>
      <c r="AQ9" s="47">
        <f>IF(AQ$3=VLOOKUP($B9,Inputs!$K$19:$O$33,4,FALSE),VLOOKUP($B9,Inputs!$K$19:$O$33,3,FALSE),0)</f>
        <v>0</v>
      </c>
      <c r="AR9" s="47">
        <f>IF(AR$3=VLOOKUP($B9,Inputs!$K$19:$O$33,4,FALSE),VLOOKUP($B9,Inputs!$K$19:$O$33,3,FALSE),0)</f>
        <v>0</v>
      </c>
      <c r="AS9" s="47">
        <f>IF(AS$3=VLOOKUP($B9,Inputs!$K$19:$O$33,4,FALSE),VLOOKUP($B9,Inputs!$K$19:$O$33,3,FALSE),0)</f>
        <v>0</v>
      </c>
      <c r="AT9" s="47">
        <f>IF(AT$3=VLOOKUP($B9,Inputs!$K$19:$O$33,4,FALSE),VLOOKUP($B9,Inputs!$K$19:$O$33,3,FALSE),0)</f>
        <v>0</v>
      </c>
      <c r="AU9" s="47">
        <f>IF(AU$3=VLOOKUP($B9,Inputs!$K$19:$O$33,4,FALSE),VLOOKUP($B9,Inputs!$K$19:$O$33,3,FALSE),0)</f>
        <v>0</v>
      </c>
      <c r="AV9" s="47">
        <f>IF(AV$3=VLOOKUP($B9,Inputs!$K$19:$O$33,4,FALSE),VLOOKUP($B9,Inputs!$K$19:$O$33,3,FALSE),0)</f>
        <v>0</v>
      </c>
      <c r="AW9" s="47">
        <f>IF(AW$3=VLOOKUP($B9,Inputs!$K$19:$O$33,4,FALSE),VLOOKUP($B9,Inputs!$K$19:$O$33,3,FALSE),0)</f>
        <v>0</v>
      </c>
      <c r="AX9" s="47">
        <f>IF(AX$3=VLOOKUP($B9,Inputs!$K$19:$O$33,4,FALSE),VLOOKUP($B9,Inputs!$K$19:$O$33,3,FALSE),0)</f>
        <v>0</v>
      </c>
      <c r="AY9" s="47">
        <f>IF(AY$3=VLOOKUP($B9,Inputs!$K$19:$O$33,4,FALSE),VLOOKUP($B9,Inputs!$K$19:$O$33,3,FALSE),0)</f>
        <v>0</v>
      </c>
      <c r="AZ9" s="48">
        <f>IF(AZ$3=VLOOKUP($B9,Inputs!$K$19:$O$33,4,FALSE),VLOOKUP($B9,Inputs!$K$19:$O$33,3,FALSE),0)</f>
        <v>0</v>
      </c>
      <c r="BA9" s="47">
        <f>IF(BA$3=VLOOKUP($B9,Inputs!$K$19:$O$33,4,FALSE),VLOOKUP($B9,Inputs!$K$19:$O$33,3,FALSE),0)</f>
        <v>0</v>
      </c>
      <c r="BB9" s="47">
        <f>IF(BB$3=VLOOKUP($B9,Inputs!$K$19:$O$33,4,FALSE),VLOOKUP($B9,Inputs!$K$19:$O$33,3,FALSE),0)</f>
        <v>0</v>
      </c>
      <c r="BC9" s="47">
        <f>IF(BC$3=VLOOKUP($B9,Inputs!$K$19:$O$33,4,FALSE),VLOOKUP($B9,Inputs!$K$19:$O$33,3,FALSE),0)</f>
        <v>0</v>
      </c>
      <c r="BD9" s="47">
        <f>IF(BD$3=VLOOKUP($B9,Inputs!$K$19:$O$33,4,FALSE),VLOOKUP($B9,Inputs!$K$19:$O$33,3,FALSE),0)</f>
        <v>0</v>
      </c>
      <c r="BE9" s="47">
        <f>IF(BE$3=VLOOKUP($B9,Inputs!$K$19:$O$33,4,FALSE),VLOOKUP($B9,Inputs!$K$19:$O$33,3,FALSE),0)</f>
        <v>0</v>
      </c>
      <c r="BF9" s="47">
        <f>IF(BF$3=VLOOKUP($B9,Inputs!$K$19:$O$33,4,FALSE),VLOOKUP($B9,Inputs!$K$19:$O$33,3,FALSE),0)</f>
        <v>0</v>
      </c>
      <c r="BG9" s="47">
        <f>IF(BG$3=VLOOKUP($B9,Inputs!$K$19:$O$33,4,FALSE),VLOOKUP($B9,Inputs!$K$19:$O$33,3,FALSE),0)</f>
        <v>0</v>
      </c>
      <c r="BH9" s="47">
        <f>IF(BH$3=VLOOKUP($B9,Inputs!$K$19:$O$33,4,FALSE),VLOOKUP($B9,Inputs!$K$19:$O$33,3,FALSE),0)</f>
        <v>0</v>
      </c>
      <c r="BI9" s="47">
        <f>IF(BI$3=VLOOKUP($B9,Inputs!$K$19:$O$33,4,FALSE),VLOOKUP($B9,Inputs!$K$19:$O$33,3,FALSE),0)</f>
        <v>0</v>
      </c>
      <c r="BJ9" s="47">
        <f>IF(BJ$3=VLOOKUP($B9,Inputs!$K$19:$O$33,4,FALSE),VLOOKUP($B9,Inputs!$K$19:$O$33,3,FALSE),0)</f>
        <v>0</v>
      </c>
      <c r="BK9" s="47">
        <f>IF(BK$3=VLOOKUP($B9,Inputs!$K$19:$O$33,4,FALSE),VLOOKUP($B9,Inputs!$K$19:$O$33,3,FALSE),0)</f>
        <v>0</v>
      </c>
      <c r="BL9" s="49">
        <f>IF(BL$3=VLOOKUP($B9,Inputs!$K$19:$O$33,4,FALSE),VLOOKUP($B9,Inputs!$K$19:$O$33,3,FALSE),0)</f>
        <v>0</v>
      </c>
      <c r="BN9" s="25">
        <f t="shared" si="0"/>
        <v>0</v>
      </c>
      <c r="BO9" s="25">
        <f t="shared" si="1"/>
        <v>10000</v>
      </c>
      <c r="BP9" s="25">
        <f t="shared" si="2"/>
        <v>0</v>
      </c>
      <c r="BQ9" s="25">
        <f t="shared" si="3"/>
        <v>0</v>
      </c>
      <c r="BR9" s="25">
        <f t="shared" si="4"/>
        <v>0</v>
      </c>
    </row>
    <row r="10" spans="1:71" x14ac:dyDescent="0.25">
      <c r="B10" s="45" t="str">
        <f>Inputs!K22</f>
        <v xml:space="preserve">  Improvements</v>
      </c>
      <c r="C10" s="4">
        <f>Inputs!L22</f>
        <v>0</v>
      </c>
      <c r="D10" s="4"/>
      <c r="E10" s="46">
        <f>IF(E$3=VLOOKUP($B10,Inputs!$K$19:$O$33,4,FALSE),VLOOKUP($B10,Inputs!$K$19:$O$33,3,FALSE),0)</f>
        <v>0</v>
      </c>
      <c r="F10" s="47">
        <f>IF(F$3=VLOOKUP($B10,Inputs!$K$19:$O$33,4,FALSE),VLOOKUP($B10,Inputs!$K$19:$O$33,3,FALSE),0)</f>
        <v>0</v>
      </c>
      <c r="G10" s="47">
        <f>IF(G$3=VLOOKUP($B10,Inputs!$K$19:$O$33,4,FALSE),VLOOKUP($B10,Inputs!$K$19:$O$33,3,FALSE),0)</f>
        <v>0</v>
      </c>
      <c r="H10" s="47">
        <f>IF(H$3=VLOOKUP($B10,Inputs!$K$19:$O$33,4,FALSE),VLOOKUP($B10,Inputs!$K$19:$O$33,3,FALSE),0)</f>
        <v>0</v>
      </c>
      <c r="I10" s="47">
        <f>IF(I$3=VLOOKUP($B10,Inputs!$K$19:$O$33,4,FALSE),VLOOKUP($B10,Inputs!$K$19:$O$33,3,FALSE),0)</f>
        <v>0</v>
      </c>
      <c r="J10" s="47">
        <f>IF(J$3=VLOOKUP($B10,Inputs!$K$19:$O$33,4,FALSE),VLOOKUP($B10,Inputs!$K$19:$O$33,3,FALSE),0)</f>
        <v>0</v>
      </c>
      <c r="K10" s="47">
        <f>IF(K$3=VLOOKUP($B10,Inputs!$K$19:$O$33,4,FALSE),VLOOKUP($B10,Inputs!$K$19:$O$33,3,FALSE),0)</f>
        <v>0</v>
      </c>
      <c r="L10" s="47">
        <f>IF(L$3=VLOOKUP($B10,Inputs!$K$19:$O$33,4,FALSE),VLOOKUP($B10,Inputs!$K$19:$O$33,3,FALSE),0)</f>
        <v>0</v>
      </c>
      <c r="M10" s="47">
        <f>IF(M$3=VLOOKUP($B10,Inputs!$K$19:$O$33,4,FALSE),VLOOKUP($B10,Inputs!$K$19:$O$33,3,FALSE),0)</f>
        <v>0</v>
      </c>
      <c r="N10" s="47">
        <f>IF(N$3=VLOOKUP($B10,Inputs!$K$19:$O$33,4,FALSE),VLOOKUP($B10,Inputs!$K$19:$O$33,3,FALSE),0)</f>
        <v>0</v>
      </c>
      <c r="O10" s="47">
        <f>IF(O$3=VLOOKUP($B10,Inputs!$K$19:$O$33,4,FALSE),VLOOKUP($B10,Inputs!$K$19:$O$33,3,FALSE),0)</f>
        <v>0</v>
      </c>
      <c r="P10" s="48">
        <f>IF(P$3=VLOOKUP($B10,Inputs!$K$19:$O$33,4,FALSE),VLOOKUP($B10,Inputs!$K$19:$O$33,3,FALSE),0)</f>
        <v>0</v>
      </c>
      <c r="Q10" s="47">
        <f>IF(Q$3=VLOOKUP($B10,Inputs!$K$19:$O$33,4,FALSE),VLOOKUP($B10,Inputs!$K$19:$O$33,3,FALSE),0)</f>
        <v>0</v>
      </c>
      <c r="R10" s="47">
        <f>IF(R$3=VLOOKUP($B10,Inputs!$K$19:$O$33,4,FALSE),VLOOKUP($B10,Inputs!$K$19:$O$33,3,FALSE),0)</f>
        <v>0</v>
      </c>
      <c r="S10" s="47">
        <f>IF(S$3=VLOOKUP($B10,Inputs!$K$19:$O$33,4,FALSE),VLOOKUP($B10,Inputs!$K$19:$O$33,3,FALSE),0)</f>
        <v>0</v>
      </c>
      <c r="T10" s="47">
        <f>IF(T$3=VLOOKUP($B10,Inputs!$K$19:$O$33,4,FALSE),VLOOKUP($B10,Inputs!$K$19:$O$33,3,FALSE),0)</f>
        <v>0</v>
      </c>
      <c r="U10" s="47">
        <f>IF(U$3=VLOOKUP($B10,Inputs!$K$19:$O$33,4,FALSE),VLOOKUP($B10,Inputs!$K$19:$O$33,3,FALSE),0)</f>
        <v>0</v>
      </c>
      <c r="V10" s="47">
        <f>IF(V$3=VLOOKUP($B10,Inputs!$K$19:$O$33,4,FALSE),VLOOKUP($B10,Inputs!$K$19:$O$33,3,FALSE),0)</f>
        <v>5000</v>
      </c>
      <c r="W10" s="47">
        <f>IF(W$3=VLOOKUP($B10,Inputs!$K$19:$O$33,4,FALSE),VLOOKUP($B10,Inputs!$K$19:$O$33,3,FALSE),0)</f>
        <v>0</v>
      </c>
      <c r="X10" s="47">
        <f>IF(X$3=VLOOKUP($B10,Inputs!$K$19:$O$33,4,FALSE),VLOOKUP($B10,Inputs!$K$19:$O$33,3,FALSE),0)</f>
        <v>0</v>
      </c>
      <c r="Y10" s="47">
        <f>IF(Y$3=VLOOKUP($B10,Inputs!$K$19:$O$33,4,FALSE),VLOOKUP($B10,Inputs!$K$19:$O$33,3,FALSE),0)</f>
        <v>0</v>
      </c>
      <c r="Z10" s="47">
        <f>IF(Z$3=VLOOKUP($B10,Inputs!$K$19:$O$33,4,FALSE),VLOOKUP($B10,Inputs!$K$19:$O$33,3,FALSE),0)</f>
        <v>0</v>
      </c>
      <c r="AA10" s="47">
        <f>IF(AA$3=VLOOKUP($B10,Inputs!$K$19:$O$33,4,FALSE),VLOOKUP($B10,Inputs!$K$19:$O$33,3,FALSE),0)</f>
        <v>0</v>
      </c>
      <c r="AB10" s="48">
        <f>IF(AB$3=VLOOKUP($B10,Inputs!$K$19:$O$33,4,FALSE),VLOOKUP($B10,Inputs!$K$19:$O$33,3,FALSE),0)</f>
        <v>0</v>
      </c>
      <c r="AC10" s="47">
        <f>IF(AC$3=VLOOKUP($B10,Inputs!$K$19:$O$33,4,FALSE),VLOOKUP($B10,Inputs!$K$19:$O$33,3,FALSE),0)</f>
        <v>0</v>
      </c>
      <c r="AD10" s="47">
        <f>IF(AD$3=VLOOKUP($B10,Inputs!$K$19:$O$33,4,FALSE),VLOOKUP($B10,Inputs!$K$19:$O$33,3,FALSE),0)</f>
        <v>0</v>
      </c>
      <c r="AE10" s="47">
        <f>IF(AE$3=VLOOKUP($B10,Inputs!$K$19:$O$33,4,FALSE),VLOOKUP($B10,Inputs!$K$19:$O$33,3,FALSE),0)</f>
        <v>0</v>
      </c>
      <c r="AF10" s="47">
        <f>IF(AF$3=VLOOKUP($B10,Inputs!$K$19:$O$33,4,FALSE),VLOOKUP($B10,Inputs!$K$19:$O$33,3,FALSE),0)</f>
        <v>0</v>
      </c>
      <c r="AG10" s="47">
        <f>IF(AG$3=VLOOKUP($B10,Inputs!$K$19:$O$33,4,FALSE),VLOOKUP($B10,Inputs!$K$19:$O$33,3,FALSE),0)</f>
        <v>0</v>
      </c>
      <c r="AH10" s="47">
        <f>IF(AH$3=VLOOKUP($B10,Inputs!$K$19:$O$33,4,FALSE),VLOOKUP($B10,Inputs!$K$19:$O$33,3,FALSE),0)</f>
        <v>0</v>
      </c>
      <c r="AI10" s="47">
        <f>IF(AI$3=VLOOKUP($B10,Inputs!$K$19:$O$33,4,FALSE),VLOOKUP($B10,Inputs!$K$19:$O$33,3,FALSE),0)</f>
        <v>0</v>
      </c>
      <c r="AJ10" s="47">
        <f>IF(AJ$3=VLOOKUP($B10,Inputs!$K$19:$O$33,4,FALSE),VLOOKUP($B10,Inputs!$K$19:$O$33,3,FALSE),0)</f>
        <v>0</v>
      </c>
      <c r="AK10" s="47">
        <f>IF(AK$3=VLOOKUP($B10,Inputs!$K$19:$O$33,4,FALSE),VLOOKUP($B10,Inputs!$K$19:$O$33,3,FALSE),0)</f>
        <v>0</v>
      </c>
      <c r="AL10" s="47">
        <f>IF(AL$3=VLOOKUP($B10,Inputs!$K$19:$O$33,4,FALSE),VLOOKUP($B10,Inputs!$K$19:$O$33,3,FALSE),0)</f>
        <v>0</v>
      </c>
      <c r="AM10" s="47">
        <f>IF(AM$3=VLOOKUP($B10,Inputs!$K$19:$O$33,4,FALSE),VLOOKUP($B10,Inputs!$K$19:$O$33,3,FALSE),0)</f>
        <v>0</v>
      </c>
      <c r="AN10" s="48">
        <f>IF(AN$3=VLOOKUP($B10,Inputs!$K$19:$O$33,4,FALSE),VLOOKUP($B10,Inputs!$K$19:$O$33,3,FALSE),0)</f>
        <v>0</v>
      </c>
      <c r="AO10" s="47">
        <f>IF(AO$3=VLOOKUP($B10,Inputs!$K$19:$O$33,4,FALSE),VLOOKUP($B10,Inputs!$K$19:$O$33,3,FALSE),0)</f>
        <v>0</v>
      </c>
      <c r="AP10" s="47">
        <f>IF(AP$3=VLOOKUP($B10,Inputs!$K$19:$O$33,4,FALSE),VLOOKUP($B10,Inputs!$K$19:$O$33,3,FALSE),0)</f>
        <v>0</v>
      </c>
      <c r="AQ10" s="47">
        <f>IF(AQ$3=VLOOKUP($B10,Inputs!$K$19:$O$33,4,FALSE),VLOOKUP($B10,Inputs!$K$19:$O$33,3,FALSE),0)</f>
        <v>0</v>
      </c>
      <c r="AR10" s="47">
        <f>IF(AR$3=VLOOKUP($B10,Inputs!$K$19:$O$33,4,FALSE),VLOOKUP($B10,Inputs!$K$19:$O$33,3,FALSE),0)</f>
        <v>0</v>
      </c>
      <c r="AS10" s="47">
        <f>IF(AS$3=VLOOKUP($B10,Inputs!$K$19:$O$33,4,FALSE),VLOOKUP($B10,Inputs!$K$19:$O$33,3,FALSE),0)</f>
        <v>0</v>
      </c>
      <c r="AT10" s="47">
        <f>IF(AT$3=VLOOKUP($B10,Inputs!$K$19:$O$33,4,FALSE),VLOOKUP($B10,Inputs!$K$19:$O$33,3,FALSE),0)</f>
        <v>0</v>
      </c>
      <c r="AU10" s="47">
        <f>IF(AU$3=VLOOKUP($B10,Inputs!$K$19:$O$33,4,FALSE),VLOOKUP($B10,Inputs!$K$19:$O$33,3,FALSE),0)</f>
        <v>0</v>
      </c>
      <c r="AV10" s="47">
        <f>IF(AV$3=VLOOKUP($B10,Inputs!$K$19:$O$33,4,FALSE),VLOOKUP($B10,Inputs!$K$19:$O$33,3,FALSE),0)</f>
        <v>0</v>
      </c>
      <c r="AW10" s="47">
        <f>IF(AW$3=VLOOKUP($B10,Inputs!$K$19:$O$33,4,FALSE),VLOOKUP($B10,Inputs!$K$19:$O$33,3,FALSE),0)</f>
        <v>0</v>
      </c>
      <c r="AX10" s="47">
        <f>IF(AX$3=VLOOKUP($B10,Inputs!$K$19:$O$33,4,FALSE),VLOOKUP($B10,Inputs!$K$19:$O$33,3,FALSE),0)</f>
        <v>0</v>
      </c>
      <c r="AY10" s="47">
        <f>IF(AY$3=VLOOKUP($B10,Inputs!$K$19:$O$33,4,FALSE),VLOOKUP($B10,Inputs!$K$19:$O$33,3,FALSE),0)</f>
        <v>0</v>
      </c>
      <c r="AZ10" s="48">
        <f>IF(AZ$3=VLOOKUP($B10,Inputs!$K$19:$O$33,4,FALSE),VLOOKUP($B10,Inputs!$K$19:$O$33,3,FALSE),0)</f>
        <v>0</v>
      </c>
      <c r="BA10" s="47">
        <f>IF(BA$3=VLOOKUP($B10,Inputs!$K$19:$O$33,4,FALSE),VLOOKUP($B10,Inputs!$K$19:$O$33,3,FALSE),0)</f>
        <v>0</v>
      </c>
      <c r="BB10" s="47">
        <f>IF(BB$3=VLOOKUP($B10,Inputs!$K$19:$O$33,4,FALSE),VLOOKUP($B10,Inputs!$K$19:$O$33,3,FALSE),0)</f>
        <v>0</v>
      </c>
      <c r="BC10" s="47">
        <f>IF(BC$3=VLOOKUP($B10,Inputs!$K$19:$O$33,4,FALSE),VLOOKUP($B10,Inputs!$K$19:$O$33,3,FALSE),0)</f>
        <v>0</v>
      </c>
      <c r="BD10" s="47">
        <f>IF(BD$3=VLOOKUP($B10,Inputs!$K$19:$O$33,4,FALSE),VLOOKUP($B10,Inputs!$K$19:$O$33,3,FALSE),0)</f>
        <v>0</v>
      </c>
      <c r="BE10" s="47">
        <f>IF(BE$3=VLOOKUP($B10,Inputs!$K$19:$O$33,4,FALSE),VLOOKUP($B10,Inputs!$K$19:$O$33,3,FALSE),0)</f>
        <v>0</v>
      </c>
      <c r="BF10" s="47">
        <f>IF(BF$3=VLOOKUP($B10,Inputs!$K$19:$O$33,4,FALSE),VLOOKUP($B10,Inputs!$K$19:$O$33,3,FALSE),0)</f>
        <v>0</v>
      </c>
      <c r="BG10" s="47">
        <f>IF(BG$3=VLOOKUP($B10,Inputs!$K$19:$O$33,4,FALSE),VLOOKUP($B10,Inputs!$K$19:$O$33,3,FALSE),0)</f>
        <v>0</v>
      </c>
      <c r="BH10" s="47">
        <f>IF(BH$3=VLOOKUP($B10,Inputs!$K$19:$O$33,4,FALSE),VLOOKUP($B10,Inputs!$K$19:$O$33,3,FALSE),0)</f>
        <v>0</v>
      </c>
      <c r="BI10" s="47">
        <f>IF(BI$3=VLOOKUP($B10,Inputs!$K$19:$O$33,4,FALSE),VLOOKUP($B10,Inputs!$K$19:$O$33,3,FALSE),0)</f>
        <v>0</v>
      </c>
      <c r="BJ10" s="47">
        <f>IF(BJ$3=VLOOKUP($B10,Inputs!$K$19:$O$33,4,FALSE),VLOOKUP($B10,Inputs!$K$19:$O$33,3,FALSE),0)</f>
        <v>0</v>
      </c>
      <c r="BK10" s="47">
        <f>IF(BK$3=VLOOKUP($B10,Inputs!$K$19:$O$33,4,FALSE),VLOOKUP($B10,Inputs!$K$19:$O$33,3,FALSE),0)</f>
        <v>0</v>
      </c>
      <c r="BL10" s="49">
        <f>IF(BL$3=VLOOKUP($B10,Inputs!$K$19:$O$33,4,FALSE),VLOOKUP($B10,Inputs!$K$19:$O$33,3,FALSE),0)</f>
        <v>0</v>
      </c>
      <c r="BN10" s="25">
        <f t="shared" si="0"/>
        <v>0</v>
      </c>
      <c r="BO10" s="25">
        <f t="shared" si="1"/>
        <v>5000</v>
      </c>
      <c r="BP10" s="25">
        <f t="shared" si="2"/>
        <v>0</v>
      </c>
      <c r="BQ10" s="25">
        <f t="shared" si="3"/>
        <v>0</v>
      </c>
      <c r="BR10" s="25">
        <f t="shared" si="4"/>
        <v>0</v>
      </c>
    </row>
    <row r="11" spans="1:71" x14ac:dyDescent="0.25">
      <c r="B11" s="45" t="str">
        <f>Inputs!K23</f>
        <v xml:space="preserve">  Intellectual Prop.</v>
      </c>
      <c r="C11" s="4">
        <f>Inputs!L23</f>
        <v>0</v>
      </c>
      <c r="D11" s="4"/>
      <c r="E11" s="46">
        <f>IF(E$3=VLOOKUP($B11,Inputs!$K$19:$O$33,4,FALSE),VLOOKUP($B11,Inputs!$K$19:$O$33,3,FALSE),0)</f>
        <v>0</v>
      </c>
      <c r="F11" s="47">
        <f>IF(F$3=VLOOKUP($B11,Inputs!$K$19:$O$33,4,FALSE),VLOOKUP($B11,Inputs!$K$19:$O$33,3,FALSE),0)</f>
        <v>0</v>
      </c>
      <c r="G11" s="47">
        <f>IF(G$3=VLOOKUP($B11,Inputs!$K$19:$O$33,4,FALSE),VLOOKUP($B11,Inputs!$K$19:$O$33,3,FALSE),0)</f>
        <v>9000</v>
      </c>
      <c r="H11" s="47">
        <f>IF(H$3=VLOOKUP($B11,Inputs!$K$19:$O$33,4,FALSE),VLOOKUP($B11,Inputs!$K$19:$O$33,3,FALSE),0)</f>
        <v>0</v>
      </c>
      <c r="I11" s="47">
        <f>IF(I$3=VLOOKUP($B11,Inputs!$K$19:$O$33,4,FALSE),VLOOKUP($B11,Inputs!$K$19:$O$33,3,FALSE),0)</f>
        <v>0</v>
      </c>
      <c r="J11" s="47">
        <f>IF(J$3=VLOOKUP($B11,Inputs!$K$19:$O$33,4,FALSE),VLOOKUP($B11,Inputs!$K$19:$O$33,3,FALSE),0)</f>
        <v>0</v>
      </c>
      <c r="K11" s="47">
        <f>IF(K$3=VLOOKUP($B11,Inputs!$K$19:$O$33,4,FALSE),VLOOKUP($B11,Inputs!$K$19:$O$33,3,FALSE),0)</f>
        <v>0</v>
      </c>
      <c r="L11" s="47">
        <f>IF(L$3=VLOOKUP($B11,Inputs!$K$19:$O$33,4,FALSE),VLOOKUP($B11,Inputs!$K$19:$O$33,3,FALSE),0)</f>
        <v>0</v>
      </c>
      <c r="M11" s="47">
        <f>IF(M$3=VLOOKUP($B11,Inputs!$K$19:$O$33,4,FALSE),VLOOKUP($B11,Inputs!$K$19:$O$33,3,FALSE),0)</f>
        <v>0</v>
      </c>
      <c r="N11" s="47">
        <f>IF(N$3=VLOOKUP($B11,Inputs!$K$19:$O$33,4,FALSE),VLOOKUP($B11,Inputs!$K$19:$O$33,3,FALSE),0)</f>
        <v>0</v>
      </c>
      <c r="O11" s="47">
        <f>IF(O$3=VLOOKUP($B11,Inputs!$K$19:$O$33,4,FALSE),VLOOKUP($B11,Inputs!$K$19:$O$33,3,FALSE),0)</f>
        <v>0</v>
      </c>
      <c r="P11" s="48">
        <f>IF(P$3=VLOOKUP($B11,Inputs!$K$19:$O$33,4,FALSE),VLOOKUP($B11,Inputs!$K$19:$O$33,3,FALSE),0)</f>
        <v>0</v>
      </c>
      <c r="Q11" s="47">
        <f>IF(Q$3=VLOOKUP($B11,Inputs!$K$19:$O$33,4,FALSE),VLOOKUP($B11,Inputs!$K$19:$O$33,3,FALSE),0)</f>
        <v>0</v>
      </c>
      <c r="R11" s="47">
        <f>IF(R$3=VLOOKUP($B11,Inputs!$K$19:$O$33,4,FALSE),VLOOKUP($B11,Inputs!$K$19:$O$33,3,FALSE),0)</f>
        <v>0</v>
      </c>
      <c r="S11" s="47">
        <f>IF(S$3=VLOOKUP($B11,Inputs!$K$19:$O$33,4,FALSE),VLOOKUP($B11,Inputs!$K$19:$O$33,3,FALSE),0)</f>
        <v>0</v>
      </c>
      <c r="T11" s="47">
        <f>IF(T$3=VLOOKUP($B11,Inputs!$K$19:$O$33,4,FALSE),VLOOKUP($B11,Inputs!$K$19:$O$33,3,FALSE),0)</f>
        <v>0</v>
      </c>
      <c r="U11" s="47">
        <f>IF(U$3=VLOOKUP($B11,Inputs!$K$19:$O$33,4,FALSE),VLOOKUP($B11,Inputs!$K$19:$O$33,3,FALSE),0)</f>
        <v>0</v>
      </c>
      <c r="V11" s="47">
        <f>IF(V$3=VLOOKUP($B11,Inputs!$K$19:$O$33,4,FALSE),VLOOKUP($B11,Inputs!$K$19:$O$33,3,FALSE),0)</f>
        <v>0</v>
      </c>
      <c r="W11" s="47">
        <f>IF(W$3=VLOOKUP($B11,Inputs!$K$19:$O$33,4,FALSE),VLOOKUP($B11,Inputs!$K$19:$O$33,3,FALSE),0)</f>
        <v>0</v>
      </c>
      <c r="X11" s="47">
        <f>IF(X$3=VLOOKUP($B11,Inputs!$K$19:$O$33,4,FALSE),VLOOKUP($B11,Inputs!$K$19:$O$33,3,FALSE),0)</f>
        <v>0</v>
      </c>
      <c r="Y11" s="47">
        <f>IF(Y$3=VLOOKUP($B11,Inputs!$K$19:$O$33,4,FALSE),VLOOKUP($B11,Inputs!$K$19:$O$33,3,FALSE),0)</f>
        <v>0</v>
      </c>
      <c r="Z11" s="47">
        <f>IF(Z$3=VLOOKUP($B11,Inputs!$K$19:$O$33,4,FALSE),VLOOKUP($B11,Inputs!$K$19:$O$33,3,FALSE),0)</f>
        <v>0</v>
      </c>
      <c r="AA11" s="47">
        <f>IF(AA$3=VLOOKUP($B11,Inputs!$K$19:$O$33,4,FALSE),VLOOKUP($B11,Inputs!$K$19:$O$33,3,FALSE),0)</f>
        <v>0</v>
      </c>
      <c r="AB11" s="48">
        <f>IF(AB$3=VLOOKUP($B11,Inputs!$K$19:$O$33,4,FALSE),VLOOKUP($B11,Inputs!$K$19:$O$33,3,FALSE),0)</f>
        <v>0</v>
      </c>
      <c r="AC11" s="47">
        <f>IF(AC$3=VLOOKUP($B11,Inputs!$K$19:$O$33,4,FALSE),VLOOKUP($B11,Inputs!$K$19:$O$33,3,FALSE),0)</f>
        <v>0</v>
      </c>
      <c r="AD11" s="47">
        <f>IF(AD$3=VLOOKUP($B11,Inputs!$K$19:$O$33,4,FALSE),VLOOKUP($B11,Inputs!$K$19:$O$33,3,FALSE),0)</f>
        <v>0</v>
      </c>
      <c r="AE11" s="47">
        <f>IF(AE$3=VLOOKUP($B11,Inputs!$K$19:$O$33,4,FALSE),VLOOKUP($B11,Inputs!$K$19:$O$33,3,FALSE),0)</f>
        <v>0</v>
      </c>
      <c r="AF11" s="47">
        <f>IF(AF$3=VLOOKUP($B11,Inputs!$K$19:$O$33,4,FALSE),VLOOKUP($B11,Inputs!$K$19:$O$33,3,FALSE),0)</f>
        <v>0</v>
      </c>
      <c r="AG11" s="47">
        <f>IF(AG$3=VLOOKUP($B11,Inputs!$K$19:$O$33,4,FALSE),VLOOKUP($B11,Inputs!$K$19:$O$33,3,FALSE),0)</f>
        <v>0</v>
      </c>
      <c r="AH11" s="47">
        <f>IF(AH$3=VLOOKUP($B11,Inputs!$K$19:$O$33,4,FALSE),VLOOKUP($B11,Inputs!$K$19:$O$33,3,FALSE),0)</f>
        <v>0</v>
      </c>
      <c r="AI11" s="47">
        <f>IF(AI$3=VLOOKUP($B11,Inputs!$K$19:$O$33,4,FALSE),VLOOKUP($B11,Inputs!$K$19:$O$33,3,FALSE),0)</f>
        <v>0</v>
      </c>
      <c r="AJ11" s="47">
        <f>IF(AJ$3=VLOOKUP($B11,Inputs!$K$19:$O$33,4,FALSE),VLOOKUP($B11,Inputs!$K$19:$O$33,3,FALSE),0)</f>
        <v>0</v>
      </c>
      <c r="AK11" s="47">
        <f>IF(AK$3=VLOOKUP($B11,Inputs!$K$19:$O$33,4,FALSE),VLOOKUP($B11,Inputs!$K$19:$O$33,3,FALSE),0)</f>
        <v>0</v>
      </c>
      <c r="AL11" s="47">
        <f>IF(AL$3=VLOOKUP($B11,Inputs!$K$19:$O$33,4,FALSE),VLOOKUP($B11,Inputs!$K$19:$O$33,3,FALSE),0)</f>
        <v>0</v>
      </c>
      <c r="AM11" s="47">
        <f>IF(AM$3=VLOOKUP($B11,Inputs!$K$19:$O$33,4,FALSE),VLOOKUP($B11,Inputs!$K$19:$O$33,3,FALSE),0)</f>
        <v>0</v>
      </c>
      <c r="AN11" s="48">
        <f>IF(AN$3=VLOOKUP($B11,Inputs!$K$19:$O$33,4,FALSE),VLOOKUP($B11,Inputs!$K$19:$O$33,3,FALSE),0)</f>
        <v>0</v>
      </c>
      <c r="AO11" s="47">
        <f>IF(AO$3=VLOOKUP($B11,Inputs!$K$19:$O$33,4,FALSE),VLOOKUP($B11,Inputs!$K$19:$O$33,3,FALSE),0)</f>
        <v>0</v>
      </c>
      <c r="AP11" s="47">
        <f>IF(AP$3=VLOOKUP($B11,Inputs!$K$19:$O$33,4,FALSE),VLOOKUP($B11,Inputs!$K$19:$O$33,3,FALSE),0)</f>
        <v>0</v>
      </c>
      <c r="AQ11" s="47">
        <f>IF(AQ$3=VLOOKUP($B11,Inputs!$K$19:$O$33,4,FALSE),VLOOKUP($B11,Inputs!$K$19:$O$33,3,FALSE),0)</f>
        <v>0</v>
      </c>
      <c r="AR11" s="47">
        <f>IF(AR$3=VLOOKUP($B11,Inputs!$K$19:$O$33,4,FALSE),VLOOKUP($B11,Inputs!$K$19:$O$33,3,FALSE),0)</f>
        <v>0</v>
      </c>
      <c r="AS11" s="47">
        <f>IF(AS$3=VLOOKUP($B11,Inputs!$K$19:$O$33,4,FALSE),VLOOKUP($B11,Inputs!$K$19:$O$33,3,FALSE),0)</f>
        <v>0</v>
      </c>
      <c r="AT11" s="47">
        <f>IF(AT$3=VLOOKUP($B11,Inputs!$K$19:$O$33,4,FALSE),VLOOKUP($B11,Inputs!$K$19:$O$33,3,FALSE),0)</f>
        <v>0</v>
      </c>
      <c r="AU11" s="47">
        <f>IF(AU$3=VLOOKUP($B11,Inputs!$K$19:$O$33,4,FALSE),VLOOKUP($B11,Inputs!$K$19:$O$33,3,FALSE),0)</f>
        <v>0</v>
      </c>
      <c r="AV11" s="47">
        <f>IF(AV$3=VLOOKUP($B11,Inputs!$K$19:$O$33,4,FALSE),VLOOKUP($B11,Inputs!$K$19:$O$33,3,FALSE),0)</f>
        <v>0</v>
      </c>
      <c r="AW11" s="47">
        <f>IF(AW$3=VLOOKUP($B11,Inputs!$K$19:$O$33,4,FALSE),VLOOKUP($B11,Inputs!$K$19:$O$33,3,FALSE),0)</f>
        <v>0</v>
      </c>
      <c r="AX11" s="47">
        <f>IF(AX$3=VLOOKUP($B11,Inputs!$K$19:$O$33,4,FALSE),VLOOKUP($B11,Inputs!$K$19:$O$33,3,FALSE),0)</f>
        <v>0</v>
      </c>
      <c r="AY11" s="47">
        <f>IF(AY$3=VLOOKUP($B11,Inputs!$K$19:$O$33,4,FALSE),VLOOKUP($B11,Inputs!$K$19:$O$33,3,FALSE),0)</f>
        <v>0</v>
      </c>
      <c r="AZ11" s="48">
        <f>IF(AZ$3=VLOOKUP($B11,Inputs!$K$19:$O$33,4,FALSE),VLOOKUP($B11,Inputs!$K$19:$O$33,3,FALSE),0)</f>
        <v>0</v>
      </c>
      <c r="BA11" s="47">
        <f>IF(BA$3=VLOOKUP($B11,Inputs!$K$19:$O$33,4,FALSE),VLOOKUP($B11,Inputs!$K$19:$O$33,3,FALSE),0)</f>
        <v>0</v>
      </c>
      <c r="BB11" s="47">
        <f>IF(BB$3=VLOOKUP($B11,Inputs!$K$19:$O$33,4,FALSE),VLOOKUP($B11,Inputs!$K$19:$O$33,3,FALSE),0)</f>
        <v>0</v>
      </c>
      <c r="BC11" s="47">
        <f>IF(BC$3=VLOOKUP($B11,Inputs!$K$19:$O$33,4,FALSE),VLOOKUP($B11,Inputs!$K$19:$O$33,3,FALSE),0)</f>
        <v>0</v>
      </c>
      <c r="BD11" s="47">
        <f>IF(BD$3=VLOOKUP($B11,Inputs!$K$19:$O$33,4,FALSE),VLOOKUP($B11,Inputs!$K$19:$O$33,3,FALSE),0)</f>
        <v>0</v>
      </c>
      <c r="BE11" s="47">
        <f>IF(BE$3=VLOOKUP($B11,Inputs!$K$19:$O$33,4,FALSE),VLOOKUP($B11,Inputs!$K$19:$O$33,3,FALSE),0)</f>
        <v>0</v>
      </c>
      <c r="BF11" s="47">
        <f>IF(BF$3=VLOOKUP($B11,Inputs!$K$19:$O$33,4,FALSE),VLOOKUP($B11,Inputs!$K$19:$O$33,3,FALSE),0)</f>
        <v>0</v>
      </c>
      <c r="BG11" s="47">
        <f>IF(BG$3=VLOOKUP($B11,Inputs!$K$19:$O$33,4,FALSE),VLOOKUP($B11,Inputs!$K$19:$O$33,3,FALSE),0)</f>
        <v>0</v>
      </c>
      <c r="BH11" s="47">
        <f>IF(BH$3=VLOOKUP($B11,Inputs!$K$19:$O$33,4,FALSE),VLOOKUP($B11,Inputs!$K$19:$O$33,3,FALSE),0)</f>
        <v>0</v>
      </c>
      <c r="BI11" s="47">
        <f>IF(BI$3=VLOOKUP($B11,Inputs!$K$19:$O$33,4,FALSE),VLOOKUP($B11,Inputs!$K$19:$O$33,3,FALSE),0)</f>
        <v>0</v>
      </c>
      <c r="BJ11" s="47">
        <f>IF(BJ$3=VLOOKUP($B11,Inputs!$K$19:$O$33,4,FALSE),VLOOKUP($B11,Inputs!$K$19:$O$33,3,FALSE),0)</f>
        <v>0</v>
      </c>
      <c r="BK11" s="47">
        <f>IF(BK$3=VLOOKUP($B11,Inputs!$K$19:$O$33,4,FALSE),VLOOKUP($B11,Inputs!$K$19:$O$33,3,FALSE),0)</f>
        <v>0</v>
      </c>
      <c r="BL11" s="49">
        <f>IF(BL$3=VLOOKUP($B11,Inputs!$K$19:$O$33,4,FALSE),VLOOKUP($B11,Inputs!$K$19:$O$33,3,FALSE),0)</f>
        <v>0</v>
      </c>
      <c r="BN11" s="25">
        <f t="shared" si="0"/>
        <v>9000</v>
      </c>
      <c r="BO11" s="25">
        <f t="shared" si="1"/>
        <v>0</v>
      </c>
      <c r="BP11" s="25">
        <f t="shared" si="2"/>
        <v>0</v>
      </c>
      <c r="BQ11" s="25">
        <f t="shared" si="3"/>
        <v>0</v>
      </c>
      <c r="BR11" s="25">
        <f t="shared" si="4"/>
        <v>0</v>
      </c>
    </row>
    <row r="12" spans="1:71" x14ac:dyDescent="0.25">
      <c r="B12" s="45" t="str">
        <f>Inputs!K24</f>
        <v xml:space="preserve">  Other 1</v>
      </c>
      <c r="C12" s="4">
        <f>Inputs!L24</f>
        <v>0</v>
      </c>
      <c r="D12" s="4"/>
      <c r="E12" s="46">
        <f>IF(E$3=VLOOKUP($B12,Inputs!$K$19:$O$33,4,FALSE),VLOOKUP($B12,Inputs!$K$19:$O$33,3,FALSE),0)</f>
        <v>1000</v>
      </c>
      <c r="F12" s="47">
        <f>IF(F$3=VLOOKUP($B12,Inputs!$K$19:$O$33,4,FALSE),VLOOKUP($B12,Inputs!$K$19:$O$33,3,FALSE),0)</f>
        <v>0</v>
      </c>
      <c r="G12" s="47">
        <f>IF(G$3=VLOOKUP($B12,Inputs!$K$19:$O$33,4,FALSE),VLOOKUP($B12,Inputs!$K$19:$O$33,3,FALSE),0)</f>
        <v>0</v>
      </c>
      <c r="H12" s="47">
        <f>IF(H$3=VLOOKUP($B12,Inputs!$K$19:$O$33,4,FALSE),VLOOKUP($B12,Inputs!$K$19:$O$33,3,FALSE),0)</f>
        <v>0</v>
      </c>
      <c r="I12" s="47">
        <f>IF(I$3=VLOOKUP($B12,Inputs!$K$19:$O$33,4,FALSE),VLOOKUP($B12,Inputs!$K$19:$O$33,3,FALSE),0)</f>
        <v>0</v>
      </c>
      <c r="J12" s="47">
        <f>IF(J$3=VLOOKUP($B12,Inputs!$K$19:$O$33,4,FALSE),VLOOKUP($B12,Inputs!$K$19:$O$33,3,FALSE),0)</f>
        <v>0</v>
      </c>
      <c r="K12" s="47">
        <f>IF(K$3=VLOOKUP($B12,Inputs!$K$19:$O$33,4,FALSE),VLOOKUP($B12,Inputs!$K$19:$O$33,3,FALSE),0)</f>
        <v>0</v>
      </c>
      <c r="L12" s="47">
        <f>IF(L$3=VLOOKUP($B12,Inputs!$K$19:$O$33,4,FALSE),VLOOKUP($B12,Inputs!$K$19:$O$33,3,FALSE),0)</f>
        <v>0</v>
      </c>
      <c r="M12" s="47">
        <f>IF(M$3=VLOOKUP($B12,Inputs!$K$19:$O$33,4,FALSE),VLOOKUP($B12,Inputs!$K$19:$O$33,3,FALSE),0)</f>
        <v>0</v>
      </c>
      <c r="N12" s="47">
        <f>IF(N$3=VLOOKUP($B12,Inputs!$K$19:$O$33,4,FALSE),VLOOKUP($B12,Inputs!$K$19:$O$33,3,FALSE),0)</f>
        <v>0</v>
      </c>
      <c r="O12" s="47">
        <f>IF(O$3=VLOOKUP($B12,Inputs!$K$19:$O$33,4,FALSE),VLOOKUP($B12,Inputs!$K$19:$O$33,3,FALSE),0)</f>
        <v>0</v>
      </c>
      <c r="P12" s="48">
        <f>IF(P$3=VLOOKUP($B12,Inputs!$K$19:$O$33,4,FALSE),VLOOKUP($B12,Inputs!$K$19:$O$33,3,FALSE),0)</f>
        <v>0</v>
      </c>
      <c r="Q12" s="47">
        <f>IF(Q$3=VLOOKUP($B12,Inputs!$K$19:$O$33,4,FALSE),VLOOKUP($B12,Inputs!$K$19:$O$33,3,FALSE),0)</f>
        <v>0</v>
      </c>
      <c r="R12" s="47">
        <f>IF(R$3=VLOOKUP($B12,Inputs!$K$19:$O$33,4,FALSE),VLOOKUP($B12,Inputs!$K$19:$O$33,3,FALSE),0)</f>
        <v>0</v>
      </c>
      <c r="S12" s="47">
        <f>IF(S$3=VLOOKUP($B12,Inputs!$K$19:$O$33,4,FALSE),VLOOKUP($B12,Inputs!$K$19:$O$33,3,FALSE),0)</f>
        <v>0</v>
      </c>
      <c r="T12" s="47">
        <f>IF(T$3=VLOOKUP($B12,Inputs!$K$19:$O$33,4,FALSE),VLOOKUP($B12,Inputs!$K$19:$O$33,3,FALSE),0)</f>
        <v>0</v>
      </c>
      <c r="U12" s="47">
        <f>IF(U$3=VLOOKUP($B12,Inputs!$K$19:$O$33,4,FALSE),VLOOKUP($B12,Inputs!$K$19:$O$33,3,FALSE),0)</f>
        <v>0</v>
      </c>
      <c r="V12" s="47">
        <f>IF(V$3=VLOOKUP($B12,Inputs!$K$19:$O$33,4,FALSE),VLOOKUP($B12,Inputs!$K$19:$O$33,3,FALSE),0)</f>
        <v>0</v>
      </c>
      <c r="W12" s="47">
        <f>IF(W$3=VLOOKUP($B12,Inputs!$K$19:$O$33,4,FALSE),VLOOKUP($B12,Inputs!$K$19:$O$33,3,FALSE),0)</f>
        <v>0</v>
      </c>
      <c r="X12" s="47">
        <f>IF(X$3=VLOOKUP($B12,Inputs!$K$19:$O$33,4,FALSE),VLOOKUP($B12,Inputs!$K$19:$O$33,3,FALSE),0)</f>
        <v>0</v>
      </c>
      <c r="Y12" s="47">
        <f>IF(Y$3=VLOOKUP($B12,Inputs!$K$19:$O$33,4,FALSE),VLOOKUP($B12,Inputs!$K$19:$O$33,3,FALSE),0)</f>
        <v>0</v>
      </c>
      <c r="Z12" s="47">
        <f>IF(Z$3=VLOOKUP($B12,Inputs!$K$19:$O$33,4,FALSE),VLOOKUP($B12,Inputs!$K$19:$O$33,3,FALSE),0)</f>
        <v>0</v>
      </c>
      <c r="AA12" s="47">
        <f>IF(AA$3=VLOOKUP($B12,Inputs!$K$19:$O$33,4,FALSE),VLOOKUP($B12,Inputs!$K$19:$O$33,3,FALSE),0)</f>
        <v>0</v>
      </c>
      <c r="AB12" s="48">
        <f>IF(AB$3=VLOOKUP($B12,Inputs!$K$19:$O$33,4,FALSE),VLOOKUP($B12,Inputs!$K$19:$O$33,3,FALSE),0)</f>
        <v>0</v>
      </c>
      <c r="AC12" s="47">
        <f>IF(AC$3=VLOOKUP($B12,Inputs!$K$19:$O$33,4,FALSE),VLOOKUP($B12,Inputs!$K$19:$O$33,3,FALSE),0)</f>
        <v>0</v>
      </c>
      <c r="AD12" s="47">
        <f>IF(AD$3=VLOOKUP($B12,Inputs!$K$19:$O$33,4,FALSE),VLOOKUP($B12,Inputs!$K$19:$O$33,3,FALSE),0)</f>
        <v>0</v>
      </c>
      <c r="AE12" s="47">
        <f>IF(AE$3=VLOOKUP($B12,Inputs!$K$19:$O$33,4,FALSE),VLOOKUP($B12,Inputs!$K$19:$O$33,3,FALSE),0)</f>
        <v>0</v>
      </c>
      <c r="AF12" s="47">
        <f>IF(AF$3=VLOOKUP($B12,Inputs!$K$19:$O$33,4,FALSE),VLOOKUP($B12,Inputs!$K$19:$O$33,3,FALSE),0)</f>
        <v>0</v>
      </c>
      <c r="AG12" s="47">
        <f>IF(AG$3=VLOOKUP($B12,Inputs!$K$19:$O$33,4,FALSE),VLOOKUP($B12,Inputs!$K$19:$O$33,3,FALSE),0)</f>
        <v>0</v>
      </c>
      <c r="AH12" s="47">
        <f>IF(AH$3=VLOOKUP($B12,Inputs!$K$19:$O$33,4,FALSE),VLOOKUP($B12,Inputs!$K$19:$O$33,3,FALSE),0)</f>
        <v>0</v>
      </c>
      <c r="AI12" s="47">
        <f>IF(AI$3=VLOOKUP($B12,Inputs!$K$19:$O$33,4,FALSE),VLOOKUP($B12,Inputs!$K$19:$O$33,3,FALSE),0)</f>
        <v>0</v>
      </c>
      <c r="AJ12" s="47">
        <f>IF(AJ$3=VLOOKUP($B12,Inputs!$K$19:$O$33,4,FALSE),VLOOKUP($B12,Inputs!$K$19:$O$33,3,FALSE),0)</f>
        <v>0</v>
      </c>
      <c r="AK12" s="47">
        <f>IF(AK$3=VLOOKUP($B12,Inputs!$K$19:$O$33,4,FALSE),VLOOKUP($B12,Inputs!$K$19:$O$33,3,FALSE),0)</f>
        <v>0</v>
      </c>
      <c r="AL12" s="47">
        <f>IF(AL$3=VLOOKUP($B12,Inputs!$K$19:$O$33,4,FALSE),VLOOKUP($B12,Inputs!$K$19:$O$33,3,FALSE),0)</f>
        <v>0</v>
      </c>
      <c r="AM12" s="47">
        <f>IF(AM$3=VLOOKUP($B12,Inputs!$K$19:$O$33,4,FALSE),VLOOKUP($B12,Inputs!$K$19:$O$33,3,FALSE),0)</f>
        <v>0</v>
      </c>
      <c r="AN12" s="48">
        <f>IF(AN$3=VLOOKUP($B12,Inputs!$K$19:$O$33,4,FALSE),VLOOKUP($B12,Inputs!$K$19:$O$33,3,FALSE),0)</f>
        <v>0</v>
      </c>
      <c r="AO12" s="47">
        <f>IF(AO$3=VLOOKUP($B12,Inputs!$K$19:$O$33,4,FALSE),VLOOKUP($B12,Inputs!$K$19:$O$33,3,FALSE),0)</f>
        <v>0</v>
      </c>
      <c r="AP12" s="47">
        <f>IF(AP$3=VLOOKUP($B12,Inputs!$K$19:$O$33,4,FALSE),VLOOKUP($B12,Inputs!$K$19:$O$33,3,FALSE),0)</f>
        <v>0</v>
      </c>
      <c r="AQ12" s="47">
        <f>IF(AQ$3=VLOOKUP($B12,Inputs!$K$19:$O$33,4,FALSE),VLOOKUP($B12,Inputs!$K$19:$O$33,3,FALSE),0)</f>
        <v>0</v>
      </c>
      <c r="AR12" s="47">
        <f>IF(AR$3=VLOOKUP($B12,Inputs!$K$19:$O$33,4,FALSE),VLOOKUP($B12,Inputs!$K$19:$O$33,3,FALSE),0)</f>
        <v>0</v>
      </c>
      <c r="AS12" s="47">
        <f>IF(AS$3=VLOOKUP($B12,Inputs!$K$19:$O$33,4,FALSE),VLOOKUP($B12,Inputs!$K$19:$O$33,3,FALSE),0)</f>
        <v>0</v>
      </c>
      <c r="AT12" s="47">
        <f>IF(AT$3=VLOOKUP($B12,Inputs!$K$19:$O$33,4,FALSE),VLOOKUP($B12,Inputs!$K$19:$O$33,3,FALSE),0)</f>
        <v>0</v>
      </c>
      <c r="AU12" s="47">
        <f>IF(AU$3=VLOOKUP($B12,Inputs!$K$19:$O$33,4,FALSE),VLOOKUP($B12,Inputs!$K$19:$O$33,3,FALSE),0)</f>
        <v>0</v>
      </c>
      <c r="AV12" s="47">
        <f>IF(AV$3=VLOOKUP($B12,Inputs!$K$19:$O$33,4,FALSE),VLOOKUP($B12,Inputs!$K$19:$O$33,3,FALSE),0)</f>
        <v>0</v>
      </c>
      <c r="AW12" s="47">
        <f>IF(AW$3=VLOOKUP($B12,Inputs!$K$19:$O$33,4,FALSE),VLOOKUP($B12,Inputs!$K$19:$O$33,3,FALSE),0)</f>
        <v>0</v>
      </c>
      <c r="AX12" s="47">
        <f>IF(AX$3=VLOOKUP($B12,Inputs!$K$19:$O$33,4,FALSE),VLOOKUP($B12,Inputs!$K$19:$O$33,3,FALSE),0)</f>
        <v>0</v>
      </c>
      <c r="AY12" s="47">
        <f>IF(AY$3=VLOOKUP($B12,Inputs!$K$19:$O$33,4,FALSE),VLOOKUP($B12,Inputs!$K$19:$O$33,3,FALSE),0)</f>
        <v>0</v>
      </c>
      <c r="AZ12" s="48">
        <f>IF(AZ$3=VLOOKUP($B12,Inputs!$K$19:$O$33,4,FALSE),VLOOKUP($B12,Inputs!$K$19:$O$33,3,FALSE),0)</f>
        <v>0</v>
      </c>
      <c r="BA12" s="47">
        <f>IF(BA$3=VLOOKUP($B12,Inputs!$K$19:$O$33,4,FALSE),VLOOKUP($B12,Inputs!$K$19:$O$33,3,FALSE),0)</f>
        <v>0</v>
      </c>
      <c r="BB12" s="47">
        <f>IF(BB$3=VLOOKUP($B12,Inputs!$K$19:$O$33,4,FALSE),VLOOKUP($B12,Inputs!$K$19:$O$33,3,FALSE),0)</f>
        <v>0</v>
      </c>
      <c r="BC12" s="47">
        <f>IF(BC$3=VLOOKUP($B12,Inputs!$K$19:$O$33,4,FALSE),VLOOKUP($B12,Inputs!$K$19:$O$33,3,FALSE),0)</f>
        <v>0</v>
      </c>
      <c r="BD12" s="47">
        <f>IF(BD$3=VLOOKUP($B12,Inputs!$K$19:$O$33,4,FALSE),VLOOKUP($B12,Inputs!$K$19:$O$33,3,FALSE),0)</f>
        <v>0</v>
      </c>
      <c r="BE12" s="47">
        <f>IF(BE$3=VLOOKUP($B12,Inputs!$K$19:$O$33,4,FALSE),VLOOKUP($B12,Inputs!$K$19:$O$33,3,FALSE),0)</f>
        <v>0</v>
      </c>
      <c r="BF12" s="47">
        <f>IF(BF$3=VLOOKUP($B12,Inputs!$K$19:$O$33,4,FALSE),VLOOKUP($B12,Inputs!$K$19:$O$33,3,FALSE),0)</f>
        <v>0</v>
      </c>
      <c r="BG12" s="47">
        <f>IF(BG$3=VLOOKUP($B12,Inputs!$K$19:$O$33,4,FALSE),VLOOKUP($B12,Inputs!$K$19:$O$33,3,FALSE),0)</f>
        <v>0</v>
      </c>
      <c r="BH12" s="47">
        <f>IF(BH$3=VLOOKUP($B12,Inputs!$K$19:$O$33,4,FALSE),VLOOKUP($B12,Inputs!$K$19:$O$33,3,FALSE),0)</f>
        <v>0</v>
      </c>
      <c r="BI12" s="47">
        <f>IF(BI$3=VLOOKUP($B12,Inputs!$K$19:$O$33,4,FALSE),VLOOKUP($B12,Inputs!$K$19:$O$33,3,FALSE),0)</f>
        <v>0</v>
      </c>
      <c r="BJ12" s="47">
        <f>IF(BJ$3=VLOOKUP($B12,Inputs!$K$19:$O$33,4,FALSE),VLOOKUP($B12,Inputs!$K$19:$O$33,3,FALSE),0)</f>
        <v>0</v>
      </c>
      <c r="BK12" s="47">
        <f>IF(BK$3=VLOOKUP($B12,Inputs!$K$19:$O$33,4,FALSE),VLOOKUP($B12,Inputs!$K$19:$O$33,3,FALSE),0)</f>
        <v>0</v>
      </c>
      <c r="BL12" s="49">
        <f>IF(BL$3=VLOOKUP($B12,Inputs!$K$19:$O$33,4,FALSE),VLOOKUP($B12,Inputs!$K$19:$O$33,3,FALSE),0)</f>
        <v>0</v>
      </c>
      <c r="BN12" s="25">
        <f t="shared" si="0"/>
        <v>1000</v>
      </c>
      <c r="BO12" s="25">
        <f t="shared" si="1"/>
        <v>0</v>
      </c>
      <c r="BP12" s="25">
        <f t="shared" si="2"/>
        <v>0</v>
      </c>
      <c r="BQ12" s="25">
        <f t="shared" si="3"/>
        <v>0</v>
      </c>
      <c r="BR12" s="25">
        <f t="shared" si="4"/>
        <v>0</v>
      </c>
    </row>
    <row r="13" spans="1:71" x14ac:dyDescent="0.25">
      <c r="B13" s="45" t="str">
        <f>Inputs!K25</f>
        <v xml:space="preserve">  Other 2</v>
      </c>
      <c r="C13" s="4">
        <f>Inputs!L25</f>
        <v>0</v>
      </c>
      <c r="D13" s="4"/>
      <c r="E13" s="46">
        <f>IF(E$3=VLOOKUP($B13,Inputs!$K$19:$O$33,4,FALSE),VLOOKUP($B13,Inputs!$K$19:$O$33,3,FALSE),0)</f>
        <v>0</v>
      </c>
      <c r="F13" s="47">
        <f>IF(F$3=VLOOKUP($B13,Inputs!$K$19:$O$33,4,FALSE),VLOOKUP($B13,Inputs!$K$19:$O$33,3,FALSE),0)</f>
        <v>0</v>
      </c>
      <c r="G13" s="47">
        <f>IF(G$3=VLOOKUP($B13,Inputs!$K$19:$O$33,4,FALSE),VLOOKUP($B13,Inputs!$K$19:$O$33,3,FALSE),0)</f>
        <v>1000</v>
      </c>
      <c r="H13" s="47">
        <f>IF(H$3=VLOOKUP($B13,Inputs!$K$19:$O$33,4,FALSE),VLOOKUP($B13,Inputs!$K$19:$O$33,3,FALSE),0)</f>
        <v>0</v>
      </c>
      <c r="I13" s="47">
        <f>IF(I$3=VLOOKUP($B13,Inputs!$K$19:$O$33,4,FALSE),VLOOKUP($B13,Inputs!$K$19:$O$33,3,FALSE),0)</f>
        <v>0</v>
      </c>
      <c r="J13" s="47">
        <f>IF(J$3=VLOOKUP($B13,Inputs!$K$19:$O$33,4,FALSE),VLOOKUP($B13,Inputs!$K$19:$O$33,3,FALSE),0)</f>
        <v>0</v>
      </c>
      <c r="K13" s="47">
        <f>IF(K$3=VLOOKUP($B13,Inputs!$K$19:$O$33,4,FALSE),VLOOKUP($B13,Inputs!$K$19:$O$33,3,FALSE),0)</f>
        <v>0</v>
      </c>
      <c r="L13" s="47">
        <f>IF(L$3=VLOOKUP($B13,Inputs!$K$19:$O$33,4,FALSE),VLOOKUP($B13,Inputs!$K$19:$O$33,3,FALSE),0)</f>
        <v>0</v>
      </c>
      <c r="M13" s="47">
        <f>IF(M$3=VLOOKUP($B13,Inputs!$K$19:$O$33,4,FALSE),VLOOKUP($B13,Inputs!$K$19:$O$33,3,FALSE),0)</f>
        <v>0</v>
      </c>
      <c r="N13" s="47">
        <f>IF(N$3=VLOOKUP($B13,Inputs!$K$19:$O$33,4,FALSE),VLOOKUP($B13,Inputs!$K$19:$O$33,3,FALSE),0)</f>
        <v>0</v>
      </c>
      <c r="O13" s="47">
        <f>IF(O$3=VLOOKUP($B13,Inputs!$K$19:$O$33,4,FALSE),VLOOKUP($B13,Inputs!$K$19:$O$33,3,FALSE),0)</f>
        <v>0</v>
      </c>
      <c r="P13" s="48">
        <f>IF(P$3=VLOOKUP($B13,Inputs!$K$19:$O$33,4,FALSE),VLOOKUP($B13,Inputs!$K$19:$O$33,3,FALSE),0)</f>
        <v>0</v>
      </c>
      <c r="Q13" s="47">
        <f>IF(Q$3=VLOOKUP($B13,Inputs!$K$19:$O$33,4,FALSE),VLOOKUP($B13,Inputs!$K$19:$O$33,3,FALSE),0)</f>
        <v>0</v>
      </c>
      <c r="R13" s="47">
        <f>IF(R$3=VLOOKUP($B13,Inputs!$K$19:$O$33,4,FALSE),VLOOKUP($B13,Inputs!$K$19:$O$33,3,FALSE),0)</f>
        <v>0</v>
      </c>
      <c r="S13" s="47">
        <f>IF(S$3=VLOOKUP($B13,Inputs!$K$19:$O$33,4,FALSE),VLOOKUP($B13,Inputs!$K$19:$O$33,3,FALSE),0)</f>
        <v>0</v>
      </c>
      <c r="T13" s="47">
        <f>IF(T$3=VLOOKUP($B13,Inputs!$K$19:$O$33,4,FALSE),VLOOKUP($B13,Inputs!$K$19:$O$33,3,FALSE),0)</f>
        <v>0</v>
      </c>
      <c r="U13" s="47">
        <f>IF(U$3=VLOOKUP($B13,Inputs!$K$19:$O$33,4,FALSE),VLOOKUP($B13,Inputs!$K$19:$O$33,3,FALSE),0)</f>
        <v>0</v>
      </c>
      <c r="V13" s="47">
        <f>IF(V$3=VLOOKUP($B13,Inputs!$K$19:$O$33,4,FALSE),VLOOKUP($B13,Inputs!$K$19:$O$33,3,FALSE),0)</f>
        <v>0</v>
      </c>
      <c r="W13" s="47">
        <f>IF(W$3=VLOOKUP($B13,Inputs!$K$19:$O$33,4,FALSE),VLOOKUP($B13,Inputs!$K$19:$O$33,3,FALSE),0)</f>
        <v>0</v>
      </c>
      <c r="X13" s="47">
        <f>IF(X$3=VLOOKUP($B13,Inputs!$K$19:$O$33,4,FALSE),VLOOKUP($B13,Inputs!$K$19:$O$33,3,FALSE),0)</f>
        <v>0</v>
      </c>
      <c r="Y13" s="47">
        <f>IF(Y$3=VLOOKUP($B13,Inputs!$K$19:$O$33,4,FALSE),VLOOKUP($B13,Inputs!$K$19:$O$33,3,FALSE),0)</f>
        <v>0</v>
      </c>
      <c r="Z13" s="47">
        <f>IF(Z$3=VLOOKUP($B13,Inputs!$K$19:$O$33,4,FALSE),VLOOKUP($B13,Inputs!$K$19:$O$33,3,FALSE),0)</f>
        <v>0</v>
      </c>
      <c r="AA13" s="47">
        <f>IF(AA$3=VLOOKUP($B13,Inputs!$K$19:$O$33,4,FALSE),VLOOKUP($B13,Inputs!$K$19:$O$33,3,FALSE),0)</f>
        <v>0</v>
      </c>
      <c r="AB13" s="48">
        <f>IF(AB$3=VLOOKUP($B13,Inputs!$K$19:$O$33,4,FALSE),VLOOKUP($B13,Inputs!$K$19:$O$33,3,FALSE),0)</f>
        <v>0</v>
      </c>
      <c r="AC13" s="47">
        <f>IF(AC$3=VLOOKUP($B13,Inputs!$K$19:$O$33,4,FALSE),VLOOKUP($B13,Inputs!$K$19:$O$33,3,FALSE),0)</f>
        <v>0</v>
      </c>
      <c r="AD13" s="47">
        <f>IF(AD$3=VLOOKUP($B13,Inputs!$K$19:$O$33,4,FALSE),VLOOKUP($B13,Inputs!$K$19:$O$33,3,FALSE),0)</f>
        <v>0</v>
      </c>
      <c r="AE13" s="47">
        <f>IF(AE$3=VLOOKUP($B13,Inputs!$K$19:$O$33,4,FALSE),VLOOKUP($B13,Inputs!$K$19:$O$33,3,FALSE),0)</f>
        <v>0</v>
      </c>
      <c r="AF13" s="47">
        <f>IF(AF$3=VLOOKUP($B13,Inputs!$K$19:$O$33,4,FALSE),VLOOKUP($B13,Inputs!$K$19:$O$33,3,FALSE),0)</f>
        <v>0</v>
      </c>
      <c r="AG13" s="47">
        <f>IF(AG$3=VLOOKUP($B13,Inputs!$K$19:$O$33,4,FALSE),VLOOKUP($B13,Inputs!$K$19:$O$33,3,FALSE),0)</f>
        <v>0</v>
      </c>
      <c r="AH13" s="47">
        <f>IF(AH$3=VLOOKUP($B13,Inputs!$K$19:$O$33,4,FALSE),VLOOKUP($B13,Inputs!$K$19:$O$33,3,FALSE),0)</f>
        <v>0</v>
      </c>
      <c r="AI13" s="47">
        <f>IF(AI$3=VLOOKUP($B13,Inputs!$K$19:$O$33,4,FALSE),VLOOKUP($B13,Inputs!$K$19:$O$33,3,FALSE),0)</f>
        <v>0</v>
      </c>
      <c r="AJ13" s="47">
        <f>IF(AJ$3=VLOOKUP($B13,Inputs!$K$19:$O$33,4,FALSE),VLOOKUP($B13,Inputs!$K$19:$O$33,3,FALSE),0)</f>
        <v>0</v>
      </c>
      <c r="AK13" s="47">
        <f>IF(AK$3=VLOOKUP($B13,Inputs!$K$19:$O$33,4,FALSE),VLOOKUP($B13,Inputs!$K$19:$O$33,3,FALSE),0)</f>
        <v>0</v>
      </c>
      <c r="AL13" s="47">
        <f>IF(AL$3=VLOOKUP($B13,Inputs!$K$19:$O$33,4,FALSE),VLOOKUP($B13,Inputs!$K$19:$O$33,3,FALSE),0)</f>
        <v>0</v>
      </c>
      <c r="AM13" s="47">
        <f>IF(AM$3=VLOOKUP($B13,Inputs!$K$19:$O$33,4,FALSE),VLOOKUP($B13,Inputs!$K$19:$O$33,3,FALSE),0)</f>
        <v>0</v>
      </c>
      <c r="AN13" s="48">
        <f>IF(AN$3=VLOOKUP($B13,Inputs!$K$19:$O$33,4,FALSE),VLOOKUP($B13,Inputs!$K$19:$O$33,3,FALSE),0)</f>
        <v>0</v>
      </c>
      <c r="AO13" s="47">
        <f>IF(AO$3=VLOOKUP($B13,Inputs!$K$19:$O$33,4,FALSE),VLOOKUP($B13,Inputs!$K$19:$O$33,3,FALSE),0)</f>
        <v>0</v>
      </c>
      <c r="AP13" s="47">
        <f>IF(AP$3=VLOOKUP($B13,Inputs!$K$19:$O$33,4,FALSE),VLOOKUP($B13,Inputs!$K$19:$O$33,3,FALSE),0)</f>
        <v>0</v>
      </c>
      <c r="AQ13" s="47">
        <f>IF(AQ$3=VLOOKUP($B13,Inputs!$K$19:$O$33,4,FALSE),VLOOKUP($B13,Inputs!$K$19:$O$33,3,FALSE),0)</f>
        <v>0</v>
      </c>
      <c r="AR13" s="47">
        <f>IF(AR$3=VLOOKUP($B13,Inputs!$K$19:$O$33,4,FALSE),VLOOKUP($B13,Inputs!$K$19:$O$33,3,FALSE),0)</f>
        <v>0</v>
      </c>
      <c r="AS13" s="47">
        <f>IF(AS$3=VLOOKUP($B13,Inputs!$K$19:$O$33,4,FALSE),VLOOKUP($B13,Inputs!$K$19:$O$33,3,FALSE),0)</f>
        <v>0</v>
      </c>
      <c r="AT13" s="47">
        <f>IF(AT$3=VLOOKUP($B13,Inputs!$K$19:$O$33,4,FALSE),VLOOKUP($B13,Inputs!$K$19:$O$33,3,FALSE),0)</f>
        <v>0</v>
      </c>
      <c r="AU13" s="47">
        <f>IF(AU$3=VLOOKUP($B13,Inputs!$K$19:$O$33,4,FALSE),VLOOKUP($B13,Inputs!$K$19:$O$33,3,FALSE),0)</f>
        <v>0</v>
      </c>
      <c r="AV13" s="47">
        <f>IF(AV$3=VLOOKUP($B13,Inputs!$K$19:$O$33,4,FALSE),VLOOKUP($B13,Inputs!$K$19:$O$33,3,FALSE),0)</f>
        <v>0</v>
      </c>
      <c r="AW13" s="47">
        <f>IF(AW$3=VLOOKUP($B13,Inputs!$K$19:$O$33,4,FALSE),VLOOKUP($B13,Inputs!$K$19:$O$33,3,FALSE),0)</f>
        <v>0</v>
      </c>
      <c r="AX13" s="47">
        <f>IF(AX$3=VLOOKUP($B13,Inputs!$K$19:$O$33,4,FALSE),VLOOKUP($B13,Inputs!$K$19:$O$33,3,FALSE),0)</f>
        <v>0</v>
      </c>
      <c r="AY13" s="47">
        <f>IF(AY$3=VLOOKUP($B13,Inputs!$K$19:$O$33,4,FALSE),VLOOKUP($B13,Inputs!$K$19:$O$33,3,FALSE),0)</f>
        <v>0</v>
      </c>
      <c r="AZ13" s="48">
        <f>IF(AZ$3=VLOOKUP($B13,Inputs!$K$19:$O$33,4,FALSE),VLOOKUP($B13,Inputs!$K$19:$O$33,3,FALSE),0)</f>
        <v>0</v>
      </c>
      <c r="BA13" s="47">
        <f>IF(BA$3=VLOOKUP($B13,Inputs!$K$19:$O$33,4,FALSE),VLOOKUP($B13,Inputs!$K$19:$O$33,3,FALSE),0)</f>
        <v>0</v>
      </c>
      <c r="BB13" s="47">
        <f>IF(BB$3=VLOOKUP($B13,Inputs!$K$19:$O$33,4,FALSE),VLOOKUP($B13,Inputs!$K$19:$O$33,3,FALSE),0)</f>
        <v>0</v>
      </c>
      <c r="BC13" s="47">
        <f>IF(BC$3=VLOOKUP($B13,Inputs!$K$19:$O$33,4,FALSE),VLOOKUP($B13,Inputs!$K$19:$O$33,3,FALSE),0)</f>
        <v>0</v>
      </c>
      <c r="BD13" s="47">
        <f>IF(BD$3=VLOOKUP($B13,Inputs!$K$19:$O$33,4,FALSE),VLOOKUP($B13,Inputs!$K$19:$O$33,3,FALSE),0)</f>
        <v>0</v>
      </c>
      <c r="BE13" s="47">
        <f>IF(BE$3=VLOOKUP($B13,Inputs!$K$19:$O$33,4,FALSE),VLOOKUP($B13,Inputs!$K$19:$O$33,3,FALSE),0)</f>
        <v>0</v>
      </c>
      <c r="BF13" s="47">
        <f>IF(BF$3=VLOOKUP($B13,Inputs!$K$19:$O$33,4,FALSE),VLOOKUP($B13,Inputs!$K$19:$O$33,3,FALSE),0)</f>
        <v>0</v>
      </c>
      <c r="BG13" s="47">
        <f>IF(BG$3=VLOOKUP($B13,Inputs!$K$19:$O$33,4,FALSE),VLOOKUP($B13,Inputs!$K$19:$O$33,3,FALSE),0)</f>
        <v>0</v>
      </c>
      <c r="BH13" s="47">
        <f>IF(BH$3=VLOOKUP($B13,Inputs!$K$19:$O$33,4,FALSE),VLOOKUP($B13,Inputs!$K$19:$O$33,3,FALSE),0)</f>
        <v>0</v>
      </c>
      <c r="BI13" s="47">
        <f>IF(BI$3=VLOOKUP($B13,Inputs!$K$19:$O$33,4,FALSE),VLOOKUP($B13,Inputs!$K$19:$O$33,3,FALSE),0)</f>
        <v>0</v>
      </c>
      <c r="BJ13" s="47">
        <f>IF(BJ$3=VLOOKUP($B13,Inputs!$K$19:$O$33,4,FALSE),VLOOKUP($B13,Inputs!$K$19:$O$33,3,FALSE),0)</f>
        <v>0</v>
      </c>
      <c r="BK13" s="47">
        <f>IF(BK$3=VLOOKUP($B13,Inputs!$K$19:$O$33,4,FALSE),VLOOKUP($B13,Inputs!$K$19:$O$33,3,FALSE),0)</f>
        <v>0</v>
      </c>
      <c r="BL13" s="49">
        <f>IF(BL$3=VLOOKUP($B13,Inputs!$K$19:$O$33,4,FALSE),VLOOKUP($B13,Inputs!$K$19:$O$33,3,FALSE),0)</f>
        <v>0</v>
      </c>
      <c r="BN13" s="25">
        <f t="shared" si="0"/>
        <v>1000</v>
      </c>
      <c r="BO13" s="25">
        <f t="shared" si="1"/>
        <v>0</v>
      </c>
      <c r="BP13" s="25">
        <f t="shared" si="2"/>
        <v>0</v>
      </c>
      <c r="BQ13" s="25">
        <f t="shared" si="3"/>
        <v>0</v>
      </c>
      <c r="BR13" s="25">
        <f t="shared" si="4"/>
        <v>0</v>
      </c>
    </row>
    <row r="14" spans="1:71" x14ac:dyDescent="0.25">
      <c r="B14" s="45" t="str">
        <f>Inputs!K26</f>
        <v xml:space="preserve">  Other 3</v>
      </c>
      <c r="C14" s="4">
        <f>Inputs!L26</f>
        <v>0</v>
      </c>
      <c r="D14" s="4"/>
      <c r="E14" s="46">
        <f>IF(E$3=VLOOKUP($B14,Inputs!$K$19:$O$33,4,FALSE),VLOOKUP($B14,Inputs!$K$19:$O$33,3,FALSE),0)</f>
        <v>0</v>
      </c>
      <c r="F14" s="47">
        <f>IF(F$3=VLOOKUP($B14,Inputs!$K$19:$O$33,4,FALSE),VLOOKUP($B14,Inputs!$K$19:$O$33,3,FALSE),0)</f>
        <v>0</v>
      </c>
      <c r="G14" s="47">
        <f>IF(G$3=VLOOKUP($B14,Inputs!$K$19:$O$33,4,FALSE),VLOOKUP($B14,Inputs!$K$19:$O$33,3,FALSE),0)</f>
        <v>0</v>
      </c>
      <c r="H14" s="47">
        <f>IF(H$3=VLOOKUP($B14,Inputs!$K$19:$O$33,4,FALSE),VLOOKUP($B14,Inputs!$K$19:$O$33,3,FALSE),0)</f>
        <v>0</v>
      </c>
      <c r="I14" s="47">
        <f>IF(I$3=VLOOKUP($B14,Inputs!$K$19:$O$33,4,FALSE),VLOOKUP($B14,Inputs!$K$19:$O$33,3,FALSE),0)</f>
        <v>1000</v>
      </c>
      <c r="J14" s="47">
        <f>IF(J$3=VLOOKUP($B14,Inputs!$K$19:$O$33,4,FALSE),VLOOKUP($B14,Inputs!$K$19:$O$33,3,FALSE),0)</f>
        <v>0</v>
      </c>
      <c r="K14" s="47">
        <f>IF(K$3=VLOOKUP($B14,Inputs!$K$19:$O$33,4,FALSE),VLOOKUP($B14,Inputs!$K$19:$O$33,3,FALSE),0)</f>
        <v>0</v>
      </c>
      <c r="L14" s="47">
        <f>IF(L$3=VLOOKUP($B14,Inputs!$K$19:$O$33,4,FALSE),VLOOKUP($B14,Inputs!$K$19:$O$33,3,FALSE),0)</f>
        <v>0</v>
      </c>
      <c r="M14" s="47">
        <f>IF(M$3=VLOOKUP($B14,Inputs!$K$19:$O$33,4,FALSE),VLOOKUP($B14,Inputs!$K$19:$O$33,3,FALSE),0)</f>
        <v>0</v>
      </c>
      <c r="N14" s="47">
        <f>IF(N$3=VLOOKUP($B14,Inputs!$K$19:$O$33,4,FALSE),VLOOKUP($B14,Inputs!$K$19:$O$33,3,FALSE),0)</f>
        <v>0</v>
      </c>
      <c r="O14" s="47">
        <f>IF(O$3=VLOOKUP($B14,Inputs!$K$19:$O$33,4,FALSE),VLOOKUP($B14,Inputs!$K$19:$O$33,3,FALSE),0)</f>
        <v>0</v>
      </c>
      <c r="P14" s="48">
        <f>IF(P$3=VLOOKUP($B14,Inputs!$K$19:$O$33,4,FALSE),VLOOKUP($B14,Inputs!$K$19:$O$33,3,FALSE),0)</f>
        <v>0</v>
      </c>
      <c r="Q14" s="47">
        <f>IF(Q$3=VLOOKUP($B14,Inputs!$K$19:$O$33,4,FALSE),VLOOKUP($B14,Inputs!$K$19:$O$33,3,FALSE),0)</f>
        <v>0</v>
      </c>
      <c r="R14" s="47">
        <f>IF(R$3=VLOOKUP($B14,Inputs!$K$19:$O$33,4,FALSE),VLOOKUP($B14,Inputs!$K$19:$O$33,3,FALSE),0)</f>
        <v>0</v>
      </c>
      <c r="S14" s="47">
        <f>IF(S$3=VLOOKUP($B14,Inputs!$K$19:$O$33,4,FALSE),VLOOKUP($B14,Inputs!$K$19:$O$33,3,FALSE),0)</f>
        <v>0</v>
      </c>
      <c r="T14" s="47">
        <f>IF(T$3=VLOOKUP($B14,Inputs!$K$19:$O$33,4,FALSE),VLOOKUP($B14,Inputs!$K$19:$O$33,3,FALSE),0)</f>
        <v>0</v>
      </c>
      <c r="U14" s="47">
        <f>IF(U$3=VLOOKUP($B14,Inputs!$K$19:$O$33,4,FALSE),VLOOKUP($B14,Inputs!$K$19:$O$33,3,FALSE),0)</f>
        <v>0</v>
      </c>
      <c r="V14" s="47">
        <f>IF(V$3=VLOOKUP($B14,Inputs!$K$19:$O$33,4,FALSE),VLOOKUP($B14,Inputs!$K$19:$O$33,3,FALSE),0)</f>
        <v>0</v>
      </c>
      <c r="W14" s="47">
        <f>IF(W$3=VLOOKUP($B14,Inputs!$K$19:$O$33,4,FALSE),VLOOKUP($B14,Inputs!$K$19:$O$33,3,FALSE),0)</f>
        <v>0</v>
      </c>
      <c r="X14" s="47">
        <f>IF(X$3=VLOOKUP($B14,Inputs!$K$19:$O$33,4,FALSE),VLOOKUP($B14,Inputs!$K$19:$O$33,3,FALSE),0)</f>
        <v>0</v>
      </c>
      <c r="Y14" s="47">
        <f>IF(Y$3=VLOOKUP($B14,Inputs!$K$19:$O$33,4,FALSE),VLOOKUP($B14,Inputs!$K$19:$O$33,3,FALSE),0)</f>
        <v>0</v>
      </c>
      <c r="Z14" s="47">
        <f>IF(Z$3=VLOOKUP($B14,Inputs!$K$19:$O$33,4,FALSE),VLOOKUP($B14,Inputs!$K$19:$O$33,3,FALSE),0)</f>
        <v>0</v>
      </c>
      <c r="AA14" s="47">
        <f>IF(AA$3=VLOOKUP($B14,Inputs!$K$19:$O$33,4,FALSE),VLOOKUP($B14,Inputs!$K$19:$O$33,3,FALSE),0)</f>
        <v>0</v>
      </c>
      <c r="AB14" s="48">
        <f>IF(AB$3=VLOOKUP($B14,Inputs!$K$19:$O$33,4,FALSE),VLOOKUP($B14,Inputs!$K$19:$O$33,3,FALSE),0)</f>
        <v>0</v>
      </c>
      <c r="AC14" s="47">
        <f>IF(AC$3=VLOOKUP($B14,Inputs!$K$19:$O$33,4,FALSE),VLOOKUP($B14,Inputs!$K$19:$O$33,3,FALSE),0)</f>
        <v>0</v>
      </c>
      <c r="AD14" s="47">
        <f>IF(AD$3=VLOOKUP($B14,Inputs!$K$19:$O$33,4,FALSE),VLOOKUP($B14,Inputs!$K$19:$O$33,3,FALSE),0)</f>
        <v>0</v>
      </c>
      <c r="AE14" s="47">
        <f>IF(AE$3=VLOOKUP($B14,Inputs!$K$19:$O$33,4,FALSE),VLOOKUP($B14,Inputs!$K$19:$O$33,3,FALSE),0)</f>
        <v>0</v>
      </c>
      <c r="AF14" s="47">
        <f>IF(AF$3=VLOOKUP($B14,Inputs!$K$19:$O$33,4,FALSE),VLOOKUP($B14,Inputs!$K$19:$O$33,3,FALSE),0)</f>
        <v>0</v>
      </c>
      <c r="AG14" s="47">
        <f>IF(AG$3=VLOOKUP($B14,Inputs!$K$19:$O$33,4,FALSE),VLOOKUP($B14,Inputs!$K$19:$O$33,3,FALSE),0)</f>
        <v>0</v>
      </c>
      <c r="AH14" s="47">
        <f>IF(AH$3=VLOOKUP($B14,Inputs!$K$19:$O$33,4,FALSE),VLOOKUP($B14,Inputs!$K$19:$O$33,3,FALSE),0)</f>
        <v>0</v>
      </c>
      <c r="AI14" s="47">
        <f>IF(AI$3=VLOOKUP($B14,Inputs!$K$19:$O$33,4,FALSE),VLOOKUP($B14,Inputs!$K$19:$O$33,3,FALSE),0)</f>
        <v>0</v>
      </c>
      <c r="AJ14" s="47">
        <f>IF(AJ$3=VLOOKUP($B14,Inputs!$K$19:$O$33,4,FALSE),VLOOKUP($B14,Inputs!$K$19:$O$33,3,FALSE),0)</f>
        <v>0</v>
      </c>
      <c r="AK14" s="47">
        <f>IF(AK$3=VLOOKUP($B14,Inputs!$K$19:$O$33,4,FALSE),VLOOKUP($B14,Inputs!$K$19:$O$33,3,FALSE),0)</f>
        <v>0</v>
      </c>
      <c r="AL14" s="47">
        <f>IF(AL$3=VLOOKUP($B14,Inputs!$K$19:$O$33,4,FALSE),VLOOKUP($B14,Inputs!$K$19:$O$33,3,FALSE),0)</f>
        <v>0</v>
      </c>
      <c r="AM14" s="47">
        <f>IF(AM$3=VLOOKUP($B14,Inputs!$K$19:$O$33,4,FALSE),VLOOKUP($B14,Inputs!$K$19:$O$33,3,FALSE),0)</f>
        <v>0</v>
      </c>
      <c r="AN14" s="48">
        <f>IF(AN$3=VLOOKUP($B14,Inputs!$K$19:$O$33,4,FALSE),VLOOKUP($B14,Inputs!$K$19:$O$33,3,FALSE),0)</f>
        <v>0</v>
      </c>
      <c r="AO14" s="47">
        <f>IF(AO$3=VLOOKUP($B14,Inputs!$K$19:$O$33,4,FALSE),VLOOKUP($B14,Inputs!$K$19:$O$33,3,FALSE),0)</f>
        <v>0</v>
      </c>
      <c r="AP14" s="47">
        <f>IF(AP$3=VLOOKUP($B14,Inputs!$K$19:$O$33,4,FALSE),VLOOKUP($B14,Inputs!$K$19:$O$33,3,FALSE),0)</f>
        <v>0</v>
      </c>
      <c r="AQ14" s="47">
        <f>IF(AQ$3=VLOOKUP($B14,Inputs!$K$19:$O$33,4,FALSE),VLOOKUP($B14,Inputs!$K$19:$O$33,3,FALSE),0)</f>
        <v>0</v>
      </c>
      <c r="AR14" s="47">
        <f>IF(AR$3=VLOOKUP($B14,Inputs!$K$19:$O$33,4,FALSE),VLOOKUP($B14,Inputs!$K$19:$O$33,3,FALSE),0)</f>
        <v>0</v>
      </c>
      <c r="AS14" s="47">
        <f>IF(AS$3=VLOOKUP($B14,Inputs!$K$19:$O$33,4,FALSE),VLOOKUP($B14,Inputs!$K$19:$O$33,3,FALSE),0)</f>
        <v>0</v>
      </c>
      <c r="AT14" s="47">
        <f>IF(AT$3=VLOOKUP($B14,Inputs!$K$19:$O$33,4,FALSE),VLOOKUP($B14,Inputs!$K$19:$O$33,3,FALSE),0)</f>
        <v>0</v>
      </c>
      <c r="AU14" s="47">
        <f>IF(AU$3=VLOOKUP($B14,Inputs!$K$19:$O$33,4,FALSE),VLOOKUP($B14,Inputs!$K$19:$O$33,3,FALSE),0)</f>
        <v>0</v>
      </c>
      <c r="AV14" s="47">
        <f>IF(AV$3=VLOOKUP($B14,Inputs!$K$19:$O$33,4,FALSE),VLOOKUP($B14,Inputs!$K$19:$O$33,3,FALSE),0)</f>
        <v>0</v>
      </c>
      <c r="AW14" s="47">
        <f>IF(AW$3=VLOOKUP($B14,Inputs!$K$19:$O$33,4,FALSE),VLOOKUP($B14,Inputs!$K$19:$O$33,3,FALSE),0)</f>
        <v>0</v>
      </c>
      <c r="AX14" s="47">
        <f>IF(AX$3=VLOOKUP($B14,Inputs!$K$19:$O$33,4,FALSE),VLOOKUP($B14,Inputs!$K$19:$O$33,3,FALSE),0)</f>
        <v>0</v>
      </c>
      <c r="AY14" s="47">
        <f>IF(AY$3=VLOOKUP($B14,Inputs!$K$19:$O$33,4,FALSE),VLOOKUP($B14,Inputs!$K$19:$O$33,3,FALSE),0)</f>
        <v>0</v>
      </c>
      <c r="AZ14" s="48">
        <f>IF(AZ$3=VLOOKUP($B14,Inputs!$K$19:$O$33,4,FALSE),VLOOKUP($B14,Inputs!$K$19:$O$33,3,FALSE),0)</f>
        <v>0</v>
      </c>
      <c r="BA14" s="47">
        <f>IF(BA$3=VLOOKUP($B14,Inputs!$K$19:$O$33,4,FALSE),VLOOKUP($B14,Inputs!$K$19:$O$33,3,FALSE),0)</f>
        <v>0</v>
      </c>
      <c r="BB14" s="47">
        <f>IF(BB$3=VLOOKUP($B14,Inputs!$K$19:$O$33,4,FALSE),VLOOKUP($B14,Inputs!$K$19:$O$33,3,FALSE),0)</f>
        <v>0</v>
      </c>
      <c r="BC14" s="47">
        <f>IF(BC$3=VLOOKUP($B14,Inputs!$K$19:$O$33,4,FALSE),VLOOKUP($B14,Inputs!$K$19:$O$33,3,FALSE),0)</f>
        <v>0</v>
      </c>
      <c r="BD14" s="47">
        <f>IF(BD$3=VLOOKUP($B14,Inputs!$K$19:$O$33,4,FALSE),VLOOKUP($B14,Inputs!$K$19:$O$33,3,FALSE),0)</f>
        <v>0</v>
      </c>
      <c r="BE14" s="47">
        <f>IF(BE$3=VLOOKUP($B14,Inputs!$K$19:$O$33,4,FALSE),VLOOKUP($B14,Inputs!$K$19:$O$33,3,FALSE),0)</f>
        <v>0</v>
      </c>
      <c r="BF14" s="47">
        <f>IF(BF$3=VLOOKUP($B14,Inputs!$K$19:$O$33,4,FALSE),VLOOKUP($B14,Inputs!$K$19:$O$33,3,FALSE),0)</f>
        <v>0</v>
      </c>
      <c r="BG14" s="47">
        <f>IF(BG$3=VLOOKUP($B14,Inputs!$K$19:$O$33,4,FALSE),VLOOKUP($B14,Inputs!$K$19:$O$33,3,FALSE),0)</f>
        <v>0</v>
      </c>
      <c r="BH14" s="47">
        <f>IF(BH$3=VLOOKUP($B14,Inputs!$K$19:$O$33,4,FALSE),VLOOKUP($B14,Inputs!$K$19:$O$33,3,FALSE),0)</f>
        <v>0</v>
      </c>
      <c r="BI14" s="47">
        <f>IF(BI$3=VLOOKUP($B14,Inputs!$K$19:$O$33,4,FALSE),VLOOKUP($B14,Inputs!$K$19:$O$33,3,FALSE),0)</f>
        <v>0</v>
      </c>
      <c r="BJ14" s="47">
        <f>IF(BJ$3=VLOOKUP($B14,Inputs!$K$19:$O$33,4,FALSE),VLOOKUP($B14,Inputs!$K$19:$O$33,3,FALSE),0)</f>
        <v>0</v>
      </c>
      <c r="BK14" s="47">
        <f>IF(BK$3=VLOOKUP($B14,Inputs!$K$19:$O$33,4,FALSE),VLOOKUP($B14,Inputs!$K$19:$O$33,3,FALSE),0)</f>
        <v>0</v>
      </c>
      <c r="BL14" s="49">
        <f>IF(BL$3=VLOOKUP($B14,Inputs!$K$19:$O$33,4,FALSE),VLOOKUP($B14,Inputs!$K$19:$O$33,3,FALSE),0)</f>
        <v>0</v>
      </c>
      <c r="BN14" s="25">
        <f t="shared" si="0"/>
        <v>1000</v>
      </c>
      <c r="BO14" s="25">
        <f t="shared" si="1"/>
        <v>0</v>
      </c>
      <c r="BP14" s="25">
        <f t="shared" si="2"/>
        <v>0</v>
      </c>
      <c r="BQ14" s="25">
        <f t="shared" si="3"/>
        <v>0</v>
      </c>
      <c r="BR14" s="25">
        <f t="shared" si="4"/>
        <v>0</v>
      </c>
    </row>
    <row r="15" spans="1:71" x14ac:dyDescent="0.25">
      <c r="B15" s="45" t="str">
        <f>Inputs!K27</f>
        <v xml:space="preserve">  Other 4</v>
      </c>
      <c r="C15" s="4">
        <f>Inputs!L27</f>
        <v>0</v>
      </c>
      <c r="D15" s="4"/>
      <c r="E15" s="46">
        <f>IF(E$3=VLOOKUP($B15,Inputs!$K$19:$O$33,4,FALSE),VLOOKUP($B15,Inputs!$K$19:$O$33,3,FALSE),0)</f>
        <v>0</v>
      </c>
      <c r="F15" s="47">
        <f>IF(F$3=VLOOKUP($B15,Inputs!$K$19:$O$33,4,FALSE),VLOOKUP($B15,Inputs!$K$19:$O$33,3,FALSE),0)</f>
        <v>0</v>
      </c>
      <c r="G15" s="47">
        <f>IF(G$3=VLOOKUP($B15,Inputs!$K$19:$O$33,4,FALSE),VLOOKUP($B15,Inputs!$K$19:$O$33,3,FALSE),0)</f>
        <v>0</v>
      </c>
      <c r="H15" s="47">
        <f>IF(H$3=VLOOKUP($B15,Inputs!$K$19:$O$33,4,FALSE),VLOOKUP($B15,Inputs!$K$19:$O$33,3,FALSE),0)</f>
        <v>0</v>
      </c>
      <c r="I15" s="47">
        <f>IF(I$3=VLOOKUP($B15,Inputs!$K$19:$O$33,4,FALSE),VLOOKUP($B15,Inputs!$K$19:$O$33,3,FALSE),0)</f>
        <v>0</v>
      </c>
      <c r="J15" s="47">
        <f>IF(J$3=VLOOKUP($B15,Inputs!$K$19:$O$33,4,FALSE),VLOOKUP($B15,Inputs!$K$19:$O$33,3,FALSE),0)</f>
        <v>0</v>
      </c>
      <c r="K15" s="47">
        <f>IF(K$3=VLOOKUP($B15,Inputs!$K$19:$O$33,4,FALSE),VLOOKUP($B15,Inputs!$K$19:$O$33,3,FALSE),0)</f>
        <v>1000</v>
      </c>
      <c r="L15" s="47">
        <f>IF(L$3=VLOOKUP($B15,Inputs!$K$19:$O$33,4,FALSE),VLOOKUP($B15,Inputs!$K$19:$O$33,3,FALSE),0)</f>
        <v>0</v>
      </c>
      <c r="M15" s="47">
        <f>IF(M$3=VLOOKUP($B15,Inputs!$K$19:$O$33,4,FALSE),VLOOKUP($B15,Inputs!$K$19:$O$33,3,FALSE),0)</f>
        <v>0</v>
      </c>
      <c r="N15" s="47">
        <f>IF(N$3=VLOOKUP($B15,Inputs!$K$19:$O$33,4,FALSE),VLOOKUP($B15,Inputs!$K$19:$O$33,3,FALSE),0)</f>
        <v>0</v>
      </c>
      <c r="O15" s="47">
        <f>IF(O$3=VLOOKUP($B15,Inputs!$K$19:$O$33,4,FALSE),VLOOKUP($B15,Inputs!$K$19:$O$33,3,FALSE),0)</f>
        <v>0</v>
      </c>
      <c r="P15" s="48">
        <f>IF(P$3=VLOOKUP($B15,Inputs!$K$19:$O$33,4,FALSE),VLOOKUP($B15,Inputs!$K$19:$O$33,3,FALSE),0)</f>
        <v>0</v>
      </c>
      <c r="Q15" s="47">
        <f>IF(Q$3=VLOOKUP($B15,Inputs!$K$19:$O$33,4,FALSE),VLOOKUP($B15,Inputs!$K$19:$O$33,3,FALSE),0)</f>
        <v>0</v>
      </c>
      <c r="R15" s="47">
        <f>IF(R$3=VLOOKUP($B15,Inputs!$K$19:$O$33,4,FALSE),VLOOKUP($B15,Inputs!$K$19:$O$33,3,FALSE),0)</f>
        <v>0</v>
      </c>
      <c r="S15" s="47">
        <f>IF(S$3=VLOOKUP($B15,Inputs!$K$19:$O$33,4,FALSE),VLOOKUP($B15,Inputs!$K$19:$O$33,3,FALSE),0)</f>
        <v>0</v>
      </c>
      <c r="T15" s="47">
        <f>IF(T$3=VLOOKUP($B15,Inputs!$K$19:$O$33,4,FALSE),VLOOKUP($B15,Inputs!$K$19:$O$33,3,FALSE),0)</f>
        <v>0</v>
      </c>
      <c r="U15" s="47">
        <f>IF(U$3=VLOOKUP($B15,Inputs!$K$19:$O$33,4,FALSE),VLOOKUP($B15,Inputs!$K$19:$O$33,3,FALSE),0)</f>
        <v>0</v>
      </c>
      <c r="V15" s="47">
        <f>IF(V$3=VLOOKUP($B15,Inputs!$K$19:$O$33,4,FALSE),VLOOKUP($B15,Inputs!$K$19:$O$33,3,FALSE),0)</f>
        <v>0</v>
      </c>
      <c r="W15" s="47">
        <f>IF(W$3=VLOOKUP($B15,Inputs!$K$19:$O$33,4,FALSE),VLOOKUP($B15,Inputs!$K$19:$O$33,3,FALSE),0)</f>
        <v>0</v>
      </c>
      <c r="X15" s="47">
        <f>IF(X$3=VLOOKUP($B15,Inputs!$K$19:$O$33,4,FALSE),VLOOKUP($B15,Inputs!$K$19:$O$33,3,FALSE),0)</f>
        <v>0</v>
      </c>
      <c r="Y15" s="47">
        <f>IF(Y$3=VLOOKUP($B15,Inputs!$K$19:$O$33,4,FALSE),VLOOKUP($B15,Inputs!$K$19:$O$33,3,FALSE),0)</f>
        <v>0</v>
      </c>
      <c r="Z15" s="47">
        <f>IF(Z$3=VLOOKUP($B15,Inputs!$K$19:$O$33,4,FALSE),VLOOKUP($B15,Inputs!$K$19:$O$33,3,FALSE),0)</f>
        <v>0</v>
      </c>
      <c r="AA15" s="47">
        <f>IF(AA$3=VLOOKUP($B15,Inputs!$K$19:$O$33,4,FALSE),VLOOKUP($B15,Inputs!$K$19:$O$33,3,FALSE),0)</f>
        <v>0</v>
      </c>
      <c r="AB15" s="48">
        <f>IF(AB$3=VLOOKUP($B15,Inputs!$K$19:$O$33,4,FALSE),VLOOKUP($B15,Inputs!$K$19:$O$33,3,FALSE),0)</f>
        <v>0</v>
      </c>
      <c r="AC15" s="47">
        <f>IF(AC$3=VLOOKUP($B15,Inputs!$K$19:$O$33,4,FALSE),VLOOKUP($B15,Inputs!$K$19:$O$33,3,FALSE),0)</f>
        <v>0</v>
      </c>
      <c r="AD15" s="47">
        <f>IF(AD$3=VLOOKUP($B15,Inputs!$K$19:$O$33,4,FALSE),VLOOKUP($B15,Inputs!$K$19:$O$33,3,FALSE),0)</f>
        <v>0</v>
      </c>
      <c r="AE15" s="47">
        <f>IF(AE$3=VLOOKUP($B15,Inputs!$K$19:$O$33,4,FALSE),VLOOKUP($B15,Inputs!$K$19:$O$33,3,FALSE),0)</f>
        <v>0</v>
      </c>
      <c r="AF15" s="47">
        <f>IF(AF$3=VLOOKUP($B15,Inputs!$K$19:$O$33,4,FALSE),VLOOKUP($B15,Inputs!$K$19:$O$33,3,FALSE),0)</f>
        <v>0</v>
      </c>
      <c r="AG15" s="47">
        <f>IF(AG$3=VLOOKUP($B15,Inputs!$K$19:$O$33,4,FALSE),VLOOKUP($B15,Inputs!$K$19:$O$33,3,FALSE),0)</f>
        <v>0</v>
      </c>
      <c r="AH15" s="47">
        <f>IF(AH$3=VLOOKUP($B15,Inputs!$K$19:$O$33,4,FALSE),VLOOKUP($B15,Inputs!$K$19:$O$33,3,FALSE),0)</f>
        <v>0</v>
      </c>
      <c r="AI15" s="47">
        <f>IF(AI$3=VLOOKUP($B15,Inputs!$K$19:$O$33,4,FALSE),VLOOKUP($B15,Inputs!$K$19:$O$33,3,FALSE),0)</f>
        <v>0</v>
      </c>
      <c r="AJ15" s="47">
        <f>IF(AJ$3=VLOOKUP($B15,Inputs!$K$19:$O$33,4,FALSE),VLOOKUP($B15,Inputs!$K$19:$O$33,3,FALSE),0)</f>
        <v>0</v>
      </c>
      <c r="AK15" s="47">
        <f>IF(AK$3=VLOOKUP($B15,Inputs!$K$19:$O$33,4,FALSE),VLOOKUP($B15,Inputs!$K$19:$O$33,3,FALSE),0)</f>
        <v>0</v>
      </c>
      <c r="AL15" s="47">
        <f>IF(AL$3=VLOOKUP($B15,Inputs!$K$19:$O$33,4,FALSE),VLOOKUP($B15,Inputs!$K$19:$O$33,3,FALSE),0)</f>
        <v>0</v>
      </c>
      <c r="AM15" s="47">
        <f>IF(AM$3=VLOOKUP($B15,Inputs!$K$19:$O$33,4,FALSE),VLOOKUP($B15,Inputs!$K$19:$O$33,3,FALSE),0)</f>
        <v>0</v>
      </c>
      <c r="AN15" s="48">
        <f>IF(AN$3=VLOOKUP($B15,Inputs!$K$19:$O$33,4,FALSE),VLOOKUP($B15,Inputs!$K$19:$O$33,3,FALSE),0)</f>
        <v>0</v>
      </c>
      <c r="AO15" s="47">
        <f>IF(AO$3=VLOOKUP($B15,Inputs!$K$19:$O$33,4,FALSE),VLOOKUP($B15,Inputs!$K$19:$O$33,3,FALSE),0)</f>
        <v>0</v>
      </c>
      <c r="AP15" s="47">
        <f>IF(AP$3=VLOOKUP($B15,Inputs!$K$19:$O$33,4,FALSE),VLOOKUP($B15,Inputs!$K$19:$O$33,3,FALSE),0)</f>
        <v>0</v>
      </c>
      <c r="AQ15" s="47">
        <f>IF(AQ$3=VLOOKUP($B15,Inputs!$K$19:$O$33,4,FALSE),VLOOKUP($B15,Inputs!$K$19:$O$33,3,FALSE),0)</f>
        <v>0</v>
      </c>
      <c r="AR15" s="47">
        <f>IF(AR$3=VLOOKUP($B15,Inputs!$K$19:$O$33,4,FALSE),VLOOKUP($B15,Inputs!$K$19:$O$33,3,FALSE),0)</f>
        <v>0</v>
      </c>
      <c r="AS15" s="47">
        <f>IF(AS$3=VLOOKUP($B15,Inputs!$K$19:$O$33,4,FALSE),VLOOKUP($B15,Inputs!$K$19:$O$33,3,FALSE),0)</f>
        <v>0</v>
      </c>
      <c r="AT15" s="47">
        <f>IF(AT$3=VLOOKUP($B15,Inputs!$K$19:$O$33,4,FALSE),VLOOKUP($B15,Inputs!$K$19:$O$33,3,FALSE),0)</f>
        <v>0</v>
      </c>
      <c r="AU15" s="47">
        <f>IF(AU$3=VLOOKUP($B15,Inputs!$K$19:$O$33,4,FALSE),VLOOKUP($B15,Inputs!$K$19:$O$33,3,FALSE),0)</f>
        <v>0</v>
      </c>
      <c r="AV15" s="47">
        <f>IF(AV$3=VLOOKUP($B15,Inputs!$K$19:$O$33,4,FALSE),VLOOKUP($B15,Inputs!$K$19:$O$33,3,FALSE),0)</f>
        <v>0</v>
      </c>
      <c r="AW15" s="47">
        <f>IF(AW$3=VLOOKUP($B15,Inputs!$K$19:$O$33,4,FALSE),VLOOKUP($B15,Inputs!$K$19:$O$33,3,FALSE),0)</f>
        <v>0</v>
      </c>
      <c r="AX15" s="47">
        <f>IF(AX$3=VLOOKUP($B15,Inputs!$K$19:$O$33,4,FALSE),VLOOKUP($B15,Inputs!$K$19:$O$33,3,FALSE),0)</f>
        <v>0</v>
      </c>
      <c r="AY15" s="47">
        <f>IF(AY$3=VLOOKUP($B15,Inputs!$K$19:$O$33,4,FALSE),VLOOKUP($B15,Inputs!$K$19:$O$33,3,FALSE),0)</f>
        <v>0</v>
      </c>
      <c r="AZ15" s="48">
        <f>IF(AZ$3=VLOOKUP($B15,Inputs!$K$19:$O$33,4,FALSE),VLOOKUP($B15,Inputs!$K$19:$O$33,3,FALSE),0)</f>
        <v>0</v>
      </c>
      <c r="BA15" s="47">
        <f>IF(BA$3=VLOOKUP($B15,Inputs!$K$19:$O$33,4,FALSE),VLOOKUP($B15,Inputs!$K$19:$O$33,3,FALSE),0)</f>
        <v>0</v>
      </c>
      <c r="BB15" s="47">
        <f>IF(BB$3=VLOOKUP($B15,Inputs!$K$19:$O$33,4,FALSE),VLOOKUP($B15,Inputs!$K$19:$O$33,3,FALSE),0)</f>
        <v>0</v>
      </c>
      <c r="BC15" s="47">
        <f>IF(BC$3=VLOOKUP($B15,Inputs!$K$19:$O$33,4,FALSE),VLOOKUP($B15,Inputs!$K$19:$O$33,3,FALSE),0)</f>
        <v>0</v>
      </c>
      <c r="BD15" s="47">
        <f>IF(BD$3=VLOOKUP($B15,Inputs!$K$19:$O$33,4,FALSE),VLOOKUP($B15,Inputs!$K$19:$O$33,3,FALSE),0)</f>
        <v>0</v>
      </c>
      <c r="BE15" s="47">
        <f>IF(BE$3=VLOOKUP($B15,Inputs!$K$19:$O$33,4,FALSE),VLOOKUP($B15,Inputs!$K$19:$O$33,3,FALSE),0)</f>
        <v>0</v>
      </c>
      <c r="BF15" s="47">
        <f>IF(BF$3=VLOOKUP($B15,Inputs!$K$19:$O$33,4,FALSE),VLOOKUP($B15,Inputs!$K$19:$O$33,3,FALSE),0)</f>
        <v>0</v>
      </c>
      <c r="BG15" s="47">
        <f>IF(BG$3=VLOOKUP($B15,Inputs!$K$19:$O$33,4,FALSE),VLOOKUP($B15,Inputs!$K$19:$O$33,3,FALSE),0)</f>
        <v>0</v>
      </c>
      <c r="BH15" s="47">
        <f>IF(BH$3=VLOOKUP($B15,Inputs!$K$19:$O$33,4,FALSE),VLOOKUP($B15,Inputs!$K$19:$O$33,3,FALSE),0)</f>
        <v>0</v>
      </c>
      <c r="BI15" s="47">
        <f>IF(BI$3=VLOOKUP($B15,Inputs!$K$19:$O$33,4,FALSE),VLOOKUP($B15,Inputs!$K$19:$O$33,3,FALSE),0)</f>
        <v>0</v>
      </c>
      <c r="BJ15" s="47">
        <f>IF(BJ$3=VLOOKUP($B15,Inputs!$K$19:$O$33,4,FALSE),VLOOKUP($B15,Inputs!$K$19:$O$33,3,FALSE),0)</f>
        <v>0</v>
      </c>
      <c r="BK15" s="47">
        <f>IF(BK$3=VLOOKUP($B15,Inputs!$K$19:$O$33,4,FALSE),VLOOKUP($B15,Inputs!$K$19:$O$33,3,FALSE),0)</f>
        <v>0</v>
      </c>
      <c r="BL15" s="49">
        <f>IF(BL$3=VLOOKUP($B15,Inputs!$K$19:$O$33,4,FALSE),VLOOKUP($B15,Inputs!$K$19:$O$33,3,FALSE),0)</f>
        <v>0</v>
      </c>
      <c r="BN15" s="25">
        <f t="shared" si="0"/>
        <v>1000</v>
      </c>
      <c r="BO15" s="25">
        <f t="shared" si="1"/>
        <v>0</v>
      </c>
      <c r="BP15" s="25">
        <f t="shared" si="2"/>
        <v>0</v>
      </c>
      <c r="BQ15" s="25">
        <f t="shared" si="3"/>
        <v>0</v>
      </c>
      <c r="BR15" s="25">
        <f t="shared" si="4"/>
        <v>0</v>
      </c>
    </row>
    <row r="16" spans="1:71" x14ac:dyDescent="0.25">
      <c r="B16" s="45" t="str">
        <f>Inputs!K28</f>
        <v xml:space="preserve">  Other 5</v>
      </c>
      <c r="C16" s="4">
        <f>Inputs!L28</f>
        <v>0</v>
      </c>
      <c r="D16" s="4"/>
      <c r="E16" s="46">
        <f>IF(E$3=VLOOKUP($B16,Inputs!$K$19:$O$33,4,FALSE),VLOOKUP($B16,Inputs!$K$19:$O$33,3,FALSE),0)</f>
        <v>0</v>
      </c>
      <c r="F16" s="47">
        <f>IF(F$3=VLOOKUP($B16,Inputs!$K$19:$O$33,4,FALSE),VLOOKUP($B16,Inputs!$K$19:$O$33,3,FALSE),0)</f>
        <v>0</v>
      </c>
      <c r="G16" s="47">
        <f>IF(G$3=VLOOKUP($B16,Inputs!$K$19:$O$33,4,FALSE),VLOOKUP($B16,Inputs!$K$19:$O$33,3,FALSE),0)</f>
        <v>0</v>
      </c>
      <c r="H16" s="47">
        <f>IF(H$3=VLOOKUP($B16,Inputs!$K$19:$O$33,4,FALSE),VLOOKUP($B16,Inputs!$K$19:$O$33,3,FALSE),0)</f>
        <v>0</v>
      </c>
      <c r="I16" s="47">
        <f>IF(I$3=VLOOKUP($B16,Inputs!$K$19:$O$33,4,FALSE),VLOOKUP($B16,Inputs!$K$19:$O$33,3,FALSE),0)</f>
        <v>0</v>
      </c>
      <c r="J16" s="47">
        <f>IF(J$3=VLOOKUP($B16,Inputs!$K$19:$O$33,4,FALSE),VLOOKUP($B16,Inputs!$K$19:$O$33,3,FALSE),0)</f>
        <v>0</v>
      </c>
      <c r="K16" s="47">
        <f>IF(K$3=VLOOKUP($B16,Inputs!$K$19:$O$33,4,FALSE),VLOOKUP($B16,Inputs!$K$19:$O$33,3,FALSE),0)</f>
        <v>0</v>
      </c>
      <c r="L16" s="47">
        <f>IF(L$3=VLOOKUP($B16,Inputs!$K$19:$O$33,4,FALSE),VLOOKUP($B16,Inputs!$K$19:$O$33,3,FALSE),0)</f>
        <v>0</v>
      </c>
      <c r="M16" s="47">
        <f>IF(M$3=VLOOKUP($B16,Inputs!$K$19:$O$33,4,FALSE),VLOOKUP($B16,Inputs!$K$19:$O$33,3,FALSE),0)</f>
        <v>1000</v>
      </c>
      <c r="N16" s="47">
        <f>IF(N$3=VLOOKUP($B16,Inputs!$K$19:$O$33,4,FALSE),VLOOKUP($B16,Inputs!$K$19:$O$33,3,FALSE),0)</f>
        <v>0</v>
      </c>
      <c r="O16" s="47">
        <f>IF(O$3=VLOOKUP($B16,Inputs!$K$19:$O$33,4,FALSE),VLOOKUP($B16,Inputs!$K$19:$O$33,3,FALSE),0)</f>
        <v>0</v>
      </c>
      <c r="P16" s="48">
        <f>IF(P$3=VLOOKUP($B16,Inputs!$K$19:$O$33,4,FALSE),VLOOKUP($B16,Inputs!$K$19:$O$33,3,FALSE),0)</f>
        <v>0</v>
      </c>
      <c r="Q16" s="47">
        <f>IF(Q$3=VLOOKUP($B16,Inputs!$K$19:$O$33,4,FALSE),VLOOKUP($B16,Inputs!$K$19:$O$33,3,FALSE),0)</f>
        <v>0</v>
      </c>
      <c r="R16" s="47">
        <f>IF(R$3=VLOOKUP($B16,Inputs!$K$19:$O$33,4,FALSE),VLOOKUP($B16,Inputs!$K$19:$O$33,3,FALSE),0)</f>
        <v>0</v>
      </c>
      <c r="S16" s="47">
        <f>IF(S$3=VLOOKUP($B16,Inputs!$K$19:$O$33,4,FALSE),VLOOKUP($B16,Inputs!$K$19:$O$33,3,FALSE),0)</f>
        <v>0</v>
      </c>
      <c r="T16" s="47">
        <f>IF(T$3=VLOOKUP($B16,Inputs!$K$19:$O$33,4,FALSE),VLOOKUP($B16,Inputs!$K$19:$O$33,3,FALSE),0)</f>
        <v>0</v>
      </c>
      <c r="U16" s="47">
        <f>IF(U$3=VLOOKUP($B16,Inputs!$K$19:$O$33,4,FALSE),VLOOKUP($B16,Inputs!$K$19:$O$33,3,FALSE),0)</f>
        <v>0</v>
      </c>
      <c r="V16" s="47">
        <f>IF(V$3=VLOOKUP($B16,Inputs!$K$19:$O$33,4,FALSE),VLOOKUP($B16,Inputs!$K$19:$O$33,3,FALSE),0)</f>
        <v>0</v>
      </c>
      <c r="W16" s="47">
        <f>IF(W$3=VLOOKUP($B16,Inputs!$K$19:$O$33,4,FALSE),VLOOKUP($B16,Inputs!$K$19:$O$33,3,FALSE),0)</f>
        <v>0</v>
      </c>
      <c r="X16" s="47">
        <f>IF(X$3=VLOOKUP($B16,Inputs!$K$19:$O$33,4,FALSE),VLOOKUP($B16,Inputs!$K$19:$O$33,3,FALSE),0)</f>
        <v>0</v>
      </c>
      <c r="Y16" s="47">
        <f>IF(Y$3=VLOOKUP($B16,Inputs!$K$19:$O$33,4,FALSE),VLOOKUP($B16,Inputs!$K$19:$O$33,3,FALSE),0)</f>
        <v>0</v>
      </c>
      <c r="Z16" s="47">
        <f>IF(Z$3=VLOOKUP($B16,Inputs!$K$19:$O$33,4,FALSE),VLOOKUP($B16,Inputs!$K$19:$O$33,3,FALSE),0)</f>
        <v>0</v>
      </c>
      <c r="AA16" s="47">
        <f>IF(AA$3=VLOOKUP($B16,Inputs!$K$19:$O$33,4,FALSE),VLOOKUP($B16,Inputs!$K$19:$O$33,3,FALSE),0)</f>
        <v>0</v>
      </c>
      <c r="AB16" s="48">
        <f>IF(AB$3=VLOOKUP($B16,Inputs!$K$19:$O$33,4,FALSE),VLOOKUP($B16,Inputs!$K$19:$O$33,3,FALSE),0)</f>
        <v>0</v>
      </c>
      <c r="AC16" s="47">
        <f>IF(AC$3=VLOOKUP($B16,Inputs!$K$19:$O$33,4,FALSE),VLOOKUP($B16,Inputs!$K$19:$O$33,3,FALSE),0)</f>
        <v>0</v>
      </c>
      <c r="AD16" s="47">
        <f>IF(AD$3=VLOOKUP($B16,Inputs!$K$19:$O$33,4,FALSE),VLOOKUP($B16,Inputs!$K$19:$O$33,3,FALSE),0)</f>
        <v>0</v>
      </c>
      <c r="AE16" s="47">
        <f>IF(AE$3=VLOOKUP($B16,Inputs!$K$19:$O$33,4,FALSE),VLOOKUP($B16,Inputs!$K$19:$O$33,3,FALSE),0)</f>
        <v>0</v>
      </c>
      <c r="AF16" s="47">
        <f>IF(AF$3=VLOOKUP($B16,Inputs!$K$19:$O$33,4,FALSE),VLOOKUP($B16,Inputs!$K$19:$O$33,3,FALSE),0)</f>
        <v>0</v>
      </c>
      <c r="AG16" s="47">
        <f>IF(AG$3=VLOOKUP($B16,Inputs!$K$19:$O$33,4,FALSE),VLOOKUP($B16,Inputs!$K$19:$O$33,3,FALSE),0)</f>
        <v>0</v>
      </c>
      <c r="AH16" s="47">
        <f>IF(AH$3=VLOOKUP($B16,Inputs!$K$19:$O$33,4,FALSE),VLOOKUP($B16,Inputs!$K$19:$O$33,3,FALSE),0)</f>
        <v>0</v>
      </c>
      <c r="AI16" s="47">
        <f>IF(AI$3=VLOOKUP($B16,Inputs!$K$19:$O$33,4,FALSE),VLOOKUP($B16,Inputs!$K$19:$O$33,3,FALSE),0)</f>
        <v>0</v>
      </c>
      <c r="AJ16" s="47">
        <f>IF(AJ$3=VLOOKUP($B16,Inputs!$K$19:$O$33,4,FALSE),VLOOKUP($B16,Inputs!$K$19:$O$33,3,FALSE),0)</f>
        <v>0</v>
      </c>
      <c r="AK16" s="47">
        <f>IF(AK$3=VLOOKUP($B16,Inputs!$K$19:$O$33,4,FALSE),VLOOKUP($B16,Inputs!$K$19:$O$33,3,FALSE),0)</f>
        <v>0</v>
      </c>
      <c r="AL16" s="47">
        <f>IF(AL$3=VLOOKUP($B16,Inputs!$K$19:$O$33,4,FALSE),VLOOKUP($B16,Inputs!$K$19:$O$33,3,FALSE),0)</f>
        <v>0</v>
      </c>
      <c r="AM16" s="47">
        <f>IF(AM$3=VLOOKUP($B16,Inputs!$K$19:$O$33,4,FALSE),VLOOKUP($B16,Inputs!$K$19:$O$33,3,FALSE),0)</f>
        <v>0</v>
      </c>
      <c r="AN16" s="48">
        <f>IF(AN$3=VLOOKUP($B16,Inputs!$K$19:$O$33,4,FALSE),VLOOKUP($B16,Inputs!$K$19:$O$33,3,FALSE),0)</f>
        <v>0</v>
      </c>
      <c r="AO16" s="47">
        <f>IF(AO$3=VLOOKUP($B16,Inputs!$K$19:$O$33,4,FALSE),VLOOKUP($B16,Inputs!$K$19:$O$33,3,FALSE),0)</f>
        <v>0</v>
      </c>
      <c r="AP16" s="47">
        <f>IF(AP$3=VLOOKUP($B16,Inputs!$K$19:$O$33,4,FALSE),VLOOKUP($B16,Inputs!$K$19:$O$33,3,FALSE),0)</f>
        <v>0</v>
      </c>
      <c r="AQ16" s="47">
        <f>IF(AQ$3=VLOOKUP($B16,Inputs!$K$19:$O$33,4,FALSE),VLOOKUP($B16,Inputs!$K$19:$O$33,3,FALSE),0)</f>
        <v>0</v>
      </c>
      <c r="AR16" s="47">
        <f>IF(AR$3=VLOOKUP($B16,Inputs!$K$19:$O$33,4,FALSE),VLOOKUP($B16,Inputs!$K$19:$O$33,3,FALSE),0)</f>
        <v>0</v>
      </c>
      <c r="AS16" s="47">
        <f>IF(AS$3=VLOOKUP($B16,Inputs!$K$19:$O$33,4,FALSE),VLOOKUP($B16,Inputs!$K$19:$O$33,3,FALSE),0)</f>
        <v>0</v>
      </c>
      <c r="AT16" s="47">
        <f>IF(AT$3=VLOOKUP($B16,Inputs!$K$19:$O$33,4,FALSE),VLOOKUP($B16,Inputs!$K$19:$O$33,3,FALSE),0)</f>
        <v>0</v>
      </c>
      <c r="AU16" s="47">
        <f>IF(AU$3=VLOOKUP($B16,Inputs!$K$19:$O$33,4,FALSE),VLOOKUP($B16,Inputs!$K$19:$O$33,3,FALSE),0)</f>
        <v>0</v>
      </c>
      <c r="AV16" s="47">
        <f>IF(AV$3=VLOOKUP($B16,Inputs!$K$19:$O$33,4,FALSE),VLOOKUP($B16,Inputs!$K$19:$O$33,3,FALSE),0)</f>
        <v>0</v>
      </c>
      <c r="AW16" s="47">
        <f>IF(AW$3=VLOOKUP($B16,Inputs!$K$19:$O$33,4,FALSE),VLOOKUP($B16,Inputs!$K$19:$O$33,3,FALSE),0)</f>
        <v>0</v>
      </c>
      <c r="AX16" s="47">
        <f>IF(AX$3=VLOOKUP($B16,Inputs!$K$19:$O$33,4,FALSE),VLOOKUP($B16,Inputs!$K$19:$O$33,3,FALSE),0)</f>
        <v>0</v>
      </c>
      <c r="AY16" s="47">
        <f>IF(AY$3=VLOOKUP($B16,Inputs!$K$19:$O$33,4,FALSE),VLOOKUP($B16,Inputs!$K$19:$O$33,3,FALSE),0)</f>
        <v>0</v>
      </c>
      <c r="AZ16" s="48">
        <f>IF(AZ$3=VLOOKUP($B16,Inputs!$K$19:$O$33,4,FALSE),VLOOKUP($B16,Inputs!$K$19:$O$33,3,FALSE),0)</f>
        <v>0</v>
      </c>
      <c r="BA16" s="47">
        <f>IF(BA$3=VLOOKUP($B16,Inputs!$K$19:$O$33,4,FALSE),VLOOKUP($B16,Inputs!$K$19:$O$33,3,FALSE),0)</f>
        <v>0</v>
      </c>
      <c r="BB16" s="47">
        <f>IF(BB$3=VLOOKUP($B16,Inputs!$K$19:$O$33,4,FALSE),VLOOKUP($B16,Inputs!$K$19:$O$33,3,FALSE),0)</f>
        <v>0</v>
      </c>
      <c r="BC16" s="47">
        <f>IF(BC$3=VLOOKUP($B16,Inputs!$K$19:$O$33,4,FALSE),VLOOKUP($B16,Inputs!$K$19:$O$33,3,FALSE),0)</f>
        <v>0</v>
      </c>
      <c r="BD16" s="47">
        <f>IF(BD$3=VLOOKUP($B16,Inputs!$K$19:$O$33,4,FALSE),VLOOKUP($B16,Inputs!$K$19:$O$33,3,FALSE),0)</f>
        <v>0</v>
      </c>
      <c r="BE16" s="47">
        <f>IF(BE$3=VLOOKUP($B16,Inputs!$K$19:$O$33,4,FALSE),VLOOKUP($B16,Inputs!$K$19:$O$33,3,FALSE),0)</f>
        <v>0</v>
      </c>
      <c r="BF16" s="47">
        <f>IF(BF$3=VLOOKUP($B16,Inputs!$K$19:$O$33,4,FALSE),VLOOKUP($B16,Inputs!$K$19:$O$33,3,FALSE),0)</f>
        <v>0</v>
      </c>
      <c r="BG16" s="47">
        <f>IF(BG$3=VLOOKUP($B16,Inputs!$K$19:$O$33,4,FALSE),VLOOKUP($B16,Inputs!$K$19:$O$33,3,FALSE),0)</f>
        <v>0</v>
      </c>
      <c r="BH16" s="47">
        <f>IF(BH$3=VLOOKUP($B16,Inputs!$K$19:$O$33,4,FALSE),VLOOKUP($B16,Inputs!$K$19:$O$33,3,FALSE),0)</f>
        <v>0</v>
      </c>
      <c r="BI16" s="47">
        <f>IF(BI$3=VLOOKUP($B16,Inputs!$K$19:$O$33,4,FALSE),VLOOKUP($B16,Inputs!$K$19:$O$33,3,FALSE),0)</f>
        <v>0</v>
      </c>
      <c r="BJ16" s="47">
        <f>IF(BJ$3=VLOOKUP($B16,Inputs!$K$19:$O$33,4,FALSE),VLOOKUP($B16,Inputs!$K$19:$O$33,3,FALSE),0)</f>
        <v>0</v>
      </c>
      <c r="BK16" s="47">
        <f>IF(BK$3=VLOOKUP($B16,Inputs!$K$19:$O$33,4,FALSE),VLOOKUP($B16,Inputs!$K$19:$O$33,3,FALSE),0)</f>
        <v>0</v>
      </c>
      <c r="BL16" s="49">
        <f>IF(BL$3=VLOOKUP($B16,Inputs!$K$19:$O$33,4,FALSE),VLOOKUP($B16,Inputs!$K$19:$O$33,3,FALSE),0)</f>
        <v>0</v>
      </c>
      <c r="BN16" s="25">
        <f t="shared" si="0"/>
        <v>1000</v>
      </c>
      <c r="BO16" s="25">
        <f t="shared" si="1"/>
        <v>0</v>
      </c>
      <c r="BP16" s="25">
        <f t="shared" si="2"/>
        <v>0</v>
      </c>
      <c r="BQ16" s="25">
        <f t="shared" si="3"/>
        <v>0</v>
      </c>
      <c r="BR16" s="25">
        <f t="shared" si="4"/>
        <v>0</v>
      </c>
    </row>
    <row r="17" spans="2:70" x14ac:dyDescent="0.25">
      <c r="B17" s="45" t="str">
        <f>Inputs!K29</f>
        <v xml:space="preserve">  Other 6</v>
      </c>
      <c r="C17" s="4">
        <f>Inputs!L29</f>
        <v>0</v>
      </c>
      <c r="D17" s="4"/>
      <c r="E17" s="46">
        <f>IF(E$3=VLOOKUP($B17,Inputs!$K$19:$O$33,4,FALSE),VLOOKUP($B17,Inputs!$K$19:$O$33,3,FALSE),0)</f>
        <v>0</v>
      </c>
      <c r="F17" s="47">
        <f>IF(F$3=VLOOKUP($B17,Inputs!$K$19:$O$33,4,FALSE),VLOOKUP($B17,Inputs!$K$19:$O$33,3,FALSE),0)</f>
        <v>0</v>
      </c>
      <c r="G17" s="47">
        <f>IF(G$3=VLOOKUP($B17,Inputs!$K$19:$O$33,4,FALSE),VLOOKUP($B17,Inputs!$K$19:$O$33,3,FALSE),0)</f>
        <v>0</v>
      </c>
      <c r="H17" s="47">
        <f>IF(H$3=VLOOKUP($B17,Inputs!$K$19:$O$33,4,FALSE),VLOOKUP($B17,Inputs!$K$19:$O$33,3,FALSE),0)</f>
        <v>0</v>
      </c>
      <c r="I17" s="47">
        <f>IF(I$3=VLOOKUP($B17,Inputs!$K$19:$O$33,4,FALSE),VLOOKUP($B17,Inputs!$K$19:$O$33,3,FALSE),0)</f>
        <v>0</v>
      </c>
      <c r="J17" s="47">
        <f>IF(J$3=VLOOKUP($B17,Inputs!$K$19:$O$33,4,FALSE),VLOOKUP($B17,Inputs!$K$19:$O$33,3,FALSE),0)</f>
        <v>0</v>
      </c>
      <c r="K17" s="47">
        <f>IF(K$3=VLOOKUP($B17,Inputs!$K$19:$O$33,4,FALSE),VLOOKUP($B17,Inputs!$K$19:$O$33,3,FALSE),0)</f>
        <v>0</v>
      </c>
      <c r="L17" s="47">
        <f>IF(L$3=VLOOKUP($B17,Inputs!$K$19:$O$33,4,FALSE),VLOOKUP($B17,Inputs!$K$19:$O$33,3,FALSE),0)</f>
        <v>0</v>
      </c>
      <c r="M17" s="47">
        <f>IF(M$3=VLOOKUP($B17,Inputs!$K$19:$O$33,4,FALSE),VLOOKUP($B17,Inputs!$K$19:$O$33,3,FALSE),0)</f>
        <v>0</v>
      </c>
      <c r="N17" s="47">
        <f>IF(N$3=VLOOKUP($B17,Inputs!$K$19:$O$33,4,FALSE),VLOOKUP($B17,Inputs!$K$19:$O$33,3,FALSE),0)</f>
        <v>0</v>
      </c>
      <c r="O17" s="47">
        <f>IF(O$3=VLOOKUP($B17,Inputs!$K$19:$O$33,4,FALSE),VLOOKUP($B17,Inputs!$K$19:$O$33,3,FALSE),0)</f>
        <v>1000</v>
      </c>
      <c r="P17" s="48">
        <f>IF(P$3=VLOOKUP($B17,Inputs!$K$19:$O$33,4,FALSE),VLOOKUP($B17,Inputs!$K$19:$O$33,3,FALSE),0)</f>
        <v>0</v>
      </c>
      <c r="Q17" s="47">
        <f>IF(Q$3=VLOOKUP($B17,Inputs!$K$19:$O$33,4,FALSE),VLOOKUP($B17,Inputs!$K$19:$O$33,3,FALSE),0)</f>
        <v>0</v>
      </c>
      <c r="R17" s="47">
        <f>IF(R$3=VLOOKUP($B17,Inputs!$K$19:$O$33,4,FALSE),VLOOKUP($B17,Inputs!$K$19:$O$33,3,FALSE),0)</f>
        <v>0</v>
      </c>
      <c r="S17" s="47">
        <f>IF(S$3=VLOOKUP($B17,Inputs!$K$19:$O$33,4,FALSE),VLOOKUP($B17,Inputs!$K$19:$O$33,3,FALSE),0)</f>
        <v>0</v>
      </c>
      <c r="T17" s="47">
        <f>IF(T$3=VLOOKUP($B17,Inputs!$K$19:$O$33,4,FALSE),VLOOKUP($B17,Inputs!$K$19:$O$33,3,FALSE),0)</f>
        <v>0</v>
      </c>
      <c r="U17" s="47">
        <f>IF(U$3=VLOOKUP($B17,Inputs!$K$19:$O$33,4,FALSE),VLOOKUP($B17,Inputs!$K$19:$O$33,3,FALSE),0)</f>
        <v>0</v>
      </c>
      <c r="V17" s="47">
        <f>IF(V$3=VLOOKUP($B17,Inputs!$K$19:$O$33,4,FALSE),VLOOKUP($B17,Inputs!$K$19:$O$33,3,FALSE),0)</f>
        <v>0</v>
      </c>
      <c r="W17" s="47">
        <f>IF(W$3=VLOOKUP($B17,Inputs!$K$19:$O$33,4,FALSE),VLOOKUP($B17,Inputs!$K$19:$O$33,3,FALSE),0)</f>
        <v>0</v>
      </c>
      <c r="X17" s="47">
        <f>IF(X$3=VLOOKUP($B17,Inputs!$K$19:$O$33,4,FALSE),VLOOKUP($B17,Inputs!$K$19:$O$33,3,FALSE),0)</f>
        <v>0</v>
      </c>
      <c r="Y17" s="47">
        <f>IF(Y$3=VLOOKUP($B17,Inputs!$K$19:$O$33,4,FALSE),VLOOKUP($B17,Inputs!$K$19:$O$33,3,FALSE),0)</f>
        <v>0</v>
      </c>
      <c r="Z17" s="47">
        <f>IF(Z$3=VLOOKUP($B17,Inputs!$K$19:$O$33,4,FALSE),VLOOKUP($B17,Inputs!$K$19:$O$33,3,FALSE),0)</f>
        <v>0</v>
      </c>
      <c r="AA17" s="47">
        <f>IF(AA$3=VLOOKUP($B17,Inputs!$K$19:$O$33,4,FALSE),VLOOKUP($B17,Inputs!$K$19:$O$33,3,FALSE),0)</f>
        <v>0</v>
      </c>
      <c r="AB17" s="48">
        <f>IF(AB$3=VLOOKUP($B17,Inputs!$K$19:$O$33,4,FALSE),VLOOKUP($B17,Inputs!$K$19:$O$33,3,FALSE),0)</f>
        <v>0</v>
      </c>
      <c r="AC17" s="47">
        <f>IF(AC$3=VLOOKUP($B17,Inputs!$K$19:$O$33,4,FALSE),VLOOKUP($B17,Inputs!$K$19:$O$33,3,FALSE),0)</f>
        <v>0</v>
      </c>
      <c r="AD17" s="47">
        <f>IF(AD$3=VLOOKUP($B17,Inputs!$K$19:$O$33,4,FALSE),VLOOKUP($B17,Inputs!$K$19:$O$33,3,FALSE),0)</f>
        <v>0</v>
      </c>
      <c r="AE17" s="47">
        <f>IF(AE$3=VLOOKUP($B17,Inputs!$K$19:$O$33,4,FALSE),VLOOKUP($B17,Inputs!$K$19:$O$33,3,FALSE),0)</f>
        <v>0</v>
      </c>
      <c r="AF17" s="47">
        <f>IF(AF$3=VLOOKUP($B17,Inputs!$K$19:$O$33,4,FALSE),VLOOKUP($B17,Inputs!$K$19:$O$33,3,FALSE),0)</f>
        <v>0</v>
      </c>
      <c r="AG17" s="47">
        <f>IF(AG$3=VLOOKUP($B17,Inputs!$K$19:$O$33,4,FALSE),VLOOKUP($B17,Inputs!$K$19:$O$33,3,FALSE),0)</f>
        <v>0</v>
      </c>
      <c r="AH17" s="47">
        <f>IF(AH$3=VLOOKUP($B17,Inputs!$K$19:$O$33,4,FALSE),VLOOKUP($B17,Inputs!$K$19:$O$33,3,FALSE),0)</f>
        <v>0</v>
      </c>
      <c r="AI17" s="47">
        <f>IF(AI$3=VLOOKUP($B17,Inputs!$K$19:$O$33,4,FALSE),VLOOKUP($B17,Inputs!$K$19:$O$33,3,FALSE),0)</f>
        <v>0</v>
      </c>
      <c r="AJ17" s="47">
        <f>IF(AJ$3=VLOOKUP($B17,Inputs!$K$19:$O$33,4,FALSE),VLOOKUP($B17,Inputs!$K$19:$O$33,3,FALSE),0)</f>
        <v>0</v>
      </c>
      <c r="AK17" s="47">
        <f>IF(AK$3=VLOOKUP($B17,Inputs!$K$19:$O$33,4,FALSE),VLOOKUP($B17,Inputs!$K$19:$O$33,3,FALSE),0)</f>
        <v>0</v>
      </c>
      <c r="AL17" s="47">
        <f>IF(AL$3=VLOOKUP($B17,Inputs!$K$19:$O$33,4,FALSE),VLOOKUP($B17,Inputs!$K$19:$O$33,3,FALSE),0)</f>
        <v>0</v>
      </c>
      <c r="AM17" s="47">
        <f>IF(AM$3=VLOOKUP($B17,Inputs!$K$19:$O$33,4,FALSE),VLOOKUP($B17,Inputs!$K$19:$O$33,3,FALSE),0)</f>
        <v>0</v>
      </c>
      <c r="AN17" s="48">
        <f>IF(AN$3=VLOOKUP($B17,Inputs!$K$19:$O$33,4,FALSE),VLOOKUP($B17,Inputs!$K$19:$O$33,3,FALSE),0)</f>
        <v>0</v>
      </c>
      <c r="AO17" s="47">
        <f>IF(AO$3=VLOOKUP($B17,Inputs!$K$19:$O$33,4,FALSE),VLOOKUP($B17,Inputs!$K$19:$O$33,3,FALSE),0)</f>
        <v>0</v>
      </c>
      <c r="AP17" s="47">
        <f>IF(AP$3=VLOOKUP($B17,Inputs!$K$19:$O$33,4,FALSE),VLOOKUP($B17,Inputs!$K$19:$O$33,3,FALSE),0)</f>
        <v>0</v>
      </c>
      <c r="AQ17" s="47">
        <f>IF(AQ$3=VLOOKUP($B17,Inputs!$K$19:$O$33,4,FALSE),VLOOKUP($B17,Inputs!$K$19:$O$33,3,FALSE),0)</f>
        <v>0</v>
      </c>
      <c r="AR17" s="47">
        <f>IF(AR$3=VLOOKUP($B17,Inputs!$K$19:$O$33,4,FALSE),VLOOKUP($B17,Inputs!$K$19:$O$33,3,FALSE),0)</f>
        <v>0</v>
      </c>
      <c r="AS17" s="47">
        <f>IF(AS$3=VLOOKUP($B17,Inputs!$K$19:$O$33,4,FALSE),VLOOKUP($B17,Inputs!$K$19:$O$33,3,FALSE),0)</f>
        <v>0</v>
      </c>
      <c r="AT17" s="47">
        <f>IF(AT$3=VLOOKUP($B17,Inputs!$K$19:$O$33,4,FALSE),VLOOKUP($B17,Inputs!$K$19:$O$33,3,FALSE),0)</f>
        <v>0</v>
      </c>
      <c r="AU17" s="47">
        <f>IF(AU$3=VLOOKUP($B17,Inputs!$K$19:$O$33,4,FALSE),VLOOKUP($B17,Inputs!$K$19:$O$33,3,FALSE),0)</f>
        <v>0</v>
      </c>
      <c r="AV17" s="47">
        <f>IF(AV$3=VLOOKUP($B17,Inputs!$K$19:$O$33,4,FALSE),VLOOKUP($B17,Inputs!$K$19:$O$33,3,FALSE),0)</f>
        <v>0</v>
      </c>
      <c r="AW17" s="47">
        <f>IF(AW$3=VLOOKUP($B17,Inputs!$K$19:$O$33,4,FALSE),VLOOKUP($B17,Inputs!$K$19:$O$33,3,FALSE),0)</f>
        <v>0</v>
      </c>
      <c r="AX17" s="47">
        <f>IF(AX$3=VLOOKUP($B17,Inputs!$K$19:$O$33,4,FALSE),VLOOKUP($B17,Inputs!$K$19:$O$33,3,FALSE),0)</f>
        <v>0</v>
      </c>
      <c r="AY17" s="47">
        <f>IF(AY$3=VLOOKUP($B17,Inputs!$K$19:$O$33,4,FALSE),VLOOKUP($B17,Inputs!$K$19:$O$33,3,FALSE),0)</f>
        <v>0</v>
      </c>
      <c r="AZ17" s="48">
        <f>IF(AZ$3=VLOOKUP($B17,Inputs!$K$19:$O$33,4,FALSE),VLOOKUP($B17,Inputs!$K$19:$O$33,3,FALSE),0)</f>
        <v>0</v>
      </c>
      <c r="BA17" s="47">
        <f>IF(BA$3=VLOOKUP($B17,Inputs!$K$19:$O$33,4,FALSE),VLOOKUP($B17,Inputs!$K$19:$O$33,3,FALSE),0)</f>
        <v>0</v>
      </c>
      <c r="BB17" s="47">
        <f>IF(BB$3=VLOOKUP($B17,Inputs!$K$19:$O$33,4,FALSE),VLOOKUP($B17,Inputs!$K$19:$O$33,3,FALSE),0)</f>
        <v>0</v>
      </c>
      <c r="BC17" s="47">
        <f>IF(BC$3=VLOOKUP($B17,Inputs!$K$19:$O$33,4,FALSE),VLOOKUP($B17,Inputs!$K$19:$O$33,3,FALSE),0)</f>
        <v>0</v>
      </c>
      <c r="BD17" s="47">
        <f>IF(BD$3=VLOOKUP($B17,Inputs!$K$19:$O$33,4,FALSE),VLOOKUP($B17,Inputs!$K$19:$O$33,3,FALSE),0)</f>
        <v>0</v>
      </c>
      <c r="BE17" s="47">
        <f>IF(BE$3=VLOOKUP($B17,Inputs!$K$19:$O$33,4,FALSE),VLOOKUP($B17,Inputs!$K$19:$O$33,3,FALSE),0)</f>
        <v>0</v>
      </c>
      <c r="BF17" s="47">
        <f>IF(BF$3=VLOOKUP($B17,Inputs!$K$19:$O$33,4,FALSE),VLOOKUP($B17,Inputs!$K$19:$O$33,3,FALSE),0)</f>
        <v>0</v>
      </c>
      <c r="BG17" s="47">
        <f>IF(BG$3=VLOOKUP($B17,Inputs!$K$19:$O$33,4,FALSE),VLOOKUP($B17,Inputs!$K$19:$O$33,3,FALSE),0)</f>
        <v>0</v>
      </c>
      <c r="BH17" s="47">
        <f>IF(BH$3=VLOOKUP($B17,Inputs!$K$19:$O$33,4,FALSE),VLOOKUP($B17,Inputs!$K$19:$O$33,3,FALSE),0)</f>
        <v>0</v>
      </c>
      <c r="BI17" s="47">
        <f>IF(BI$3=VLOOKUP($B17,Inputs!$K$19:$O$33,4,FALSE),VLOOKUP($B17,Inputs!$K$19:$O$33,3,FALSE),0)</f>
        <v>0</v>
      </c>
      <c r="BJ17" s="47">
        <f>IF(BJ$3=VLOOKUP($B17,Inputs!$K$19:$O$33,4,FALSE),VLOOKUP($B17,Inputs!$K$19:$O$33,3,FALSE),0)</f>
        <v>0</v>
      </c>
      <c r="BK17" s="47">
        <f>IF(BK$3=VLOOKUP($B17,Inputs!$K$19:$O$33,4,FALSE),VLOOKUP($B17,Inputs!$K$19:$O$33,3,FALSE),0)</f>
        <v>0</v>
      </c>
      <c r="BL17" s="49">
        <f>IF(BL$3=VLOOKUP($B17,Inputs!$K$19:$O$33,4,FALSE),VLOOKUP($B17,Inputs!$K$19:$O$33,3,FALSE),0)</f>
        <v>0</v>
      </c>
      <c r="BN17" s="25">
        <f t="shared" si="0"/>
        <v>1000</v>
      </c>
      <c r="BO17" s="25">
        <f t="shared" si="1"/>
        <v>0</v>
      </c>
      <c r="BP17" s="25">
        <f t="shared" si="2"/>
        <v>0</v>
      </c>
      <c r="BQ17" s="25">
        <f t="shared" si="3"/>
        <v>0</v>
      </c>
      <c r="BR17" s="25">
        <f t="shared" si="4"/>
        <v>0</v>
      </c>
    </row>
    <row r="18" spans="2:70" x14ac:dyDescent="0.25">
      <c r="B18" s="45" t="str">
        <f>Inputs!K30</f>
        <v xml:space="preserve">  Other 7</v>
      </c>
      <c r="C18" s="4">
        <f>Inputs!L30</f>
        <v>0</v>
      </c>
      <c r="D18" s="4"/>
      <c r="E18" s="46">
        <f>IF(E$3=VLOOKUP($B18,Inputs!$K$19:$O$33,4,FALSE),VLOOKUP($B18,Inputs!$K$19:$O$33,3,FALSE),0)</f>
        <v>0</v>
      </c>
      <c r="F18" s="47">
        <f>IF(F$3=VLOOKUP($B18,Inputs!$K$19:$O$33,4,FALSE),VLOOKUP($B18,Inputs!$K$19:$O$33,3,FALSE),0)</f>
        <v>0</v>
      </c>
      <c r="G18" s="47">
        <f>IF(G$3=VLOOKUP($B18,Inputs!$K$19:$O$33,4,FALSE),VLOOKUP($B18,Inputs!$K$19:$O$33,3,FALSE),0)</f>
        <v>0</v>
      </c>
      <c r="H18" s="47">
        <f>IF(H$3=VLOOKUP($B18,Inputs!$K$19:$O$33,4,FALSE),VLOOKUP($B18,Inputs!$K$19:$O$33,3,FALSE),0)</f>
        <v>0</v>
      </c>
      <c r="I18" s="47">
        <f>IF(I$3=VLOOKUP($B18,Inputs!$K$19:$O$33,4,FALSE),VLOOKUP($B18,Inputs!$K$19:$O$33,3,FALSE),0)</f>
        <v>0</v>
      </c>
      <c r="J18" s="47">
        <f>IF(J$3=VLOOKUP($B18,Inputs!$K$19:$O$33,4,FALSE),VLOOKUP($B18,Inputs!$K$19:$O$33,3,FALSE),0)</f>
        <v>0</v>
      </c>
      <c r="K18" s="47">
        <f>IF(K$3=VLOOKUP($B18,Inputs!$K$19:$O$33,4,FALSE),VLOOKUP($B18,Inputs!$K$19:$O$33,3,FALSE),0)</f>
        <v>0</v>
      </c>
      <c r="L18" s="47">
        <f>IF(L$3=VLOOKUP($B18,Inputs!$K$19:$O$33,4,FALSE),VLOOKUP($B18,Inputs!$K$19:$O$33,3,FALSE),0)</f>
        <v>0</v>
      </c>
      <c r="M18" s="47">
        <f>IF(M$3=VLOOKUP($B18,Inputs!$K$19:$O$33,4,FALSE),VLOOKUP($B18,Inputs!$K$19:$O$33,3,FALSE),0)</f>
        <v>0</v>
      </c>
      <c r="N18" s="47">
        <f>IF(N$3=VLOOKUP($B18,Inputs!$K$19:$O$33,4,FALSE),VLOOKUP($B18,Inputs!$K$19:$O$33,3,FALSE),0)</f>
        <v>0</v>
      </c>
      <c r="O18" s="47">
        <f>IF(O$3=VLOOKUP($B18,Inputs!$K$19:$O$33,4,FALSE),VLOOKUP($B18,Inputs!$K$19:$O$33,3,FALSE),0)</f>
        <v>0</v>
      </c>
      <c r="P18" s="48">
        <f>IF(P$3=VLOOKUP($B18,Inputs!$K$19:$O$33,4,FALSE),VLOOKUP($B18,Inputs!$K$19:$O$33,3,FALSE),0)</f>
        <v>0</v>
      </c>
      <c r="Q18" s="47">
        <f>IF(Q$3=VLOOKUP($B18,Inputs!$K$19:$O$33,4,FALSE),VLOOKUP($B18,Inputs!$K$19:$O$33,3,FALSE),0)</f>
        <v>1000</v>
      </c>
      <c r="R18" s="47">
        <f>IF(R$3=VLOOKUP($B18,Inputs!$K$19:$O$33,4,FALSE),VLOOKUP($B18,Inputs!$K$19:$O$33,3,FALSE),0)</f>
        <v>0</v>
      </c>
      <c r="S18" s="47">
        <f>IF(S$3=VLOOKUP($B18,Inputs!$K$19:$O$33,4,FALSE),VLOOKUP($B18,Inputs!$K$19:$O$33,3,FALSE),0)</f>
        <v>0</v>
      </c>
      <c r="T18" s="47">
        <f>IF(T$3=VLOOKUP($B18,Inputs!$K$19:$O$33,4,FALSE),VLOOKUP($B18,Inputs!$K$19:$O$33,3,FALSE),0)</f>
        <v>0</v>
      </c>
      <c r="U18" s="47">
        <f>IF(U$3=VLOOKUP($B18,Inputs!$K$19:$O$33,4,FALSE),VLOOKUP($B18,Inputs!$K$19:$O$33,3,FALSE),0)</f>
        <v>0</v>
      </c>
      <c r="V18" s="47">
        <f>IF(V$3=VLOOKUP($B18,Inputs!$K$19:$O$33,4,FALSE),VLOOKUP($B18,Inputs!$K$19:$O$33,3,FALSE),0)</f>
        <v>0</v>
      </c>
      <c r="W18" s="47">
        <f>IF(W$3=VLOOKUP($B18,Inputs!$K$19:$O$33,4,FALSE),VLOOKUP($B18,Inputs!$K$19:$O$33,3,FALSE),0)</f>
        <v>0</v>
      </c>
      <c r="X18" s="47">
        <f>IF(X$3=VLOOKUP($B18,Inputs!$K$19:$O$33,4,FALSE),VLOOKUP($B18,Inputs!$K$19:$O$33,3,FALSE),0)</f>
        <v>0</v>
      </c>
      <c r="Y18" s="47">
        <f>IF(Y$3=VLOOKUP($B18,Inputs!$K$19:$O$33,4,FALSE),VLOOKUP($B18,Inputs!$K$19:$O$33,3,FALSE),0)</f>
        <v>0</v>
      </c>
      <c r="Z18" s="47">
        <f>IF(Z$3=VLOOKUP($B18,Inputs!$K$19:$O$33,4,FALSE),VLOOKUP($B18,Inputs!$K$19:$O$33,3,FALSE),0)</f>
        <v>0</v>
      </c>
      <c r="AA18" s="47">
        <f>IF(AA$3=VLOOKUP($B18,Inputs!$K$19:$O$33,4,FALSE),VLOOKUP($B18,Inputs!$K$19:$O$33,3,FALSE),0)</f>
        <v>0</v>
      </c>
      <c r="AB18" s="48">
        <f>IF(AB$3=VLOOKUP($B18,Inputs!$K$19:$O$33,4,FALSE),VLOOKUP($B18,Inputs!$K$19:$O$33,3,FALSE),0)</f>
        <v>0</v>
      </c>
      <c r="AC18" s="47">
        <f>IF(AC$3=VLOOKUP($B18,Inputs!$K$19:$O$33,4,FALSE),VLOOKUP($B18,Inputs!$K$19:$O$33,3,FALSE),0)</f>
        <v>0</v>
      </c>
      <c r="AD18" s="47">
        <f>IF(AD$3=VLOOKUP($B18,Inputs!$K$19:$O$33,4,FALSE),VLOOKUP($B18,Inputs!$K$19:$O$33,3,FALSE),0)</f>
        <v>0</v>
      </c>
      <c r="AE18" s="47">
        <f>IF(AE$3=VLOOKUP($B18,Inputs!$K$19:$O$33,4,FALSE),VLOOKUP($B18,Inputs!$K$19:$O$33,3,FALSE),0)</f>
        <v>0</v>
      </c>
      <c r="AF18" s="47">
        <f>IF(AF$3=VLOOKUP($B18,Inputs!$K$19:$O$33,4,FALSE),VLOOKUP($B18,Inputs!$K$19:$O$33,3,FALSE),0)</f>
        <v>0</v>
      </c>
      <c r="AG18" s="47">
        <f>IF(AG$3=VLOOKUP($B18,Inputs!$K$19:$O$33,4,FALSE),VLOOKUP($B18,Inputs!$K$19:$O$33,3,FALSE),0)</f>
        <v>0</v>
      </c>
      <c r="AH18" s="47">
        <f>IF(AH$3=VLOOKUP($B18,Inputs!$K$19:$O$33,4,FALSE),VLOOKUP($B18,Inputs!$K$19:$O$33,3,FALSE),0)</f>
        <v>0</v>
      </c>
      <c r="AI18" s="47">
        <f>IF(AI$3=VLOOKUP($B18,Inputs!$K$19:$O$33,4,FALSE),VLOOKUP($B18,Inputs!$K$19:$O$33,3,FALSE),0)</f>
        <v>0</v>
      </c>
      <c r="AJ18" s="47">
        <f>IF(AJ$3=VLOOKUP($B18,Inputs!$K$19:$O$33,4,FALSE),VLOOKUP($B18,Inputs!$K$19:$O$33,3,FALSE),0)</f>
        <v>0</v>
      </c>
      <c r="AK18" s="47">
        <f>IF(AK$3=VLOOKUP($B18,Inputs!$K$19:$O$33,4,FALSE),VLOOKUP($B18,Inputs!$K$19:$O$33,3,FALSE),0)</f>
        <v>0</v>
      </c>
      <c r="AL18" s="47">
        <f>IF(AL$3=VLOOKUP($B18,Inputs!$K$19:$O$33,4,FALSE),VLOOKUP($B18,Inputs!$K$19:$O$33,3,FALSE),0)</f>
        <v>0</v>
      </c>
      <c r="AM18" s="47">
        <f>IF(AM$3=VLOOKUP($B18,Inputs!$K$19:$O$33,4,FALSE),VLOOKUP($B18,Inputs!$K$19:$O$33,3,FALSE),0)</f>
        <v>0</v>
      </c>
      <c r="AN18" s="48">
        <f>IF(AN$3=VLOOKUP($B18,Inputs!$K$19:$O$33,4,FALSE),VLOOKUP($B18,Inputs!$K$19:$O$33,3,FALSE),0)</f>
        <v>0</v>
      </c>
      <c r="AO18" s="47">
        <f>IF(AO$3=VLOOKUP($B18,Inputs!$K$19:$O$33,4,FALSE),VLOOKUP($B18,Inputs!$K$19:$O$33,3,FALSE),0)</f>
        <v>0</v>
      </c>
      <c r="AP18" s="47">
        <f>IF(AP$3=VLOOKUP($B18,Inputs!$K$19:$O$33,4,FALSE),VLOOKUP($B18,Inputs!$K$19:$O$33,3,FALSE),0)</f>
        <v>0</v>
      </c>
      <c r="AQ18" s="47">
        <f>IF(AQ$3=VLOOKUP($B18,Inputs!$K$19:$O$33,4,FALSE),VLOOKUP($B18,Inputs!$K$19:$O$33,3,FALSE),0)</f>
        <v>0</v>
      </c>
      <c r="AR18" s="47">
        <f>IF(AR$3=VLOOKUP($B18,Inputs!$K$19:$O$33,4,FALSE),VLOOKUP($B18,Inputs!$K$19:$O$33,3,FALSE),0)</f>
        <v>0</v>
      </c>
      <c r="AS18" s="47">
        <f>IF(AS$3=VLOOKUP($B18,Inputs!$K$19:$O$33,4,FALSE),VLOOKUP($B18,Inputs!$K$19:$O$33,3,FALSE),0)</f>
        <v>0</v>
      </c>
      <c r="AT18" s="47">
        <f>IF(AT$3=VLOOKUP($B18,Inputs!$K$19:$O$33,4,FALSE),VLOOKUP($B18,Inputs!$K$19:$O$33,3,FALSE),0)</f>
        <v>0</v>
      </c>
      <c r="AU18" s="47">
        <f>IF(AU$3=VLOOKUP($B18,Inputs!$K$19:$O$33,4,FALSE),VLOOKUP($B18,Inputs!$K$19:$O$33,3,FALSE),0)</f>
        <v>0</v>
      </c>
      <c r="AV18" s="47">
        <f>IF(AV$3=VLOOKUP($B18,Inputs!$K$19:$O$33,4,FALSE),VLOOKUP($B18,Inputs!$K$19:$O$33,3,FALSE),0)</f>
        <v>0</v>
      </c>
      <c r="AW18" s="47">
        <f>IF(AW$3=VLOOKUP($B18,Inputs!$K$19:$O$33,4,FALSE),VLOOKUP($B18,Inputs!$K$19:$O$33,3,FALSE),0)</f>
        <v>0</v>
      </c>
      <c r="AX18" s="47">
        <f>IF(AX$3=VLOOKUP($B18,Inputs!$K$19:$O$33,4,FALSE),VLOOKUP($B18,Inputs!$K$19:$O$33,3,FALSE),0)</f>
        <v>0</v>
      </c>
      <c r="AY18" s="47">
        <f>IF(AY$3=VLOOKUP($B18,Inputs!$K$19:$O$33,4,FALSE),VLOOKUP($B18,Inputs!$K$19:$O$33,3,FALSE),0)</f>
        <v>0</v>
      </c>
      <c r="AZ18" s="48">
        <f>IF(AZ$3=VLOOKUP($B18,Inputs!$K$19:$O$33,4,FALSE),VLOOKUP($B18,Inputs!$K$19:$O$33,3,FALSE),0)</f>
        <v>0</v>
      </c>
      <c r="BA18" s="47">
        <f>IF(BA$3=VLOOKUP($B18,Inputs!$K$19:$O$33,4,FALSE),VLOOKUP($B18,Inputs!$K$19:$O$33,3,FALSE),0)</f>
        <v>0</v>
      </c>
      <c r="BB18" s="47">
        <f>IF(BB$3=VLOOKUP($B18,Inputs!$K$19:$O$33,4,FALSE),VLOOKUP($B18,Inputs!$K$19:$O$33,3,FALSE),0)</f>
        <v>0</v>
      </c>
      <c r="BC18" s="47">
        <f>IF(BC$3=VLOOKUP($B18,Inputs!$K$19:$O$33,4,FALSE),VLOOKUP($B18,Inputs!$K$19:$O$33,3,FALSE),0)</f>
        <v>0</v>
      </c>
      <c r="BD18" s="47">
        <f>IF(BD$3=VLOOKUP($B18,Inputs!$K$19:$O$33,4,FALSE),VLOOKUP($B18,Inputs!$K$19:$O$33,3,FALSE),0)</f>
        <v>0</v>
      </c>
      <c r="BE18" s="47">
        <f>IF(BE$3=VLOOKUP($B18,Inputs!$K$19:$O$33,4,FALSE),VLOOKUP($B18,Inputs!$K$19:$O$33,3,FALSE),0)</f>
        <v>0</v>
      </c>
      <c r="BF18" s="47">
        <f>IF(BF$3=VLOOKUP($B18,Inputs!$K$19:$O$33,4,FALSE),VLOOKUP($B18,Inputs!$K$19:$O$33,3,FALSE),0)</f>
        <v>0</v>
      </c>
      <c r="BG18" s="47">
        <f>IF(BG$3=VLOOKUP($B18,Inputs!$K$19:$O$33,4,FALSE),VLOOKUP($B18,Inputs!$K$19:$O$33,3,FALSE),0)</f>
        <v>0</v>
      </c>
      <c r="BH18" s="47">
        <f>IF(BH$3=VLOOKUP($B18,Inputs!$K$19:$O$33,4,FALSE),VLOOKUP($B18,Inputs!$K$19:$O$33,3,FALSE),0)</f>
        <v>0</v>
      </c>
      <c r="BI18" s="47">
        <f>IF(BI$3=VLOOKUP($B18,Inputs!$K$19:$O$33,4,FALSE),VLOOKUP($B18,Inputs!$K$19:$O$33,3,FALSE),0)</f>
        <v>0</v>
      </c>
      <c r="BJ18" s="47">
        <f>IF(BJ$3=VLOOKUP($B18,Inputs!$K$19:$O$33,4,FALSE),VLOOKUP($B18,Inputs!$K$19:$O$33,3,FALSE),0)</f>
        <v>0</v>
      </c>
      <c r="BK18" s="47">
        <f>IF(BK$3=VLOOKUP($B18,Inputs!$K$19:$O$33,4,FALSE),VLOOKUP($B18,Inputs!$K$19:$O$33,3,FALSE),0)</f>
        <v>0</v>
      </c>
      <c r="BL18" s="49">
        <f>IF(BL$3=VLOOKUP($B18,Inputs!$K$19:$O$33,4,FALSE),VLOOKUP($B18,Inputs!$K$19:$O$33,3,FALSE),0)</f>
        <v>0</v>
      </c>
      <c r="BN18" s="25">
        <f t="shared" si="0"/>
        <v>0</v>
      </c>
      <c r="BO18" s="25">
        <f t="shared" si="1"/>
        <v>1000</v>
      </c>
      <c r="BP18" s="25">
        <f t="shared" si="2"/>
        <v>0</v>
      </c>
      <c r="BQ18" s="25">
        <f t="shared" si="3"/>
        <v>0</v>
      </c>
      <c r="BR18" s="25">
        <f t="shared" si="4"/>
        <v>0</v>
      </c>
    </row>
    <row r="19" spans="2:70" x14ac:dyDescent="0.25">
      <c r="B19" s="45" t="str">
        <f>Inputs!K31</f>
        <v xml:space="preserve">  Other 8</v>
      </c>
      <c r="C19" s="4">
        <f>Inputs!L31</f>
        <v>0</v>
      </c>
      <c r="D19" s="4"/>
      <c r="E19" s="46">
        <f>IF(E$3=VLOOKUP($B19,Inputs!$K$19:$O$33,4,FALSE),VLOOKUP($B19,Inputs!$K$19:$O$33,3,FALSE),0)</f>
        <v>0</v>
      </c>
      <c r="F19" s="47">
        <f>IF(F$3=VLOOKUP($B19,Inputs!$K$19:$O$33,4,FALSE),VLOOKUP($B19,Inputs!$K$19:$O$33,3,FALSE),0)</f>
        <v>0</v>
      </c>
      <c r="G19" s="47">
        <f>IF(G$3=VLOOKUP($B19,Inputs!$K$19:$O$33,4,FALSE),VLOOKUP($B19,Inputs!$K$19:$O$33,3,FALSE),0)</f>
        <v>0</v>
      </c>
      <c r="H19" s="47">
        <f>IF(H$3=VLOOKUP($B19,Inputs!$K$19:$O$33,4,FALSE),VLOOKUP($B19,Inputs!$K$19:$O$33,3,FALSE),0)</f>
        <v>0</v>
      </c>
      <c r="I19" s="47">
        <f>IF(I$3=VLOOKUP($B19,Inputs!$K$19:$O$33,4,FALSE),VLOOKUP($B19,Inputs!$K$19:$O$33,3,FALSE),0)</f>
        <v>0</v>
      </c>
      <c r="J19" s="47">
        <f>IF(J$3=VLOOKUP($B19,Inputs!$K$19:$O$33,4,FALSE),VLOOKUP($B19,Inputs!$K$19:$O$33,3,FALSE),0)</f>
        <v>0</v>
      </c>
      <c r="K19" s="47">
        <f>IF(K$3=VLOOKUP($B19,Inputs!$K$19:$O$33,4,FALSE),VLOOKUP($B19,Inputs!$K$19:$O$33,3,FALSE),0)</f>
        <v>0</v>
      </c>
      <c r="L19" s="47">
        <f>IF(L$3=VLOOKUP($B19,Inputs!$K$19:$O$33,4,FALSE),VLOOKUP($B19,Inputs!$K$19:$O$33,3,FALSE),0)</f>
        <v>0</v>
      </c>
      <c r="M19" s="47">
        <f>IF(M$3=VLOOKUP($B19,Inputs!$K$19:$O$33,4,FALSE),VLOOKUP($B19,Inputs!$K$19:$O$33,3,FALSE),0)</f>
        <v>0</v>
      </c>
      <c r="N19" s="47">
        <f>IF(N$3=VLOOKUP($B19,Inputs!$K$19:$O$33,4,FALSE),VLOOKUP($B19,Inputs!$K$19:$O$33,3,FALSE),0)</f>
        <v>0</v>
      </c>
      <c r="O19" s="47">
        <f>IF(O$3=VLOOKUP($B19,Inputs!$K$19:$O$33,4,FALSE),VLOOKUP($B19,Inputs!$K$19:$O$33,3,FALSE),0)</f>
        <v>0</v>
      </c>
      <c r="P19" s="48">
        <f>IF(P$3=VLOOKUP($B19,Inputs!$K$19:$O$33,4,FALSE),VLOOKUP($B19,Inputs!$K$19:$O$33,3,FALSE),0)</f>
        <v>0</v>
      </c>
      <c r="Q19" s="47">
        <f>IF(Q$3=VLOOKUP($B19,Inputs!$K$19:$O$33,4,FALSE),VLOOKUP($B19,Inputs!$K$19:$O$33,3,FALSE),0)</f>
        <v>0</v>
      </c>
      <c r="R19" s="47">
        <f>IF(R$3=VLOOKUP($B19,Inputs!$K$19:$O$33,4,FALSE),VLOOKUP($B19,Inputs!$K$19:$O$33,3,FALSE),0)</f>
        <v>0</v>
      </c>
      <c r="S19" s="47">
        <f>IF(S$3=VLOOKUP($B19,Inputs!$K$19:$O$33,4,FALSE),VLOOKUP($B19,Inputs!$K$19:$O$33,3,FALSE),0)</f>
        <v>1000</v>
      </c>
      <c r="T19" s="47">
        <f>IF(T$3=VLOOKUP($B19,Inputs!$K$19:$O$33,4,FALSE),VLOOKUP($B19,Inputs!$K$19:$O$33,3,FALSE),0)</f>
        <v>0</v>
      </c>
      <c r="U19" s="47">
        <f>IF(U$3=VLOOKUP($B19,Inputs!$K$19:$O$33,4,FALSE),VLOOKUP($B19,Inputs!$K$19:$O$33,3,FALSE),0)</f>
        <v>0</v>
      </c>
      <c r="V19" s="47">
        <f>IF(V$3=VLOOKUP($B19,Inputs!$K$19:$O$33,4,FALSE),VLOOKUP($B19,Inputs!$K$19:$O$33,3,FALSE),0)</f>
        <v>0</v>
      </c>
      <c r="W19" s="47">
        <f>IF(W$3=VLOOKUP($B19,Inputs!$K$19:$O$33,4,FALSE),VLOOKUP($B19,Inputs!$K$19:$O$33,3,FALSE),0)</f>
        <v>0</v>
      </c>
      <c r="X19" s="47">
        <f>IF(X$3=VLOOKUP($B19,Inputs!$K$19:$O$33,4,FALSE),VLOOKUP($B19,Inputs!$K$19:$O$33,3,FALSE),0)</f>
        <v>0</v>
      </c>
      <c r="Y19" s="47">
        <f>IF(Y$3=VLOOKUP($B19,Inputs!$K$19:$O$33,4,FALSE),VLOOKUP($B19,Inputs!$K$19:$O$33,3,FALSE),0)</f>
        <v>0</v>
      </c>
      <c r="Z19" s="47">
        <f>IF(Z$3=VLOOKUP($B19,Inputs!$K$19:$O$33,4,FALSE),VLOOKUP($B19,Inputs!$K$19:$O$33,3,FALSE),0)</f>
        <v>0</v>
      </c>
      <c r="AA19" s="47">
        <f>IF(AA$3=VLOOKUP($B19,Inputs!$K$19:$O$33,4,FALSE),VLOOKUP($B19,Inputs!$K$19:$O$33,3,FALSE),0)</f>
        <v>0</v>
      </c>
      <c r="AB19" s="48">
        <f>IF(AB$3=VLOOKUP($B19,Inputs!$K$19:$O$33,4,FALSE),VLOOKUP($B19,Inputs!$K$19:$O$33,3,FALSE),0)</f>
        <v>0</v>
      </c>
      <c r="AC19" s="47">
        <f>IF(AC$3=VLOOKUP($B19,Inputs!$K$19:$O$33,4,FALSE),VLOOKUP($B19,Inputs!$K$19:$O$33,3,FALSE),0)</f>
        <v>0</v>
      </c>
      <c r="AD19" s="47">
        <f>IF(AD$3=VLOOKUP($B19,Inputs!$K$19:$O$33,4,FALSE),VLOOKUP($B19,Inputs!$K$19:$O$33,3,FALSE),0)</f>
        <v>0</v>
      </c>
      <c r="AE19" s="47">
        <f>IF(AE$3=VLOOKUP($B19,Inputs!$K$19:$O$33,4,FALSE),VLOOKUP($B19,Inputs!$K$19:$O$33,3,FALSE),0)</f>
        <v>0</v>
      </c>
      <c r="AF19" s="47">
        <f>IF(AF$3=VLOOKUP($B19,Inputs!$K$19:$O$33,4,FALSE),VLOOKUP($B19,Inputs!$K$19:$O$33,3,FALSE),0)</f>
        <v>0</v>
      </c>
      <c r="AG19" s="47">
        <f>IF(AG$3=VLOOKUP($B19,Inputs!$K$19:$O$33,4,FALSE),VLOOKUP($B19,Inputs!$K$19:$O$33,3,FALSE),0)</f>
        <v>0</v>
      </c>
      <c r="AH19" s="47">
        <f>IF(AH$3=VLOOKUP($B19,Inputs!$K$19:$O$33,4,FALSE),VLOOKUP($B19,Inputs!$K$19:$O$33,3,FALSE),0)</f>
        <v>0</v>
      </c>
      <c r="AI19" s="47">
        <f>IF(AI$3=VLOOKUP($B19,Inputs!$K$19:$O$33,4,FALSE),VLOOKUP($B19,Inputs!$K$19:$O$33,3,FALSE),0)</f>
        <v>0</v>
      </c>
      <c r="AJ19" s="47">
        <f>IF(AJ$3=VLOOKUP($B19,Inputs!$K$19:$O$33,4,FALSE),VLOOKUP($B19,Inputs!$K$19:$O$33,3,FALSE),0)</f>
        <v>0</v>
      </c>
      <c r="AK19" s="47">
        <f>IF(AK$3=VLOOKUP($B19,Inputs!$K$19:$O$33,4,FALSE),VLOOKUP($B19,Inputs!$K$19:$O$33,3,FALSE),0)</f>
        <v>0</v>
      </c>
      <c r="AL19" s="47">
        <f>IF(AL$3=VLOOKUP($B19,Inputs!$K$19:$O$33,4,FALSE),VLOOKUP($B19,Inputs!$K$19:$O$33,3,FALSE),0)</f>
        <v>0</v>
      </c>
      <c r="AM19" s="47">
        <f>IF(AM$3=VLOOKUP($B19,Inputs!$K$19:$O$33,4,FALSE),VLOOKUP($B19,Inputs!$K$19:$O$33,3,FALSE),0)</f>
        <v>0</v>
      </c>
      <c r="AN19" s="48">
        <f>IF(AN$3=VLOOKUP($B19,Inputs!$K$19:$O$33,4,FALSE),VLOOKUP($B19,Inputs!$K$19:$O$33,3,FALSE),0)</f>
        <v>0</v>
      </c>
      <c r="AO19" s="47">
        <f>IF(AO$3=VLOOKUP($B19,Inputs!$K$19:$O$33,4,FALSE),VLOOKUP($B19,Inputs!$K$19:$O$33,3,FALSE),0)</f>
        <v>0</v>
      </c>
      <c r="AP19" s="47">
        <f>IF(AP$3=VLOOKUP($B19,Inputs!$K$19:$O$33,4,FALSE),VLOOKUP($B19,Inputs!$K$19:$O$33,3,FALSE),0)</f>
        <v>0</v>
      </c>
      <c r="AQ19" s="47">
        <f>IF(AQ$3=VLOOKUP($B19,Inputs!$K$19:$O$33,4,FALSE),VLOOKUP($B19,Inputs!$K$19:$O$33,3,FALSE),0)</f>
        <v>0</v>
      </c>
      <c r="AR19" s="47">
        <f>IF(AR$3=VLOOKUP($B19,Inputs!$K$19:$O$33,4,FALSE),VLOOKUP($B19,Inputs!$K$19:$O$33,3,FALSE),0)</f>
        <v>0</v>
      </c>
      <c r="AS19" s="47">
        <f>IF(AS$3=VLOOKUP($B19,Inputs!$K$19:$O$33,4,FALSE),VLOOKUP($B19,Inputs!$K$19:$O$33,3,FALSE),0)</f>
        <v>0</v>
      </c>
      <c r="AT19" s="47">
        <f>IF(AT$3=VLOOKUP($B19,Inputs!$K$19:$O$33,4,FALSE),VLOOKUP($B19,Inputs!$K$19:$O$33,3,FALSE),0)</f>
        <v>0</v>
      </c>
      <c r="AU19" s="47">
        <f>IF(AU$3=VLOOKUP($B19,Inputs!$K$19:$O$33,4,FALSE),VLOOKUP($B19,Inputs!$K$19:$O$33,3,FALSE),0)</f>
        <v>0</v>
      </c>
      <c r="AV19" s="47">
        <f>IF(AV$3=VLOOKUP($B19,Inputs!$K$19:$O$33,4,FALSE),VLOOKUP($B19,Inputs!$K$19:$O$33,3,FALSE),0)</f>
        <v>0</v>
      </c>
      <c r="AW19" s="47">
        <f>IF(AW$3=VLOOKUP($B19,Inputs!$K$19:$O$33,4,FALSE),VLOOKUP($B19,Inputs!$K$19:$O$33,3,FALSE),0)</f>
        <v>0</v>
      </c>
      <c r="AX19" s="47">
        <f>IF(AX$3=VLOOKUP($B19,Inputs!$K$19:$O$33,4,FALSE),VLOOKUP($B19,Inputs!$K$19:$O$33,3,FALSE),0)</f>
        <v>0</v>
      </c>
      <c r="AY19" s="47">
        <f>IF(AY$3=VLOOKUP($B19,Inputs!$K$19:$O$33,4,FALSE),VLOOKUP($B19,Inputs!$K$19:$O$33,3,FALSE),0)</f>
        <v>0</v>
      </c>
      <c r="AZ19" s="48">
        <f>IF(AZ$3=VLOOKUP($B19,Inputs!$K$19:$O$33,4,FALSE),VLOOKUP($B19,Inputs!$K$19:$O$33,3,FALSE),0)</f>
        <v>0</v>
      </c>
      <c r="BA19" s="47">
        <f>IF(BA$3=VLOOKUP($B19,Inputs!$K$19:$O$33,4,FALSE),VLOOKUP($B19,Inputs!$K$19:$O$33,3,FALSE),0)</f>
        <v>0</v>
      </c>
      <c r="BB19" s="47">
        <f>IF(BB$3=VLOOKUP($B19,Inputs!$K$19:$O$33,4,FALSE),VLOOKUP($B19,Inputs!$K$19:$O$33,3,FALSE),0)</f>
        <v>0</v>
      </c>
      <c r="BC19" s="47">
        <f>IF(BC$3=VLOOKUP($B19,Inputs!$K$19:$O$33,4,FALSE),VLOOKUP($B19,Inputs!$K$19:$O$33,3,FALSE),0)</f>
        <v>0</v>
      </c>
      <c r="BD19" s="47">
        <f>IF(BD$3=VLOOKUP($B19,Inputs!$K$19:$O$33,4,FALSE),VLOOKUP($B19,Inputs!$K$19:$O$33,3,FALSE),0)</f>
        <v>0</v>
      </c>
      <c r="BE19" s="47">
        <f>IF(BE$3=VLOOKUP($B19,Inputs!$K$19:$O$33,4,FALSE),VLOOKUP($B19,Inputs!$K$19:$O$33,3,FALSE),0)</f>
        <v>0</v>
      </c>
      <c r="BF19" s="47">
        <f>IF(BF$3=VLOOKUP($B19,Inputs!$K$19:$O$33,4,FALSE),VLOOKUP($B19,Inputs!$K$19:$O$33,3,FALSE),0)</f>
        <v>0</v>
      </c>
      <c r="BG19" s="47">
        <f>IF(BG$3=VLOOKUP($B19,Inputs!$K$19:$O$33,4,FALSE),VLOOKUP($B19,Inputs!$K$19:$O$33,3,FALSE),0)</f>
        <v>0</v>
      </c>
      <c r="BH19" s="47">
        <f>IF(BH$3=VLOOKUP($B19,Inputs!$K$19:$O$33,4,FALSE),VLOOKUP($B19,Inputs!$K$19:$O$33,3,FALSE),0)</f>
        <v>0</v>
      </c>
      <c r="BI19" s="47">
        <f>IF(BI$3=VLOOKUP($B19,Inputs!$K$19:$O$33,4,FALSE),VLOOKUP($B19,Inputs!$K$19:$O$33,3,FALSE),0)</f>
        <v>0</v>
      </c>
      <c r="BJ19" s="47">
        <f>IF(BJ$3=VLOOKUP($B19,Inputs!$K$19:$O$33,4,FALSE),VLOOKUP($B19,Inputs!$K$19:$O$33,3,FALSE),0)</f>
        <v>0</v>
      </c>
      <c r="BK19" s="47">
        <f>IF(BK$3=VLOOKUP($B19,Inputs!$K$19:$O$33,4,FALSE),VLOOKUP($B19,Inputs!$K$19:$O$33,3,FALSE),0)</f>
        <v>0</v>
      </c>
      <c r="BL19" s="49">
        <f>IF(BL$3=VLOOKUP($B19,Inputs!$K$19:$O$33,4,FALSE),VLOOKUP($B19,Inputs!$K$19:$O$33,3,FALSE),0)</f>
        <v>0</v>
      </c>
      <c r="BN19" s="25">
        <f t="shared" si="0"/>
        <v>0</v>
      </c>
      <c r="BO19" s="25">
        <f t="shared" si="1"/>
        <v>1000</v>
      </c>
      <c r="BP19" s="25">
        <f t="shared" si="2"/>
        <v>0</v>
      </c>
      <c r="BQ19" s="25">
        <f t="shared" si="3"/>
        <v>0</v>
      </c>
      <c r="BR19" s="25">
        <f t="shared" si="4"/>
        <v>0</v>
      </c>
    </row>
    <row r="20" spans="2:70" x14ac:dyDescent="0.25">
      <c r="B20" s="50" t="str">
        <f>Inputs!K33</f>
        <v xml:space="preserve"> Other 10</v>
      </c>
      <c r="C20" s="4">
        <f>Inputs!L33</f>
        <v>0</v>
      </c>
      <c r="D20" s="4"/>
      <c r="E20" s="51">
        <f>IF(E$3=VLOOKUP($B20,Inputs!$K$19:$O$33,4,FALSE),VLOOKUP($B20,Inputs!$K$19:$O$33,3,FALSE),0)</f>
        <v>0</v>
      </c>
      <c r="F20" s="52">
        <f>IF(F$3=VLOOKUP($B20,Inputs!$K$19:$O$33,4,FALSE),VLOOKUP($B20,Inputs!$K$19:$O$33,3,FALSE),0)</f>
        <v>0</v>
      </c>
      <c r="G20" s="52">
        <f>IF(G$3=VLOOKUP($B20,Inputs!$K$19:$O$33,4,FALSE),VLOOKUP($B20,Inputs!$K$19:$O$33,3,FALSE),0)</f>
        <v>0</v>
      </c>
      <c r="H20" s="52">
        <f>IF(H$3=VLOOKUP($B20,Inputs!$K$19:$O$33,4,FALSE),VLOOKUP($B20,Inputs!$K$19:$O$33,3,FALSE),0)</f>
        <v>0</v>
      </c>
      <c r="I20" s="52">
        <f>IF(I$3=VLOOKUP($B20,Inputs!$K$19:$O$33,4,FALSE),VLOOKUP($B20,Inputs!$K$19:$O$33,3,FALSE),0)</f>
        <v>0</v>
      </c>
      <c r="J20" s="52">
        <f>IF(J$3=VLOOKUP($B20,Inputs!$K$19:$O$33,4,FALSE),VLOOKUP($B20,Inputs!$K$19:$O$33,3,FALSE),0)</f>
        <v>0</v>
      </c>
      <c r="K20" s="52">
        <f>IF(K$3=VLOOKUP($B20,Inputs!$K$19:$O$33,4,FALSE),VLOOKUP($B20,Inputs!$K$19:$O$33,3,FALSE),0)</f>
        <v>0</v>
      </c>
      <c r="L20" s="52">
        <f>IF(L$3=VLOOKUP($B20,Inputs!$K$19:$O$33,4,FALSE),VLOOKUP($B20,Inputs!$K$19:$O$33,3,FALSE),0)</f>
        <v>0</v>
      </c>
      <c r="M20" s="52">
        <f>IF(M$3=VLOOKUP($B20,Inputs!$K$19:$O$33,4,FALSE),VLOOKUP($B20,Inputs!$K$19:$O$33,3,FALSE),0)</f>
        <v>0</v>
      </c>
      <c r="N20" s="52">
        <f>IF(N$3=VLOOKUP($B20,Inputs!$K$19:$O$33,4,FALSE),VLOOKUP($B20,Inputs!$K$19:$O$33,3,FALSE),0)</f>
        <v>0</v>
      </c>
      <c r="O20" s="52">
        <f>IF(O$3=VLOOKUP($B20,Inputs!$K$19:$O$33,4,FALSE),VLOOKUP($B20,Inputs!$K$19:$O$33,3,FALSE),0)</f>
        <v>0</v>
      </c>
      <c r="P20" s="53">
        <f>IF(P$3=VLOOKUP($B20,Inputs!$K$19:$O$33,4,FALSE),VLOOKUP($B20,Inputs!$K$19:$O$33,3,FALSE),0)</f>
        <v>0</v>
      </c>
      <c r="Q20" s="52">
        <f>IF(Q$3=VLOOKUP($B20,Inputs!$K$19:$O$33,4,FALSE),VLOOKUP($B20,Inputs!$K$19:$O$33,3,FALSE),0)</f>
        <v>0</v>
      </c>
      <c r="R20" s="52">
        <f>IF(R$3=VLOOKUP($B20,Inputs!$K$19:$O$33,4,FALSE),VLOOKUP($B20,Inputs!$K$19:$O$33,3,FALSE),0)</f>
        <v>0</v>
      </c>
      <c r="S20" s="52">
        <f>IF(S$3=VLOOKUP($B20,Inputs!$K$19:$O$33,4,FALSE),VLOOKUP($B20,Inputs!$K$19:$O$33,3,FALSE),0)</f>
        <v>0</v>
      </c>
      <c r="T20" s="52">
        <f>IF(T$3=VLOOKUP($B20,Inputs!$K$19:$O$33,4,FALSE),VLOOKUP($B20,Inputs!$K$19:$O$33,3,FALSE),0)</f>
        <v>0</v>
      </c>
      <c r="U20" s="52">
        <f>IF(U$3=VLOOKUP($B20,Inputs!$K$19:$O$33,4,FALSE),VLOOKUP($B20,Inputs!$K$19:$O$33,3,FALSE),0)</f>
        <v>0</v>
      </c>
      <c r="V20" s="52">
        <f>IF(V$3=VLOOKUP($B20,Inputs!$K$19:$O$33,4,FALSE),VLOOKUP($B20,Inputs!$K$19:$O$33,3,FALSE),0)</f>
        <v>0</v>
      </c>
      <c r="W20" s="52">
        <f>IF(W$3=VLOOKUP($B20,Inputs!$K$19:$O$33,4,FALSE),VLOOKUP($B20,Inputs!$K$19:$O$33,3,FALSE),0)</f>
        <v>1000</v>
      </c>
      <c r="X20" s="52">
        <f>IF(X$3=VLOOKUP($B20,Inputs!$K$19:$O$33,4,FALSE),VLOOKUP($B20,Inputs!$K$19:$O$33,3,FALSE),0)</f>
        <v>0</v>
      </c>
      <c r="Y20" s="52">
        <f>IF(Y$3=VLOOKUP($B20,Inputs!$K$19:$O$33,4,FALSE),VLOOKUP($B20,Inputs!$K$19:$O$33,3,FALSE),0)</f>
        <v>0</v>
      </c>
      <c r="Z20" s="52">
        <f>IF(Z$3=VLOOKUP($B20,Inputs!$K$19:$O$33,4,FALSE),VLOOKUP($B20,Inputs!$K$19:$O$33,3,FALSE),0)</f>
        <v>0</v>
      </c>
      <c r="AA20" s="52">
        <f>IF(AA$3=VLOOKUP($B20,Inputs!$K$19:$O$33,4,FALSE),VLOOKUP($B20,Inputs!$K$19:$O$33,3,FALSE),0)</f>
        <v>0</v>
      </c>
      <c r="AB20" s="53">
        <f>IF(AB$3=VLOOKUP($B20,Inputs!$K$19:$O$33,4,FALSE),VLOOKUP($B20,Inputs!$K$19:$O$33,3,FALSE),0)</f>
        <v>0</v>
      </c>
      <c r="AC20" s="52">
        <f>IF(AC$3=VLOOKUP($B20,Inputs!$K$19:$O$33,4,FALSE),VLOOKUP($B20,Inputs!$K$19:$O$33,3,FALSE),0)</f>
        <v>0</v>
      </c>
      <c r="AD20" s="52">
        <f>IF(AD$3=VLOOKUP($B20,Inputs!$K$19:$O$33,4,FALSE),VLOOKUP($B20,Inputs!$K$19:$O$33,3,FALSE),0)</f>
        <v>0</v>
      </c>
      <c r="AE20" s="52">
        <f>IF(AE$3=VLOOKUP($B20,Inputs!$K$19:$O$33,4,FALSE),VLOOKUP($B20,Inputs!$K$19:$O$33,3,FALSE),0)</f>
        <v>0</v>
      </c>
      <c r="AF20" s="52">
        <f>IF(AF$3=VLOOKUP($B20,Inputs!$K$19:$O$33,4,FALSE),VLOOKUP($B20,Inputs!$K$19:$O$33,3,FALSE),0)</f>
        <v>0</v>
      </c>
      <c r="AG20" s="52">
        <f>IF(AG$3=VLOOKUP($B20,Inputs!$K$19:$O$33,4,FALSE),VLOOKUP($B20,Inputs!$K$19:$O$33,3,FALSE),0)</f>
        <v>0</v>
      </c>
      <c r="AH20" s="52">
        <f>IF(AH$3=VLOOKUP($B20,Inputs!$K$19:$O$33,4,FALSE),VLOOKUP($B20,Inputs!$K$19:$O$33,3,FALSE),0)</f>
        <v>0</v>
      </c>
      <c r="AI20" s="52">
        <f>IF(AI$3=VLOOKUP($B20,Inputs!$K$19:$O$33,4,FALSE),VLOOKUP($B20,Inputs!$K$19:$O$33,3,FALSE),0)</f>
        <v>0</v>
      </c>
      <c r="AJ20" s="52">
        <f>IF(AJ$3=VLOOKUP($B20,Inputs!$K$19:$O$33,4,FALSE),VLOOKUP($B20,Inputs!$K$19:$O$33,3,FALSE),0)</f>
        <v>0</v>
      </c>
      <c r="AK20" s="52">
        <f>IF(AK$3=VLOOKUP($B20,Inputs!$K$19:$O$33,4,FALSE),VLOOKUP($B20,Inputs!$K$19:$O$33,3,FALSE),0)</f>
        <v>0</v>
      </c>
      <c r="AL20" s="52">
        <f>IF(AL$3=VLOOKUP($B20,Inputs!$K$19:$O$33,4,FALSE),VLOOKUP($B20,Inputs!$K$19:$O$33,3,FALSE),0)</f>
        <v>0</v>
      </c>
      <c r="AM20" s="52">
        <f>IF(AM$3=VLOOKUP($B20,Inputs!$K$19:$O$33,4,FALSE),VLOOKUP($B20,Inputs!$K$19:$O$33,3,FALSE),0)</f>
        <v>0</v>
      </c>
      <c r="AN20" s="53">
        <f>IF(AN$3=VLOOKUP($B20,Inputs!$K$19:$O$33,4,FALSE),VLOOKUP($B20,Inputs!$K$19:$O$33,3,FALSE),0)</f>
        <v>0</v>
      </c>
      <c r="AO20" s="52">
        <f>IF(AO$3=VLOOKUP($B20,Inputs!$K$19:$O$33,4,FALSE),VLOOKUP($B20,Inputs!$K$19:$O$33,3,FALSE),0)</f>
        <v>0</v>
      </c>
      <c r="AP20" s="52">
        <f>IF(AP$3=VLOOKUP($B20,Inputs!$K$19:$O$33,4,FALSE),VLOOKUP($B20,Inputs!$K$19:$O$33,3,FALSE),0)</f>
        <v>0</v>
      </c>
      <c r="AQ20" s="52">
        <f>IF(AQ$3=VLOOKUP($B20,Inputs!$K$19:$O$33,4,FALSE),VLOOKUP($B20,Inputs!$K$19:$O$33,3,FALSE),0)</f>
        <v>0</v>
      </c>
      <c r="AR20" s="52">
        <f>IF(AR$3=VLOOKUP($B20,Inputs!$K$19:$O$33,4,FALSE),VLOOKUP($B20,Inputs!$K$19:$O$33,3,FALSE),0)</f>
        <v>0</v>
      </c>
      <c r="AS20" s="52">
        <f>IF(AS$3=VLOOKUP($B20,Inputs!$K$19:$O$33,4,FALSE),VLOOKUP($B20,Inputs!$K$19:$O$33,3,FALSE),0)</f>
        <v>0</v>
      </c>
      <c r="AT20" s="52">
        <f>IF(AT$3=VLOOKUP($B20,Inputs!$K$19:$O$33,4,FALSE),VLOOKUP($B20,Inputs!$K$19:$O$33,3,FALSE),0)</f>
        <v>0</v>
      </c>
      <c r="AU20" s="52">
        <f>IF(AU$3=VLOOKUP($B20,Inputs!$K$19:$O$33,4,FALSE),VLOOKUP($B20,Inputs!$K$19:$O$33,3,FALSE),0)</f>
        <v>0</v>
      </c>
      <c r="AV20" s="52">
        <f>IF(AV$3=VLOOKUP($B20,Inputs!$K$19:$O$33,4,FALSE),VLOOKUP($B20,Inputs!$K$19:$O$33,3,FALSE),0)</f>
        <v>0</v>
      </c>
      <c r="AW20" s="52">
        <f>IF(AW$3=VLOOKUP($B20,Inputs!$K$19:$O$33,4,FALSE),VLOOKUP($B20,Inputs!$K$19:$O$33,3,FALSE),0)</f>
        <v>0</v>
      </c>
      <c r="AX20" s="52">
        <f>IF(AX$3=VLOOKUP($B20,Inputs!$K$19:$O$33,4,FALSE),VLOOKUP($B20,Inputs!$K$19:$O$33,3,FALSE),0)</f>
        <v>0</v>
      </c>
      <c r="AY20" s="52">
        <f>IF(AY$3=VLOOKUP($B20,Inputs!$K$19:$O$33,4,FALSE),VLOOKUP($B20,Inputs!$K$19:$O$33,3,FALSE),0)</f>
        <v>0</v>
      </c>
      <c r="AZ20" s="53">
        <f>IF(AZ$3=VLOOKUP($B20,Inputs!$K$19:$O$33,4,FALSE),VLOOKUP($B20,Inputs!$K$19:$O$33,3,FALSE),0)</f>
        <v>0</v>
      </c>
      <c r="BA20" s="52">
        <f>IF(BA$3=VLOOKUP($B20,Inputs!$K$19:$O$33,4,FALSE),VLOOKUP($B20,Inputs!$K$19:$O$33,3,FALSE),0)</f>
        <v>0</v>
      </c>
      <c r="BB20" s="52">
        <f>IF(BB$3=VLOOKUP($B20,Inputs!$K$19:$O$33,4,FALSE),VLOOKUP($B20,Inputs!$K$19:$O$33,3,FALSE),0)</f>
        <v>0</v>
      </c>
      <c r="BC20" s="52">
        <f>IF(BC$3=VLOOKUP($B20,Inputs!$K$19:$O$33,4,FALSE),VLOOKUP($B20,Inputs!$K$19:$O$33,3,FALSE),0)</f>
        <v>0</v>
      </c>
      <c r="BD20" s="52">
        <f>IF(BD$3=VLOOKUP($B20,Inputs!$K$19:$O$33,4,FALSE),VLOOKUP($B20,Inputs!$K$19:$O$33,3,FALSE),0)</f>
        <v>0</v>
      </c>
      <c r="BE20" s="52">
        <f>IF(BE$3=VLOOKUP($B20,Inputs!$K$19:$O$33,4,FALSE),VLOOKUP($B20,Inputs!$K$19:$O$33,3,FALSE),0)</f>
        <v>0</v>
      </c>
      <c r="BF20" s="52">
        <f>IF(BF$3=VLOOKUP($B20,Inputs!$K$19:$O$33,4,FALSE),VLOOKUP($B20,Inputs!$K$19:$O$33,3,FALSE),0)</f>
        <v>0</v>
      </c>
      <c r="BG20" s="52">
        <f>IF(BG$3=VLOOKUP($B20,Inputs!$K$19:$O$33,4,FALSE),VLOOKUP($B20,Inputs!$K$19:$O$33,3,FALSE),0)</f>
        <v>0</v>
      </c>
      <c r="BH20" s="52">
        <f>IF(BH$3=VLOOKUP($B20,Inputs!$K$19:$O$33,4,FALSE),VLOOKUP($B20,Inputs!$K$19:$O$33,3,FALSE),0)</f>
        <v>0</v>
      </c>
      <c r="BI20" s="52">
        <f>IF(BI$3=VLOOKUP($B20,Inputs!$K$19:$O$33,4,FALSE),VLOOKUP($B20,Inputs!$K$19:$O$33,3,FALSE),0)</f>
        <v>0</v>
      </c>
      <c r="BJ20" s="52">
        <f>IF(BJ$3=VLOOKUP($B20,Inputs!$K$19:$O$33,4,FALSE),VLOOKUP($B20,Inputs!$K$19:$O$33,3,FALSE),0)</f>
        <v>0</v>
      </c>
      <c r="BK20" s="52">
        <f>IF(BK$3=VLOOKUP($B20,Inputs!$K$19:$O$33,4,FALSE),VLOOKUP($B20,Inputs!$K$19:$O$33,3,FALSE),0)</f>
        <v>0</v>
      </c>
      <c r="BL20" s="54">
        <f>IF(BL$3=VLOOKUP($B20,Inputs!$K$19:$O$33,4,FALSE),VLOOKUP($B20,Inputs!$K$19:$O$33,3,FALSE),0)</f>
        <v>0</v>
      </c>
      <c r="BN20" s="26">
        <f t="shared" si="0"/>
        <v>0</v>
      </c>
      <c r="BO20" s="26">
        <f t="shared" si="1"/>
        <v>1000</v>
      </c>
      <c r="BP20" s="26">
        <f t="shared" si="2"/>
        <v>0</v>
      </c>
      <c r="BQ20" s="26">
        <f t="shared" si="3"/>
        <v>0</v>
      </c>
      <c r="BR20" s="26">
        <f t="shared" si="4"/>
        <v>0</v>
      </c>
    </row>
    <row r="21" spans="2:70" x14ac:dyDescent="0.25">
      <c r="B21" s="55" t="s">
        <v>106</v>
      </c>
      <c r="C21" s="4"/>
      <c r="D21" s="4"/>
      <c r="E21" s="5">
        <f>SUM(E7:E20)</f>
        <v>26000</v>
      </c>
      <c r="F21" s="5">
        <f t="shared" ref="F21:BL21" si="5">SUM(F7:F20)</f>
        <v>0</v>
      </c>
      <c r="G21" s="5">
        <f t="shared" si="5"/>
        <v>10000</v>
      </c>
      <c r="H21" s="5">
        <f t="shared" si="5"/>
        <v>10000</v>
      </c>
      <c r="I21" s="5">
        <f t="shared" si="5"/>
        <v>1000</v>
      </c>
      <c r="J21" s="5">
        <f t="shared" si="5"/>
        <v>0</v>
      </c>
      <c r="K21" s="5">
        <f t="shared" si="5"/>
        <v>1000</v>
      </c>
      <c r="L21" s="5">
        <f t="shared" si="5"/>
        <v>0</v>
      </c>
      <c r="M21" s="5">
        <f t="shared" si="5"/>
        <v>1000</v>
      </c>
      <c r="N21" s="5">
        <f t="shared" si="5"/>
        <v>0</v>
      </c>
      <c r="O21" s="5">
        <f t="shared" si="5"/>
        <v>1000</v>
      </c>
      <c r="P21" s="37">
        <f t="shared" si="5"/>
        <v>0</v>
      </c>
      <c r="Q21" s="22">
        <f t="shared" si="5"/>
        <v>11000</v>
      </c>
      <c r="R21" s="22">
        <f t="shared" si="5"/>
        <v>0</v>
      </c>
      <c r="S21" s="22">
        <f t="shared" si="5"/>
        <v>1000</v>
      </c>
      <c r="T21" s="22">
        <f t="shared" si="5"/>
        <v>0</v>
      </c>
      <c r="U21" s="22">
        <f t="shared" si="5"/>
        <v>0</v>
      </c>
      <c r="V21" s="22">
        <f t="shared" si="5"/>
        <v>5000</v>
      </c>
      <c r="W21" s="22">
        <f t="shared" si="5"/>
        <v>1000</v>
      </c>
      <c r="X21" s="22">
        <f t="shared" si="5"/>
        <v>0</v>
      </c>
      <c r="Y21" s="22">
        <f t="shared" si="5"/>
        <v>0</v>
      </c>
      <c r="Z21" s="22">
        <f t="shared" si="5"/>
        <v>0</v>
      </c>
      <c r="AA21" s="22">
        <f t="shared" si="5"/>
        <v>0</v>
      </c>
      <c r="AB21" s="37">
        <f t="shared" si="5"/>
        <v>0</v>
      </c>
      <c r="AC21" s="22">
        <f t="shared" si="5"/>
        <v>0</v>
      </c>
      <c r="AD21" s="22">
        <f t="shared" si="5"/>
        <v>0</v>
      </c>
      <c r="AE21" s="22">
        <f t="shared" si="5"/>
        <v>0</v>
      </c>
      <c r="AF21" s="22">
        <f t="shared" si="5"/>
        <v>0</v>
      </c>
      <c r="AG21" s="22">
        <f t="shared" si="5"/>
        <v>0</v>
      </c>
      <c r="AH21" s="22">
        <f t="shared" si="5"/>
        <v>0</v>
      </c>
      <c r="AI21" s="22">
        <f t="shared" si="5"/>
        <v>0</v>
      </c>
      <c r="AJ21" s="22">
        <f t="shared" si="5"/>
        <v>0</v>
      </c>
      <c r="AK21" s="22">
        <f t="shared" si="5"/>
        <v>0</v>
      </c>
      <c r="AL21" s="22">
        <f t="shared" si="5"/>
        <v>0</v>
      </c>
      <c r="AM21" s="22">
        <f t="shared" si="5"/>
        <v>0</v>
      </c>
      <c r="AN21" s="37">
        <f t="shared" si="5"/>
        <v>0</v>
      </c>
      <c r="AO21" s="22">
        <f t="shared" si="5"/>
        <v>0</v>
      </c>
      <c r="AP21" s="22">
        <f t="shared" si="5"/>
        <v>0</v>
      </c>
      <c r="AQ21" s="22">
        <f t="shared" si="5"/>
        <v>0</v>
      </c>
      <c r="AR21" s="22">
        <f t="shared" si="5"/>
        <v>0</v>
      </c>
      <c r="AS21" s="22">
        <f t="shared" si="5"/>
        <v>0</v>
      </c>
      <c r="AT21" s="22">
        <f t="shared" si="5"/>
        <v>0</v>
      </c>
      <c r="AU21" s="22">
        <f t="shared" si="5"/>
        <v>0</v>
      </c>
      <c r="AV21" s="22">
        <f t="shared" si="5"/>
        <v>0</v>
      </c>
      <c r="AW21" s="22">
        <f t="shared" si="5"/>
        <v>0</v>
      </c>
      <c r="AX21" s="22">
        <f t="shared" si="5"/>
        <v>0</v>
      </c>
      <c r="AY21" s="22">
        <f t="shared" si="5"/>
        <v>0</v>
      </c>
      <c r="AZ21" s="37">
        <f t="shared" si="5"/>
        <v>0</v>
      </c>
      <c r="BA21" s="22">
        <f t="shared" si="5"/>
        <v>0</v>
      </c>
      <c r="BB21" s="22">
        <f t="shared" si="5"/>
        <v>0</v>
      </c>
      <c r="BC21" s="22">
        <f t="shared" si="5"/>
        <v>0</v>
      </c>
      <c r="BD21" s="22">
        <f t="shared" si="5"/>
        <v>0</v>
      </c>
      <c r="BE21" s="22">
        <f t="shared" si="5"/>
        <v>0</v>
      </c>
      <c r="BF21" s="22">
        <f t="shared" si="5"/>
        <v>0</v>
      </c>
      <c r="BG21" s="22">
        <f t="shared" si="5"/>
        <v>0</v>
      </c>
      <c r="BH21" s="22">
        <f t="shared" si="5"/>
        <v>0</v>
      </c>
      <c r="BI21" s="22">
        <f t="shared" si="5"/>
        <v>0</v>
      </c>
      <c r="BJ21" s="22">
        <f t="shared" si="5"/>
        <v>0</v>
      </c>
      <c r="BK21" s="22">
        <f t="shared" si="5"/>
        <v>0</v>
      </c>
      <c r="BL21" s="37">
        <f t="shared" si="5"/>
        <v>0</v>
      </c>
      <c r="BN21" s="27">
        <f>SUM(E21:P21)</f>
        <v>50000</v>
      </c>
      <c r="BO21" s="27">
        <f>SUM(Q21:AB21)</f>
        <v>18000</v>
      </c>
      <c r="BP21" s="27">
        <f>SUM(AC21:AN21)</f>
        <v>0</v>
      </c>
      <c r="BQ21" s="27">
        <f>SUM(AO21:AZ21)</f>
        <v>0</v>
      </c>
      <c r="BR21" s="27">
        <f>SUM(BA21:BL21)</f>
        <v>0</v>
      </c>
    </row>
    <row r="23" spans="2:70" x14ac:dyDescent="0.25">
      <c r="B23" s="40" t="str">
        <f>B7</f>
        <v xml:space="preserve">  Land &amp; Property</v>
      </c>
      <c r="C23" s="4"/>
      <c r="D23" s="4"/>
      <c r="E23" s="41">
        <f>IF(AND(E$3&gt;=VLOOKUP($B7,Inputs!$K$19:$O$33,4,FALSE), E$3&lt;=VLOOKUP($B7,Inputs!$K$19:$O$33,4,FALSE)+VLOOKUP($B7,Inputs!$K$19:$O$33,5,FALSE) -1),VLOOKUP($B7,Inputs!$K$19:$O$33,3,FALSE)/VLOOKUP($B7,Inputs!$K$19:$O$33,5,FALSE),0)</f>
        <v>25000</v>
      </c>
      <c r="F23" s="42">
        <f>IF(AND(F$3&gt;=VLOOKUP($B7,Inputs!$K$19:$O$33,4,FALSE), F$3&lt;=VLOOKUP($B7,Inputs!$K$19:$O$33,4,FALSE)+VLOOKUP($B7,Inputs!$K$19:$O$33,5,FALSE) -1),VLOOKUP($B7,Inputs!$K$19:$O$33,3,FALSE)/VLOOKUP($B7,Inputs!$K$19:$O$33,5,FALSE),0)</f>
        <v>0</v>
      </c>
      <c r="G23" s="42">
        <f>IF(AND(G$3&gt;=VLOOKUP($B7,Inputs!$K$19:$O$33,4,FALSE), G$3&lt;=VLOOKUP($B7,Inputs!$K$19:$O$33,4,FALSE)+VLOOKUP($B7,Inputs!$K$19:$O$33,5,FALSE) -1),VLOOKUP($B7,Inputs!$K$19:$O$33,3,FALSE)/VLOOKUP($B7,Inputs!$K$19:$O$33,5,FALSE),0)</f>
        <v>0</v>
      </c>
      <c r="H23" s="42">
        <f>IF(AND(H$3&gt;=VLOOKUP($B7,Inputs!$K$19:$O$33,4,FALSE), H$3&lt;=VLOOKUP($B7,Inputs!$K$19:$O$33,4,FALSE)+VLOOKUP($B7,Inputs!$K$19:$O$33,5,FALSE) -1),VLOOKUP($B7,Inputs!$K$19:$O$33,3,FALSE)/VLOOKUP($B7,Inputs!$K$19:$O$33,5,FALSE),0)</f>
        <v>0</v>
      </c>
      <c r="I23" s="42">
        <f>IF(AND(I$3&gt;=VLOOKUP($B7,Inputs!$K$19:$O$33,4,FALSE), I$3&lt;=VLOOKUP($B7,Inputs!$K$19:$O$33,4,FALSE)+VLOOKUP($B7,Inputs!$K$19:$O$33,5,FALSE) -1),VLOOKUP($B7,Inputs!$K$19:$O$33,3,FALSE)/VLOOKUP($B7,Inputs!$K$19:$O$33,5,FALSE),0)</f>
        <v>0</v>
      </c>
      <c r="J23" s="42">
        <f>IF(AND(J$3&gt;=VLOOKUP($B7,Inputs!$K$19:$O$33,4,FALSE), J$3&lt;=VLOOKUP($B7,Inputs!$K$19:$O$33,4,FALSE)+VLOOKUP($B7,Inputs!$K$19:$O$33,5,FALSE) -1),VLOOKUP($B7,Inputs!$K$19:$O$33,3,FALSE)/VLOOKUP($B7,Inputs!$K$19:$O$33,5,FALSE),0)</f>
        <v>0</v>
      </c>
      <c r="K23" s="42">
        <f>IF(AND(K$3&gt;=VLOOKUP($B7,Inputs!$K$19:$O$33,4,FALSE), K$3&lt;=VLOOKUP($B7,Inputs!$K$19:$O$33,4,FALSE)+VLOOKUP($B7,Inputs!$K$19:$O$33,5,FALSE) -1),VLOOKUP($B7,Inputs!$K$19:$O$33,3,FALSE)/VLOOKUP($B7,Inputs!$K$19:$O$33,5,FALSE),0)</f>
        <v>0</v>
      </c>
      <c r="L23" s="42">
        <f>IF(AND(L$3&gt;=VLOOKUP($B7,Inputs!$K$19:$O$33,4,FALSE), L$3&lt;=VLOOKUP($B7,Inputs!$K$19:$O$33,4,FALSE)+VLOOKUP($B7,Inputs!$K$19:$O$33,5,FALSE) -1),VLOOKUP($B7,Inputs!$K$19:$O$33,3,FALSE)/VLOOKUP($B7,Inputs!$K$19:$O$33,5,FALSE),0)</f>
        <v>0</v>
      </c>
      <c r="M23" s="42">
        <f>IF(AND(M$3&gt;=VLOOKUP($B7,Inputs!$K$19:$O$33,4,FALSE), M$3&lt;=VLOOKUP($B7,Inputs!$K$19:$O$33,4,FALSE)+VLOOKUP($B7,Inputs!$K$19:$O$33,5,FALSE) -1),VLOOKUP($B7,Inputs!$K$19:$O$33,3,FALSE)/VLOOKUP($B7,Inputs!$K$19:$O$33,5,FALSE),0)</f>
        <v>0</v>
      </c>
      <c r="N23" s="42">
        <f>IF(AND(N$3&gt;=VLOOKUP($B7,Inputs!$K$19:$O$33,4,FALSE), N$3&lt;=VLOOKUP($B7,Inputs!$K$19:$O$33,4,FALSE)+VLOOKUP($B7,Inputs!$K$19:$O$33,5,FALSE) -1),VLOOKUP($B7,Inputs!$K$19:$O$33,3,FALSE)/VLOOKUP($B7,Inputs!$K$19:$O$33,5,FALSE),0)</f>
        <v>0</v>
      </c>
      <c r="O23" s="42">
        <f>IF(AND(O$3&gt;=VLOOKUP($B7,Inputs!$K$19:$O$33,4,FALSE), O$3&lt;=VLOOKUP($B7,Inputs!$K$19:$O$33,4,FALSE)+VLOOKUP($B7,Inputs!$K$19:$O$33,5,FALSE) -1),VLOOKUP($B7,Inputs!$K$19:$O$33,3,FALSE)/VLOOKUP($B7,Inputs!$K$19:$O$33,5,FALSE),0)</f>
        <v>0</v>
      </c>
      <c r="P23" s="43">
        <f>IF(AND(P$3&gt;=VLOOKUP($B7,Inputs!$K$19:$O$33,4,FALSE), P$3&lt;=VLOOKUP($B7,Inputs!$K$19:$O$33,4,FALSE)+VLOOKUP($B7,Inputs!$K$19:$O$33,5,FALSE) -1),VLOOKUP($B7,Inputs!$K$19:$O$33,3,FALSE)/VLOOKUP($B7,Inputs!$K$19:$O$33,5,FALSE),0)</f>
        <v>0</v>
      </c>
      <c r="Q23" s="42">
        <f>IF(AND(Q$3&gt;=VLOOKUP($B7,Inputs!$K$19:$O$33,4,FALSE), Q$3&lt;=VLOOKUP($B7,Inputs!$K$19:$O$33,4,FALSE)+VLOOKUP($B7,Inputs!$K$19:$O$33,5,FALSE) -1),VLOOKUP($B7,Inputs!$K$19:$O$33,3,FALSE)/VLOOKUP($B7,Inputs!$K$19:$O$33,5,FALSE),0)</f>
        <v>0</v>
      </c>
      <c r="R23" s="42">
        <f>IF(AND(R$3&gt;=VLOOKUP($B7,Inputs!$K$19:$O$33,4,FALSE), R$3&lt;=VLOOKUP($B7,Inputs!$K$19:$O$33,4,FALSE)+VLOOKUP($B7,Inputs!$K$19:$O$33,5,FALSE) -1),VLOOKUP($B7,Inputs!$K$19:$O$33,3,FALSE)/VLOOKUP($B7,Inputs!$K$19:$O$33,5,FALSE),0)</f>
        <v>0</v>
      </c>
      <c r="S23" s="42">
        <f>IF(AND(S$3&gt;=VLOOKUP($B7,Inputs!$K$19:$O$33,4,FALSE), S$3&lt;=VLOOKUP($B7,Inputs!$K$19:$O$33,4,FALSE)+VLOOKUP($B7,Inputs!$K$19:$O$33,5,FALSE) -1),VLOOKUP($B7,Inputs!$K$19:$O$33,3,FALSE)/VLOOKUP($B7,Inputs!$K$19:$O$33,5,FALSE),0)</f>
        <v>0</v>
      </c>
      <c r="T23" s="42">
        <f>IF(AND(T$3&gt;=VLOOKUP($B7,Inputs!$K$19:$O$33,4,FALSE), T$3&lt;=VLOOKUP($B7,Inputs!$K$19:$O$33,4,FALSE)+VLOOKUP($B7,Inputs!$K$19:$O$33,5,FALSE) -1),VLOOKUP($B7,Inputs!$K$19:$O$33,3,FALSE)/VLOOKUP($B7,Inputs!$K$19:$O$33,5,FALSE),0)</f>
        <v>0</v>
      </c>
      <c r="U23" s="42">
        <f>IF(AND(U$3&gt;=VLOOKUP($B7,Inputs!$K$19:$O$33,4,FALSE), U$3&lt;=VLOOKUP($B7,Inputs!$K$19:$O$33,4,FALSE)+VLOOKUP($B7,Inputs!$K$19:$O$33,5,FALSE) -1),VLOOKUP($B7,Inputs!$K$19:$O$33,3,FALSE)/VLOOKUP($B7,Inputs!$K$19:$O$33,5,FALSE),0)</f>
        <v>0</v>
      </c>
      <c r="V23" s="42">
        <f>IF(AND(V$3&gt;=VLOOKUP($B7,Inputs!$K$19:$O$33,4,FALSE), V$3&lt;=VLOOKUP($B7,Inputs!$K$19:$O$33,4,FALSE)+VLOOKUP($B7,Inputs!$K$19:$O$33,5,FALSE) -1),VLOOKUP($B7,Inputs!$K$19:$O$33,3,FALSE)/VLOOKUP($B7,Inputs!$K$19:$O$33,5,FALSE),0)</f>
        <v>0</v>
      </c>
      <c r="W23" s="42">
        <f>IF(AND(W$3&gt;=VLOOKUP($B7,Inputs!$K$19:$O$33,4,FALSE), W$3&lt;=VLOOKUP($B7,Inputs!$K$19:$O$33,4,FALSE)+VLOOKUP($B7,Inputs!$K$19:$O$33,5,FALSE) -1),VLOOKUP($B7,Inputs!$K$19:$O$33,3,FALSE)/VLOOKUP($B7,Inputs!$K$19:$O$33,5,FALSE),0)</f>
        <v>0</v>
      </c>
      <c r="X23" s="42">
        <f>IF(AND(X$3&gt;=VLOOKUP($B7,Inputs!$K$19:$O$33,4,FALSE), X$3&lt;=VLOOKUP($B7,Inputs!$K$19:$O$33,4,FALSE)+VLOOKUP($B7,Inputs!$K$19:$O$33,5,FALSE) -1),VLOOKUP($B7,Inputs!$K$19:$O$33,3,FALSE)/VLOOKUP($B7,Inputs!$K$19:$O$33,5,FALSE),0)</f>
        <v>0</v>
      </c>
      <c r="Y23" s="42">
        <f>IF(AND(Y$3&gt;=VLOOKUP($B7,Inputs!$K$19:$O$33,4,FALSE), Y$3&lt;=VLOOKUP($B7,Inputs!$K$19:$O$33,4,FALSE)+VLOOKUP($B7,Inputs!$K$19:$O$33,5,FALSE) -1),VLOOKUP($B7,Inputs!$K$19:$O$33,3,FALSE)/VLOOKUP($B7,Inputs!$K$19:$O$33,5,FALSE),0)</f>
        <v>0</v>
      </c>
      <c r="Z23" s="42">
        <f>IF(AND(Z$3&gt;=VLOOKUP($B7,Inputs!$K$19:$O$33,4,FALSE), Z$3&lt;=VLOOKUP($B7,Inputs!$K$19:$O$33,4,FALSE)+VLOOKUP($B7,Inputs!$K$19:$O$33,5,FALSE) -1),VLOOKUP($B7,Inputs!$K$19:$O$33,3,FALSE)/VLOOKUP($B7,Inputs!$K$19:$O$33,5,FALSE),0)</f>
        <v>0</v>
      </c>
      <c r="AA23" s="42">
        <f>IF(AND(AA$3&gt;=VLOOKUP($B7,Inputs!$K$19:$O$33,4,FALSE), AA$3&lt;=VLOOKUP($B7,Inputs!$K$19:$O$33,4,FALSE)+VLOOKUP($B7,Inputs!$K$19:$O$33,5,FALSE) -1),VLOOKUP($B7,Inputs!$K$19:$O$33,3,FALSE)/VLOOKUP($B7,Inputs!$K$19:$O$33,5,FALSE),0)</f>
        <v>0</v>
      </c>
      <c r="AB23" s="43">
        <f>IF(AND(AB$3&gt;=VLOOKUP($B7,Inputs!$K$19:$O$33,4,FALSE), AB$3&lt;=VLOOKUP($B7,Inputs!$K$19:$O$33,4,FALSE)+VLOOKUP($B7,Inputs!$K$19:$O$33,5,FALSE) -1),VLOOKUP($B7,Inputs!$K$19:$O$33,3,FALSE)/VLOOKUP($B7,Inputs!$K$19:$O$33,5,FALSE),0)</f>
        <v>0</v>
      </c>
      <c r="AC23" s="42">
        <f>IF(AND(AC$3&gt;=VLOOKUP($B7,Inputs!$K$19:$O$33,4,FALSE), AC$3&lt;=VLOOKUP($B7,Inputs!$K$19:$O$33,4,FALSE)+VLOOKUP($B7,Inputs!$K$19:$O$33,5,FALSE) -1),VLOOKUP($B7,Inputs!$K$19:$O$33,3,FALSE)/VLOOKUP($B7,Inputs!$K$19:$O$33,5,FALSE),0)</f>
        <v>0</v>
      </c>
      <c r="AD23" s="42">
        <f>IF(AND(AD$3&gt;=VLOOKUP($B7,Inputs!$K$19:$O$33,4,FALSE), AD$3&lt;=VLOOKUP($B7,Inputs!$K$19:$O$33,4,FALSE)+VLOOKUP($B7,Inputs!$K$19:$O$33,5,FALSE) -1),VLOOKUP($B7,Inputs!$K$19:$O$33,3,FALSE)/VLOOKUP($B7,Inputs!$K$19:$O$33,5,FALSE),0)</f>
        <v>0</v>
      </c>
      <c r="AE23" s="42">
        <f>IF(AND(AE$3&gt;=VLOOKUP($B7,Inputs!$K$19:$O$33,4,FALSE), AE$3&lt;=VLOOKUP($B7,Inputs!$K$19:$O$33,4,FALSE)+VLOOKUP($B7,Inputs!$K$19:$O$33,5,FALSE) -1),VLOOKUP($B7,Inputs!$K$19:$O$33,3,FALSE)/VLOOKUP($B7,Inputs!$K$19:$O$33,5,FALSE),0)</f>
        <v>0</v>
      </c>
      <c r="AF23" s="42">
        <f>IF(AND(AF$3&gt;=VLOOKUP($B7,Inputs!$K$19:$O$33,4,FALSE), AF$3&lt;=VLOOKUP($B7,Inputs!$K$19:$O$33,4,FALSE)+VLOOKUP($B7,Inputs!$K$19:$O$33,5,FALSE) -1),VLOOKUP($B7,Inputs!$K$19:$O$33,3,FALSE)/VLOOKUP($B7,Inputs!$K$19:$O$33,5,FALSE),0)</f>
        <v>0</v>
      </c>
      <c r="AG23" s="42">
        <f>IF(AND(AG$3&gt;=VLOOKUP($B7,Inputs!$K$19:$O$33,4,FALSE), AG$3&lt;=VLOOKUP($B7,Inputs!$K$19:$O$33,4,FALSE)+VLOOKUP($B7,Inputs!$K$19:$O$33,5,FALSE) -1),VLOOKUP($B7,Inputs!$K$19:$O$33,3,FALSE)/VLOOKUP($B7,Inputs!$K$19:$O$33,5,FALSE),0)</f>
        <v>0</v>
      </c>
      <c r="AH23" s="42">
        <f>IF(AND(AH$3&gt;=VLOOKUP($B7,Inputs!$K$19:$O$33,4,FALSE), AH$3&lt;=VLOOKUP($B7,Inputs!$K$19:$O$33,4,FALSE)+VLOOKUP($B7,Inputs!$K$19:$O$33,5,FALSE) -1),VLOOKUP($B7,Inputs!$K$19:$O$33,3,FALSE)/VLOOKUP($B7,Inputs!$K$19:$O$33,5,FALSE),0)</f>
        <v>0</v>
      </c>
      <c r="AI23" s="42">
        <f>IF(AND(AI$3&gt;=VLOOKUP($B7,Inputs!$K$19:$O$33,4,FALSE), AI$3&lt;=VLOOKUP($B7,Inputs!$K$19:$O$33,4,FALSE)+VLOOKUP($B7,Inputs!$K$19:$O$33,5,FALSE) -1),VLOOKUP($B7,Inputs!$K$19:$O$33,3,FALSE)/VLOOKUP($B7,Inputs!$K$19:$O$33,5,FALSE),0)</f>
        <v>0</v>
      </c>
      <c r="AJ23" s="42">
        <f>IF(AND(AJ$3&gt;=VLOOKUP($B7,Inputs!$K$19:$O$33,4,FALSE), AJ$3&lt;=VLOOKUP($B7,Inputs!$K$19:$O$33,4,FALSE)+VLOOKUP($B7,Inputs!$K$19:$O$33,5,FALSE) -1),VLOOKUP($B7,Inputs!$K$19:$O$33,3,FALSE)/VLOOKUP($B7,Inputs!$K$19:$O$33,5,FALSE),0)</f>
        <v>0</v>
      </c>
      <c r="AK23" s="42">
        <f>IF(AND(AK$3&gt;=VLOOKUP($B7,Inputs!$K$19:$O$33,4,FALSE), AK$3&lt;=VLOOKUP($B7,Inputs!$K$19:$O$33,4,FALSE)+VLOOKUP($B7,Inputs!$K$19:$O$33,5,FALSE) -1),VLOOKUP($B7,Inputs!$K$19:$O$33,3,FALSE)/VLOOKUP($B7,Inputs!$K$19:$O$33,5,FALSE),0)</f>
        <v>0</v>
      </c>
      <c r="AL23" s="42">
        <f>IF(AND(AL$3&gt;=VLOOKUP($B7,Inputs!$K$19:$O$33,4,FALSE), AL$3&lt;=VLOOKUP($B7,Inputs!$K$19:$O$33,4,FALSE)+VLOOKUP($B7,Inputs!$K$19:$O$33,5,FALSE) -1),VLOOKUP($B7,Inputs!$K$19:$O$33,3,FALSE)/VLOOKUP($B7,Inputs!$K$19:$O$33,5,FALSE),0)</f>
        <v>0</v>
      </c>
      <c r="AM23" s="42">
        <f>IF(AND(AM$3&gt;=VLOOKUP($B7,Inputs!$K$19:$O$33,4,FALSE), AM$3&lt;=VLOOKUP($B7,Inputs!$K$19:$O$33,4,FALSE)+VLOOKUP($B7,Inputs!$K$19:$O$33,5,FALSE) -1),VLOOKUP($B7,Inputs!$K$19:$O$33,3,FALSE)/VLOOKUP($B7,Inputs!$K$19:$O$33,5,FALSE),0)</f>
        <v>0</v>
      </c>
      <c r="AN23" s="43">
        <f>IF(AND(AN$3&gt;=VLOOKUP($B7,Inputs!$K$19:$O$33,4,FALSE), AN$3&lt;=VLOOKUP($B7,Inputs!$K$19:$O$33,4,FALSE)+VLOOKUP($B7,Inputs!$K$19:$O$33,5,FALSE) -1),VLOOKUP($B7,Inputs!$K$19:$O$33,3,FALSE)/VLOOKUP($B7,Inputs!$K$19:$O$33,5,FALSE),0)</f>
        <v>0</v>
      </c>
      <c r="AO23" s="42">
        <f>IF(AND(AO$3&gt;=VLOOKUP($B7,Inputs!$K$19:$O$33,4,FALSE), AO$3&lt;=VLOOKUP($B7,Inputs!$K$19:$O$33,4,FALSE)+VLOOKUP($B7,Inputs!$K$19:$O$33,5,FALSE) -1),VLOOKUP($B7,Inputs!$K$19:$O$33,3,FALSE)/VLOOKUP($B7,Inputs!$K$19:$O$33,5,FALSE),0)</f>
        <v>0</v>
      </c>
      <c r="AP23" s="42">
        <f>IF(AND(AP$3&gt;=VLOOKUP($B7,Inputs!$K$19:$O$33,4,FALSE), AP$3&lt;=VLOOKUP($B7,Inputs!$K$19:$O$33,4,FALSE)+VLOOKUP($B7,Inputs!$K$19:$O$33,5,FALSE) -1),VLOOKUP($B7,Inputs!$K$19:$O$33,3,FALSE)/VLOOKUP($B7,Inputs!$K$19:$O$33,5,FALSE),0)</f>
        <v>0</v>
      </c>
      <c r="AQ23" s="42">
        <f>IF(AND(AQ$3&gt;=VLOOKUP($B7,Inputs!$K$19:$O$33,4,FALSE), AQ$3&lt;=VLOOKUP($B7,Inputs!$K$19:$O$33,4,FALSE)+VLOOKUP($B7,Inputs!$K$19:$O$33,5,FALSE) -1),VLOOKUP($B7,Inputs!$K$19:$O$33,3,FALSE)/VLOOKUP($B7,Inputs!$K$19:$O$33,5,FALSE),0)</f>
        <v>0</v>
      </c>
      <c r="AR23" s="42">
        <f>IF(AND(AR$3&gt;=VLOOKUP($B7,Inputs!$K$19:$O$33,4,FALSE), AR$3&lt;=VLOOKUP($B7,Inputs!$K$19:$O$33,4,FALSE)+VLOOKUP($B7,Inputs!$K$19:$O$33,5,FALSE) -1),VLOOKUP($B7,Inputs!$K$19:$O$33,3,FALSE)/VLOOKUP($B7,Inputs!$K$19:$O$33,5,FALSE),0)</f>
        <v>0</v>
      </c>
      <c r="AS23" s="42">
        <f>IF(AND(AS$3&gt;=VLOOKUP($B7,Inputs!$K$19:$O$33,4,FALSE), AS$3&lt;=VLOOKUP($B7,Inputs!$K$19:$O$33,4,FALSE)+VLOOKUP($B7,Inputs!$K$19:$O$33,5,FALSE) -1),VLOOKUP($B7,Inputs!$K$19:$O$33,3,FALSE)/VLOOKUP($B7,Inputs!$K$19:$O$33,5,FALSE),0)</f>
        <v>0</v>
      </c>
      <c r="AT23" s="42">
        <f>IF(AND(AT$3&gt;=VLOOKUP($B7,Inputs!$K$19:$O$33,4,FALSE), AT$3&lt;=VLOOKUP($B7,Inputs!$K$19:$O$33,4,FALSE)+VLOOKUP($B7,Inputs!$K$19:$O$33,5,FALSE) -1),VLOOKUP($B7,Inputs!$K$19:$O$33,3,FALSE)/VLOOKUP($B7,Inputs!$K$19:$O$33,5,FALSE),0)</f>
        <v>0</v>
      </c>
      <c r="AU23" s="42">
        <f>IF(AND(AU$3&gt;=VLOOKUP($B7,Inputs!$K$19:$O$33,4,FALSE), AU$3&lt;=VLOOKUP($B7,Inputs!$K$19:$O$33,4,FALSE)+VLOOKUP($B7,Inputs!$K$19:$O$33,5,FALSE) -1),VLOOKUP($B7,Inputs!$K$19:$O$33,3,FALSE)/VLOOKUP($B7,Inputs!$K$19:$O$33,5,FALSE),0)</f>
        <v>0</v>
      </c>
      <c r="AV23" s="42">
        <f>IF(AND(AV$3&gt;=VLOOKUP($B7,Inputs!$K$19:$O$33,4,FALSE), AV$3&lt;=VLOOKUP($B7,Inputs!$K$19:$O$33,4,FALSE)+VLOOKUP($B7,Inputs!$K$19:$O$33,5,FALSE) -1),VLOOKUP($B7,Inputs!$K$19:$O$33,3,FALSE)/VLOOKUP($B7,Inputs!$K$19:$O$33,5,FALSE),0)</f>
        <v>0</v>
      </c>
      <c r="AW23" s="42">
        <f>IF(AND(AW$3&gt;=VLOOKUP($B7,Inputs!$K$19:$O$33,4,FALSE), AW$3&lt;=VLOOKUP($B7,Inputs!$K$19:$O$33,4,FALSE)+VLOOKUP($B7,Inputs!$K$19:$O$33,5,FALSE) -1),VLOOKUP($B7,Inputs!$K$19:$O$33,3,FALSE)/VLOOKUP($B7,Inputs!$K$19:$O$33,5,FALSE),0)</f>
        <v>0</v>
      </c>
      <c r="AX23" s="42">
        <f>IF(AND(AX$3&gt;=VLOOKUP($B7,Inputs!$K$19:$O$33,4,FALSE), AX$3&lt;=VLOOKUP($B7,Inputs!$K$19:$O$33,4,FALSE)+VLOOKUP($B7,Inputs!$K$19:$O$33,5,FALSE) -1),VLOOKUP($B7,Inputs!$K$19:$O$33,3,FALSE)/VLOOKUP($B7,Inputs!$K$19:$O$33,5,FALSE),0)</f>
        <v>0</v>
      </c>
      <c r="AY23" s="42">
        <f>IF(AND(AY$3&gt;=VLOOKUP($B7,Inputs!$K$19:$O$33,4,FALSE), AY$3&lt;=VLOOKUP($B7,Inputs!$K$19:$O$33,4,FALSE)+VLOOKUP($B7,Inputs!$K$19:$O$33,5,FALSE) -1),VLOOKUP($B7,Inputs!$K$19:$O$33,3,FALSE)/VLOOKUP($B7,Inputs!$K$19:$O$33,5,FALSE),0)</f>
        <v>0</v>
      </c>
      <c r="AZ23" s="43">
        <f>IF(AND(AZ$3&gt;=VLOOKUP($B7,Inputs!$K$19:$O$33,4,FALSE), AZ$3&lt;=VLOOKUP($B7,Inputs!$K$19:$O$33,4,FALSE)+VLOOKUP($B7,Inputs!$K$19:$O$33,5,FALSE) -1),VLOOKUP($B7,Inputs!$K$19:$O$33,3,FALSE)/VLOOKUP($B7,Inputs!$K$19:$O$33,5,FALSE),0)</f>
        <v>0</v>
      </c>
      <c r="BA23" s="42">
        <f>IF(AND(BA$3&gt;=VLOOKUP($B7,Inputs!$K$19:$O$33,4,FALSE), BA$3&lt;=VLOOKUP($B7,Inputs!$K$19:$O$33,4,FALSE)+VLOOKUP($B7,Inputs!$K$19:$O$33,5,FALSE) -1),VLOOKUP($B7,Inputs!$K$19:$O$33,3,FALSE)/VLOOKUP($B7,Inputs!$K$19:$O$33,5,FALSE),0)</f>
        <v>0</v>
      </c>
      <c r="BB23" s="42">
        <f>IF(AND(BB$3&gt;=VLOOKUP($B7,Inputs!$K$19:$O$33,4,FALSE), BB$3&lt;=VLOOKUP($B7,Inputs!$K$19:$O$33,4,FALSE)+VLOOKUP($B7,Inputs!$K$19:$O$33,5,FALSE) -1),VLOOKUP($B7,Inputs!$K$19:$O$33,3,FALSE)/VLOOKUP($B7,Inputs!$K$19:$O$33,5,FALSE),0)</f>
        <v>0</v>
      </c>
      <c r="BC23" s="42">
        <f>IF(AND(BC$3&gt;=VLOOKUP($B7,Inputs!$K$19:$O$33,4,FALSE), BC$3&lt;=VLOOKUP($B7,Inputs!$K$19:$O$33,4,FALSE)+VLOOKUP($B7,Inputs!$K$19:$O$33,5,FALSE) -1),VLOOKUP($B7,Inputs!$K$19:$O$33,3,FALSE)/VLOOKUP($B7,Inputs!$K$19:$O$33,5,FALSE),0)</f>
        <v>0</v>
      </c>
      <c r="BD23" s="42">
        <f>IF(AND(BD$3&gt;=VLOOKUP($B7,Inputs!$K$19:$O$33,4,FALSE), BD$3&lt;=VLOOKUP($B7,Inputs!$K$19:$O$33,4,FALSE)+VLOOKUP($B7,Inputs!$K$19:$O$33,5,FALSE) -1),VLOOKUP($B7,Inputs!$K$19:$O$33,3,FALSE)/VLOOKUP($B7,Inputs!$K$19:$O$33,5,FALSE),0)</f>
        <v>0</v>
      </c>
      <c r="BE23" s="42">
        <f>IF(AND(BE$3&gt;=VLOOKUP($B7,Inputs!$K$19:$O$33,4,FALSE), BE$3&lt;=VLOOKUP($B7,Inputs!$K$19:$O$33,4,FALSE)+VLOOKUP($B7,Inputs!$K$19:$O$33,5,FALSE) -1),VLOOKUP($B7,Inputs!$K$19:$O$33,3,FALSE)/VLOOKUP($B7,Inputs!$K$19:$O$33,5,FALSE),0)</f>
        <v>0</v>
      </c>
      <c r="BF23" s="42">
        <f>IF(AND(BF$3&gt;=VLOOKUP($B7,Inputs!$K$19:$O$33,4,FALSE), BF$3&lt;=VLOOKUP($B7,Inputs!$K$19:$O$33,4,FALSE)+VLOOKUP($B7,Inputs!$K$19:$O$33,5,FALSE) -1),VLOOKUP($B7,Inputs!$K$19:$O$33,3,FALSE)/VLOOKUP($B7,Inputs!$K$19:$O$33,5,FALSE),0)</f>
        <v>0</v>
      </c>
      <c r="BG23" s="42">
        <f>IF(AND(BG$3&gt;=VLOOKUP($B7,Inputs!$K$19:$O$33,4,FALSE), BG$3&lt;=VLOOKUP($B7,Inputs!$K$19:$O$33,4,FALSE)+VLOOKUP($B7,Inputs!$K$19:$O$33,5,FALSE) -1),VLOOKUP($B7,Inputs!$K$19:$O$33,3,FALSE)/VLOOKUP($B7,Inputs!$K$19:$O$33,5,FALSE),0)</f>
        <v>0</v>
      </c>
      <c r="BH23" s="42">
        <f>IF(AND(BH$3&gt;=VLOOKUP($B7,Inputs!$K$19:$O$33,4,FALSE), BH$3&lt;=VLOOKUP($B7,Inputs!$K$19:$O$33,4,FALSE)+VLOOKUP($B7,Inputs!$K$19:$O$33,5,FALSE) -1),VLOOKUP($B7,Inputs!$K$19:$O$33,3,FALSE)/VLOOKUP($B7,Inputs!$K$19:$O$33,5,FALSE),0)</f>
        <v>0</v>
      </c>
      <c r="BI23" s="42">
        <f>IF(AND(BI$3&gt;=VLOOKUP($B7,Inputs!$K$19:$O$33,4,FALSE), BI$3&lt;=VLOOKUP($B7,Inputs!$K$19:$O$33,4,FALSE)+VLOOKUP($B7,Inputs!$K$19:$O$33,5,FALSE) -1),VLOOKUP($B7,Inputs!$K$19:$O$33,3,FALSE)/VLOOKUP($B7,Inputs!$K$19:$O$33,5,FALSE),0)</f>
        <v>0</v>
      </c>
      <c r="BJ23" s="42">
        <f>IF(AND(BJ$3&gt;=VLOOKUP($B7,Inputs!$K$19:$O$33,4,FALSE), BJ$3&lt;=VLOOKUP($B7,Inputs!$K$19:$O$33,4,FALSE)+VLOOKUP($B7,Inputs!$K$19:$O$33,5,FALSE) -1),VLOOKUP($B7,Inputs!$K$19:$O$33,3,FALSE)/VLOOKUP($B7,Inputs!$K$19:$O$33,5,FALSE),0)</f>
        <v>0</v>
      </c>
      <c r="BK23" s="42">
        <f>IF(AND(BK$3&gt;=VLOOKUP($B7,Inputs!$K$19:$O$33,4,FALSE), BK$3&lt;=VLOOKUP($B7,Inputs!$K$19:$O$33,4,FALSE)+VLOOKUP($B7,Inputs!$K$19:$O$33,5,FALSE) -1),VLOOKUP($B7,Inputs!$K$19:$O$33,3,FALSE)/VLOOKUP($B7,Inputs!$K$19:$O$33,5,FALSE),0)</f>
        <v>0</v>
      </c>
      <c r="BL23" s="44">
        <f>IF(AND(BL$3&gt;=VLOOKUP($B7,Inputs!$K$19:$O$33,4,FALSE), BL$3&lt;=VLOOKUP($B7,Inputs!$K$19:$O$33,4,FALSE)+VLOOKUP($B7,Inputs!$K$19:$O$33,5,FALSE) -1),VLOOKUP($B7,Inputs!$K$19:$O$33,3,FALSE)/VLOOKUP($B7,Inputs!$K$19:$O$33,5,FALSE),0)</f>
        <v>0</v>
      </c>
      <c r="BN23" s="24">
        <f t="shared" si="0"/>
        <v>25000</v>
      </c>
      <c r="BO23" s="24">
        <f t="shared" si="1"/>
        <v>0</v>
      </c>
      <c r="BP23" s="24">
        <f t="shared" si="2"/>
        <v>0</v>
      </c>
      <c r="BQ23" s="24">
        <f t="shared" si="3"/>
        <v>0</v>
      </c>
      <c r="BR23" s="24">
        <f t="shared" si="4"/>
        <v>0</v>
      </c>
    </row>
    <row r="24" spans="2:70" x14ac:dyDescent="0.25">
      <c r="B24" s="45" t="str">
        <f t="shared" ref="B24:B36" si="6">B8</f>
        <v xml:space="preserve">  Equipment</v>
      </c>
      <c r="C24" s="4"/>
      <c r="D24" s="4"/>
      <c r="E24" s="46">
        <f>IF(AND(E$3&gt;=VLOOKUP($B8,Inputs!$K$19:$O$33,4,FALSE), E$3&lt;=VLOOKUP($B8,Inputs!$K$19:$O$33,4,FALSE)+VLOOKUP($B8,Inputs!$K$19:$O$33,5,FALSE) -1),VLOOKUP($B8,Inputs!$K$19:$O$33,3,FALSE)/VLOOKUP($B8,Inputs!$K$19:$O$33,5,FALSE),0)</f>
        <v>0</v>
      </c>
      <c r="F24" s="47">
        <f>IF(AND(F$3&gt;=VLOOKUP($B8,Inputs!$K$19:$O$33,4,FALSE), F$3&lt;=VLOOKUP($B8,Inputs!$K$19:$O$33,4,FALSE)+VLOOKUP($B8,Inputs!$K$19:$O$33,5,FALSE) -1),VLOOKUP($B8,Inputs!$K$19:$O$33,3,FALSE)/VLOOKUP($B8,Inputs!$K$19:$O$33,5,FALSE),0)</f>
        <v>0</v>
      </c>
      <c r="G24" s="47">
        <f>IF(AND(G$3&gt;=VLOOKUP($B8,Inputs!$K$19:$O$33,4,FALSE), G$3&lt;=VLOOKUP($B8,Inputs!$K$19:$O$33,4,FALSE)+VLOOKUP($B8,Inputs!$K$19:$O$33,5,FALSE) -1),VLOOKUP($B8,Inputs!$K$19:$O$33,3,FALSE)/VLOOKUP($B8,Inputs!$K$19:$O$33,5,FALSE),0)</f>
        <v>0</v>
      </c>
      <c r="H24" s="47">
        <f>IF(AND(H$3&gt;=VLOOKUP($B8,Inputs!$K$19:$O$33,4,FALSE), H$3&lt;=VLOOKUP($B8,Inputs!$K$19:$O$33,4,FALSE)+VLOOKUP($B8,Inputs!$K$19:$O$33,5,FALSE) -1),VLOOKUP($B8,Inputs!$K$19:$O$33,3,FALSE)/VLOOKUP($B8,Inputs!$K$19:$O$33,5,FALSE),0)</f>
        <v>208.33333333333334</v>
      </c>
      <c r="I24" s="47">
        <f>IF(AND(I$3&gt;=VLOOKUP($B8,Inputs!$K$19:$O$33,4,FALSE), I$3&lt;=VLOOKUP($B8,Inputs!$K$19:$O$33,4,FALSE)+VLOOKUP($B8,Inputs!$K$19:$O$33,5,FALSE) -1),VLOOKUP($B8,Inputs!$K$19:$O$33,3,FALSE)/VLOOKUP($B8,Inputs!$K$19:$O$33,5,FALSE),0)</f>
        <v>208.33333333333334</v>
      </c>
      <c r="J24" s="47">
        <f>IF(AND(J$3&gt;=VLOOKUP($B8,Inputs!$K$19:$O$33,4,FALSE), J$3&lt;=VLOOKUP($B8,Inputs!$K$19:$O$33,4,FALSE)+VLOOKUP($B8,Inputs!$K$19:$O$33,5,FALSE) -1),VLOOKUP($B8,Inputs!$K$19:$O$33,3,FALSE)/VLOOKUP($B8,Inputs!$K$19:$O$33,5,FALSE),0)</f>
        <v>208.33333333333334</v>
      </c>
      <c r="K24" s="47">
        <f>IF(AND(K$3&gt;=VLOOKUP($B8,Inputs!$K$19:$O$33,4,FALSE), K$3&lt;=VLOOKUP($B8,Inputs!$K$19:$O$33,4,FALSE)+VLOOKUP($B8,Inputs!$K$19:$O$33,5,FALSE) -1),VLOOKUP($B8,Inputs!$K$19:$O$33,3,FALSE)/VLOOKUP($B8,Inputs!$K$19:$O$33,5,FALSE),0)</f>
        <v>208.33333333333334</v>
      </c>
      <c r="L24" s="47">
        <f>IF(AND(L$3&gt;=VLOOKUP($B8,Inputs!$K$19:$O$33,4,FALSE), L$3&lt;=VLOOKUP($B8,Inputs!$K$19:$O$33,4,FALSE)+VLOOKUP($B8,Inputs!$K$19:$O$33,5,FALSE) -1),VLOOKUP($B8,Inputs!$K$19:$O$33,3,FALSE)/VLOOKUP($B8,Inputs!$K$19:$O$33,5,FALSE),0)</f>
        <v>208.33333333333334</v>
      </c>
      <c r="M24" s="47">
        <f>IF(AND(M$3&gt;=VLOOKUP($B8,Inputs!$K$19:$O$33,4,FALSE), M$3&lt;=VLOOKUP($B8,Inputs!$K$19:$O$33,4,FALSE)+VLOOKUP($B8,Inputs!$K$19:$O$33,5,FALSE) -1),VLOOKUP($B8,Inputs!$K$19:$O$33,3,FALSE)/VLOOKUP($B8,Inputs!$K$19:$O$33,5,FALSE),0)</f>
        <v>208.33333333333334</v>
      </c>
      <c r="N24" s="47">
        <f>IF(AND(N$3&gt;=VLOOKUP($B8,Inputs!$K$19:$O$33,4,FALSE), N$3&lt;=VLOOKUP($B8,Inputs!$K$19:$O$33,4,FALSE)+VLOOKUP($B8,Inputs!$K$19:$O$33,5,FALSE) -1),VLOOKUP($B8,Inputs!$K$19:$O$33,3,FALSE)/VLOOKUP($B8,Inputs!$K$19:$O$33,5,FALSE),0)</f>
        <v>208.33333333333334</v>
      </c>
      <c r="O24" s="47">
        <f>IF(AND(O$3&gt;=VLOOKUP($B8,Inputs!$K$19:$O$33,4,FALSE), O$3&lt;=VLOOKUP($B8,Inputs!$K$19:$O$33,4,FALSE)+VLOOKUP($B8,Inputs!$K$19:$O$33,5,FALSE) -1),VLOOKUP($B8,Inputs!$K$19:$O$33,3,FALSE)/VLOOKUP($B8,Inputs!$K$19:$O$33,5,FALSE),0)</f>
        <v>208.33333333333334</v>
      </c>
      <c r="P24" s="48">
        <f>IF(AND(P$3&gt;=VLOOKUP($B8,Inputs!$K$19:$O$33,4,FALSE), P$3&lt;=VLOOKUP($B8,Inputs!$K$19:$O$33,4,FALSE)+VLOOKUP($B8,Inputs!$K$19:$O$33,5,FALSE) -1),VLOOKUP($B8,Inputs!$K$19:$O$33,3,FALSE)/VLOOKUP($B8,Inputs!$K$19:$O$33,5,FALSE),0)</f>
        <v>208.33333333333334</v>
      </c>
      <c r="Q24" s="47">
        <f>IF(AND(Q$3&gt;=VLOOKUP($B8,Inputs!$K$19:$O$33,4,FALSE), Q$3&lt;=VLOOKUP($B8,Inputs!$K$19:$O$33,4,FALSE)+VLOOKUP($B8,Inputs!$K$19:$O$33,5,FALSE) -1),VLOOKUP($B8,Inputs!$K$19:$O$33,3,FALSE)/VLOOKUP($B8,Inputs!$K$19:$O$33,5,FALSE),0)</f>
        <v>208.33333333333334</v>
      </c>
      <c r="R24" s="47">
        <f>IF(AND(R$3&gt;=VLOOKUP($B8,Inputs!$K$19:$O$33,4,FALSE), R$3&lt;=VLOOKUP($B8,Inputs!$K$19:$O$33,4,FALSE)+VLOOKUP($B8,Inputs!$K$19:$O$33,5,FALSE) -1),VLOOKUP($B8,Inputs!$K$19:$O$33,3,FALSE)/VLOOKUP($B8,Inputs!$K$19:$O$33,5,FALSE),0)</f>
        <v>208.33333333333334</v>
      </c>
      <c r="S24" s="47">
        <f>IF(AND(S$3&gt;=VLOOKUP($B8,Inputs!$K$19:$O$33,4,FALSE), S$3&lt;=VLOOKUP($B8,Inputs!$K$19:$O$33,4,FALSE)+VLOOKUP($B8,Inputs!$K$19:$O$33,5,FALSE) -1),VLOOKUP($B8,Inputs!$K$19:$O$33,3,FALSE)/VLOOKUP($B8,Inputs!$K$19:$O$33,5,FALSE),0)</f>
        <v>208.33333333333334</v>
      </c>
      <c r="T24" s="47">
        <f>IF(AND(T$3&gt;=VLOOKUP($B8,Inputs!$K$19:$O$33,4,FALSE), T$3&lt;=VLOOKUP($B8,Inputs!$K$19:$O$33,4,FALSE)+VLOOKUP($B8,Inputs!$K$19:$O$33,5,FALSE) -1),VLOOKUP($B8,Inputs!$K$19:$O$33,3,FALSE)/VLOOKUP($B8,Inputs!$K$19:$O$33,5,FALSE),0)</f>
        <v>208.33333333333334</v>
      </c>
      <c r="U24" s="47">
        <f>IF(AND(U$3&gt;=VLOOKUP($B8,Inputs!$K$19:$O$33,4,FALSE), U$3&lt;=VLOOKUP($B8,Inputs!$K$19:$O$33,4,FALSE)+VLOOKUP($B8,Inputs!$K$19:$O$33,5,FALSE) -1),VLOOKUP($B8,Inputs!$K$19:$O$33,3,FALSE)/VLOOKUP($B8,Inputs!$K$19:$O$33,5,FALSE),0)</f>
        <v>208.33333333333334</v>
      </c>
      <c r="V24" s="47">
        <f>IF(AND(V$3&gt;=VLOOKUP($B8,Inputs!$K$19:$O$33,4,FALSE), V$3&lt;=VLOOKUP($B8,Inputs!$K$19:$O$33,4,FALSE)+VLOOKUP($B8,Inputs!$K$19:$O$33,5,FALSE) -1),VLOOKUP($B8,Inputs!$K$19:$O$33,3,FALSE)/VLOOKUP($B8,Inputs!$K$19:$O$33,5,FALSE),0)</f>
        <v>208.33333333333334</v>
      </c>
      <c r="W24" s="47">
        <f>IF(AND(W$3&gt;=VLOOKUP($B8,Inputs!$K$19:$O$33,4,FALSE), W$3&lt;=VLOOKUP($B8,Inputs!$K$19:$O$33,4,FALSE)+VLOOKUP($B8,Inputs!$K$19:$O$33,5,FALSE) -1),VLOOKUP($B8,Inputs!$K$19:$O$33,3,FALSE)/VLOOKUP($B8,Inputs!$K$19:$O$33,5,FALSE),0)</f>
        <v>208.33333333333334</v>
      </c>
      <c r="X24" s="47">
        <f>IF(AND(X$3&gt;=VLOOKUP($B8,Inputs!$K$19:$O$33,4,FALSE), X$3&lt;=VLOOKUP($B8,Inputs!$K$19:$O$33,4,FALSE)+VLOOKUP($B8,Inputs!$K$19:$O$33,5,FALSE) -1),VLOOKUP($B8,Inputs!$K$19:$O$33,3,FALSE)/VLOOKUP($B8,Inputs!$K$19:$O$33,5,FALSE),0)</f>
        <v>208.33333333333334</v>
      </c>
      <c r="Y24" s="47">
        <f>IF(AND(Y$3&gt;=VLOOKUP($B8,Inputs!$K$19:$O$33,4,FALSE), Y$3&lt;=VLOOKUP($B8,Inputs!$K$19:$O$33,4,FALSE)+VLOOKUP($B8,Inputs!$K$19:$O$33,5,FALSE) -1),VLOOKUP($B8,Inputs!$K$19:$O$33,3,FALSE)/VLOOKUP($B8,Inputs!$K$19:$O$33,5,FALSE),0)</f>
        <v>208.33333333333334</v>
      </c>
      <c r="Z24" s="47">
        <f>IF(AND(Z$3&gt;=VLOOKUP($B8,Inputs!$K$19:$O$33,4,FALSE), Z$3&lt;=VLOOKUP($B8,Inputs!$K$19:$O$33,4,FALSE)+VLOOKUP($B8,Inputs!$K$19:$O$33,5,FALSE) -1),VLOOKUP($B8,Inputs!$K$19:$O$33,3,FALSE)/VLOOKUP($B8,Inputs!$K$19:$O$33,5,FALSE),0)</f>
        <v>208.33333333333334</v>
      </c>
      <c r="AA24" s="47">
        <f>IF(AND(AA$3&gt;=VLOOKUP($B8,Inputs!$K$19:$O$33,4,FALSE), AA$3&lt;=VLOOKUP($B8,Inputs!$K$19:$O$33,4,FALSE)+VLOOKUP($B8,Inputs!$K$19:$O$33,5,FALSE) -1),VLOOKUP($B8,Inputs!$K$19:$O$33,3,FALSE)/VLOOKUP($B8,Inputs!$K$19:$O$33,5,FALSE),0)</f>
        <v>208.33333333333334</v>
      </c>
      <c r="AB24" s="48">
        <f>IF(AND(AB$3&gt;=VLOOKUP($B8,Inputs!$K$19:$O$33,4,FALSE), AB$3&lt;=VLOOKUP($B8,Inputs!$K$19:$O$33,4,FALSE)+VLOOKUP($B8,Inputs!$K$19:$O$33,5,FALSE) -1),VLOOKUP($B8,Inputs!$K$19:$O$33,3,FALSE)/VLOOKUP($B8,Inputs!$K$19:$O$33,5,FALSE),0)</f>
        <v>208.33333333333334</v>
      </c>
      <c r="AC24" s="47">
        <f>IF(AND(AC$3&gt;=VLOOKUP($B8,Inputs!$K$19:$O$33,4,FALSE), AC$3&lt;=VLOOKUP($B8,Inputs!$K$19:$O$33,4,FALSE)+VLOOKUP($B8,Inputs!$K$19:$O$33,5,FALSE) -1),VLOOKUP($B8,Inputs!$K$19:$O$33,3,FALSE)/VLOOKUP($B8,Inputs!$K$19:$O$33,5,FALSE),0)</f>
        <v>208.33333333333334</v>
      </c>
      <c r="AD24" s="47">
        <f>IF(AND(AD$3&gt;=VLOOKUP($B8,Inputs!$K$19:$O$33,4,FALSE), AD$3&lt;=VLOOKUP($B8,Inputs!$K$19:$O$33,4,FALSE)+VLOOKUP($B8,Inputs!$K$19:$O$33,5,FALSE) -1),VLOOKUP($B8,Inputs!$K$19:$O$33,3,FALSE)/VLOOKUP($B8,Inputs!$K$19:$O$33,5,FALSE),0)</f>
        <v>208.33333333333334</v>
      </c>
      <c r="AE24" s="47">
        <f>IF(AND(AE$3&gt;=VLOOKUP($B8,Inputs!$K$19:$O$33,4,FALSE), AE$3&lt;=VLOOKUP($B8,Inputs!$K$19:$O$33,4,FALSE)+VLOOKUP($B8,Inputs!$K$19:$O$33,5,FALSE) -1),VLOOKUP($B8,Inputs!$K$19:$O$33,3,FALSE)/VLOOKUP($B8,Inputs!$K$19:$O$33,5,FALSE),0)</f>
        <v>208.33333333333334</v>
      </c>
      <c r="AF24" s="47">
        <f>IF(AND(AF$3&gt;=VLOOKUP($B8,Inputs!$K$19:$O$33,4,FALSE), AF$3&lt;=VLOOKUP($B8,Inputs!$K$19:$O$33,4,FALSE)+VLOOKUP($B8,Inputs!$K$19:$O$33,5,FALSE) -1),VLOOKUP($B8,Inputs!$K$19:$O$33,3,FALSE)/VLOOKUP($B8,Inputs!$K$19:$O$33,5,FALSE),0)</f>
        <v>208.33333333333334</v>
      </c>
      <c r="AG24" s="47">
        <f>IF(AND(AG$3&gt;=VLOOKUP($B8,Inputs!$K$19:$O$33,4,FALSE), AG$3&lt;=VLOOKUP($B8,Inputs!$K$19:$O$33,4,FALSE)+VLOOKUP($B8,Inputs!$K$19:$O$33,5,FALSE) -1),VLOOKUP($B8,Inputs!$K$19:$O$33,3,FALSE)/VLOOKUP($B8,Inputs!$K$19:$O$33,5,FALSE),0)</f>
        <v>208.33333333333334</v>
      </c>
      <c r="AH24" s="47">
        <f>IF(AND(AH$3&gt;=VLOOKUP($B8,Inputs!$K$19:$O$33,4,FALSE), AH$3&lt;=VLOOKUP($B8,Inputs!$K$19:$O$33,4,FALSE)+VLOOKUP($B8,Inputs!$K$19:$O$33,5,FALSE) -1),VLOOKUP($B8,Inputs!$K$19:$O$33,3,FALSE)/VLOOKUP($B8,Inputs!$K$19:$O$33,5,FALSE),0)</f>
        <v>208.33333333333334</v>
      </c>
      <c r="AI24" s="47">
        <f>IF(AND(AI$3&gt;=VLOOKUP($B8,Inputs!$K$19:$O$33,4,FALSE), AI$3&lt;=VLOOKUP($B8,Inputs!$K$19:$O$33,4,FALSE)+VLOOKUP($B8,Inputs!$K$19:$O$33,5,FALSE) -1),VLOOKUP($B8,Inputs!$K$19:$O$33,3,FALSE)/VLOOKUP($B8,Inputs!$K$19:$O$33,5,FALSE),0)</f>
        <v>208.33333333333334</v>
      </c>
      <c r="AJ24" s="47">
        <f>IF(AND(AJ$3&gt;=VLOOKUP($B8,Inputs!$K$19:$O$33,4,FALSE), AJ$3&lt;=VLOOKUP($B8,Inputs!$K$19:$O$33,4,FALSE)+VLOOKUP($B8,Inputs!$K$19:$O$33,5,FALSE) -1),VLOOKUP($B8,Inputs!$K$19:$O$33,3,FALSE)/VLOOKUP($B8,Inputs!$K$19:$O$33,5,FALSE),0)</f>
        <v>208.33333333333334</v>
      </c>
      <c r="AK24" s="47">
        <f>IF(AND(AK$3&gt;=VLOOKUP($B8,Inputs!$K$19:$O$33,4,FALSE), AK$3&lt;=VLOOKUP($B8,Inputs!$K$19:$O$33,4,FALSE)+VLOOKUP($B8,Inputs!$K$19:$O$33,5,FALSE) -1),VLOOKUP($B8,Inputs!$K$19:$O$33,3,FALSE)/VLOOKUP($B8,Inputs!$K$19:$O$33,5,FALSE),0)</f>
        <v>208.33333333333334</v>
      </c>
      <c r="AL24" s="47">
        <f>IF(AND(AL$3&gt;=VLOOKUP($B8,Inputs!$K$19:$O$33,4,FALSE), AL$3&lt;=VLOOKUP($B8,Inputs!$K$19:$O$33,4,FALSE)+VLOOKUP($B8,Inputs!$K$19:$O$33,5,FALSE) -1),VLOOKUP($B8,Inputs!$K$19:$O$33,3,FALSE)/VLOOKUP($B8,Inputs!$K$19:$O$33,5,FALSE),0)</f>
        <v>208.33333333333334</v>
      </c>
      <c r="AM24" s="47">
        <f>IF(AND(AM$3&gt;=VLOOKUP($B8,Inputs!$K$19:$O$33,4,FALSE), AM$3&lt;=VLOOKUP($B8,Inputs!$K$19:$O$33,4,FALSE)+VLOOKUP($B8,Inputs!$K$19:$O$33,5,FALSE) -1),VLOOKUP($B8,Inputs!$K$19:$O$33,3,FALSE)/VLOOKUP($B8,Inputs!$K$19:$O$33,5,FALSE),0)</f>
        <v>208.33333333333334</v>
      </c>
      <c r="AN24" s="48">
        <f>IF(AND(AN$3&gt;=VLOOKUP($B8,Inputs!$K$19:$O$33,4,FALSE), AN$3&lt;=VLOOKUP($B8,Inputs!$K$19:$O$33,4,FALSE)+VLOOKUP($B8,Inputs!$K$19:$O$33,5,FALSE) -1),VLOOKUP($B8,Inputs!$K$19:$O$33,3,FALSE)/VLOOKUP($B8,Inputs!$K$19:$O$33,5,FALSE),0)</f>
        <v>208.33333333333334</v>
      </c>
      <c r="AO24" s="47">
        <f>IF(AND(AO$3&gt;=VLOOKUP($B8,Inputs!$K$19:$O$33,4,FALSE), AO$3&lt;=VLOOKUP($B8,Inputs!$K$19:$O$33,4,FALSE)+VLOOKUP($B8,Inputs!$K$19:$O$33,5,FALSE) -1),VLOOKUP($B8,Inputs!$K$19:$O$33,3,FALSE)/VLOOKUP($B8,Inputs!$K$19:$O$33,5,FALSE),0)</f>
        <v>208.33333333333334</v>
      </c>
      <c r="AP24" s="47">
        <f>IF(AND(AP$3&gt;=VLOOKUP($B8,Inputs!$K$19:$O$33,4,FALSE), AP$3&lt;=VLOOKUP($B8,Inputs!$K$19:$O$33,4,FALSE)+VLOOKUP($B8,Inputs!$K$19:$O$33,5,FALSE) -1),VLOOKUP($B8,Inputs!$K$19:$O$33,3,FALSE)/VLOOKUP($B8,Inputs!$K$19:$O$33,5,FALSE),0)</f>
        <v>208.33333333333334</v>
      </c>
      <c r="AQ24" s="47">
        <f>IF(AND(AQ$3&gt;=VLOOKUP($B8,Inputs!$K$19:$O$33,4,FALSE), AQ$3&lt;=VLOOKUP($B8,Inputs!$K$19:$O$33,4,FALSE)+VLOOKUP($B8,Inputs!$K$19:$O$33,5,FALSE) -1),VLOOKUP($B8,Inputs!$K$19:$O$33,3,FALSE)/VLOOKUP($B8,Inputs!$K$19:$O$33,5,FALSE),0)</f>
        <v>208.33333333333334</v>
      </c>
      <c r="AR24" s="47">
        <f>IF(AND(AR$3&gt;=VLOOKUP($B8,Inputs!$K$19:$O$33,4,FALSE), AR$3&lt;=VLOOKUP($B8,Inputs!$K$19:$O$33,4,FALSE)+VLOOKUP($B8,Inputs!$K$19:$O$33,5,FALSE) -1),VLOOKUP($B8,Inputs!$K$19:$O$33,3,FALSE)/VLOOKUP($B8,Inputs!$K$19:$O$33,5,FALSE),0)</f>
        <v>208.33333333333334</v>
      </c>
      <c r="AS24" s="47">
        <f>IF(AND(AS$3&gt;=VLOOKUP($B8,Inputs!$K$19:$O$33,4,FALSE), AS$3&lt;=VLOOKUP($B8,Inputs!$K$19:$O$33,4,FALSE)+VLOOKUP($B8,Inputs!$K$19:$O$33,5,FALSE) -1),VLOOKUP($B8,Inputs!$K$19:$O$33,3,FALSE)/VLOOKUP($B8,Inputs!$K$19:$O$33,5,FALSE),0)</f>
        <v>208.33333333333334</v>
      </c>
      <c r="AT24" s="47">
        <f>IF(AND(AT$3&gt;=VLOOKUP($B8,Inputs!$K$19:$O$33,4,FALSE), AT$3&lt;=VLOOKUP($B8,Inputs!$K$19:$O$33,4,FALSE)+VLOOKUP($B8,Inputs!$K$19:$O$33,5,FALSE) -1),VLOOKUP($B8,Inputs!$K$19:$O$33,3,FALSE)/VLOOKUP($B8,Inputs!$K$19:$O$33,5,FALSE),0)</f>
        <v>208.33333333333334</v>
      </c>
      <c r="AU24" s="47">
        <f>IF(AND(AU$3&gt;=VLOOKUP($B8,Inputs!$K$19:$O$33,4,FALSE), AU$3&lt;=VLOOKUP($B8,Inputs!$K$19:$O$33,4,FALSE)+VLOOKUP($B8,Inputs!$K$19:$O$33,5,FALSE) -1),VLOOKUP($B8,Inputs!$K$19:$O$33,3,FALSE)/VLOOKUP($B8,Inputs!$K$19:$O$33,5,FALSE),0)</f>
        <v>208.33333333333334</v>
      </c>
      <c r="AV24" s="47">
        <f>IF(AND(AV$3&gt;=VLOOKUP($B8,Inputs!$K$19:$O$33,4,FALSE), AV$3&lt;=VLOOKUP($B8,Inputs!$K$19:$O$33,4,FALSE)+VLOOKUP($B8,Inputs!$K$19:$O$33,5,FALSE) -1),VLOOKUP($B8,Inputs!$K$19:$O$33,3,FALSE)/VLOOKUP($B8,Inputs!$K$19:$O$33,5,FALSE),0)</f>
        <v>208.33333333333334</v>
      </c>
      <c r="AW24" s="47">
        <f>IF(AND(AW$3&gt;=VLOOKUP($B8,Inputs!$K$19:$O$33,4,FALSE), AW$3&lt;=VLOOKUP($B8,Inputs!$K$19:$O$33,4,FALSE)+VLOOKUP($B8,Inputs!$K$19:$O$33,5,FALSE) -1),VLOOKUP($B8,Inputs!$K$19:$O$33,3,FALSE)/VLOOKUP($B8,Inputs!$K$19:$O$33,5,FALSE),0)</f>
        <v>208.33333333333334</v>
      </c>
      <c r="AX24" s="47">
        <f>IF(AND(AX$3&gt;=VLOOKUP($B8,Inputs!$K$19:$O$33,4,FALSE), AX$3&lt;=VLOOKUP($B8,Inputs!$K$19:$O$33,4,FALSE)+VLOOKUP($B8,Inputs!$K$19:$O$33,5,FALSE) -1),VLOOKUP($B8,Inputs!$K$19:$O$33,3,FALSE)/VLOOKUP($B8,Inputs!$K$19:$O$33,5,FALSE),0)</f>
        <v>208.33333333333334</v>
      </c>
      <c r="AY24" s="47">
        <f>IF(AND(AY$3&gt;=VLOOKUP($B8,Inputs!$K$19:$O$33,4,FALSE), AY$3&lt;=VLOOKUP($B8,Inputs!$K$19:$O$33,4,FALSE)+VLOOKUP($B8,Inputs!$K$19:$O$33,5,FALSE) -1),VLOOKUP($B8,Inputs!$K$19:$O$33,3,FALSE)/VLOOKUP($B8,Inputs!$K$19:$O$33,5,FALSE),0)</f>
        <v>208.33333333333334</v>
      </c>
      <c r="AZ24" s="48">
        <f>IF(AND(AZ$3&gt;=VLOOKUP($B8,Inputs!$K$19:$O$33,4,FALSE), AZ$3&lt;=VLOOKUP($B8,Inputs!$K$19:$O$33,4,FALSE)+VLOOKUP($B8,Inputs!$K$19:$O$33,5,FALSE) -1),VLOOKUP($B8,Inputs!$K$19:$O$33,3,FALSE)/VLOOKUP($B8,Inputs!$K$19:$O$33,5,FALSE),0)</f>
        <v>208.33333333333334</v>
      </c>
      <c r="BA24" s="47">
        <f>IF(AND(BA$3&gt;=VLOOKUP($B8,Inputs!$K$19:$O$33,4,FALSE), BA$3&lt;=VLOOKUP($B8,Inputs!$K$19:$O$33,4,FALSE)+VLOOKUP($B8,Inputs!$K$19:$O$33,5,FALSE) -1),VLOOKUP($B8,Inputs!$K$19:$O$33,3,FALSE)/VLOOKUP($B8,Inputs!$K$19:$O$33,5,FALSE),0)</f>
        <v>208.33333333333334</v>
      </c>
      <c r="BB24" s="47">
        <f>IF(AND(BB$3&gt;=VLOOKUP($B8,Inputs!$K$19:$O$33,4,FALSE), BB$3&lt;=VLOOKUP($B8,Inputs!$K$19:$O$33,4,FALSE)+VLOOKUP($B8,Inputs!$K$19:$O$33,5,FALSE) -1),VLOOKUP($B8,Inputs!$K$19:$O$33,3,FALSE)/VLOOKUP($B8,Inputs!$K$19:$O$33,5,FALSE),0)</f>
        <v>208.33333333333334</v>
      </c>
      <c r="BC24" s="47">
        <f>IF(AND(BC$3&gt;=VLOOKUP($B8,Inputs!$K$19:$O$33,4,FALSE), BC$3&lt;=VLOOKUP($B8,Inputs!$K$19:$O$33,4,FALSE)+VLOOKUP($B8,Inputs!$K$19:$O$33,5,FALSE) -1),VLOOKUP($B8,Inputs!$K$19:$O$33,3,FALSE)/VLOOKUP($B8,Inputs!$K$19:$O$33,5,FALSE),0)</f>
        <v>208.33333333333334</v>
      </c>
      <c r="BD24" s="47">
        <f>IF(AND(BD$3&gt;=VLOOKUP($B8,Inputs!$K$19:$O$33,4,FALSE), BD$3&lt;=VLOOKUP($B8,Inputs!$K$19:$O$33,4,FALSE)+VLOOKUP($B8,Inputs!$K$19:$O$33,5,FALSE) -1),VLOOKUP($B8,Inputs!$K$19:$O$33,3,FALSE)/VLOOKUP($B8,Inputs!$K$19:$O$33,5,FALSE),0)</f>
        <v>0</v>
      </c>
      <c r="BE24" s="47">
        <f>IF(AND(BE$3&gt;=VLOOKUP($B8,Inputs!$K$19:$O$33,4,FALSE), BE$3&lt;=VLOOKUP($B8,Inputs!$K$19:$O$33,4,FALSE)+VLOOKUP($B8,Inputs!$K$19:$O$33,5,FALSE) -1),VLOOKUP($B8,Inputs!$K$19:$O$33,3,FALSE)/VLOOKUP($B8,Inputs!$K$19:$O$33,5,FALSE),0)</f>
        <v>0</v>
      </c>
      <c r="BF24" s="47">
        <f>IF(AND(BF$3&gt;=VLOOKUP($B8,Inputs!$K$19:$O$33,4,FALSE), BF$3&lt;=VLOOKUP($B8,Inputs!$K$19:$O$33,4,FALSE)+VLOOKUP($B8,Inputs!$K$19:$O$33,5,FALSE) -1),VLOOKUP($B8,Inputs!$K$19:$O$33,3,FALSE)/VLOOKUP($B8,Inputs!$K$19:$O$33,5,FALSE),0)</f>
        <v>0</v>
      </c>
      <c r="BG24" s="47">
        <f>IF(AND(BG$3&gt;=VLOOKUP($B8,Inputs!$K$19:$O$33,4,FALSE), BG$3&lt;=VLOOKUP($B8,Inputs!$K$19:$O$33,4,FALSE)+VLOOKUP($B8,Inputs!$K$19:$O$33,5,FALSE) -1),VLOOKUP($B8,Inputs!$K$19:$O$33,3,FALSE)/VLOOKUP($B8,Inputs!$K$19:$O$33,5,FALSE),0)</f>
        <v>0</v>
      </c>
      <c r="BH24" s="47">
        <f>IF(AND(BH$3&gt;=VLOOKUP($B8,Inputs!$K$19:$O$33,4,FALSE), BH$3&lt;=VLOOKUP($B8,Inputs!$K$19:$O$33,4,FALSE)+VLOOKUP($B8,Inputs!$K$19:$O$33,5,FALSE) -1),VLOOKUP($B8,Inputs!$K$19:$O$33,3,FALSE)/VLOOKUP($B8,Inputs!$K$19:$O$33,5,FALSE),0)</f>
        <v>0</v>
      </c>
      <c r="BI24" s="47">
        <f>IF(AND(BI$3&gt;=VLOOKUP($B8,Inputs!$K$19:$O$33,4,FALSE), BI$3&lt;=VLOOKUP($B8,Inputs!$K$19:$O$33,4,FALSE)+VLOOKUP($B8,Inputs!$K$19:$O$33,5,FALSE) -1),VLOOKUP($B8,Inputs!$K$19:$O$33,3,FALSE)/VLOOKUP($B8,Inputs!$K$19:$O$33,5,FALSE),0)</f>
        <v>0</v>
      </c>
      <c r="BJ24" s="47">
        <f>IF(AND(BJ$3&gt;=VLOOKUP($B8,Inputs!$K$19:$O$33,4,FALSE), BJ$3&lt;=VLOOKUP($B8,Inputs!$K$19:$O$33,4,FALSE)+VLOOKUP($B8,Inputs!$K$19:$O$33,5,FALSE) -1),VLOOKUP($B8,Inputs!$K$19:$O$33,3,FALSE)/VLOOKUP($B8,Inputs!$K$19:$O$33,5,FALSE),0)</f>
        <v>0</v>
      </c>
      <c r="BK24" s="47">
        <f>IF(AND(BK$3&gt;=VLOOKUP($B8,Inputs!$K$19:$O$33,4,FALSE), BK$3&lt;=VLOOKUP($B8,Inputs!$K$19:$O$33,4,FALSE)+VLOOKUP($B8,Inputs!$K$19:$O$33,5,FALSE) -1),VLOOKUP($B8,Inputs!$K$19:$O$33,3,FALSE)/VLOOKUP($B8,Inputs!$K$19:$O$33,5,FALSE),0)</f>
        <v>0</v>
      </c>
      <c r="BL24" s="49">
        <f>IF(AND(BL$3&gt;=VLOOKUP($B8,Inputs!$K$19:$O$33,4,FALSE), BL$3&lt;=VLOOKUP($B8,Inputs!$K$19:$O$33,4,FALSE)+VLOOKUP($B8,Inputs!$K$19:$O$33,5,FALSE) -1),VLOOKUP($B8,Inputs!$K$19:$O$33,3,FALSE)/VLOOKUP($B8,Inputs!$K$19:$O$33,5,FALSE),0)</f>
        <v>0</v>
      </c>
      <c r="BN24" s="25">
        <f t="shared" si="0"/>
        <v>1874.9999999999998</v>
      </c>
      <c r="BO24" s="25">
        <f t="shared" si="1"/>
        <v>2500</v>
      </c>
      <c r="BP24" s="25">
        <f t="shared" si="2"/>
        <v>2500</v>
      </c>
      <c r="BQ24" s="25">
        <f t="shared" si="3"/>
        <v>2500</v>
      </c>
      <c r="BR24" s="25">
        <f t="shared" si="4"/>
        <v>625</v>
      </c>
    </row>
    <row r="25" spans="2:70" x14ac:dyDescent="0.25">
      <c r="B25" s="45" t="str">
        <f t="shared" si="6"/>
        <v xml:space="preserve">  Fixtures</v>
      </c>
      <c r="C25" s="4"/>
      <c r="D25" s="4"/>
      <c r="E25" s="46">
        <f>IF(AND(E$3&gt;=VLOOKUP($B9,Inputs!$K$19:$O$33,4,FALSE), E$3&lt;=VLOOKUP($B9,Inputs!$K$19:$O$33,4,FALSE)+VLOOKUP($B9,Inputs!$K$19:$O$33,5,FALSE) -1),VLOOKUP($B9,Inputs!$K$19:$O$33,3,FALSE)/VLOOKUP($B9,Inputs!$K$19:$O$33,5,FALSE),0)</f>
        <v>0</v>
      </c>
      <c r="F25" s="47">
        <f>IF(AND(F$3&gt;=VLOOKUP($B9,Inputs!$K$19:$O$33,4,FALSE), F$3&lt;=VLOOKUP($B9,Inputs!$K$19:$O$33,4,FALSE)+VLOOKUP($B9,Inputs!$K$19:$O$33,5,FALSE) -1),VLOOKUP($B9,Inputs!$K$19:$O$33,3,FALSE)/VLOOKUP($B9,Inputs!$K$19:$O$33,5,FALSE),0)</f>
        <v>0</v>
      </c>
      <c r="G25" s="47">
        <f>IF(AND(G$3&gt;=VLOOKUP($B9,Inputs!$K$19:$O$33,4,FALSE), G$3&lt;=VLOOKUP($B9,Inputs!$K$19:$O$33,4,FALSE)+VLOOKUP($B9,Inputs!$K$19:$O$33,5,FALSE) -1),VLOOKUP($B9,Inputs!$K$19:$O$33,3,FALSE)/VLOOKUP($B9,Inputs!$K$19:$O$33,5,FALSE),0)</f>
        <v>0</v>
      </c>
      <c r="H25" s="47">
        <f>IF(AND(H$3&gt;=VLOOKUP($B9,Inputs!$K$19:$O$33,4,FALSE), H$3&lt;=VLOOKUP($B9,Inputs!$K$19:$O$33,4,FALSE)+VLOOKUP($B9,Inputs!$K$19:$O$33,5,FALSE) -1),VLOOKUP($B9,Inputs!$K$19:$O$33,3,FALSE)/VLOOKUP($B9,Inputs!$K$19:$O$33,5,FALSE),0)</f>
        <v>0</v>
      </c>
      <c r="I25" s="47">
        <f>IF(AND(I$3&gt;=VLOOKUP($B9,Inputs!$K$19:$O$33,4,FALSE), I$3&lt;=VLOOKUP($B9,Inputs!$K$19:$O$33,4,FALSE)+VLOOKUP($B9,Inputs!$K$19:$O$33,5,FALSE) -1),VLOOKUP($B9,Inputs!$K$19:$O$33,3,FALSE)/VLOOKUP($B9,Inputs!$K$19:$O$33,5,FALSE),0)</f>
        <v>0</v>
      </c>
      <c r="J25" s="47">
        <f>IF(AND(J$3&gt;=VLOOKUP($B9,Inputs!$K$19:$O$33,4,FALSE), J$3&lt;=VLOOKUP($B9,Inputs!$K$19:$O$33,4,FALSE)+VLOOKUP($B9,Inputs!$K$19:$O$33,5,FALSE) -1),VLOOKUP($B9,Inputs!$K$19:$O$33,3,FALSE)/VLOOKUP($B9,Inputs!$K$19:$O$33,5,FALSE),0)</f>
        <v>0</v>
      </c>
      <c r="K25" s="47">
        <f>IF(AND(K$3&gt;=VLOOKUP($B9,Inputs!$K$19:$O$33,4,FALSE), K$3&lt;=VLOOKUP($B9,Inputs!$K$19:$O$33,4,FALSE)+VLOOKUP($B9,Inputs!$K$19:$O$33,5,FALSE) -1),VLOOKUP($B9,Inputs!$K$19:$O$33,3,FALSE)/VLOOKUP($B9,Inputs!$K$19:$O$33,5,FALSE),0)</f>
        <v>0</v>
      </c>
      <c r="L25" s="47">
        <f>IF(AND(L$3&gt;=VLOOKUP($B9,Inputs!$K$19:$O$33,4,FALSE), L$3&lt;=VLOOKUP($B9,Inputs!$K$19:$O$33,4,FALSE)+VLOOKUP($B9,Inputs!$K$19:$O$33,5,FALSE) -1),VLOOKUP($B9,Inputs!$K$19:$O$33,3,FALSE)/VLOOKUP($B9,Inputs!$K$19:$O$33,5,FALSE),0)</f>
        <v>0</v>
      </c>
      <c r="M25" s="47">
        <f>IF(AND(M$3&gt;=VLOOKUP($B9,Inputs!$K$19:$O$33,4,FALSE), M$3&lt;=VLOOKUP($B9,Inputs!$K$19:$O$33,4,FALSE)+VLOOKUP($B9,Inputs!$K$19:$O$33,5,FALSE) -1),VLOOKUP($B9,Inputs!$K$19:$O$33,3,FALSE)/VLOOKUP($B9,Inputs!$K$19:$O$33,5,FALSE),0)</f>
        <v>0</v>
      </c>
      <c r="N25" s="47">
        <f>IF(AND(N$3&gt;=VLOOKUP($B9,Inputs!$K$19:$O$33,4,FALSE), N$3&lt;=VLOOKUP($B9,Inputs!$K$19:$O$33,4,FALSE)+VLOOKUP($B9,Inputs!$K$19:$O$33,5,FALSE) -1),VLOOKUP($B9,Inputs!$K$19:$O$33,3,FALSE)/VLOOKUP($B9,Inputs!$K$19:$O$33,5,FALSE),0)</f>
        <v>0</v>
      </c>
      <c r="O25" s="47">
        <f>IF(AND(O$3&gt;=VLOOKUP($B9,Inputs!$K$19:$O$33,4,FALSE), O$3&lt;=VLOOKUP($B9,Inputs!$K$19:$O$33,4,FALSE)+VLOOKUP($B9,Inputs!$K$19:$O$33,5,FALSE) -1),VLOOKUP($B9,Inputs!$K$19:$O$33,3,FALSE)/VLOOKUP($B9,Inputs!$K$19:$O$33,5,FALSE),0)</f>
        <v>0</v>
      </c>
      <c r="P25" s="48">
        <f>IF(AND(P$3&gt;=VLOOKUP($B9,Inputs!$K$19:$O$33,4,FALSE), P$3&lt;=VLOOKUP($B9,Inputs!$K$19:$O$33,4,FALSE)+VLOOKUP($B9,Inputs!$K$19:$O$33,5,FALSE) -1),VLOOKUP($B9,Inputs!$K$19:$O$33,3,FALSE)/VLOOKUP($B9,Inputs!$K$19:$O$33,5,FALSE),0)</f>
        <v>0</v>
      </c>
      <c r="Q25" s="47">
        <f>IF(AND(Q$3&gt;=VLOOKUP($B9,Inputs!$K$19:$O$33,4,FALSE), Q$3&lt;=VLOOKUP($B9,Inputs!$K$19:$O$33,4,FALSE)+VLOOKUP($B9,Inputs!$K$19:$O$33,5,FALSE) -1),VLOOKUP($B9,Inputs!$K$19:$O$33,3,FALSE)/VLOOKUP($B9,Inputs!$K$19:$O$33,5,FALSE),0)</f>
        <v>555.55555555555554</v>
      </c>
      <c r="R25" s="47">
        <f>IF(AND(R$3&gt;=VLOOKUP($B9,Inputs!$K$19:$O$33,4,FALSE), R$3&lt;=VLOOKUP($B9,Inputs!$K$19:$O$33,4,FALSE)+VLOOKUP($B9,Inputs!$K$19:$O$33,5,FALSE) -1),VLOOKUP($B9,Inputs!$K$19:$O$33,3,FALSE)/VLOOKUP($B9,Inputs!$K$19:$O$33,5,FALSE),0)</f>
        <v>555.55555555555554</v>
      </c>
      <c r="S25" s="47">
        <f>IF(AND(S$3&gt;=VLOOKUP($B9,Inputs!$K$19:$O$33,4,FALSE), S$3&lt;=VLOOKUP($B9,Inputs!$K$19:$O$33,4,FALSE)+VLOOKUP($B9,Inputs!$K$19:$O$33,5,FALSE) -1),VLOOKUP($B9,Inputs!$K$19:$O$33,3,FALSE)/VLOOKUP($B9,Inputs!$K$19:$O$33,5,FALSE),0)</f>
        <v>555.55555555555554</v>
      </c>
      <c r="T25" s="47">
        <f>IF(AND(T$3&gt;=VLOOKUP($B9,Inputs!$K$19:$O$33,4,FALSE), T$3&lt;=VLOOKUP($B9,Inputs!$K$19:$O$33,4,FALSE)+VLOOKUP($B9,Inputs!$K$19:$O$33,5,FALSE) -1),VLOOKUP($B9,Inputs!$K$19:$O$33,3,FALSE)/VLOOKUP($B9,Inputs!$K$19:$O$33,5,FALSE),0)</f>
        <v>555.55555555555554</v>
      </c>
      <c r="U25" s="47">
        <f>IF(AND(U$3&gt;=VLOOKUP($B9,Inputs!$K$19:$O$33,4,FALSE), U$3&lt;=VLOOKUP($B9,Inputs!$K$19:$O$33,4,FALSE)+VLOOKUP($B9,Inputs!$K$19:$O$33,5,FALSE) -1),VLOOKUP($B9,Inputs!$K$19:$O$33,3,FALSE)/VLOOKUP($B9,Inputs!$K$19:$O$33,5,FALSE),0)</f>
        <v>555.55555555555554</v>
      </c>
      <c r="V25" s="47">
        <f>IF(AND(V$3&gt;=VLOOKUP($B9,Inputs!$K$19:$O$33,4,FALSE), V$3&lt;=VLOOKUP($B9,Inputs!$K$19:$O$33,4,FALSE)+VLOOKUP($B9,Inputs!$K$19:$O$33,5,FALSE) -1),VLOOKUP($B9,Inputs!$K$19:$O$33,3,FALSE)/VLOOKUP($B9,Inputs!$K$19:$O$33,5,FALSE),0)</f>
        <v>555.55555555555554</v>
      </c>
      <c r="W25" s="47">
        <f>IF(AND(W$3&gt;=VLOOKUP($B9,Inputs!$K$19:$O$33,4,FALSE), W$3&lt;=VLOOKUP($B9,Inputs!$K$19:$O$33,4,FALSE)+VLOOKUP($B9,Inputs!$K$19:$O$33,5,FALSE) -1),VLOOKUP($B9,Inputs!$K$19:$O$33,3,FALSE)/VLOOKUP($B9,Inputs!$K$19:$O$33,5,FALSE),0)</f>
        <v>555.55555555555554</v>
      </c>
      <c r="X25" s="47">
        <f>IF(AND(X$3&gt;=VLOOKUP($B9,Inputs!$K$19:$O$33,4,FALSE), X$3&lt;=VLOOKUP($B9,Inputs!$K$19:$O$33,4,FALSE)+VLOOKUP($B9,Inputs!$K$19:$O$33,5,FALSE) -1),VLOOKUP($B9,Inputs!$K$19:$O$33,3,FALSE)/VLOOKUP($B9,Inputs!$K$19:$O$33,5,FALSE),0)</f>
        <v>555.55555555555554</v>
      </c>
      <c r="Y25" s="47">
        <f>IF(AND(Y$3&gt;=VLOOKUP($B9,Inputs!$K$19:$O$33,4,FALSE), Y$3&lt;=VLOOKUP($B9,Inputs!$K$19:$O$33,4,FALSE)+VLOOKUP($B9,Inputs!$K$19:$O$33,5,FALSE) -1),VLOOKUP($B9,Inputs!$K$19:$O$33,3,FALSE)/VLOOKUP($B9,Inputs!$K$19:$O$33,5,FALSE),0)</f>
        <v>555.55555555555554</v>
      </c>
      <c r="Z25" s="47">
        <f>IF(AND(Z$3&gt;=VLOOKUP($B9,Inputs!$K$19:$O$33,4,FALSE), Z$3&lt;=VLOOKUP($B9,Inputs!$K$19:$O$33,4,FALSE)+VLOOKUP($B9,Inputs!$K$19:$O$33,5,FALSE) -1),VLOOKUP($B9,Inputs!$K$19:$O$33,3,FALSE)/VLOOKUP($B9,Inputs!$K$19:$O$33,5,FALSE),0)</f>
        <v>555.55555555555554</v>
      </c>
      <c r="AA25" s="47">
        <f>IF(AND(AA$3&gt;=VLOOKUP($B9,Inputs!$K$19:$O$33,4,FALSE), AA$3&lt;=VLOOKUP($B9,Inputs!$K$19:$O$33,4,FALSE)+VLOOKUP($B9,Inputs!$K$19:$O$33,5,FALSE) -1),VLOOKUP($B9,Inputs!$K$19:$O$33,3,FALSE)/VLOOKUP($B9,Inputs!$K$19:$O$33,5,FALSE),0)</f>
        <v>555.55555555555554</v>
      </c>
      <c r="AB25" s="48">
        <f>IF(AND(AB$3&gt;=VLOOKUP($B9,Inputs!$K$19:$O$33,4,FALSE), AB$3&lt;=VLOOKUP($B9,Inputs!$K$19:$O$33,4,FALSE)+VLOOKUP($B9,Inputs!$K$19:$O$33,5,FALSE) -1),VLOOKUP($B9,Inputs!$K$19:$O$33,3,FALSE)/VLOOKUP($B9,Inputs!$K$19:$O$33,5,FALSE),0)</f>
        <v>555.55555555555554</v>
      </c>
      <c r="AC25" s="47">
        <f>IF(AND(AC$3&gt;=VLOOKUP($B9,Inputs!$K$19:$O$33,4,FALSE), AC$3&lt;=VLOOKUP($B9,Inputs!$K$19:$O$33,4,FALSE)+VLOOKUP($B9,Inputs!$K$19:$O$33,5,FALSE) -1),VLOOKUP($B9,Inputs!$K$19:$O$33,3,FALSE)/VLOOKUP($B9,Inputs!$K$19:$O$33,5,FALSE),0)</f>
        <v>555.55555555555554</v>
      </c>
      <c r="AD25" s="47">
        <f>IF(AND(AD$3&gt;=VLOOKUP($B9,Inputs!$K$19:$O$33,4,FALSE), AD$3&lt;=VLOOKUP($B9,Inputs!$K$19:$O$33,4,FALSE)+VLOOKUP($B9,Inputs!$K$19:$O$33,5,FALSE) -1),VLOOKUP($B9,Inputs!$K$19:$O$33,3,FALSE)/VLOOKUP($B9,Inputs!$K$19:$O$33,5,FALSE),0)</f>
        <v>555.55555555555554</v>
      </c>
      <c r="AE25" s="47">
        <f>IF(AND(AE$3&gt;=VLOOKUP($B9,Inputs!$K$19:$O$33,4,FALSE), AE$3&lt;=VLOOKUP($B9,Inputs!$K$19:$O$33,4,FALSE)+VLOOKUP($B9,Inputs!$K$19:$O$33,5,FALSE) -1),VLOOKUP($B9,Inputs!$K$19:$O$33,3,FALSE)/VLOOKUP($B9,Inputs!$K$19:$O$33,5,FALSE),0)</f>
        <v>555.55555555555554</v>
      </c>
      <c r="AF25" s="47">
        <f>IF(AND(AF$3&gt;=VLOOKUP($B9,Inputs!$K$19:$O$33,4,FALSE), AF$3&lt;=VLOOKUP($B9,Inputs!$K$19:$O$33,4,FALSE)+VLOOKUP($B9,Inputs!$K$19:$O$33,5,FALSE) -1),VLOOKUP($B9,Inputs!$K$19:$O$33,3,FALSE)/VLOOKUP($B9,Inputs!$K$19:$O$33,5,FALSE),0)</f>
        <v>555.55555555555554</v>
      </c>
      <c r="AG25" s="47">
        <f>IF(AND(AG$3&gt;=VLOOKUP($B9,Inputs!$K$19:$O$33,4,FALSE), AG$3&lt;=VLOOKUP($B9,Inputs!$K$19:$O$33,4,FALSE)+VLOOKUP($B9,Inputs!$K$19:$O$33,5,FALSE) -1),VLOOKUP($B9,Inputs!$K$19:$O$33,3,FALSE)/VLOOKUP($B9,Inputs!$K$19:$O$33,5,FALSE),0)</f>
        <v>555.55555555555554</v>
      </c>
      <c r="AH25" s="47">
        <f>IF(AND(AH$3&gt;=VLOOKUP($B9,Inputs!$K$19:$O$33,4,FALSE), AH$3&lt;=VLOOKUP($B9,Inputs!$K$19:$O$33,4,FALSE)+VLOOKUP($B9,Inputs!$K$19:$O$33,5,FALSE) -1),VLOOKUP($B9,Inputs!$K$19:$O$33,3,FALSE)/VLOOKUP($B9,Inputs!$K$19:$O$33,5,FALSE),0)</f>
        <v>555.55555555555554</v>
      </c>
      <c r="AI25" s="47">
        <f>IF(AND(AI$3&gt;=VLOOKUP($B9,Inputs!$K$19:$O$33,4,FALSE), AI$3&lt;=VLOOKUP($B9,Inputs!$K$19:$O$33,4,FALSE)+VLOOKUP($B9,Inputs!$K$19:$O$33,5,FALSE) -1),VLOOKUP($B9,Inputs!$K$19:$O$33,3,FALSE)/VLOOKUP($B9,Inputs!$K$19:$O$33,5,FALSE),0)</f>
        <v>0</v>
      </c>
      <c r="AJ25" s="47">
        <f>IF(AND(AJ$3&gt;=VLOOKUP($B9,Inputs!$K$19:$O$33,4,FALSE), AJ$3&lt;=VLOOKUP($B9,Inputs!$K$19:$O$33,4,FALSE)+VLOOKUP($B9,Inputs!$K$19:$O$33,5,FALSE) -1),VLOOKUP($B9,Inputs!$K$19:$O$33,3,FALSE)/VLOOKUP($B9,Inputs!$K$19:$O$33,5,FALSE),0)</f>
        <v>0</v>
      </c>
      <c r="AK25" s="47">
        <f>IF(AND(AK$3&gt;=VLOOKUP($B9,Inputs!$K$19:$O$33,4,FALSE), AK$3&lt;=VLOOKUP($B9,Inputs!$K$19:$O$33,4,FALSE)+VLOOKUP($B9,Inputs!$K$19:$O$33,5,FALSE) -1),VLOOKUP($B9,Inputs!$K$19:$O$33,3,FALSE)/VLOOKUP($B9,Inputs!$K$19:$O$33,5,FALSE),0)</f>
        <v>0</v>
      </c>
      <c r="AL25" s="47">
        <f>IF(AND(AL$3&gt;=VLOOKUP($B9,Inputs!$K$19:$O$33,4,FALSE), AL$3&lt;=VLOOKUP($B9,Inputs!$K$19:$O$33,4,FALSE)+VLOOKUP($B9,Inputs!$K$19:$O$33,5,FALSE) -1),VLOOKUP($B9,Inputs!$K$19:$O$33,3,FALSE)/VLOOKUP($B9,Inputs!$K$19:$O$33,5,FALSE),0)</f>
        <v>0</v>
      </c>
      <c r="AM25" s="47">
        <f>IF(AND(AM$3&gt;=VLOOKUP($B9,Inputs!$K$19:$O$33,4,FALSE), AM$3&lt;=VLOOKUP($B9,Inputs!$K$19:$O$33,4,FALSE)+VLOOKUP($B9,Inputs!$K$19:$O$33,5,FALSE) -1),VLOOKUP($B9,Inputs!$K$19:$O$33,3,FALSE)/VLOOKUP($B9,Inputs!$K$19:$O$33,5,FALSE),0)</f>
        <v>0</v>
      </c>
      <c r="AN25" s="48">
        <f>IF(AND(AN$3&gt;=VLOOKUP($B9,Inputs!$K$19:$O$33,4,FALSE), AN$3&lt;=VLOOKUP($B9,Inputs!$K$19:$O$33,4,FALSE)+VLOOKUP($B9,Inputs!$K$19:$O$33,5,FALSE) -1),VLOOKUP($B9,Inputs!$K$19:$O$33,3,FALSE)/VLOOKUP($B9,Inputs!$K$19:$O$33,5,FALSE),0)</f>
        <v>0</v>
      </c>
      <c r="AO25" s="47">
        <f>IF(AND(AO$3&gt;=VLOOKUP($B9,Inputs!$K$19:$O$33,4,FALSE), AO$3&lt;=VLOOKUP($B9,Inputs!$K$19:$O$33,4,FALSE)+VLOOKUP($B9,Inputs!$K$19:$O$33,5,FALSE) -1),VLOOKUP($B9,Inputs!$K$19:$O$33,3,FALSE)/VLOOKUP($B9,Inputs!$K$19:$O$33,5,FALSE),0)</f>
        <v>0</v>
      </c>
      <c r="AP25" s="47">
        <f>IF(AND(AP$3&gt;=VLOOKUP($B9,Inputs!$K$19:$O$33,4,FALSE), AP$3&lt;=VLOOKUP($B9,Inputs!$K$19:$O$33,4,FALSE)+VLOOKUP($B9,Inputs!$K$19:$O$33,5,FALSE) -1),VLOOKUP($B9,Inputs!$K$19:$O$33,3,FALSE)/VLOOKUP($B9,Inputs!$K$19:$O$33,5,FALSE),0)</f>
        <v>0</v>
      </c>
      <c r="AQ25" s="47">
        <f>IF(AND(AQ$3&gt;=VLOOKUP($B9,Inputs!$K$19:$O$33,4,FALSE), AQ$3&lt;=VLOOKUP($B9,Inputs!$K$19:$O$33,4,FALSE)+VLOOKUP($B9,Inputs!$K$19:$O$33,5,FALSE) -1),VLOOKUP($B9,Inputs!$K$19:$O$33,3,FALSE)/VLOOKUP($B9,Inputs!$K$19:$O$33,5,FALSE),0)</f>
        <v>0</v>
      </c>
      <c r="AR25" s="47">
        <f>IF(AND(AR$3&gt;=VLOOKUP($B9,Inputs!$K$19:$O$33,4,FALSE), AR$3&lt;=VLOOKUP($B9,Inputs!$K$19:$O$33,4,FALSE)+VLOOKUP($B9,Inputs!$K$19:$O$33,5,FALSE) -1),VLOOKUP($B9,Inputs!$K$19:$O$33,3,FALSE)/VLOOKUP($B9,Inputs!$K$19:$O$33,5,FALSE),0)</f>
        <v>0</v>
      </c>
      <c r="AS25" s="47">
        <f>IF(AND(AS$3&gt;=VLOOKUP($B9,Inputs!$K$19:$O$33,4,FALSE), AS$3&lt;=VLOOKUP($B9,Inputs!$K$19:$O$33,4,FALSE)+VLOOKUP($B9,Inputs!$K$19:$O$33,5,FALSE) -1),VLOOKUP($B9,Inputs!$K$19:$O$33,3,FALSE)/VLOOKUP($B9,Inputs!$K$19:$O$33,5,FALSE),0)</f>
        <v>0</v>
      </c>
      <c r="AT25" s="47">
        <f>IF(AND(AT$3&gt;=VLOOKUP($B9,Inputs!$K$19:$O$33,4,FALSE), AT$3&lt;=VLOOKUP($B9,Inputs!$K$19:$O$33,4,FALSE)+VLOOKUP($B9,Inputs!$K$19:$O$33,5,FALSE) -1),VLOOKUP($B9,Inputs!$K$19:$O$33,3,FALSE)/VLOOKUP($B9,Inputs!$K$19:$O$33,5,FALSE),0)</f>
        <v>0</v>
      </c>
      <c r="AU25" s="47">
        <f>IF(AND(AU$3&gt;=VLOOKUP($B9,Inputs!$K$19:$O$33,4,FALSE), AU$3&lt;=VLOOKUP($B9,Inputs!$K$19:$O$33,4,FALSE)+VLOOKUP($B9,Inputs!$K$19:$O$33,5,FALSE) -1),VLOOKUP($B9,Inputs!$K$19:$O$33,3,FALSE)/VLOOKUP($B9,Inputs!$K$19:$O$33,5,FALSE),0)</f>
        <v>0</v>
      </c>
      <c r="AV25" s="47">
        <f>IF(AND(AV$3&gt;=VLOOKUP($B9,Inputs!$K$19:$O$33,4,FALSE), AV$3&lt;=VLOOKUP($B9,Inputs!$K$19:$O$33,4,FALSE)+VLOOKUP($B9,Inputs!$K$19:$O$33,5,FALSE) -1),VLOOKUP($B9,Inputs!$K$19:$O$33,3,FALSE)/VLOOKUP($B9,Inputs!$K$19:$O$33,5,FALSE),0)</f>
        <v>0</v>
      </c>
      <c r="AW25" s="47">
        <f>IF(AND(AW$3&gt;=VLOOKUP($B9,Inputs!$K$19:$O$33,4,FALSE), AW$3&lt;=VLOOKUP($B9,Inputs!$K$19:$O$33,4,FALSE)+VLOOKUP($B9,Inputs!$K$19:$O$33,5,FALSE) -1),VLOOKUP($B9,Inputs!$K$19:$O$33,3,FALSE)/VLOOKUP($B9,Inputs!$K$19:$O$33,5,FALSE),0)</f>
        <v>0</v>
      </c>
      <c r="AX25" s="47">
        <f>IF(AND(AX$3&gt;=VLOOKUP($B9,Inputs!$K$19:$O$33,4,FALSE), AX$3&lt;=VLOOKUP($B9,Inputs!$K$19:$O$33,4,FALSE)+VLOOKUP($B9,Inputs!$K$19:$O$33,5,FALSE) -1),VLOOKUP($B9,Inputs!$K$19:$O$33,3,FALSE)/VLOOKUP($B9,Inputs!$K$19:$O$33,5,FALSE),0)</f>
        <v>0</v>
      </c>
      <c r="AY25" s="47">
        <f>IF(AND(AY$3&gt;=VLOOKUP($B9,Inputs!$K$19:$O$33,4,FALSE), AY$3&lt;=VLOOKUP($B9,Inputs!$K$19:$O$33,4,FALSE)+VLOOKUP($B9,Inputs!$K$19:$O$33,5,FALSE) -1),VLOOKUP($B9,Inputs!$K$19:$O$33,3,FALSE)/VLOOKUP($B9,Inputs!$K$19:$O$33,5,FALSE),0)</f>
        <v>0</v>
      </c>
      <c r="AZ25" s="48">
        <f>IF(AND(AZ$3&gt;=VLOOKUP($B9,Inputs!$K$19:$O$33,4,FALSE), AZ$3&lt;=VLOOKUP($B9,Inputs!$K$19:$O$33,4,FALSE)+VLOOKUP($B9,Inputs!$K$19:$O$33,5,FALSE) -1),VLOOKUP($B9,Inputs!$K$19:$O$33,3,FALSE)/VLOOKUP($B9,Inputs!$K$19:$O$33,5,FALSE),0)</f>
        <v>0</v>
      </c>
      <c r="BA25" s="47">
        <f>IF(AND(BA$3&gt;=VLOOKUP($B9,Inputs!$K$19:$O$33,4,FALSE), BA$3&lt;=VLOOKUP($B9,Inputs!$K$19:$O$33,4,FALSE)+VLOOKUP($B9,Inputs!$K$19:$O$33,5,FALSE) -1),VLOOKUP($B9,Inputs!$K$19:$O$33,3,FALSE)/VLOOKUP($B9,Inputs!$K$19:$O$33,5,FALSE),0)</f>
        <v>0</v>
      </c>
      <c r="BB25" s="47">
        <f>IF(AND(BB$3&gt;=VLOOKUP($B9,Inputs!$K$19:$O$33,4,FALSE), BB$3&lt;=VLOOKUP($B9,Inputs!$K$19:$O$33,4,FALSE)+VLOOKUP($B9,Inputs!$K$19:$O$33,5,FALSE) -1),VLOOKUP($B9,Inputs!$K$19:$O$33,3,FALSE)/VLOOKUP($B9,Inputs!$K$19:$O$33,5,FALSE),0)</f>
        <v>0</v>
      </c>
      <c r="BC25" s="47">
        <f>IF(AND(BC$3&gt;=VLOOKUP($B9,Inputs!$K$19:$O$33,4,FALSE), BC$3&lt;=VLOOKUP($B9,Inputs!$K$19:$O$33,4,FALSE)+VLOOKUP($B9,Inputs!$K$19:$O$33,5,FALSE) -1),VLOOKUP($B9,Inputs!$K$19:$O$33,3,FALSE)/VLOOKUP($B9,Inputs!$K$19:$O$33,5,FALSE),0)</f>
        <v>0</v>
      </c>
      <c r="BD25" s="47">
        <f>IF(AND(BD$3&gt;=VLOOKUP($B9,Inputs!$K$19:$O$33,4,FALSE), BD$3&lt;=VLOOKUP($B9,Inputs!$K$19:$O$33,4,FALSE)+VLOOKUP($B9,Inputs!$K$19:$O$33,5,FALSE) -1),VLOOKUP($B9,Inputs!$K$19:$O$33,3,FALSE)/VLOOKUP($B9,Inputs!$K$19:$O$33,5,FALSE),0)</f>
        <v>0</v>
      </c>
      <c r="BE25" s="47">
        <f>IF(AND(BE$3&gt;=VLOOKUP($B9,Inputs!$K$19:$O$33,4,FALSE), BE$3&lt;=VLOOKUP($B9,Inputs!$K$19:$O$33,4,FALSE)+VLOOKUP($B9,Inputs!$K$19:$O$33,5,FALSE) -1),VLOOKUP($B9,Inputs!$K$19:$O$33,3,FALSE)/VLOOKUP($B9,Inputs!$K$19:$O$33,5,FALSE),0)</f>
        <v>0</v>
      </c>
      <c r="BF25" s="47">
        <f>IF(AND(BF$3&gt;=VLOOKUP($B9,Inputs!$K$19:$O$33,4,FALSE), BF$3&lt;=VLOOKUP($B9,Inputs!$K$19:$O$33,4,FALSE)+VLOOKUP($B9,Inputs!$K$19:$O$33,5,FALSE) -1),VLOOKUP($B9,Inputs!$K$19:$O$33,3,FALSE)/VLOOKUP($B9,Inputs!$K$19:$O$33,5,FALSE),0)</f>
        <v>0</v>
      </c>
      <c r="BG25" s="47">
        <f>IF(AND(BG$3&gt;=VLOOKUP($B9,Inputs!$K$19:$O$33,4,FALSE), BG$3&lt;=VLOOKUP($B9,Inputs!$K$19:$O$33,4,FALSE)+VLOOKUP($B9,Inputs!$K$19:$O$33,5,FALSE) -1),VLOOKUP($B9,Inputs!$K$19:$O$33,3,FALSE)/VLOOKUP($B9,Inputs!$K$19:$O$33,5,FALSE),0)</f>
        <v>0</v>
      </c>
      <c r="BH25" s="47">
        <f>IF(AND(BH$3&gt;=VLOOKUP($B9,Inputs!$K$19:$O$33,4,FALSE), BH$3&lt;=VLOOKUP($B9,Inputs!$K$19:$O$33,4,FALSE)+VLOOKUP($B9,Inputs!$K$19:$O$33,5,FALSE) -1),VLOOKUP($B9,Inputs!$K$19:$O$33,3,FALSE)/VLOOKUP($B9,Inputs!$K$19:$O$33,5,FALSE),0)</f>
        <v>0</v>
      </c>
      <c r="BI25" s="47">
        <f>IF(AND(BI$3&gt;=VLOOKUP($B9,Inputs!$K$19:$O$33,4,FALSE), BI$3&lt;=VLOOKUP($B9,Inputs!$K$19:$O$33,4,FALSE)+VLOOKUP($B9,Inputs!$K$19:$O$33,5,FALSE) -1),VLOOKUP($B9,Inputs!$K$19:$O$33,3,FALSE)/VLOOKUP($B9,Inputs!$K$19:$O$33,5,FALSE),0)</f>
        <v>0</v>
      </c>
      <c r="BJ25" s="47">
        <f>IF(AND(BJ$3&gt;=VLOOKUP($B9,Inputs!$K$19:$O$33,4,FALSE), BJ$3&lt;=VLOOKUP($B9,Inputs!$K$19:$O$33,4,FALSE)+VLOOKUP($B9,Inputs!$K$19:$O$33,5,FALSE) -1),VLOOKUP($B9,Inputs!$K$19:$O$33,3,FALSE)/VLOOKUP($B9,Inputs!$K$19:$O$33,5,FALSE),0)</f>
        <v>0</v>
      </c>
      <c r="BK25" s="47">
        <f>IF(AND(BK$3&gt;=VLOOKUP($B9,Inputs!$K$19:$O$33,4,FALSE), BK$3&lt;=VLOOKUP($B9,Inputs!$K$19:$O$33,4,FALSE)+VLOOKUP($B9,Inputs!$K$19:$O$33,5,FALSE) -1),VLOOKUP($B9,Inputs!$K$19:$O$33,3,FALSE)/VLOOKUP($B9,Inputs!$K$19:$O$33,5,FALSE),0)</f>
        <v>0</v>
      </c>
      <c r="BL25" s="49">
        <f>IF(AND(BL$3&gt;=VLOOKUP($B9,Inputs!$K$19:$O$33,4,FALSE), BL$3&lt;=VLOOKUP($B9,Inputs!$K$19:$O$33,4,FALSE)+VLOOKUP($B9,Inputs!$K$19:$O$33,5,FALSE) -1),VLOOKUP($B9,Inputs!$K$19:$O$33,3,FALSE)/VLOOKUP($B9,Inputs!$K$19:$O$33,5,FALSE),0)</f>
        <v>0</v>
      </c>
      <c r="BN25" s="25">
        <f t="shared" si="0"/>
        <v>0</v>
      </c>
      <c r="BO25" s="25">
        <f t="shared" si="1"/>
        <v>6666.666666666667</v>
      </c>
      <c r="BP25" s="25">
        <f t="shared" si="2"/>
        <v>3333.3333333333335</v>
      </c>
      <c r="BQ25" s="25">
        <f t="shared" si="3"/>
        <v>0</v>
      </c>
      <c r="BR25" s="25">
        <f t="shared" si="4"/>
        <v>0</v>
      </c>
    </row>
    <row r="26" spans="2:70" x14ac:dyDescent="0.25">
      <c r="B26" s="45" t="str">
        <f t="shared" si="6"/>
        <v xml:space="preserve">  Improvements</v>
      </c>
      <c r="C26" s="4"/>
      <c r="D26" s="4"/>
      <c r="E26" s="46">
        <f>IF(AND(E$3&gt;=VLOOKUP($B10,Inputs!$K$19:$O$33,4,FALSE), E$3&lt;=VLOOKUP($B10,Inputs!$K$19:$O$33,4,FALSE)+VLOOKUP($B10,Inputs!$K$19:$O$33,5,FALSE) -1),VLOOKUP($B10,Inputs!$K$19:$O$33,3,FALSE)/VLOOKUP($B10,Inputs!$K$19:$O$33,5,FALSE),0)</f>
        <v>0</v>
      </c>
      <c r="F26" s="47">
        <f>IF(AND(F$3&gt;=VLOOKUP($B10,Inputs!$K$19:$O$33,4,FALSE), F$3&lt;=VLOOKUP($B10,Inputs!$K$19:$O$33,4,FALSE)+VLOOKUP($B10,Inputs!$K$19:$O$33,5,FALSE) -1),VLOOKUP($B10,Inputs!$K$19:$O$33,3,FALSE)/VLOOKUP($B10,Inputs!$K$19:$O$33,5,FALSE),0)</f>
        <v>0</v>
      </c>
      <c r="G26" s="47">
        <f>IF(AND(G$3&gt;=VLOOKUP($B10,Inputs!$K$19:$O$33,4,FALSE), G$3&lt;=VLOOKUP($B10,Inputs!$K$19:$O$33,4,FALSE)+VLOOKUP($B10,Inputs!$K$19:$O$33,5,FALSE) -1),VLOOKUP($B10,Inputs!$K$19:$O$33,3,FALSE)/VLOOKUP($B10,Inputs!$K$19:$O$33,5,FALSE),0)</f>
        <v>0</v>
      </c>
      <c r="H26" s="47">
        <f>IF(AND(H$3&gt;=VLOOKUP($B10,Inputs!$K$19:$O$33,4,FALSE), H$3&lt;=VLOOKUP($B10,Inputs!$K$19:$O$33,4,FALSE)+VLOOKUP($B10,Inputs!$K$19:$O$33,5,FALSE) -1),VLOOKUP($B10,Inputs!$K$19:$O$33,3,FALSE)/VLOOKUP($B10,Inputs!$K$19:$O$33,5,FALSE),0)</f>
        <v>0</v>
      </c>
      <c r="I26" s="47">
        <f>IF(AND(I$3&gt;=VLOOKUP($B10,Inputs!$K$19:$O$33,4,FALSE), I$3&lt;=VLOOKUP($B10,Inputs!$K$19:$O$33,4,FALSE)+VLOOKUP($B10,Inputs!$K$19:$O$33,5,FALSE) -1),VLOOKUP($B10,Inputs!$K$19:$O$33,3,FALSE)/VLOOKUP($B10,Inputs!$K$19:$O$33,5,FALSE),0)</f>
        <v>0</v>
      </c>
      <c r="J26" s="47">
        <f>IF(AND(J$3&gt;=VLOOKUP($B10,Inputs!$K$19:$O$33,4,FALSE), J$3&lt;=VLOOKUP($B10,Inputs!$K$19:$O$33,4,FALSE)+VLOOKUP($B10,Inputs!$K$19:$O$33,5,FALSE) -1),VLOOKUP($B10,Inputs!$K$19:$O$33,3,FALSE)/VLOOKUP($B10,Inputs!$K$19:$O$33,5,FALSE),0)</f>
        <v>0</v>
      </c>
      <c r="K26" s="47">
        <f>IF(AND(K$3&gt;=VLOOKUP($B10,Inputs!$K$19:$O$33,4,FALSE), K$3&lt;=VLOOKUP($B10,Inputs!$K$19:$O$33,4,FALSE)+VLOOKUP($B10,Inputs!$K$19:$O$33,5,FALSE) -1),VLOOKUP($B10,Inputs!$K$19:$O$33,3,FALSE)/VLOOKUP($B10,Inputs!$K$19:$O$33,5,FALSE),0)</f>
        <v>0</v>
      </c>
      <c r="L26" s="47">
        <f>IF(AND(L$3&gt;=VLOOKUP($B10,Inputs!$K$19:$O$33,4,FALSE), L$3&lt;=VLOOKUP($B10,Inputs!$K$19:$O$33,4,FALSE)+VLOOKUP($B10,Inputs!$K$19:$O$33,5,FALSE) -1),VLOOKUP($B10,Inputs!$K$19:$O$33,3,FALSE)/VLOOKUP($B10,Inputs!$K$19:$O$33,5,FALSE),0)</f>
        <v>0</v>
      </c>
      <c r="M26" s="47">
        <f>IF(AND(M$3&gt;=VLOOKUP($B10,Inputs!$K$19:$O$33,4,FALSE), M$3&lt;=VLOOKUP($B10,Inputs!$K$19:$O$33,4,FALSE)+VLOOKUP($B10,Inputs!$K$19:$O$33,5,FALSE) -1),VLOOKUP($B10,Inputs!$K$19:$O$33,3,FALSE)/VLOOKUP($B10,Inputs!$K$19:$O$33,5,FALSE),0)</f>
        <v>0</v>
      </c>
      <c r="N26" s="47">
        <f>IF(AND(N$3&gt;=VLOOKUP($B10,Inputs!$K$19:$O$33,4,FALSE), N$3&lt;=VLOOKUP($B10,Inputs!$K$19:$O$33,4,FALSE)+VLOOKUP($B10,Inputs!$K$19:$O$33,5,FALSE) -1),VLOOKUP($B10,Inputs!$K$19:$O$33,3,FALSE)/VLOOKUP($B10,Inputs!$K$19:$O$33,5,FALSE),0)</f>
        <v>0</v>
      </c>
      <c r="O26" s="47">
        <f>IF(AND(O$3&gt;=VLOOKUP($B10,Inputs!$K$19:$O$33,4,FALSE), O$3&lt;=VLOOKUP($B10,Inputs!$K$19:$O$33,4,FALSE)+VLOOKUP($B10,Inputs!$K$19:$O$33,5,FALSE) -1),VLOOKUP($B10,Inputs!$K$19:$O$33,3,FALSE)/VLOOKUP($B10,Inputs!$K$19:$O$33,5,FALSE),0)</f>
        <v>0</v>
      </c>
      <c r="P26" s="48">
        <f>IF(AND(P$3&gt;=VLOOKUP($B10,Inputs!$K$19:$O$33,4,FALSE), P$3&lt;=VLOOKUP($B10,Inputs!$K$19:$O$33,4,FALSE)+VLOOKUP($B10,Inputs!$K$19:$O$33,5,FALSE) -1),VLOOKUP($B10,Inputs!$K$19:$O$33,3,FALSE)/VLOOKUP($B10,Inputs!$K$19:$O$33,5,FALSE),0)</f>
        <v>0</v>
      </c>
      <c r="Q26" s="47">
        <f>IF(AND(Q$3&gt;=VLOOKUP($B10,Inputs!$K$19:$O$33,4,FALSE), Q$3&lt;=VLOOKUP($B10,Inputs!$K$19:$O$33,4,FALSE)+VLOOKUP($B10,Inputs!$K$19:$O$33,5,FALSE) -1),VLOOKUP($B10,Inputs!$K$19:$O$33,3,FALSE)/VLOOKUP($B10,Inputs!$K$19:$O$33,5,FALSE),0)</f>
        <v>0</v>
      </c>
      <c r="R26" s="47">
        <f>IF(AND(R$3&gt;=VLOOKUP($B10,Inputs!$K$19:$O$33,4,FALSE), R$3&lt;=VLOOKUP($B10,Inputs!$K$19:$O$33,4,FALSE)+VLOOKUP($B10,Inputs!$K$19:$O$33,5,FALSE) -1),VLOOKUP($B10,Inputs!$K$19:$O$33,3,FALSE)/VLOOKUP($B10,Inputs!$K$19:$O$33,5,FALSE),0)</f>
        <v>0</v>
      </c>
      <c r="S26" s="47">
        <f>IF(AND(S$3&gt;=VLOOKUP($B10,Inputs!$K$19:$O$33,4,FALSE), S$3&lt;=VLOOKUP($B10,Inputs!$K$19:$O$33,4,FALSE)+VLOOKUP($B10,Inputs!$K$19:$O$33,5,FALSE) -1),VLOOKUP($B10,Inputs!$K$19:$O$33,3,FALSE)/VLOOKUP($B10,Inputs!$K$19:$O$33,5,FALSE),0)</f>
        <v>0</v>
      </c>
      <c r="T26" s="47">
        <f>IF(AND(T$3&gt;=VLOOKUP($B10,Inputs!$K$19:$O$33,4,FALSE), T$3&lt;=VLOOKUP($B10,Inputs!$K$19:$O$33,4,FALSE)+VLOOKUP($B10,Inputs!$K$19:$O$33,5,FALSE) -1),VLOOKUP($B10,Inputs!$K$19:$O$33,3,FALSE)/VLOOKUP($B10,Inputs!$K$19:$O$33,5,FALSE),0)</f>
        <v>0</v>
      </c>
      <c r="U26" s="47">
        <f>IF(AND(U$3&gt;=VLOOKUP($B10,Inputs!$K$19:$O$33,4,FALSE), U$3&lt;=VLOOKUP($B10,Inputs!$K$19:$O$33,4,FALSE)+VLOOKUP($B10,Inputs!$K$19:$O$33,5,FALSE) -1),VLOOKUP($B10,Inputs!$K$19:$O$33,3,FALSE)/VLOOKUP($B10,Inputs!$K$19:$O$33,5,FALSE),0)</f>
        <v>0</v>
      </c>
      <c r="V26" s="47">
        <f>IF(AND(V$3&gt;=VLOOKUP($B10,Inputs!$K$19:$O$33,4,FALSE), V$3&lt;=VLOOKUP($B10,Inputs!$K$19:$O$33,4,FALSE)+VLOOKUP($B10,Inputs!$K$19:$O$33,5,FALSE) -1),VLOOKUP($B10,Inputs!$K$19:$O$33,3,FALSE)/VLOOKUP($B10,Inputs!$K$19:$O$33,5,FALSE),0)</f>
        <v>125</v>
      </c>
      <c r="W26" s="47">
        <f>IF(AND(W$3&gt;=VLOOKUP($B10,Inputs!$K$19:$O$33,4,FALSE), W$3&lt;=VLOOKUP($B10,Inputs!$K$19:$O$33,4,FALSE)+VLOOKUP($B10,Inputs!$K$19:$O$33,5,FALSE) -1),VLOOKUP($B10,Inputs!$K$19:$O$33,3,FALSE)/VLOOKUP($B10,Inputs!$K$19:$O$33,5,FALSE),0)</f>
        <v>125</v>
      </c>
      <c r="X26" s="47">
        <f>IF(AND(X$3&gt;=VLOOKUP($B10,Inputs!$K$19:$O$33,4,FALSE), X$3&lt;=VLOOKUP($B10,Inputs!$K$19:$O$33,4,FALSE)+VLOOKUP($B10,Inputs!$K$19:$O$33,5,FALSE) -1),VLOOKUP($B10,Inputs!$K$19:$O$33,3,FALSE)/VLOOKUP($B10,Inputs!$K$19:$O$33,5,FALSE),0)</f>
        <v>125</v>
      </c>
      <c r="Y26" s="47">
        <f>IF(AND(Y$3&gt;=VLOOKUP($B10,Inputs!$K$19:$O$33,4,FALSE), Y$3&lt;=VLOOKUP($B10,Inputs!$K$19:$O$33,4,FALSE)+VLOOKUP($B10,Inputs!$K$19:$O$33,5,FALSE) -1),VLOOKUP($B10,Inputs!$K$19:$O$33,3,FALSE)/VLOOKUP($B10,Inputs!$K$19:$O$33,5,FALSE),0)</f>
        <v>125</v>
      </c>
      <c r="Z26" s="47">
        <f>IF(AND(Z$3&gt;=VLOOKUP($B10,Inputs!$K$19:$O$33,4,FALSE), Z$3&lt;=VLOOKUP($B10,Inputs!$K$19:$O$33,4,FALSE)+VLOOKUP($B10,Inputs!$K$19:$O$33,5,FALSE) -1),VLOOKUP($B10,Inputs!$K$19:$O$33,3,FALSE)/VLOOKUP($B10,Inputs!$K$19:$O$33,5,FALSE),0)</f>
        <v>125</v>
      </c>
      <c r="AA26" s="47">
        <f>IF(AND(AA$3&gt;=VLOOKUP($B10,Inputs!$K$19:$O$33,4,FALSE), AA$3&lt;=VLOOKUP($B10,Inputs!$K$19:$O$33,4,FALSE)+VLOOKUP($B10,Inputs!$K$19:$O$33,5,FALSE) -1),VLOOKUP($B10,Inputs!$K$19:$O$33,3,FALSE)/VLOOKUP($B10,Inputs!$K$19:$O$33,5,FALSE),0)</f>
        <v>125</v>
      </c>
      <c r="AB26" s="48">
        <f>IF(AND(AB$3&gt;=VLOOKUP($B10,Inputs!$K$19:$O$33,4,FALSE), AB$3&lt;=VLOOKUP($B10,Inputs!$K$19:$O$33,4,FALSE)+VLOOKUP($B10,Inputs!$K$19:$O$33,5,FALSE) -1),VLOOKUP($B10,Inputs!$K$19:$O$33,3,FALSE)/VLOOKUP($B10,Inputs!$K$19:$O$33,5,FALSE),0)</f>
        <v>125</v>
      </c>
      <c r="AC26" s="47">
        <f>IF(AND(AC$3&gt;=VLOOKUP($B10,Inputs!$K$19:$O$33,4,FALSE), AC$3&lt;=VLOOKUP($B10,Inputs!$K$19:$O$33,4,FALSE)+VLOOKUP($B10,Inputs!$K$19:$O$33,5,FALSE) -1),VLOOKUP($B10,Inputs!$K$19:$O$33,3,FALSE)/VLOOKUP($B10,Inputs!$K$19:$O$33,5,FALSE),0)</f>
        <v>125</v>
      </c>
      <c r="AD26" s="47">
        <f>IF(AND(AD$3&gt;=VLOOKUP($B10,Inputs!$K$19:$O$33,4,FALSE), AD$3&lt;=VLOOKUP($B10,Inputs!$K$19:$O$33,4,FALSE)+VLOOKUP($B10,Inputs!$K$19:$O$33,5,FALSE) -1),VLOOKUP($B10,Inputs!$K$19:$O$33,3,FALSE)/VLOOKUP($B10,Inputs!$K$19:$O$33,5,FALSE),0)</f>
        <v>125</v>
      </c>
      <c r="AE26" s="47">
        <f>IF(AND(AE$3&gt;=VLOOKUP($B10,Inputs!$K$19:$O$33,4,FALSE), AE$3&lt;=VLOOKUP($B10,Inputs!$K$19:$O$33,4,FALSE)+VLOOKUP($B10,Inputs!$K$19:$O$33,5,FALSE) -1),VLOOKUP($B10,Inputs!$K$19:$O$33,3,FALSE)/VLOOKUP($B10,Inputs!$K$19:$O$33,5,FALSE),0)</f>
        <v>125</v>
      </c>
      <c r="AF26" s="47">
        <f>IF(AND(AF$3&gt;=VLOOKUP($B10,Inputs!$K$19:$O$33,4,FALSE), AF$3&lt;=VLOOKUP($B10,Inputs!$K$19:$O$33,4,FALSE)+VLOOKUP($B10,Inputs!$K$19:$O$33,5,FALSE) -1),VLOOKUP($B10,Inputs!$K$19:$O$33,3,FALSE)/VLOOKUP($B10,Inputs!$K$19:$O$33,5,FALSE),0)</f>
        <v>125</v>
      </c>
      <c r="AG26" s="47">
        <f>IF(AND(AG$3&gt;=VLOOKUP($B10,Inputs!$K$19:$O$33,4,FALSE), AG$3&lt;=VLOOKUP($B10,Inputs!$K$19:$O$33,4,FALSE)+VLOOKUP($B10,Inputs!$K$19:$O$33,5,FALSE) -1),VLOOKUP($B10,Inputs!$K$19:$O$33,3,FALSE)/VLOOKUP($B10,Inputs!$K$19:$O$33,5,FALSE),0)</f>
        <v>125</v>
      </c>
      <c r="AH26" s="47">
        <f>IF(AND(AH$3&gt;=VLOOKUP($B10,Inputs!$K$19:$O$33,4,FALSE), AH$3&lt;=VLOOKUP($B10,Inputs!$K$19:$O$33,4,FALSE)+VLOOKUP($B10,Inputs!$K$19:$O$33,5,FALSE) -1),VLOOKUP($B10,Inputs!$K$19:$O$33,3,FALSE)/VLOOKUP($B10,Inputs!$K$19:$O$33,5,FALSE),0)</f>
        <v>125</v>
      </c>
      <c r="AI26" s="47">
        <f>IF(AND(AI$3&gt;=VLOOKUP($B10,Inputs!$K$19:$O$33,4,FALSE), AI$3&lt;=VLOOKUP($B10,Inputs!$K$19:$O$33,4,FALSE)+VLOOKUP($B10,Inputs!$K$19:$O$33,5,FALSE) -1),VLOOKUP($B10,Inputs!$K$19:$O$33,3,FALSE)/VLOOKUP($B10,Inputs!$K$19:$O$33,5,FALSE),0)</f>
        <v>125</v>
      </c>
      <c r="AJ26" s="47">
        <f>IF(AND(AJ$3&gt;=VLOOKUP($B10,Inputs!$K$19:$O$33,4,FALSE), AJ$3&lt;=VLOOKUP($B10,Inputs!$K$19:$O$33,4,FALSE)+VLOOKUP($B10,Inputs!$K$19:$O$33,5,FALSE) -1),VLOOKUP($B10,Inputs!$K$19:$O$33,3,FALSE)/VLOOKUP($B10,Inputs!$K$19:$O$33,5,FALSE),0)</f>
        <v>125</v>
      </c>
      <c r="AK26" s="47">
        <f>IF(AND(AK$3&gt;=VLOOKUP($B10,Inputs!$K$19:$O$33,4,FALSE), AK$3&lt;=VLOOKUP($B10,Inputs!$K$19:$O$33,4,FALSE)+VLOOKUP($B10,Inputs!$K$19:$O$33,5,FALSE) -1),VLOOKUP($B10,Inputs!$K$19:$O$33,3,FALSE)/VLOOKUP($B10,Inputs!$K$19:$O$33,5,FALSE),0)</f>
        <v>125</v>
      </c>
      <c r="AL26" s="47">
        <f>IF(AND(AL$3&gt;=VLOOKUP($B10,Inputs!$K$19:$O$33,4,FALSE), AL$3&lt;=VLOOKUP($B10,Inputs!$K$19:$O$33,4,FALSE)+VLOOKUP($B10,Inputs!$K$19:$O$33,5,FALSE) -1),VLOOKUP($B10,Inputs!$K$19:$O$33,3,FALSE)/VLOOKUP($B10,Inputs!$K$19:$O$33,5,FALSE),0)</f>
        <v>125</v>
      </c>
      <c r="AM26" s="47">
        <f>IF(AND(AM$3&gt;=VLOOKUP($B10,Inputs!$K$19:$O$33,4,FALSE), AM$3&lt;=VLOOKUP($B10,Inputs!$K$19:$O$33,4,FALSE)+VLOOKUP($B10,Inputs!$K$19:$O$33,5,FALSE) -1),VLOOKUP($B10,Inputs!$K$19:$O$33,3,FALSE)/VLOOKUP($B10,Inputs!$K$19:$O$33,5,FALSE),0)</f>
        <v>125</v>
      </c>
      <c r="AN26" s="48">
        <f>IF(AND(AN$3&gt;=VLOOKUP($B10,Inputs!$K$19:$O$33,4,FALSE), AN$3&lt;=VLOOKUP($B10,Inputs!$K$19:$O$33,4,FALSE)+VLOOKUP($B10,Inputs!$K$19:$O$33,5,FALSE) -1),VLOOKUP($B10,Inputs!$K$19:$O$33,3,FALSE)/VLOOKUP($B10,Inputs!$K$19:$O$33,5,FALSE),0)</f>
        <v>125</v>
      </c>
      <c r="AO26" s="47">
        <f>IF(AND(AO$3&gt;=VLOOKUP($B10,Inputs!$K$19:$O$33,4,FALSE), AO$3&lt;=VLOOKUP($B10,Inputs!$K$19:$O$33,4,FALSE)+VLOOKUP($B10,Inputs!$K$19:$O$33,5,FALSE) -1),VLOOKUP($B10,Inputs!$K$19:$O$33,3,FALSE)/VLOOKUP($B10,Inputs!$K$19:$O$33,5,FALSE),0)</f>
        <v>125</v>
      </c>
      <c r="AP26" s="47">
        <f>IF(AND(AP$3&gt;=VLOOKUP($B10,Inputs!$K$19:$O$33,4,FALSE), AP$3&lt;=VLOOKUP($B10,Inputs!$K$19:$O$33,4,FALSE)+VLOOKUP($B10,Inputs!$K$19:$O$33,5,FALSE) -1),VLOOKUP($B10,Inputs!$K$19:$O$33,3,FALSE)/VLOOKUP($B10,Inputs!$K$19:$O$33,5,FALSE),0)</f>
        <v>125</v>
      </c>
      <c r="AQ26" s="47">
        <f>IF(AND(AQ$3&gt;=VLOOKUP($B10,Inputs!$K$19:$O$33,4,FALSE), AQ$3&lt;=VLOOKUP($B10,Inputs!$K$19:$O$33,4,FALSE)+VLOOKUP($B10,Inputs!$K$19:$O$33,5,FALSE) -1),VLOOKUP($B10,Inputs!$K$19:$O$33,3,FALSE)/VLOOKUP($B10,Inputs!$K$19:$O$33,5,FALSE),0)</f>
        <v>125</v>
      </c>
      <c r="AR26" s="47">
        <f>IF(AND(AR$3&gt;=VLOOKUP($B10,Inputs!$K$19:$O$33,4,FALSE), AR$3&lt;=VLOOKUP($B10,Inputs!$K$19:$O$33,4,FALSE)+VLOOKUP($B10,Inputs!$K$19:$O$33,5,FALSE) -1),VLOOKUP($B10,Inputs!$K$19:$O$33,3,FALSE)/VLOOKUP($B10,Inputs!$K$19:$O$33,5,FALSE),0)</f>
        <v>125</v>
      </c>
      <c r="AS26" s="47">
        <f>IF(AND(AS$3&gt;=VLOOKUP($B10,Inputs!$K$19:$O$33,4,FALSE), AS$3&lt;=VLOOKUP($B10,Inputs!$K$19:$O$33,4,FALSE)+VLOOKUP($B10,Inputs!$K$19:$O$33,5,FALSE) -1),VLOOKUP($B10,Inputs!$K$19:$O$33,3,FALSE)/VLOOKUP($B10,Inputs!$K$19:$O$33,5,FALSE),0)</f>
        <v>125</v>
      </c>
      <c r="AT26" s="47">
        <f>IF(AND(AT$3&gt;=VLOOKUP($B10,Inputs!$K$19:$O$33,4,FALSE), AT$3&lt;=VLOOKUP($B10,Inputs!$K$19:$O$33,4,FALSE)+VLOOKUP($B10,Inputs!$K$19:$O$33,5,FALSE) -1),VLOOKUP($B10,Inputs!$K$19:$O$33,3,FALSE)/VLOOKUP($B10,Inputs!$K$19:$O$33,5,FALSE),0)</f>
        <v>125</v>
      </c>
      <c r="AU26" s="47">
        <f>IF(AND(AU$3&gt;=VLOOKUP($B10,Inputs!$K$19:$O$33,4,FALSE), AU$3&lt;=VLOOKUP($B10,Inputs!$K$19:$O$33,4,FALSE)+VLOOKUP($B10,Inputs!$K$19:$O$33,5,FALSE) -1),VLOOKUP($B10,Inputs!$K$19:$O$33,3,FALSE)/VLOOKUP($B10,Inputs!$K$19:$O$33,5,FALSE),0)</f>
        <v>125</v>
      </c>
      <c r="AV26" s="47">
        <f>IF(AND(AV$3&gt;=VLOOKUP($B10,Inputs!$K$19:$O$33,4,FALSE), AV$3&lt;=VLOOKUP($B10,Inputs!$K$19:$O$33,4,FALSE)+VLOOKUP($B10,Inputs!$K$19:$O$33,5,FALSE) -1),VLOOKUP($B10,Inputs!$K$19:$O$33,3,FALSE)/VLOOKUP($B10,Inputs!$K$19:$O$33,5,FALSE),0)</f>
        <v>125</v>
      </c>
      <c r="AW26" s="47">
        <f>IF(AND(AW$3&gt;=VLOOKUP($B10,Inputs!$K$19:$O$33,4,FALSE), AW$3&lt;=VLOOKUP($B10,Inputs!$K$19:$O$33,4,FALSE)+VLOOKUP($B10,Inputs!$K$19:$O$33,5,FALSE) -1),VLOOKUP($B10,Inputs!$K$19:$O$33,3,FALSE)/VLOOKUP($B10,Inputs!$K$19:$O$33,5,FALSE),0)</f>
        <v>125</v>
      </c>
      <c r="AX26" s="47">
        <f>IF(AND(AX$3&gt;=VLOOKUP($B10,Inputs!$K$19:$O$33,4,FALSE), AX$3&lt;=VLOOKUP($B10,Inputs!$K$19:$O$33,4,FALSE)+VLOOKUP($B10,Inputs!$K$19:$O$33,5,FALSE) -1),VLOOKUP($B10,Inputs!$K$19:$O$33,3,FALSE)/VLOOKUP($B10,Inputs!$K$19:$O$33,5,FALSE),0)</f>
        <v>125</v>
      </c>
      <c r="AY26" s="47">
        <f>IF(AND(AY$3&gt;=VLOOKUP($B10,Inputs!$K$19:$O$33,4,FALSE), AY$3&lt;=VLOOKUP($B10,Inputs!$K$19:$O$33,4,FALSE)+VLOOKUP($B10,Inputs!$K$19:$O$33,5,FALSE) -1),VLOOKUP($B10,Inputs!$K$19:$O$33,3,FALSE)/VLOOKUP($B10,Inputs!$K$19:$O$33,5,FALSE),0)</f>
        <v>125</v>
      </c>
      <c r="AZ26" s="48">
        <f>IF(AND(AZ$3&gt;=VLOOKUP($B10,Inputs!$K$19:$O$33,4,FALSE), AZ$3&lt;=VLOOKUP($B10,Inputs!$K$19:$O$33,4,FALSE)+VLOOKUP($B10,Inputs!$K$19:$O$33,5,FALSE) -1),VLOOKUP($B10,Inputs!$K$19:$O$33,3,FALSE)/VLOOKUP($B10,Inputs!$K$19:$O$33,5,FALSE),0)</f>
        <v>125</v>
      </c>
      <c r="BA26" s="47">
        <f>IF(AND(BA$3&gt;=VLOOKUP($B10,Inputs!$K$19:$O$33,4,FALSE), BA$3&lt;=VLOOKUP($B10,Inputs!$K$19:$O$33,4,FALSE)+VLOOKUP($B10,Inputs!$K$19:$O$33,5,FALSE) -1),VLOOKUP($B10,Inputs!$K$19:$O$33,3,FALSE)/VLOOKUP($B10,Inputs!$K$19:$O$33,5,FALSE),0)</f>
        <v>125</v>
      </c>
      <c r="BB26" s="47">
        <f>IF(AND(BB$3&gt;=VLOOKUP($B10,Inputs!$K$19:$O$33,4,FALSE), BB$3&lt;=VLOOKUP($B10,Inputs!$K$19:$O$33,4,FALSE)+VLOOKUP($B10,Inputs!$K$19:$O$33,5,FALSE) -1),VLOOKUP($B10,Inputs!$K$19:$O$33,3,FALSE)/VLOOKUP($B10,Inputs!$K$19:$O$33,5,FALSE),0)</f>
        <v>125</v>
      </c>
      <c r="BC26" s="47">
        <f>IF(AND(BC$3&gt;=VLOOKUP($B10,Inputs!$K$19:$O$33,4,FALSE), BC$3&lt;=VLOOKUP($B10,Inputs!$K$19:$O$33,4,FALSE)+VLOOKUP($B10,Inputs!$K$19:$O$33,5,FALSE) -1),VLOOKUP($B10,Inputs!$K$19:$O$33,3,FALSE)/VLOOKUP($B10,Inputs!$K$19:$O$33,5,FALSE),0)</f>
        <v>125</v>
      </c>
      <c r="BD26" s="47">
        <f>IF(AND(BD$3&gt;=VLOOKUP($B10,Inputs!$K$19:$O$33,4,FALSE), BD$3&lt;=VLOOKUP($B10,Inputs!$K$19:$O$33,4,FALSE)+VLOOKUP($B10,Inputs!$K$19:$O$33,5,FALSE) -1),VLOOKUP($B10,Inputs!$K$19:$O$33,3,FALSE)/VLOOKUP($B10,Inputs!$K$19:$O$33,5,FALSE),0)</f>
        <v>125</v>
      </c>
      <c r="BE26" s="47">
        <f>IF(AND(BE$3&gt;=VLOOKUP($B10,Inputs!$K$19:$O$33,4,FALSE), BE$3&lt;=VLOOKUP($B10,Inputs!$K$19:$O$33,4,FALSE)+VLOOKUP($B10,Inputs!$K$19:$O$33,5,FALSE) -1),VLOOKUP($B10,Inputs!$K$19:$O$33,3,FALSE)/VLOOKUP($B10,Inputs!$K$19:$O$33,5,FALSE),0)</f>
        <v>125</v>
      </c>
      <c r="BF26" s="47">
        <f>IF(AND(BF$3&gt;=VLOOKUP($B10,Inputs!$K$19:$O$33,4,FALSE), BF$3&lt;=VLOOKUP($B10,Inputs!$K$19:$O$33,4,FALSE)+VLOOKUP($B10,Inputs!$K$19:$O$33,5,FALSE) -1),VLOOKUP($B10,Inputs!$K$19:$O$33,3,FALSE)/VLOOKUP($B10,Inputs!$K$19:$O$33,5,FALSE),0)</f>
        <v>125</v>
      </c>
      <c r="BG26" s="47">
        <f>IF(AND(BG$3&gt;=VLOOKUP($B10,Inputs!$K$19:$O$33,4,FALSE), BG$3&lt;=VLOOKUP($B10,Inputs!$K$19:$O$33,4,FALSE)+VLOOKUP($B10,Inputs!$K$19:$O$33,5,FALSE) -1),VLOOKUP($B10,Inputs!$K$19:$O$33,3,FALSE)/VLOOKUP($B10,Inputs!$K$19:$O$33,5,FALSE),0)</f>
        <v>125</v>
      </c>
      <c r="BH26" s="47">
        <f>IF(AND(BH$3&gt;=VLOOKUP($B10,Inputs!$K$19:$O$33,4,FALSE), BH$3&lt;=VLOOKUP($B10,Inputs!$K$19:$O$33,4,FALSE)+VLOOKUP($B10,Inputs!$K$19:$O$33,5,FALSE) -1),VLOOKUP($B10,Inputs!$K$19:$O$33,3,FALSE)/VLOOKUP($B10,Inputs!$K$19:$O$33,5,FALSE),0)</f>
        <v>125</v>
      </c>
      <c r="BI26" s="47">
        <f>IF(AND(BI$3&gt;=VLOOKUP($B10,Inputs!$K$19:$O$33,4,FALSE), BI$3&lt;=VLOOKUP($B10,Inputs!$K$19:$O$33,4,FALSE)+VLOOKUP($B10,Inputs!$K$19:$O$33,5,FALSE) -1),VLOOKUP($B10,Inputs!$K$19:$O$33,3,FALSE)/VLOOKUP($B10,Inputs!$K$19:$O$33,5,FALSE),0)</f>
        <v>125</v>
      </c>
      <c r="BJ26" s="47">
        <f>IF(AND(BJ$3&gt;=VLOOKUP($B10,Inputs!$K$19:$O$33,4,FALSE), BJ$3&lt;=VLOOKUP($B10,Inputs!$K$19:$O$33,4,FALSE)+VLOOKUP($B10,Inputs!$K$19:$O$33,5,FALSE) -1),VLOOKUP($B10,Inputs!$K$19:$O$33,3,FALSE)/VLOOKUP($B10,Inputs!$K$19:$O$33,5,FALSE),0)</f>
        <v>0</v>
      </c>
      <c r="BK26" s="47">
        <f>IF(AND(BK$3&gt;=VLOOKUP($B10,Inputs!$K$19:$O$33,4,FALSE), BK$3&lt;=VLOOKUP($B10,Inputs!$K$19:$O$33,4,FALSE)+VLOOKUP($B10,Inputs!$K$19:$O$33,5,FALSE) -1),VLOOKUP($B10,Inputs!$K$19:$O$33,3,FALSE)/VLOOKUP($B10,Inputs!$K$19:$O$33,5,FALSE),0)</f>
        <v>0</v>
      </c>
      <c r="BL26" s="49">
        <f>IF(AND(BL$3&gt;=VLOOKUP($B10,Inputs!$K$19:$O$33,4,FALSE), BL$3&lt;=VLOOKUP($B10,Inputs!$K$19:$O$33,4,FALSE)+VLOOKUP($B10,Inputs!$K$19:$O$33,5,FALSE) -1),VLOOKUP($B10,Inputs!$K$19:$O$33,3,FALSE)/VLOOKUP($B10,Inputs!$K$19:$O$33,5,FALSE),0)</f>
        <v>0</v>
      </c>
      <c r="BN26" s="25">
        <f t="shared" si="0"/>
        <v>0</v>
      </c>
      <c r="BO26" s="25">
        <f t="shared" si="1"/>
        <v>875</v>
      </c>
      <c r="BP26" s="25">
        <f t="shared" si="2"/>
        <v>1500</v>
      </c>
      <c r="BQ26" s="25">
        <f t="shared" si="3"/>
        <v>1500</v>
      </c>
      <c r="BR26" s="25">
        <f t="shared" si="4"/>
        <v>1125</v>
      </c>
    </row>
    <row r="27" spans="2:70" x14ac:dyDescent="0.25">
      <c r="B27" s="45" t="str">
        <f t="shared" si="6"/>
        <v xml:space="preserve">  Intellectual Prop.</v>
      </c>
      <c r="C27" s="4"/>
      <c r="D27" s="4"/>
      <c r="E27" s="46">
        <f>IF(AND(E$3&gt;=VLOOKUP($B11,Inputs!$K$19:$O$33,4,FALSE), E$3&lt;=VLOOKUP($B11,Inputs!$K$19:$O$33,4,FALSE)+VLOOKUP($B11,Inputs!$K$19:$O$33,5,FALSE) -1),VLOOKUP($B11,Inputs!$K$19:$O$33,3,FALSE)/VLOOKUP($B11,Inputs!$K$19:$O$33,5,FALSE),0)</f>
        <v>0</v>
      </c>
      <c r="F27" s="47">
        <f>IF(AND(F$3&gt;=VLOOKUP($B11,Inputs!$K$19:$O$33,4,FALSE), F$3&lt;=VLOOKUP($B11,Inputs!$K$19:$O$33,4,FALSE)+VLOOKUP($B11,Inputs!$K$19:$O$33,5,FALSE) -1),VLOOKUP($B11,Inputs!$K$19:$O$33,3,FALSE)/VLOOKUP($B11,Inputs!$K$19:$O$33,5,FALSE),0)</f>
        <v>0</v>
      </c>
      <c r="G27" s="47">
        <f>IF(AND(G$3&gt;=VLOOKUP($B11,Inputs!$K$19:$O$33,4,FALSE), G$3&lt;=VLOOKUP($B11,Inputs!$K$19:$O$33,4,FALSE)+VLOOKUP($B11,Inputs!$K$19:$O$33,5,FALSE) -1),VLOOKUP($B11,Inputs!$K$19:$O$33,3,FALSE)/VLOOKUP($B11,Inputs!$K$19:$O$33,5,FALSE),0)</f>
        <v>250</v>
      </c>
      <c r="H27" s="47">
        <f>IF(AND(H$3&gt;=VLOOKUP($B11,Inputs!$K$19:$O$33,4,FALSE), H$3&lt;=VLOOKUP($B11,Inputs!$K$19:$O$33,4,FALSE)+VLOOKUP($B11,Inputs!$K$19:$O$33,5,FALSE) -1),VLOOKUP($B11,Inputs!$K$19:$O$33,3,FALSE)/VLOOKUP($B11,Inputs!$K$19:$O$33,5,FALSE),0)</f>
        <v>250</v>
      </c>
      <c r="I27" s="47">
        <f>IF(AND(I$3&gt;=VLOOKUP($B11,Inputs!$K$19:$O$33,4,FALSE), I$3&lt;=VLOOKUP($B11,Inputs!$K$19:$O$33,4,FALSE)+VLOOKUP($B11,Inputs!$K$19:$O$33,5,FALSE) -1),VLOOKUP($B11,Inputs!$K$19:$O$33,3,FALSE)/VLOOKUP($B11,Inputs!$K$19:$O$33,5,FALSE),0)</f>
        <v>250</v>
      </c>
      <c r="J27" s="47">
        <f>IF(AND(J$3&gt;=VLOOKUP($B11,Inputs!$K$19:$O$33,4,FALSE), J$3&lt;=VLOOKUP($B11,Inputs!$K$19:$O$33,4,FALSE)+VLOOKUP($B11,Inputs!$K$19:$O$33,5,FALSE) -1),VLOOKUP($B11,Inputs!$K$19:$O$33,3,FALSE)/VLOOKUP($B11,Inputs!$K$19:$O$33,5,FALSE),0)</f>
        <v>250</v>
      </c>
      <c r="K27" s="47">
        <f>IF(AND(K$3&gt;=VLOOKUP($B11,Inputs!$K$19:$O$33,4,FALSE), K$3&lt;=VLOOKUP($B11,Inputs!$K$19:$O$33,4,FALSE)+VLOOKUP($B11,Inputs!$K$19:$O$33,5,FALSE) -1),VLOOKUP($B11,Inputs!$K$19:$O$33,3,FALSE)/VLOOKUP($B11,Inputs!$K$19:$O$33,5,FALSE),0)</f>
        <v>250</v>
      </c>
      <c r="L27" s="47">
        <f>IF(AND(L$3&gt;=VLOOKUP($B11,Inputs!$K$19:$O$33,4,FALSE), L$3&lt;=VLOOKUP($B11,Inputs!$K$19:$O$33,4,FALSE)+VLOOKUP($B11,Inputs!$K$19:$O$33,5,FALSE) -1),VLOOKUP($B11,Inputs!$K$19:$O$33,3,FALSE)/VLOOKUP($B11,Inputs!$K$19:$O$33,5,FALSE),0)</f>
        <v>250</v>
      </c>
      <c r="M27" s="47">
        <f>IF(AND(M$3&gt;=VLOOKUP($B11,Inputs!$K$19:$O$33,4,FALSE), M$3&lt;=VLOOKUP($B11,Inputs!$K$19:$O$33,4,FALSE)+VLOOKUP($B11,Inputs!$K$19:$O$33,5,FALSE) -1),VLOOKUP($B11,Inputs!$K$19:$O$33,3,FALSE)/VLOOKUP($B11,Inputs!$K$19:$O$33,5,FALSE),0)</f>
        <v>250</v>
      </c>
      <c r="N27" s="47">
        <f>IF(AND(N$3&gt;=VLOOKUP($B11,Inputs!$K$19:$O$33,4,FALSE), N$3&lt;=VLOOKUP($B11,Inputs!$K$19:$O$33,4,FALSE)+VLOOKUP($B11,Inputs!$K$19:$O$33,5,FALSE) -1),VLOOKUP($B11,Inputs!$K$19:$O$33,3,FALSE)/VLOOKUP($B11,Inputs!$K$19:$O$33,5,FALSE),0)</f>
        <v>250</v>
      </c>
      <c r="O27" s="47">
        <f>IF(AND(O$3&gt;=VLOOKUP($B11,Inputs!$K$19:$O$33,4,FALSE), O$3&lt;=VLOOKUP($B11,Inputs!$K$19:$O$33,4,FALSE)+VLOOKUP($B11,Inputs!$K$19:$O$33,5,FALSE) -1),VLOOKUP($B11,Inputs!$K$19:$O$33,3,FALSE)/VLOOKUP($B11,Inputs!$K$19:$O$33,5,FALSE),0)</f>
        <v>250</v>
      </c>
      <c r="P27" s="48">
        <f>IF(AND(P$3&gt;=VLOOKUP($B11,Inputs!$K$19:$O$33,4,FALSE), P$3&lt;=VLOOKUP($B11,Inputs!$K$19:$O$33,4,FALSE)+VLOOKUP($B11,Inputs!$K$19:$O$33,5,FALSE) -1),VLOOKUP($B11,Inputs!$K$19:$O$33,3,FALSE)/VLOOKUP($B11,Inputs!$K$19:$O$33,5,FALSE),0)</f>
        <v>250</v>
      </c>
      <c r="Q27" s="47">
        <f>IF(AND(Q$3&gt;=VLOOKUP($B11,Inputs!$K$19:$O$33,4,FALSE), Q$3&lt;=VLOOKUP($B11,Inputs!$K$19:$O$33,4,FALSE)+VLOOKUP($B11,Inputs!$K$19:$O$33,5,FALSE) -1),VLOOKUP($B11,Inputs!$K$19:$O$33,3,FALSE)/VLOOKUP($B11,Inputs!$K$19:$O$33,5,FALSE),0)</f>
        <v>250</v>
      </c>
      <c r="R27" s="47">
        <f>IF(AND(R$3&gt;=VLOOKUP($B11,Inputs!$K$19:$O$33,4,FALSE), R$3&lt;=VLOOKUP($B11,Inputs!$K$19:$O$33,4,FALSE)+VLOOKUP($B11,Inputs!$K$19:$O$33,5,FALSE) -1),VLOOKUP($B11,Inputs!$K$19:$O$33,3,FALSE)/VLOOKUP($B11,Inputs!$K$19:$O$33,5,FALSE),0)</f>
        <v>250</v>
      </c>
      <c r="S27" s="47">
        <f>IF(AND(S$3&gt;=VLOOKUP($B11,Inputs!$K$19:$O$33,4,FALSE), S$3&lt;=VLOOKUP($B11,Inputs!$K$19:$O$33,4,FALSE)+VLOOKUP($B11,Inputs!$K$19:$O$33,5,FALSE) -1),VLOOKUP($B11,Inputs!$K$19:$O$33,3,FALSE)/VLOOKUP($B11,Inputs!$K$19:$O$33,5,FALSE),0)</f>
        <v>250</v>
      </c>
      <c r="T27" s="47">
        <f>IF(AND(T$3&gt;=VLOOKUP($B11,Inputs!$K$19:$O$33,4,FALSE), T$3&lt;=VLOOKUP($B11,Inputs!$K$19:$O$33,4,FALSE)+VLOOKUP($B11,Inputs!$K$19:$O$33,5,FALSE) -1),VLOOKUP($B11,Inputs!$K$19:$O$33,3,FALSE)/VLOOKUP($B11,Inputs!$K$19:$O$33,5,FALSE),0)</f>
        <v>250</v>
      </c>
      <c r="U27" s="47">
        <f>IF(AND(U$3&gt;=VLOOKUP($B11,Inputs!$K$19:$O$33,4,FALSE), U$3&lt;=VLOOKUP($B11,Inputs!$K$19:$O$33,4,FALSE)+VLOOKUP($B11,Inputs!$K$19:$O$33,5,FALSE) -1),VLOOKUP($B11,Inputs!$K$19:$O$33,3,FALSE)/VLOOKUP($B11,Inputs!$K$19:$O$33,5,FALSE),0)</f>
        <v>250</v>
      </c>
      <c r="V27" s="47">
        <f>IF(AND(V$3&gt;=VLOOKUP($B11,Inputs!$K$19:$O$33,4,FALSE), V$3&lt;=VLOOKUP($B11,Inputs!$K$19:$O$33,4,FALSE)+VLOOKUP($B11,Inputs!$K$19:$O$33,5,FALSE) -1),VLOOKUP($B11,Inputs!$K$19:$O$33,3,FALSE)/VLOOKUP($B11,Inputs!$K$19:$O$33,5,FALSE),0)</f>
        <v>250</v>
      </c>
      <c r="W27" s="47">
        <f>IF(AND(W$3&gt;=VLOOKUP($B11,Inputs!$K$19:$O$33,4,FALSE), W$3&lt;=VLOOKUP($B11,Inputs!$K$19:$O$33,4,FALSE)+VLOOKUP($B11,Inputs!$K$19:$O$33,5,FALSE) -1),VLOOKUP($B11,Inputs!$K$19:$O$33,3,FALSE)/VLOOKUP($B11,Inputs!$K$19:$O$33,5,FALSE),0)</f>
        <v>250</v>
      </c>
      <c r="X27" s="47">
        <f>IF(AND(X$3&gt;=VLOOKUP($B11,Inputs!$K$19:$O$33,4,FALSE), X$3&lt;=VLOOKUP($B11,Inputs!$K$19:$O$33,4,FALSE)+VLOOKUP($B11,Inputs!$K$19:$O$33,5,FALSE) -1),VLOOKUP($B11,Inputs!$K$19:$O$33,3,FALSE)/VLOOKUP($B11,Inputs!$K$19:$O$33,5,FALSE),0)</f>
        <v>250</v>
      </c>
      <c r="Y27" s="47">
        <f>IF(AND(Y$3&gt;=VLOOKUP($B11,Inputs!$K$19:$O$33,4,FALSE), Y$3&lt;=VLOOKUP($B11,Inputs!$K$19:$O$33,4,FALSE)+VLOOKUP($B11,Inputs!$K$19:$O$33,5,FALSE) -1),VLOOKUP($B11,Inputs!$K$19:$O$33,3,FALSE)/VLOOKUP($B11,Inputs!$K$19:$O$33,5,FALSE),0)</f>
        <v>250</v>
      </c>
      <c r="Z27" s="47">
        <f>IF(AND(Z$3&gt;=VLOOKUP($B11,Inputs!$K$19:$O$33,4,FALSE), Z$3&lt;=VLOOKUP($B11,Inputs!$K$19:$O$33,4,FALSE)+VLOOKUP($B11,Inputs!$K$19:$O$33,5,FALSE) -1),VLOOKUP($B11,Inputs!$K$19:$O$33,3,FALSE)/VLOOKUP($B11,Inputs!$K$19:$O$33,5,FALSE),0)</f>
        <v>250</v>
      </c>
      <c r="AA27" s="47">
        <f>IF(AND(AA$3&gt;=VLOOKUP($B11,Inputs!$K$19:$O$33,4,FALSE), AA$3&lt;=VLOOKUP($B11,Inputs!$K$19:$O$33,4,FALSE)+VLOOKUP($B11,Inputs!$K$19:$O$33,5,FALSE) -1),VLOOKUP($B11,Inputs!$K$19:$O$33,3,FALSE)/VLOOKUP($B11,Inputs!$K$19:$O$33,5,FALSE),0)</f>
        <v>250</v>
      </c>
      <c r="AB27" s="48">
        <f>IF(AND(AB$3&gt;=VLOOKUP($B11,Inputs!$K$19:$O$33,4,FALSE), AB$3&lt;=VLOOKUP($B11,Inputs!$K$19:$O$33,4,FALSE)+VLOOKUP($B11,Inputs!$K$19:$O$33,5,FALSE) -1),VLOOKUP($B11,Inputs!$K$19:$O$33,3,FALSE)/VLOOKUP($B11,Inputs!$K$19:$O$33,5,FALSE),0)</f>
        <v>250</v>
      </c>
      <c r="AC27" s="47">
        <f>IF(AND(AC$3&gt;=VLOOKUP($B11,Inputs!$K$19:$O$33,4,FALSE), AC$3&lt;=VLOOKUP($B11,Inputs!$K$19:$O$33,4,FALSE)+VLOOKUP($B11,Inputs!$K$19:$O$33,5,FALSE) -1),VLOOKUP($B11,Inputs!$K$19:$O$33,3,FALSE)/VLOOKUP($B11,Inputs!$K$19:$O$33,5,FALSE),0)</f>
        <v>250</v>
      </c>
      <c r="AD27" s="47">
        <f>IF(AND(AD$3&gt;=VLOOKUP($B11,Inputs!$K$19:$O$33,4,FALSE), AD$3&lt;=VLOOKUP($B11,Inputs!$K$19:$O$33,4,FALSE)+VLOOKUP($B11,Inputs!$K$19:$O$33,5,FALSE) -1),VLOOKUP($B11,Inputs!$K$19:$O$33,3,FALSE)/VLOOKUP($B11,Inputs!$K$19:$O$33,5,FALSE),0)</f>
        <v>250</v>
      </c>
      <c r="AE27" s="47">
        <f>IF(AND(AE$3&gt;=VLOOKUP($B11,Inputs!$K$19:$O$33,4,FALSE), AE$3&lt;=VLOOKUP($B11,Inputs!$K$19:$O$33,4,FALSE)+VLOOKUP($B11,Inputs!$K$19:$O$33,5,FALSE) -1),VLOOKUP($B11,Inputs!$K$19:$O$33,3,FALSE)/VLOOKUP($B11,Inputs!$K$19:$O$33,5,FALSE),0)</f>
        <v>250</v>
      </c>
      <c r="AF27" s="47">
        <f>IF(AND(AF$3&gt;=VLOOKUP($B11,Inputs!$K$19:$O$33,4,FALSE), AF$3&lt;=VLOOKUP($B11,Inputs!$K$19:$O$33,4,FALSE)+VLOOKUP($B11,Inputs!$K$19:$O$33,5,FALSE) -1),VLOOKUP($B11,Inputs!$K$19:$O$33,3,FALSE)/VLOOKUP($B11,Inputs!$K$19:$O$33,5,FALSE),0)</f>
        <v>250</v>
      </c>
      <c r="AG27" s="47">
        <f>IF(AND(AG$3&gt;=VLOOKUP($B11,Inputs!$K$19:$O$33,4,FALSE), AG$3&lt;=VLOOKUP($B11,Inputs!$K$19:$O$33,4,FALSE)+VLOOKUP($B11,Inputs!$K$19:$O$33,5,FALSE) -1),VLOOKUP($B11,Inputs!$K$19:$O$33,3,FALSE)/VLOOKUP($B11,Inputs!$K$19:$O$33,5,FALSE),0)</f>
        <v>250</v>
      </c>
      <c r="AH27" s="47">
        <f>IF(AND(AH$3&gt;=VLOOKUP($B11,Inputs!$K$19:$O$33,4,FALSE), AH$3&lt;=VLOOKUP($B11,Inputs!$K$19:$O$33,4,FALSE)+VLOOKUP($B11,Inputs!$K$19:$O$33,5,FALSE) -1),VLOOKUP($B11,Inputs!$K$19:$O$33,3,FALSE)/VLOOKUP($B11,Inputs!$K$19:$O$33,5,FALSE),0)</f>
        <v>250</v>
      </c>
      <c r="AI27" s="47">
        <f>IF(AND(AI$3&gt;=VLOOKUP($B11,Inputs!$K$19:$O$33,4,FALSE), AI$3&lt;=VLOOKUP($B11,Inputs!$K$19:$O$33,4,FALSE)+VLOOKUP($B11,Inputs!$K$19:$O$33,5,FALSE) -1),VLOOKUP($B11,Inputs!$K$19:$O$33,3,FALSE)/VLOOKUP($B11,Inputs!$K$19:$O$33,5,FALSE),0)</f>
        <v>250</v>
      </c>
      <c r="AJ27" s="47">
        <f>IF(AND(AJ$3&gt;=VLOOKUP($B11,Inputs!$K$19:$O$33,4,FALSE), AJ$3&lt;=VLOOKUP($B11,Inputs!$K$19:$O$33,4,FALSE)+VLOOKUP($B11,Inputs!$K$19:$O$33,5,FALSE) -1),VLOOKUP($B11,Inputs!$K$19:$O$33,3,FALSE)/VLOOKUP($B11,Inputs!$K$19:$O$33,5,FALSE),0)</f>
        <v>250</v>
      </c>
      <c r="AK27" s="47">
        <f>IF(AND(AK$3&gt;=VLOOKUP($B11,Inputs!$K$19:$O$33,4,FALSE), AK$3&lt;=VLOOKUP($B11,Inputs!$K$19:$O$33,4,FALSE)+VLOOKUP($B11,Inputs!$K$19:$O$33,5,FALSE) -1),VLOOKUP($B11,Inputs!$K$19:$O$33,3,FALSE)/VLOOKUP($B11,Inputs!$K$19:$O$33,5,FALSE),0)</f>
        <v>250</v>
      </c>
      <c r="AL27" s="47">
        <f>IF(AND(AL$3&gt;=VLOOKUP($B11,Inputs!$K$19:$O$33,4,FALSE), AL$3&lt;=VLOOKUP($B11,Inputs!$K$19:$O$33,4,FALSE)+VLOOKUP($B11,Inputs!$K$19:$O$33,5,FALSE) -1),VLOOKUP($B11,Inputs!$K$19:$O$33,3,FALSE)/VLOOKUP($B11,Inputs!$K$19:$O$33,5,FALSE),0)</f>
        <v>250</v>
      </c>
      <c r="AM27" s="47">
        <f>IF(AND(AM$3&gt;=VLOOKUP($B11,Inputs!$K$19:$O$33,4,FALSE), AM$3&lt;=VLOOKUP($B11,Inputs!$K$19:$O$33,4,FALSE)+VLOOKUP($B11,Inputs!$K$19:$O$33,5,FALSE) -1),VLOOKUP($B11,Inputs!$K$19:$O$33,3,FALSE)/VLOOKUP($B11,Inputs!$K$19:$O$33,5,FALSE),0)</f>
        <v>250</v>
      </c>
      <c r="AN27" s="48">
        <f>IF(AND(AN$3&gt;=VLOOKUP($B11,Inputs!$K$19:$O$33,4,FALSE), AN$3&lt;=VLOOKUP($B11,Inputs!$K$19:$O$33,4,FALSE)+VLOOKUP($B11,Inputs!$K$19:$O$33,5,FALSE) -1),VLOOKUP($B11,Inputs!$K$19:$O$33,3,FALSE)/VLOOKUP($B11,Inputs!$K$19:$O$33,5,FALSE),0)</f>
        <v>250</v>
      </c>
      <c r="AO27" s="47">
        <f>IF(AND(AO$3&gt;=VLOOKUP($B11,Inputs!$K$19:$O$33,4,FALSE), AO$3&lt;=VLOOKUP($B11,Inputs!$K$19:$O$33,4,FALSE)+VLOOKUP($B11,Inputs!$K$19:$O$33,5,FALSE) -1),VLOOKUP($B11,Inputs!$K$19:$O$33,3,FALSE)/VLOOKUP($B11,Inputs!$K$19:$O$33,5,FALSE),0)</f>
        <v>250</v>
      </c>
      <c r="AP27" s="47">
        <f>IF(AND(AP$3&gt;=VLOOKUP($B11,Inputs!$K$19:$O$33,4,FALSE), AP$3&lt;=VLOOKUP($B11,Inputs!$K$19:$O$33,4,FALSE)+VLOOKUP($B11,Inputs!$K$19:$O$33,5,FALSE) -1),VLOOKUP($B11,Inputs!$K$19:$O$33,3,FALSE)/VLOOKUP($B11,Inputs!$K$19:$O$33,5,FALSE),0)</f>
        <v>250</v>
      </c>
      <c r="AQ27" s="47">
        <f>IF(AND(AQ$3&gt;=VLOOKUP($B11,Inputs!$K$19:$O$33,4,FALSE), AQ$3&lt;=VLOOKUP($B11,Inputs!$K$19:$O$33,4,FALSE)+VLOOKUP($B11,Inputs!$K$19:$O$33,5,FALSE) -1),VLOOKUP($B11,Inputs!$K$19:$O$33,3,FALSE)/VLOOKUP($B11,Inputs!$K$19:$O$33,5,FALSE),0)</f>
        <v>0</v>
      </c>
      <c r="AR27" s="47">
        <f>IF(AND(AR$3&gt;=VLOOKUP($B11,Inputs!$K$19:$O$33,4,FALSE), AR$3&lt;=VLOOKUP($B11,Inputs!$K$19:$O$33,4,FALSE)+VLOOKUP($B11,Inputs!$K$19:$O$33,5,FALSE) -1),VLOOKUP($B11,Inputs!$K$19:$O$33,3,FALSE)/VLOOKUP($B11,Inputs!$K$19:$O$33,5,FALSE),0)</f>
        <v>0</v>
      </c>
      <c r="AS27" s="47">
        <f>IF(AND(AS$3&gt;=VLOOKUP($B11,Inputs!$K$19:$O$33,4,FALSE), AS$3&lt;=VLOOKUP($B11,Inputs!$K$19:$O$33,4,FALSE)+VLOOKUP($B11,Inputs!$K$19:$O$33,5,FALSE) -1),VLOOKUP($B11,Inputs!$K$19:$O$33,3,FALSE)/VLOOKUP($B11,Inputs!$K$19:$O$33,5,FALSE),0)</f>
        <v>0</v>
      </c>
      <c r="AT27" s="47">
        <f>IF(AND(AT$3&gt;=VLOOKUP($B11,Inputs!$K$19:$O$33,4,FALSE), AT$3&lt;=VLOOKUP($B11,Inputs!$K$19:$O$33,4,FALSE)+VLOOKUP($B11,Inputs!$K$19:$O$33,5,FALSE) -1),VLOOKUP($B11,Inputs!$K$19:$O$33,3,FALSE)/VLOOKUP($B11,Inputs!$K$19:$O$33,5,FALSE),0)</f>
        <v>0</v>
      </c>
      <c r="AU27" s="47">
        <f>IF(AND(AU$3&gt;=VLOOKUP($B11,Inputs!$K$19:$O$33,4,FALSE), AU$3&lt;=VLOOKUP($B11,Inputs!$K$19:$O$33,4,FALSE)+VLOOKUP($B11,Inputs!$K$19:$O$33,5,FALSE) -1),VLOOKUP($B11,Inputs!$K$19:$O$33,3,FALSE)/VLOOKUP($B11,Inputs!$K$19:$O$33,5,FALSE),0)</f>
        <v>0</v>
      </c>
      <c r="AV27" s="47">
        <f>IF(AND(AV$3&gt;=VLOOKUP($B11,Inputs!$K$19:$O$33,4,FALSE), AV$3&lt;=VLOOKUP($B11,Inputs!$K$19:$O$33,4,FALSE)+VLOOKUP($B11,Inputs!$K$19:$O$33,5,FALSE) -1),VLOOKUP($B11,Inputs!$K$19:$O$33,3,FALSE)/VLOOKUP($B11,Inputs!$K$19:$O$33,5,FALSE),0)</f>
        <v>0</v>
      </c>
      <c r="AW27" s="47">
        <f>IF(AND(AW$3&gt;=VLOOKUP($B11,Inputs!$K$19:$O$33,4,FALSE), AW$3&lt;=VLOOKUP($B11,Inputs!$K$19:$O$33,4,FALSE)+VLOOKUP($B11,Inputs!$K$19:$O$33,5,FALSE) -1),VLOOKUP($B11,Inputs!$K$19:$O$33,3,FALSE)/VLOOKUP($B11,Inputs!$K$19:$O$33,5,FALSE),0)</f>
        <v>0</v>
      </c>
      <c r="AX27" s="47">
        <f>IF(AND(AX$3&gt;=VLOOKUP($B11,Inputs!$K$19:$O$33,4,FALSE), AX$3&lt;=VLOOKUP($B11,Inputs!$K$19:$O$33,4,FALSE)+VLOOKUP($B11,Inputs!$K$19:$O$33,5,FALSE) -1),VLOOKUP($B11,Inputs!$K$19:$O$33,3,FALSE)/VLOOKUP($B11,Inputs!$K$19:$O$33,5,FALSE),0)</f>
        <v>0</v>
      </c>
      <c r="AY27" s="47">
        <f>IF(AND(AY$3&gt;=VLOOKUP($B11,Inputs!$K$19:$O$33,4,FALSE), AY$3&lt;=VLOOKUP($B11,Inputs!$K$19:$O$33,4,FALSE)+VLOOKUP($B11,Inputs!$K$19:$O$33,5,FALSE) -1),VLOOKUP($B11,Inputs!$K$19:$O$33,3,FALSE)/VLOOKUP($B11,Inputs!$K$19:$O$33,5,FALSE),0)</f>
        <v>0</v>
      </c>
      <c r="AZ27" s="48">
        <f>IF(AND(AZ$3&gt;=VLOOKUP($B11,Inputs!$K$19:$O$33,4,FALSE), AZ$3&lt;=VLOOKUP($B11,Inputs!$K$19:$O$33,4,FALSE)+VLOOKUP($B11,Inputs!$K$19:$O$33,5,FALSE) -1),VLOOKUP($B11,Inputs!$K$19:$O$33,3,FALSE)/VLOOKUP($B11,Inputs!$K$19:$O$33,5,FALSE),0)</f>
        <v>0</v>
      </c>
      <c r="BA27" s="47">
        <f>IF(AND(BA$3&gt;=VLOOKUP($B11,Inputs!$K$19:$O$33,4,FALSE), BA$3&lt;=VLOOKUP($B11,Inputs!$K$19:$O$33,4,FALSE)+VLOOKUP($B11,Inputs!$K$19:$O$33,5,FALSE) -1),VLOOKUP($B11,Inputs!$K$19:$O$33,3,FALSE)/VLOOKUP($B11,Inputs!$K$19:$O$33,5,FALSE),0)</f>
        <v>0</v>
      </c>
      <c r="BB27" s="47">
        <f>IF(AND(BB$3&gt;=VLOOKUP($B11,Inputs!$K$19:$O$33,4,FALSE), BB$3&lt;=VLOOKUP($B11,Inputs!$K$19:$O$33,4,FALSE)+VLOOKUP($B11,Inputs!$K$19:$O$33,5,FALSE) -1),VLOOKUP($B11,Inputs!$K$19:$O$33,3,FALSE)/VLOOKUP($B11,Inputs!$K$19:$O$33,5,FALSE),0)</f>
        <v>0</v>
      </c>
      <c r="BC27" s="47">
        <f>IF(AND(BC$3&gt;=VLOOKUP($B11,Inputs!$K$19:$O$33,4,FALSE), BC$3&lt;=VLOOKUP($B11,Inputs!$K$19:$O$33,4,FALSE)+VLOOKUP($B11,Inputs!$K$19:$O$33,5,FALSE) -1),VLOOKUP($B11,Inputs!$K$19:$O$33,3,FALSE)/VLOOKUP($B11,Inputs!$K$19:$O$33,5,FALSE),0)</f>
        <v>0</v>
      </c>
      <c r="BD27" s="47">
        <f>IF(AND(BD$3&gt;=VLOOKUP($B11,Inputs!$K$19:$O$33,4,FALSE), BD$3&lt;=VLOOKUP($B11,Inputs!$K$19:$O$33,4,FALSE)+VLOOKUP($B11,Inputs!$K$19:$O$33,5,FALSE) -1),VLOOKUP($B11,Inputs!$K$19:$O$33,3,FALSE)/VLOOKUP($B11,Inputs!$K$19:$O$33,5,FALSE),0)</f>
        <v>0</v>
      </c>
      <c r="BE27" s="47">
        <f>IF(AND(BE$3&gt;=VLOOKUP($B11,Inputs!$K$19:$O$33,4,FALSE), BE$3&lt;=VLOOKUP($B11,Inputs!$K$19:$O$33,4,FALSE)+VLOOKUP($B11,Inputs!$K$19:$O$33,5,FALSE) -1),VLOOKUP($B11,Inputs!$K$19:$O$33,3,FALSE)/VLOOKUP($B11,Inputs!$K$19:$O$33,5,FALSE),0)</f>
        <v>0</v>
      </c>
      <c r="BF27" s="47">
        <f>IF(AND(BF$3&gt;=VLOOKUP($B11,Inputs!$K$19:$O$33,4,FALSE), BF$3&lt;=VLOOKUP($B11,Inputs!$K$19:$O$33,4,FALSE)+VLOOKUP($B11,Inputs!$K$19:$O$33,5,FALSE) -1),VLOOKUP($B11,Inputs!$K$19:$O$33,3,FALSE)/VLOOKUP($B11,Inputs!$K$19:$O$33,5,FALSE),0)</f>
        <v>0</v>
      </c>
      <c r="BG27" s="47">
        <f>IF(AND(BG$3&gt;=VLOOKUP($B11,Inputs!$K$19:$O$33,4,FALSE), BG$3&lt;=VLOOKUP($B11,Inputs!$K$19:$O$33,4,FALSE)+VLOOKUP($B11,Inputs!$K$19:$O$33,5,FALSE) -1),VLOOKUP($B11,Inputs!$K$19:$O$33,3,FALSE)/VLOOKUP($B11,Inputs!$K$19:$O$33,5,FALSE),0)</f>
        <v>0</v>
      </c>
      <c r="BH27" s="47">
        <f>IF(AND(BH$3&gt;=VLOOKUP($B11,Inputs!$K$19:$O$33,4,FALSE), BH$3&lt;=VLOOKUP($B11,Inputs!$K$19:$O$33,4,FALSE)+VLOOKUP($B11,Inputs!$K$19:$O$33,5,FALSE) -1),VLOOKUP($B11,Inputs!$K$19:$O$33,3,FALSE)/VLOOKUP($B11,Inputs!$K$19:$O$33,5,FALSE),0)</f>
        <v>0</v>
      </c>
      <c r="BI27" s="47">
        <f>IF(AND(BI$3&gt;=VLOOKUP($B11,Inputs!$K$19:$O$33,4,FALSE), BI$3&lt;=VLOOKUP($B11,Inputs!$K$19:$O$33,4,FALSE)+VLOOKUP($B11,Inputs!$K$19:$O$33,5,FALSE) -1),VLOOKUP($B11,Inputs!$K$19:$O$33,3,FALSE)/VLOOKUP($B11,Inputs!$K$19:$O$33,5,FALSE),0)</f>
        <v>0</v>
      </c>
      <c r="BJ27" s="47">
        <f>IF(AND(BJ$3&gt;=VLOOKUP($B11,Inputs!$K$19:$O$33,4,FALSE), BJ$3&lt;=VLOOKUP($B11,Inputs!$K$19:$O$33,4,FALSE)+VLOOKUP($B11,Inputs!$K$19:$O$33,5,FALSE) -1),VLOOKUP($B11,Inputs!$K$19:$O$33,3,FALSE)/VLOOKUP($B11,Inputs!$K$19:$O$33,5,FALSE),0)</f>
        <v>0</v>
      </c>
      <c r="BK27" s="47">
        <f>IF(AND(BK$3&gt;=VLOOKUP($B11,Inputs!$K$19:$O$33,4,FALSE), BK$3&lt;=VLOOKUP($B11,Inputs!$K$19:$O$33,4,FALSE)+VLOOKUP($B11,Inputs!$K$19:$O$33,5,FALSE) -1),VLOOKUP($B11,Inputs!$K$19:$O$33,3,FALSE)/VLOOKUP($B11,Inputs!$K$19:$O$33,5,FALSE),0)</f>
        <v>0</v>
      </c>
      <c r="BL27" s="49">
        <f>IF(AND(BL$3&gt;=VLOOKUP($B11,Inputs!$K$19:$O$33,4,FALSE), BL$3&lt;=VLOOKUP($B11,Inputs!$K$19:$O$33,4,FALSE)+VLOOKUP($B11,Inputs!$K$19:$O$33,5,FALSE) -1),VLOOKUP($B11,Inputs!$K$19:$O$33,3,FALSE)/VLOOKUP($B11,Inputs!$K$19:$O$33,5,FALSE),0)</f>
        <v>0</v>
      </c>
      <c r="BN27" s="25">
        <f t="shared" si="0"/>
        <v>2500</v>
      </c>
      <c r="BO27" s="25">
        <f t="shared" si="1"/>
        <v>3000</v>
      </c>
      <c r="BP27" s="25">
        <f t="shared" si="2"/>
        <v>3000</v>
      </c>
      <c r="BQ27" s="25">
        <f t="shared" si="3"/>
        <v>500</v>
      </c>
      <c r="BR27" s="25">
        <f t="shared" si="4"/>
        <v>0</v>
      </c>
    </row>
    <row r="28" spans="2:70" x14ac:dyDescent="0.25">
      <c r="B28" s="45" t="str">
        <f t="shared" si="6"/>
        <v xml:space="preserve">  Other 1</v>
      </c>
      <c r="C28" s="4"/>
      <c r="D28" s="4"/>
      <c r="E28" s="46">
        <f>IF(AND(E$3&gt;=VLOOKUP($B12,Inputs!$K$19:$O$33,4,FALSE), E$3&lt;=VLOOKUP($B12,Inputs!$K$19:$O$33,4,FALSE)+VLOOKUP($B12,Inputs!$K$19:$O$33,5,FALSE) -1),VLOOKUP($B12,Inputs!$K$19:$O$33,3,FALSE)/VLOOKUP($B12,Inputs!$K$19:$O$33,5,FALSE),0)</f>
        <v>83.333333333333329</v>
      </c>
      <c r="F28" s="47">
        <f>IF(AND(F$3&gt;=VLOOKUP($B12,Inputs!$K$19:$O$33,4,FALSE), F$3&lt;=VLOOKUP($B12,Inputs!$K$19:$O$33,4,FALSE)+VLOOKUP($B12,Inputs!$K$19:$O$33,5,FALSE) -1),VLOOKUP($B12,Inputs!$K$19:$O$33,3,FALSE)/VLOOKUP($B12,Inputs!$K$19:$O$33,5,FALSE),0)</f>
        <v>83.333333333333329</v>
      </c>
      <c r="G28" s="47">
        <f>IF(AND(G$3&gt;=VLOOKUP($B12,Inputs!$K$19:$O$33,4,FALSE), G$3&lt;=VLOOKUP($B12,Inputs!$K$19:$O$33,4,FALSE)+VLOOKUP($B12,Inputs!$K$19:$O$33,5,FALSE) -1),VLOOKUP($B12,Inputs!$K$19:$O$33,3,FALSE)/VLOOKUP($B12,Inputs!$K$19:$O$33,5,FALSE),0)</f>
        <v>83.333333333333329</v>
      </c>
      <c r="H28" s="47">
        <f>IF(AND(H$3&gt;=VLOOKUP($B12,Inputs!$K$19:$O$33,4,FALSE), H$3&lt;=VLOOKUP($B12,Inputs!$K$19:$O$33,4,FALSE)+VLOOKUP($B12,Inputs!$K$19:$O$33,5,FALSE) -1),VLOOKUP($B12,Inputs!$K$19:$O$33,3,FALSE)/VLOOKUP($B12,Inputs!$K$19:$O$33,5,FALSE),0)</f>
        <v>83.333333333333329</v>
      </c>
      <c r="I28" s="47">
        <f>IF(AND(I$3&gt;=VLOOKUP($B12,Inputs!$K$19:$O$33,4,FALSE), I$3&lt;=VLOOKUP($B12,Inputs!$K$19:$O$33,4,FALSE)+VLOOKUP($B12,Inputs!$K$19:$O$33,5,FALSE) -1),VLOOKUP($B12,Inputs!$K$19:$O$33,3,FALSE)/VLOOKUP($B12,Inputs!$K$19:$O$33,5,FALSE),0)</f>
        <v>83.333333333333329</v>
      </c>
      <c r="J28" s="47">
        <f>IF(AND(J$3&gt;=VLOOKUP($B12,Inputs!$K$19:$O$33,4,FALSE), J$3&lt;=VLOOKUP($B12,Inputs!$K$19:$O$33,4,FALSE)+VLOOKUP($B12,Inputs!$K$19:$O$33,5,FALSE) -1),VLOOKUP($B12,Inputs!$K$19:$O$33,3,FALSE)/VLOOKUP($B12,Inputs!$K$19:$O$33,5,FALSE),0)</f>
        <v>83.333333333333329</v>
      </c>
      <c r="K28" s="47">
        <f>IF(AND(K$3&gt;=VLOOKUP($B12,Inputs!$K$19:$O$33,4,FALSE), K$3&lt;=VLOOKUP($B12,Inputs!$K$19:$O$33,4,FALSE)+VLOOKUP($B12,Inputs!$K$19:$O$33,5,FALSE) -1),VLOOKUP($B12,Inputs!$K$19:$O$33,3,FALSE)/VLOOKUP($B12,Inputs!$K$19:$O$33,5,FALSE),0)</f>
        <v>83.333333333333329</v>
      </c>
      <c r="L28" s="47">
        <f>IF(AND(L$3&gt;=VLOOKUP($B12,Inputs!$K$19:$O$33,4,FALSE), L$3&lt;=VLOOKUP($B12,Inputs!$K$19:$O$33,4,FALSE)+VLOOKUP($B12,Inputs!$K$19:$O$33,5,FALSE) -1),VLOOKUP($B12,Inputs!$K$19:$O$33,3,FALSE)/VLOOKUP($B12,Inputs!$K$19:$O$33,5,FALSE),0)</f>
        <v>83.333333333333329</v>
      </c>
      <c r="M28" s="47">
        <f>IF(AND(M$3&gt;=VLOOKUP($B12,Inputs!$K$19:$O$33,4,FALSE), M$3&lt;=VLOOKUP($B12,Inputs!$K$19:$O$33,4,FALSE)+VLOOKUP($B12,Inputs!$K$19:$O$33,5,FALSE) -1),VLOOKUP($B12,Inputs!$K$19:$O$33,3,FALSE)/VLOOKUP($B12,Inputs!$K$19:$O$33,5,FALSE),0)</f>
        <v>83.333333333333329</v>
      </c>
      <c r="N28" s="47">
        <f>IF(AND(N$3&gt;=VLOOKUP($B12,Inputs!$K$19:$O$33,4,FALSE), N$3&lt;=VLOOKUP($B12,Inputs!$K$19:$O$33,4,FALSE)+VLOOKUP($B12,Inputs!$K$19:$O$33,5,FALSE) -1),VLOOKUP($B12,Inputs!$K$19:$O$33,3,FALSE)/VLOOKUP($B12,Inputs!$K$19:$O$33,5,FALSE),0)</f>
        <v>83.333333333333329</v>
      </c>
      <c r="O28" s="47">
        <f>IF(AND(O$3&gt;=VLOOKUP($B12,Inputs!$K$19:$O$33,4,FALSE), O$3&lt;=VLOOKUP($B12,Inputs!$K$19:$O$33,4,FALSE)+VLOOKUP($B12,Inputs!$K$19:$O$33,5,FALSE) -1),VLOOKUP($B12,Inputs!$K$19:$O$33,3,FALSE)/VLOOKUP($B12,Inputs!$K$19:$O$33,5,FALSE),0)</f>
        <v>83.333333333333329</v>
      </c>
      <c r="P28" s="48">
        <f>IF(AND(P$3&gt;=VLOOKUP($B12,Inputs!$K$19:$O$33,4,FALSE), P$3&lt;=VLOOKUP($B12,Inputs!$K$19:$O$33,4,FALSE)+VLOOKUP($B12,Inputs!$K$19:$O$33,5,FALSE) -1),VLOOKUP($B12,Inputs!$K$19:$O$33,3,FALSE)/VLOOKUP($B12,Inputs!$K$19:$O$33,5,FALSE),0)</f>
        <v>83.333333333333329</v>
      </c>
      <c r="Q28" s="47">
        <f>IF(AND(Q$3&gt;=VLOOKUP($B12,Inputs!$K$19:$O$33,4,FALSE), Q$3&lt;=VLOOKUP($B12,Inputs!$K$19:$O$33,4,FALSE)+VLOOKUP($B12,Inputs!$K$19:$O$33,5,FALSE) -1),VLOOKUP($B12,Inputs!$K$19:$O$33,3,FALSE)/VLOOKUP($B12,Inputs!$K$19:$O$33,5,FALSE),0)</f>
        <v>0</v>
      </c>
      <c r="R28" s="47">
        <f>IF(AND(R$3&gt;=VLOOKUP($B12,Inputs!$K$19:$O$33,4,FALSE), R$3&lt;=VLOOKUP($B12,Inputs!$K$19:$O$33,4,FALSE)+VLOOKUP($B12,Inputs!$K$19:$O$33,5,FALSE) -1),VLOOKUP($B12,Inputs!$K$19:$O$33,3,FALSE)/VLOOKUP($B12,Inputs!$K$19:$O$33,5,FALSE),0)</f>
        <v>0</v>
      </c>
      <c r="S28" s="47">
        <f>IF(AND(S$3&gt;=VLOOKUP($B12,Inputs!$K$19:$O$33,4,FALSE), S$3&lt;=VLOOKUP($B12,Inputs!$K$19:$O$33,4,FALSE)+VLOOKUP($B12,Inputs!$K$19:$O$33,5,FALSE) -1),VLOOKUP($B12,Inputs!$K$19:$O$33,3,FALSE)/VLOOKUP($B12,Inputs!$K$19:$O$33,5,FALSE),0)</f>
        <v>0</v>
      </c>
      <c r="T28" s="47">
        <f>IF(AND(T$3&gt;=VLOOKUP($B12,Inputs!$K$19:$O$33,4,FALSE), T$3&lt;=VLOOKUP($B12,Inputs!$K$19:$O$33,4,FALSE)+VLOOKUP($B12,Inputs!$K$19:$O$33,5,FALSE) -1),VLOOKUP($B12,Inputs!$K$19:$O$33,3,FALSE)/VLOOKUP($B12,Inputs!$K$19:$O$33,5,FALSE),0)</f>
        <v>0</v>
      </c>
      <c r="U28" s="47">
        <f>IF(AND(U$3&gt;=VLOOKUP($B12,Inputs!$K$19:$O$33,4,FALSE), U$3&lt;=VLOOKUP($B12,Inputs!$K$19:$O$33,4,FALSE)+VLOOKUP($B12,Inputs!$K$19:$O$33,5,FALSE) -1),VLOOKUP($B12,Inputs!$K$19:$O$33,3,FALSE)/VLOOKUP($B12,Inputs!$K$19:$O$33,5,FALSE),0)</f>
        <v>0</v>
      </c>
      <c r="V28" s="47">
        <f>IF(AND(V$3&gt;=VLOOKUP($B12,Inputs!$K$19:$O$33,4,FALSE), V$3&lt;=VLOOKUP($B12,Inputs!$K$19:$O$33,4,FALSE)+VLOOKUP($B12,Inputs!$K$19:$O$33,5,FALSE) -1),VLOOKUP($B12,Inputs!$K$19:$O$33,3,FALSE)/VLOOKUP($B12,Inputs!$K$19:$O$33,5,FALSE),0)</f>
        <v>0</v>
      </c>
      <c r="W28" s="47">
        <f>IF(AND(W$3&gt;=VLOOKUP($B12,Inputs!$K$19:$O$33,4,FALSE), W$3&lt;=VLOOKUP($B12,Inputs!$K$19:$O$33,4,FALSE)+VLOOKUP($B12,Inputs!$K$19:$O$33,5,FALSE) -1),VLOOKUP($B12,Inputs!$K$19:$O$33,3,FALSE)/VLOOKUP($B12,Inputs!$K$19:$O$33,5,FALSE),0)</f>
        <v>0</v>
      </c>
      <c r="X28" s="47">
        <f>IF(AND(X$3&gt;=VLOOKUP($B12,Inputs!$K$19:$O$33,4,FALSE), X$3&lt;=VLOOKUP($B12,Inputs!$K$19:$O$33,4,FALSE)+VLOOKUP($B12,Inputs!$K$19:$O$33,5,FALSE) -1),VLOOKUP($B12,Inputs!$K$19:$O$33,3,FALSE)/VLOOKUP($B12,Inputs!$K$19:$O$33,5,FALSE),0)</f>
        <v>0</v>
      </c>
      <c r="Y28" s="47">
        <f>IF(AND(Y$3&gt;=VLOOKUP($B12,Inputs!$K$19:$O$33,4,FALSE), Y$3&lt;=VLOOKUP($B12,Inputs!$K$19:$O$33,4,FALSE)+VLOOKUP($B12,Inputs!$K$19:$O$33,5,FALSE) -1),VLOOKUP($B12,Inputs!$K$19:$O$33,3,FALSE)/VLOOKUP($B12,Inputs!$K$19:$O$33,5,FALSE),0)</f>
        <v>0</v>
      </c>
      <c r="Z28" s="47">
        <f>IF(AND(Z$3&gt;=VLOOKUP($B12,Inputs!$K$19:$O$33,4,FALSE), Z$3&lt;=VLOOKUP($B12,Inputs!$K$19:$O$33,4,FALSE)+VLOOKUP($B12,Inputs!$K$19:$O$33,5,FALSE) -1),VLOOKUP($B12,Inputs!$K$19:$O$33,3,FALSE)/VLOOKUP($B12,Inputs!$K$19:$O$33,5,FALSE),0)</f>
        <v>0</v>
      </c>
      <c r="AA28" s="47">
        <f>IF(AND(AA$3&gt;=VLOOKUP($B12,Inputs!$K$19:$O$33,4,FALSE), AA$3&lt;=VLOOKUP($B12,Inputs!$K$19:$O$33,4,FALSE)+VLOOKUP($B12,Inputs!$K$19:$O$33,5,FALSE) -1),VLOOKUP($B12,Inputs!$K$19:$O$33,3,FALSE)/VLOOKUP($B12,Inputs!$K$19:$O$33,5,FALSE),0)</f>
        <v>0</v>
      </c>
      <c r="AB28" s="48">
        <f>IF(AND(AB$3&gt;=VLOOKUP($B12,Inputs!$K$19:$O$33,4,FALSE), AB$3&lt;=VLOOKUP($B12,Inputs!$K$19:$O$33,4,FALSE)+VLOOKUP($B12,Inputs!$K$19:$O$33,5,FALSE) -1),VLOOKUP($B12,Inputs!$K$19:$O$33,3,FALSE)/VLOOKUP($B12,Inputs!$K$19:$O$33,5,FALSE),0)</f>
        <v>0</v>
      </c>
      <c r="AC28" s="47">
        <f>IF(AND(AC$3&gt;=VLOOKUP($B12,Inputs!$K$19:$O$33,4,FALSE), AC$3&lt;=VLOOKUP($B12,Inputs!$K$19:$O$33,4,FALSE)+VLOOKUP($B12,Inputs!$K$19:$O$33,5,FALSE) -1),VLOOKUP($B12,Inputs!$K$19:$O$33,3,FALSE)/VLOOKUP($B12,Inputs!$K$19:$O$33,5,FALSE),0)</f>
        <v>0</v>
      </c>
      <c r="AD28" s="47">
        <f>IF(AND(AD$3&gt;=VLOOKUP($B12,Inputs!$K$19:$O$33,4,FALSE), AD$3&lt;=VLOOKUP($B12,Inputs!$K$19:$O$33,4,FALSE)+VLOOKUP($B12,Inputs!$K$19:$O$33,5,FALSE) -1),VLOOKUP($B12,Inputs!$K$19:$O$33,3,FALSE)/VLOOKUP($B12,Inputs!$K$19:$O$33,5,FALSE),0)</f>
        <v>0</v>
      </c>
      <c r="AE28" s="47">
        <f>IF(AND(AE$3&gt;=VLOOKUP($B12,Inputs!$K$19:$O$33,4,FALSE), AE$3&lt;=VLOOKUP($B12,Inputs!$K$19:$O$33,4,FALSE)+VLOOKUP($B12,Inputs!$K$19:$O$33,5,FALSE) -1),VLOOKUP($B12,Inputs!$K$19:$O$33,3,FALSE)/VLOOKUP($B12,Inputs!$K$19:$O$33,5,FALSE),0)</f>
        <v>0</v>
      </c>
      <c r="AF28" s="47">
        <f>IF(AND(AF$3&gt;=VLOOKUP($B12,Inputs!$K$19:$O$33,4,FALSE), AF$3&lt;=VLOOKUP($B12,Inputs!$K$19:$O$33,4,FALSE)+VLOOKUP($B12,Inputs!$K$19:$O$33,5,FALSE) -1),VLOOKUP($B12,Inputs!$K$19:$O$33,3,FALSE)/VLOOKUP($B12,Inputs!$K$19:$O$33,5,FALSE),0)</f>
        <v>0</v>
      </c>
      <c r="AG28" s="47">
        <f>IF(AND(AG$3&gt;=VLOOKUP($B12,Inputs!$K$19:$O$33,4,FALSE), AG$3&lt;=VLOOKUP($B12,Inputs!$K$19:$O$33,4,FALSE)+VLOOKUP($B12,Inputs!$K$19:$O$33,5,FALSE) -1),VLOOKUP($B12,Inputs!$K$19:$O$33,3,FALSE)/VLOOKUP($B12,Inputs!$K$19:$O$33,5,FALSE),0)</f>
        <v>0</v>
      </c>
      <c r="AH28" s="47">
        <f>IF(AND(AH$3&gt;=VLOOKUP($B12,Inputs!$K$19:$O$33,4,FALSE), AH$3&lt;=VLOOKUP($B12,Inputs!$K$19:$O$33,4,FALSE)+VLOOKUP($B12,Inputs!$K$19:$O$33,5,FALSE) -1),VLOOKUP($B12,Inputs!$K$19:$O$33,3,FALSE)/VLOOKUP($B12,Inputs!$K$19:$O$33,5,FALSE),0)</f>
        <v>0</v>
      </c>
      <c r="AI28" s="47">
        <f>IF(AND(AI$3&gt;=VLOOKUP($B12,Inputs!$K$19:$O$33,4,FALSE), AI$3&lt;=VLOOKUP($B12,Inputs!$K$19:$O$33,4,FALSE)+VLOOKUP($B12,Inputs!$K$19:$O$33,5,FALSE) -1),VLOOKUP($B12,Inputs!$K$19:$O$33,3,FALSE)/VLOOKUP($B12,Inputs!$K$19:$O$33,5,FALSE),0)</f>
        <v>0</v>
      </c>
      <c r="AJ28" s="47">
        <f>IF(AND(AJ$3&gt;=VLOOKUP($B12,Inputs!$K$19:$O$33,4,FALSE), AJ$3&lt;=VLOOKUP($B12,Inputs!$K$19:$O$33,4,FALSE)+VLOOKUP($B12,Inputs!$K$19:$O$33,5,FALSE) -1),VLOOKUP($B12,Inputs!$K$19:$O$33,3,FALSE)/VLOOKUP($B12,Inputs!$K$19:$O$33,5,FALSE),0)</f>
        <v>0</v>
      </c>
      <c r="AK28" s="47">
        <f>IF(AND(AK$3&gt;=VLOOKUP($B12,Inputs!$K$19:$O$33,4,FALSE), AK$3&lt;=VLOOKUP($B12,Inputs!$K$19:$O$33,4,FALSE)+VLOOKUP($B12,Inputs!$K$19:$O$33,5,FALSE) -1),VLOOKUP($B12,Inputs!$K$19:$O$33,3,FALSE)/VLOOKUP($B12,Inputs!$K$19:$O$33,5,FALSE),0)</f>
        <v>0</v>
      </c>
      <c r="AL28" s="47">
        <f>IF(AND(AL$3&gt;=VLOOKUP($B12,Inputs!$K$19:$O$33,4,FALSE), AL$3&lt;=VLOOKUP($B12,Inputs!$K$19:$O$33,4,FALSE)+VLOOKUP($B12,Inputs!$K$19:$O$33,5,FALSE) -1),VLOOKUP($B12,Inputs!$K$19:$O$33,3,FALSE)/VLOOKUP($B12,Inputs!$K$19:$O$33,5,FALSE),0)</f>
        <v>0</v>
      </c>
      <c r="AM28" s="47">
        <f>IF(AND(AM$3&gt;=VLOOKUP($B12,Inputs!$K$19:$O$33,4,FALSE), AM$3&lt;=VLOOKUP($B12,Inputs!$K$19:$O$33,4,FALSE)+VLOOKUP($B12,Inputs!$K$19:$O$33,5,FALSE) -1),VLOOKUP($B12,Inputs!$K$19:$O$33,3,FALSE)/VLOOKUP($B12,Inputs!$K$19:$O$33,5,FALSE),0)</f>
        <v>0</v>
      </c>
      <c r="AN28" s="48">
        <f>IF(AND(AN$3&gt;=VLOOKUP($B12,Inputs!$K$19:$O$33,4,FALSE), AN$3&lt;=VLOOKUP($B12,Inputs!$K$19:$O$33,4,FALSE)+VLOOKUP($B12,Inputs!$K$19:$O$33,5,FALSE) -1),VLOOKUP($B12,Inputs!$K$19:$O$33,3,FALSE)/VLOOKUP($B12,Inputs!$K$19:$O$33,5,FALSE),0)</f>
        <v>0</v>
      </c>
      <c r="AO28" s="47">
        <f>IF(AND(AO$3&gt;=VLOOKUP($B12,Inputs!$K$19:$O$33,4,FALSE), AO$3&lt;=VLOOKUP($B12,Inputs!$K$19:$O$33,4,FALSE)+VLOOKUP($B12,Inputs!$K$19:$O$33,5,FALSE) -1),VLOOKUP($B12,Inputs!$K$19:$O$33,3,FALSE)/VLOOKUP($B12,Inputs!$K$19:$O$33,5,FALSE),0)</f>
        <v>0</v>
      </c>
      <c r="AP28" s="47">
        <f>IF(AND(AP$3&gt;=VLOOKUP($B12,Inputs!$K$19:$O$33,4,FALSE), AP$3&lt;=VLOOKUP($B12,Inputs!$K$19:$O$33,4,FALSE)+VLOOKUP($B12,Inputs!$K$19:$O$33,5,FALSE) -1),VLOOKUP($B12,Inputs!$K$19:$O$33,3,FALSE)/VLOOKUP($B12,Inputs!$K$19:$O$33,5,FALSE),0)</f>
        <v>0</v>
      </c>
      <c r="AQ28" s="47">
        <f>IF(AND(AQ$3&gt;=VLOOKUP($B12,Inputs!$K$19:$O$33,4,FALSE), AQ$3&lt;=VLOOKUP($B12,Inputs!$K$19:$O$33,4,FALSE)+VLOOKUP($B12,Inputs!$K$19:$O$33,5,FALSE) -1),VLOOKUP($B12,Inputs!$K$19:$O$33,3,FALSE)/VLOOKUP($B12,Inputs!$K$19:$O$33,5,FALSE),0)</f>
        <v>0</v>
      </c>
      <c r="AR28" s="47">
        <f>IF(AND(AR$3&gt;=VLOOKUP($B12,Inputs!$K$19:$O$33,4,FALSE), AR$3&lt;=VLOOKUP($B12,Inputs!$K$19:$O$33,4,FALSE)+VLOOKUP($B12,Inputs!$K$19:$O$33,5,FALSE) -1),VLOOKUP($B12,Inputs!$K$19:$O$33,3,FALSE)/VLOOKUP($B12,Inputs!$K$19:$O$33,5,FALSE),0)</f>
        <v>0</v>
      </c>
      <c r="AS28" s="47">
        <f>IF(AND(AS$3&gt;=VLOOKUP($B12,Inputs!$K$19:$O$33,4,FALSE), AS$3&lt;=VLOOKUP($B12,Inputs!$K$19:$O$33,4,FALSE)+VLOOKUP($B12,Inputs!$K$19:$O$33,5,FALSE) -1),VLOOKUP($B12,Inputs!$K$19:$O$33,3,FALSE)/VLOOKUP($B12,Inputs!$K$19:$O$33,5,FALSE),0)</f>
        <v>0</v>
      </c>
      <c r="AT28" s="47">
        <f>IF(AND(AT$3&gt;=VLOOKUP($B12,Inputs!$K$19:$O$33,4,FALSE), AT$3&lt;=VLOOKUP($B12,Inputs!$K$19:$O$33,4,FALSE)+VLOOKUP($B12,Inputs!$K$19:$O$33,5,FALSE) -1),VLOOKUP($B12,Inputs!$K$19:$O$33,3,FALSE)/VLOOKUP($B12,Inputs!$K$19:$O$33,5,FALSE),0)</f>
        <v>0</v>
      </c>
      <c r="AU28" s="47">
        <f>IF(AND(AU$3&gt;=VLOOKUP($B12,Inputs!$K$19:$O$33,4,FALSE), AU$3&lt;=VLOOKUP($B12,Inputs!$K$19:$O$33,4,FALSE)+VLOOKUP($B12,Inputs!$K$19:$O$33,5,FALSE) -1),VLOOKUP($B12,Inputs!$K$19:$O$33,3,FALSE)/VLOOKUP($B12,Inputs!$K$19:$O$33,5,FALSE),0)</f>
        <v>0</v>
      </c>
      <c r="AV28" s="47">
        <f>IF(AND(AV$3&gt;=VLOOKUP($B12,Inputs!$K$19:$O$33,4,FALSE), AV$3&lt;=VLOOKUP($B12,Inputs!$K$19:$O$33,4,FALSE)+VLOOKUP($B12,Inputs!$K$19:$O$33,5,FALSE) -1),VLOOKUP($B12,Inputs!$K$19:$O$33,3,FALSE)/VLOOKUP($B12,Inputs!$K$19:$O$33,5,FALSE),0)</f>
        <v>0</v>
      </c>
      <c r="AW28" s="47">
        <f>IF(AND(AW$3&gt;=VLOOKUP($B12,Inputs!$K$19:$O$33,4,FALSE), AW$3&lt;=VLOOKUP($B12,Inputs!$K$19:$O$33,4,FALSE)+VLOOKUP($B12,Inputs!$K$19:$O$33,5,FALSE) -1),VLOOKUP($B12,Inputs!$K$19:$O$33,3,FALSE)/VLOOKUP($B12,Inputs!$K$19:$O$33,5,FALSE),0)</f>
        <v>0</v>
      </c>
      <c r="AX28" s="47">
        <f>IF(AND(AX$3&gt;=VLOOKUP($B12,Inputs!$K$19:$O$33,4,FALSE), AX$3&lt;=VLOOKUP($B12,Inputs!$K$19:$O$33,4,FALSE)+VLOOKUP($B12,Inputs!$K$19:$O$33,5,FALSE) -1),VLOOKUP($B12,Inputs!$K$19:$O$33,3,FALSE)/VLOOKUP($B12,Inputs!$K$19:$O$33,5,FALSE),0)</f>
        <v>0</v>
      </c>
      <c r="AY28" s="47">
        <f>IF(AND(AY$3&gt;=VLOOKUP($B12,Inputs!$K$19:$O$33,4,FALSE), AY$3&lt;=VLOOKUP($B12,Inputs!$K$19:$O$33,4,FALSE)+VLOOKUP($B12,Inputs!$K$19:$O$33,5,FALSE) -1),VLOOKUP($B12,Inputs!$K$19:$O$33,3,FALSE)/VLOOKUP($B12,Inputs!$K$19:$O$33,5,FALSE),0)</f>
        <v>0</v>
      </c>
      <c r="AZ28" s="48">
        <f>IF(AND(AZ$3&gt;=VLOOKUP($B12,Inputs!$K$19:$O$33,4,FALSE), AZ$3&lt;=VLOOKUP($B12,Inputs!$K$19:$O$33,4,FALSE)+VLOOKUP($B12,Inputs!$K$19:$O$33,5,FALSE) -1),VLOOKUP($B12,Inputs!$K$19:$O$33,3,FALSE)/VLOOKUP($B12,Inputs!$K$19:$O$33,5,FALSE),0)</f>
        <v>0</v>
      </c>
      <c r="BA28" s="47">
        <f>IF(AND(BA$3&gt;=VLOOKUP($B12,Inputs!$K$19:$O$33,4,FALSE), BA$3&lt;=VLOOKUP($B12,Inputs!$K$19:$O$33,4,FALSE)+VLOOKUP($B12,Inputs!$K$19:$O$33,5,FALSE) -1),VLOOKUP($B12,Inputs!$K$19:$O$33,3,FALSE)/VLOOKUP($B12,Inputs!$K$19:$O$33,5,FALSE),0)</f>
        <v>0</v>
      </c>
      <c r="BB28" s="47">
        <f>IF(AND(BB$3&gt;=VLOOKUP($B12,Inputs!$K$19:$O$33,4,FALSE), BB$3&lt;=VLOOKUP($B12,Inputs!$K$19:$O$33,4,FALSE)+VLOOKUP($B12,Inputs!$K$19:$O$33,5,FALSE) -1),VLOOKUP($B12,Inputs!$K$19:$O$33,3,FALSE)/VLOOKUP($B12,Inputs!$K$19:$O$33,5,FALSE),0)</f>
        <v>0</v>
      </c>
      <c r="BC28" s="47">
        <f>IF(AND(BC$3&gt;=VLOOKUP($B12,Inputs!$K$19:$O$33,4,FALSE), BC$3&lt;=VLOOKUP($B12,Inputs!$K$19:$O$33,4,FALSE)+VLOOKUP($B12,Inputs!$K$19:$O$33,5,FALSE) -1),VLOOKUP($B12,Inputs!$K$19:$O$33,3,FALSE)/VLOOKUP($B12,Inputs!$K$19:$O$33,5,FALSE),0)</f>
        <v>0</v>
      </c>
      <c r="BD28" s="47">
        <f>IF(AND(BD$3&gt;=VLOOKUP($B12,Inputs!$K$19:$O$33,4,FALSE), BD$3&lt;=VLOOKUP($B12,Inputs!$K$19:$O$33,4,FALSE)+VLOOKUP($B12,Inputs!$K$19:$O$33,5,FALSE) -1),VLOOKUP($B12,Inputs!$K$19:$O$33,3,FALSE)/VLOOKUP($B12,Inputs!$K$19:$O$33,5,FALSE),0)</f>
        <v>0</v>
      </c>
      <c r="BE28" s="47">
        <f>IF(AND(BE$3&gt;=VLOOKUP($B12,Inputs!$K$19:$O$33,4,FALSE), BE$3&lt;=VLOOKUP($B12,Inputs!$K$19:$O$33,4,FALSE)+VLOOKUP($B12,Inputs!$K$19:$O$33,5,FALSE) -1),VLOOKUP($B12,Inputs!$K$19:$O$33,3,FALSE)/VLOOKUP($B12,Inputs!$K$19:$O$33,5,FALSE),0)</f>
        <v>0</v>
      </c>
      <c r="BF28" s="47">
        <f>IF(AND(BF$3&gt;=VLOOKUP($B12,Inputs!$K$19:$O$33,4,FALSE), BF$3&lt;=VLOOKUP($B12,Inputs!$K$19:$O$33,4,FALSE)+VLOOKUP($B12,Inputs!$K$19:$O$33,5,FALSE) -1),VLOOKUP($B12,Inputs!$K$19:$O$33,3,FALSE)/VLOOKUP($B12,Inputs!$K$19:$O$33,5,FALSE),0)</f>
        <v>0</v>
      </c>
      <c r="BG28" s="47">
        <f>IF(AND(BG$3&gt;=VLOOKUP($B12,Inputs!$K$19:$O$33,4,FALSE), BG$3&lt;=VLOOKUP($B12,Inputs!$K$19:$O$33,4,FALSE)+VLOOKUP($B12,Inputs!$K$19:$O$33,5,FALSE) -1),VLOOKUP($B12,Inputs!$K$19:$O$33,3,FALSE)/VLOOKUP($B12,Inputs!$K$19:$O$33,5,FALSE),0)</f>
        <v>0</v>
      </c>
      <c r="BH28" s="47">
        <f>IF(AND(BH$3&gt;=VLOOKUP($B12,Inputs!$K$19:$O$33,4,FALSE), BH$3&lt;=VLOOKUP($B12,Inputs!$K$19:$O$33,4,FALSE)+VLOOKUP($B12,Inputs!$K$19:$O$33,5,FALSE) -1),VLOOKUP($B12,Inputs!$K$19:$O$33,3,FALSE)/VLOOKUP($B12,Inputs!$K$19:$O$33,5,FALSE),0)</f>
        <v>0</v>
      </c>
      <c r="BI28" s="47">
        <f>IF(AND(BI$3&gt;=VLOOKUP($B12,Inputs!$K$19:$O$33,4,FALSE), BI$3&lt;=VLOOKUP($B12,Inputs!$K$19:$O$33,4,FALSE)+VLOOKUP($B12,Inputs!$K$19:$O$33,5,FALSE) -1),VLOOKUP($B12,Inputs!$K$19:$O$33,3,FALSE)/VLOOKUP($B12,Inputs!$K$19:$O$33,5,FALSE),0)</f>
        <v>0</v>
      </c>
      <c r="BJ28" s="47">
        <f>IF(AND(BJ$3&gt;=VLOOKUP($B12,Inputs!$K$19:$O$33,4,FALSE), BJ$3&lt;=VLOOKUP($B12,Inputs!$K$19:$O$33,4,FALSE)+VLOOKUP($B12,Inputs!$K$19:$O$33,5,FALSE) -1),VLOOKUP($B12,Inputs!$K$19:$O$33,3,FALSE)/VLOOKUP($B12,Inputs!$K$19:$O$33,5,FALSE),0)</f>
        <v>0</v>
      </c>
      <c r="BK28" s="47">
        <f>IF(AND(BK$3&gt;=VLOOKUP($B12,Inputs!$K$19:$O$33,4,FALSE), BK$3&lt;=VLOOKUP($B12,Inputs!$K$19:$O$33,4,FALSE)+VLOOKUP($B12,Inputs!$K$19:$O$33,5,FALSE) -1),VLOOKUP($B12,Inputs!$K$19:$O$33,3,FALSE)/VLOOKUP($B12,Inputs!$K$19:$O$33,5,FALSE),0)</f>
        <v>0</v>
      </c>
      <c r="BL28" s="49">
        <f>IF(AND(BL$3&gt;=VLOOKUP($B12,Inputs!$K$19:$O$33,4,FALSE), BL$3&lt;=VLOOKUP($B12,Inputs!$K$19:$O$33,4,FALSE)+VLOOKUP($B12,Inputs!$K$19:$O$33,5,FALSE) -1),VLOOKUP($B12,Inputs!$K$19:$O$33,3,FALSE)/VLOOKUP($B12,Inputs!$K$19:$O$33,5,FALSE),0)</f>
        <v>0</v>
      </c>
      <c r="BN28" s="25">
        <f t="shared" si="0"/>
        <v>1000.0000000000001</v>
      </c>
      <c r="BO28" s="25">
        <f t="shared" si="1"/>
        <v>0</v>
      </c>
      <c r="BP28" s="25">
        <f t="shared" si="2"/>
        <v>0</v>
      </c>
      <c r="BQ28" s="25">
        <f t="shared" si="3"/>
        <v>0</v>
      </c>
      <c r="BR28" s="25">
        <f t="shared" si="4"/>
        <v>0</v>
      </c>
    </row>
    <row r="29" spans="2:70" x14ac:dyDescent="0.25">
      <c r="B29" s="45" t="str">
        <f t="shared" si="6"/>
        <v xml:space="preserve">  Other 2</v>
      </c>
      <c r="C29" s="4"/>
      <c r="D29" s="4"/>
      <c r="E29" s="46">
        <f>IF(AND(E$3&gt;=VLOOKUP($B13,Inputs!$K$19:$O$33,4,FALSE), E$3&lt;=VLOOKUP($B13,Inputs!$K$19:$O$33,4,FALSE)+VLOOKUP($B13,Inputs!$K$19:$O$33,5,FALSE) -1),VLOOKUP($B13,Inputs!$K$19:$O$33,3,FALSE)/VLOOKUP($B13,Inputs!$K$19:$O$33,5,FALSE),0)</f>
        <v>0</v>
      </c>
      <c r="F29" s="47">
        <f>IF(AND(F$3&gt;=VLOOKUP($B13,Inputs!$K$19:$O$33,4,FALSE), F$3&lt;=VLOOKUP($B13,Inputs!$K$19:$O$33,4,FALSE)+VLOOKUP($B13,Inputs!$K$19:$O$33,5,FALSE) -1),VLOOKUP($B13,Inputs!$K$19:$O$33,3,FALSE)/VLOOKUP($B13,Inputs!$K$19:$O$33,5,FALSE),0)</f>
        <v>0</v>
      </c>
      <c r="G29" s="47">
        <f>IF(AND(G$3&gt;=VLOOKUP($B13,Inputs!$K$19:$O$33,4,FALSE), G$3&lt;=VLOOKUP($B13,Inputs!$K$19:$O$33,4,FALSE)+VLOOKUP($B13,Inputs!$K$19:$O$33,5,FALSE) -1),VLOOKUP($B13,Inputs!$K$19:$O$33,3,FALSE)/VLOOKUP($B13,Inputs!$K$19:$O$33,5,FALSE),0)</f>
        <v>35.714285714285715</v>
      </c>
      <c r="H29" s="47">
        <f>IF(AND(H$3&gt;=VLOOKUP($B13,Inputs!$K$19:$O$33,4,FALSE), H$3&lt;=VLOOKUP($B13,Inputs!$K$19:$O$33,4,FALSE)+VLOOKUP($B13,Inputs!$K$19:$O$33,5,FALSE) -1),VLOOKUP($B13,Inputs!$K$19:$O$33,3,FALSE)/VLOOKUP($B13,Inputs!$K$19:$O$33,5,FALSE),0)</f>
        <v>35.714285714285715</v>
      </c>
      <c r="I29" s="47">
        <f>IF(AND(I$3&gt;=VLOOKUP($B13,Inputs!$K$19:$O$33,4,FALSE), I$3&lt;=VLOOKUP($B13,Inputs!$K$19:$O$33,4,FALSE)+VLOOKUP($B13,Inputs!$K$19:$O$33,5,FALSE) -1),VLOOKUP($B13,Inputs!$K$19:$O$33,3,FALSE)/VLOOKUP($B13,Inputs!$K$19:$O$33,5,FALSE),0)</f>
        <v>35.714285714285715</v>
      </c>
      <c r="J29" s="47">
        <f>IF(AND(J$3&gt;=VLOOKUP($B13,Inputs!$K$19:$O$33,4,FALSE), J$3&lt;=VLOOKUP($B13,Inputs!$K$19:$O$33,4,FALSE)+VLOOKUP($B13,Inputs!$K$19:$O$33,5,FALSE) -1),VLOOKUP($B13,Inputs!$K$19:$O$33,3,FALSE)/VLOOKUP($B13,Inputs!$K$19:$O$33,5,FALSE),0)</f>
        <v>35.714285714285715</v>
      </c>
      <c r="K29" s="47">
        <f>IF(AND(K$3&gt;=VLOOKUP($B13,Inputs!$K$19:$O$33,4,FALSE), K$3&lt;=VLOOKUP($B13,Inputs!$K$19:$O$33,4,FALSE)+VLOOKUP($B13,Inputs!$K$19:$O$33,5,FALSE) -1),VLOOKUP($B13,Inputs!$K$19:$O$33,3,FALSE)/VLOOKUP($B13,Inputs!$K$19:$O$33,5,FALSE),0)</f>
        <v>35.714285714285715</v>
      </c>
      <c r="L29" s="47">
        <f>IF(AND(L$3&gt;=VLOOKUP($B13,Inputs!$K$19:$O$33,4,FALSE), L$3&lt;=VLOOKUP($B13,Inputs!$K$19:$O$33,4,FALSE)+VLOOKUP($B13,Inputs!$K$19:$O$33,5,FALSE) -1),VLOOKUP($B13,Inputs!$K$19:$O$33,3,FALSE)/VLOOKUP($B13,Inputs!$K$19:$O$33,5,FALSE),0)</f>
        <v>35.714285714285715</v>
      </c>
      <c r="M29" s="47">
        <f>IF(AND(M$3&gt;=VLOOKUP($B13,Inputs!$K$19:$O$33,4,FALSE), M$3&lt;=VLOOKUP($B13,Inputs!$K$19:$O$33,4,FALSE)+VLOOKUP($B13,Inputs!$K$19:$O$33,5,FALSE) -1),VLOOKUP($B13,Inputs!$K$19:$O$33,3,FALSE)/VLOOKUP($B13,Inputs!$K$19:$O$33,5,FALSE),0)</f>
        <v>35.714285714285715</v>
      </c>
      <c r="N29" s="47">
        <f>IF(AND(N$3&gt;=VLOOKUP($B13,Inputs!$K$19:$O$33,4,FALSE), N$3&lt;=VLOOKUP($B13,Inputs!$K$19:$O$33,4,FALSE)+VLOOKUP($B13,Inputs!$K$19:$O$33,5,FALSE) -1),VLOOKUP($B13,Inputs!$K$19:$O$33,3,FALSE)/VLOOKUP($B13,Inputs!$K$19:$O$33,5,FALSE),0)</f>
        <v>35.714285714285715</v>
      </c>
      <c r="O29" s="47">
        <f>IF(AND(O$3&gt;=VLOOKUP($B13,Inputs!$K$19:$O$33,4,FALSE), O$3&lt;=VLOOKUP($B13,Inputs!$K$19:$O$33,4,FALSE)+VLOOKUP($B13,Inputs!$K$19:$O$33,5,FALSE) -1),VLOOKUP($B13,Inputs!$K$19:$O$33,3,FALSE)/VLOOKUP($B13,Inputs!$K$19:$O$33,5,FALSE),0)</f>
        <v>35.714285714285715</v>
      </c>
      <c r="P29" s="48">
        <f>IF(AND(P$3&gt;=VLOOKUP($B13,Inputs!$K$19:$O$33,4,FALSE), P$3&lt;=VLOOKUP($B13,Inputs!$K$19:$O$33,4,FALSE)+VLOOKUP($B13,Inputs!$K$19:$O$33,5,FALSE) -1),VLOOKUP($B13,Inputs!$K$19:$O$33,3,FALSE)/VLOOKUP($B13,Inputs!$K$19:$O$33,5,FALSE),0)</f>
        <v>35.714285714285715</v>
      </c>
      <c r="Q29" s="47">
        <f>IF(AND(Q$3&gt;=VLOOKUP($B13,Inputs!$K$19:$O$33,4,FALSE), Q$3&lt;=VLOOKUP($B13,Inputs!$K$19:$O$33,4,FALSE)+VLOOKUP($B13,Inputs!$K$19:$O$33,5,FALSE) -1),VLOOKUP($B13,Inputs!$K$19:$O$33,3,FALSE)/VLOOKUP($B13,Inputs!$K$19:$O$33,5,FALSE),0)</f>
        <v>35.714285714285715</v>
      </c>
      <c r="R29" s="47">
        <f>IF(AND(R$3&gt;=VLOOKUP($B13,Inputs!$K$19:$O$33,4,FALSE), R$3&lt;=VLOOKUP($B13,Inputs!$K$19:$O$33,4,FALSE)+VLOOKUP($B13,Inputs!$K$19:$O$33,5,FALSE) -1),VLOOKUP($B13,Inputs!$K$19:$O$33,3,FALSE)/VLOOKUP($B13,Inputs!$K$19:$O$33,5,FALSE),0)</f>
        <v>35.714285714285715</v>
      </c>
      <c r="S29" s="47">
        <f>IF(AND(S$3&gt;=VLOOKUP($B13,Inputs!$K$19:$O$33,4,FALSE), S$3&lt;=VLOOKUP($B13,Inputs!$K$19:$O$33,4,FALSE)+VLOOKUP($B13,Inputs!$K$19:$O$33,5,FALSE) -1),VLOOKUP($B13,Inputs!$K$19:$O$33,3,FALSE)/VLOOKUP($B13,Inputs!$K$19:$O$33,5,FALSE),0)</f>
        <v>35.714285714285715</v>
      </c>
      <c r="T29" s="47">
        <f>IF(AND(T$3&gt;=VLOOKUP($B13,Inputs!$K$19:$O$33,4,FALSE), T$3&lt;=VLOOKUP($B13,Inputs!$K$19:$O$33,4,FALSE)+VLOOKUP($B13,Inputs!$K$19:$O$33,5,FALSE) -1),VLOOKUP($B13,Inputs!$K$19:$O$33,3,FALSE)/VLOOKUP($B13,Inputs!$K$19:$O$33,5,FALSE),0)</f>
        <v>35.714285714285715</v>
      </c>
      <c r="U29" s="47">
        <f>IF(AND(U$3&gt;=VLOOKUP($B13,Inputs!$K$19:$O$33,4,FALSE), U$3&lt;=VLOOKUP($B13,Inputs!$K$19:$O$33,4,FALSE)+VLOOKUP($B13,Inputs!$K$19:$O$33,5,FALSE) -1),VLOOKUP($B13,Inputs!$K$19:$O$33,3,FALSE)/VLOOKUP($B13,Inputs!$K$19:$O$33,5,FALSE),0)</f>
        <v>35.714285714285715</v>
      </c>
      <c r="V29" s="47">
        <f>IF(AND(V$3&gt;=VLOOKUP($B13,Inputs!$K$19:$O$33,4,FALSE), V$3&lt;=VLOOKUP($B13,Inputs!$K$19:$O$33,4,FALSE)+VLOOKUP($B13,Inputs!$K$19:$O$33,5,FALSE) -1),VLOOKUP($B13,Inputs!$K$19:$O$33,3,FALSE)/VLOOKUP($B13,Inputs!$K$19:$O$33,5,FALSE),0)</f>
        <v>35.714285714285715</v>
      </c>
      <c r="W29" s="47">
        <f>IF(AND(W$3&gt;=VLOOKUP($B13,Inputs!$K$19:$O$33,4,FALSE), W$3&lt;=VLOOKUP($B13,Inputs!$K$19:$O$33,4,FALSE)+VLOOKUP($B13,Inputs!$K$19:$O$33,5,FALSE) -1),VLOOKUP($B13,Inputs!$K$19:$O$33,3,FALSE)/VLOOKUP($B13,Inputs!$K$19:$O$33,5,FALSE),0)</f>
        <v>35.714285714285715</v>
      </c>
      <c r="X29" s="47">
        <f>IF(AND(X$3&gt;=VLOOKUP($B13,Inputs!$K$19:$O$33,4,FALSE), X$3&lt;=VLOOKUP($B13,Inputs!$K$19:$O$33,4,FALSE)+VLOOKUP($B13,Inputs!$K$19:$O$33,5,FALSE) -1),VLOOKUP($B13,Inputs!$K$19:$O$33,3,FALSE)/VLOOKUP($B13,Inputs!$K$19:$O$33,5,FALSE),0)</f>
        <v>35.714285714285715</v>
      </c>
      <c r="Y29" s="47">
        <f>IF(AND(Y$3&gt;=VLOOKUP($B13,Inputs!$K$19:$O$33,4,FALSE), Y$3&lt;=VLOOKUP($B13,Inputs!$K$19:$O$33,4,FALSE)+VLOOKUP($B13,Inputs!$K$19:$O$33,5,FALSE) -1),VLOOKUP($B13,Inputs!$K$19:$O$33,3,FALSE)/VLOOKUP($B13,Inputs!$K$19:$O$33,5,FALSE),0)</f>
        <v>35.714285714285715</v>
      </c>
      <c r="Z29" s="47">
        <f>IF(AND(Z$3&gt;=VLOOKUP($B13,Inputs!$K$19:$O$33,4,FALSE), Z$3&lt;=VLOOKUP($B13,Inputs!$K$19:$O$33,4,FALSE)+VLOOKUP($B13,Inputs!$K$19:$O$33,5,FALSE) -1),VLOOKUP($B13,Inputs!$K$19:$O$33,3,FALSE)/VLOOKUP($B13,Inputs!$K$19:$O$33,5,FALSE),0)</f>
        <v>35.714285714285715</v>
      </c>
      <c r="AA29" s="47">
        <f>IF(AND(AA$3&gt;=VLOOKUP($B13,Inputs!$K$19:$O$33,4,FALSE), AA$3&lt;=VLOOKUP($B13,Inputs!$K$19:$O$33,4,FALSE)+VLOOKUP($B13,Inputs!$K$19:$O$33,5,FALSE) -1),VLOOKUP($B13,Inputs!$K$19:$O$33,3,FALSE)/VLOOKUP($B13,Inputs!$K$19:$O$33,5,FALSE),0)</f>
        <v>35.714285714285715</v>
      </c>
      <c r="AB29" s="48">
        <f>IF(AND(AB$3&gt;=VLOOKUP($B13,Inputs!$K$19:$O$33,4,FALSE), AB$3&lt;=VLOOKUP($B13,Inputs!$K$19:$O$33,4,FALSE)+VLOOKUP($B13,Inputs!$K$19:$O$33,5,FALSE) -1),VLOOKUP($B13,Inputs!$K$19:$O$33,3,FALSE)/VLOOKUP($B13,Inputs!$K$19:$O$33,5,FALSE),0)</f>
        <v>35.714285714285715</v>
      </c>
      <c r="AC29" s="47">
        <f>IF(AND(AC$3&gt;=VLOOKUP($B13,Inputs!$K$19:$O$33,4,FALSE), AC$3&lt;=VLOOKUP($B13,Inputs!$K$19:$O$33,4,FALSE)+VLOOKUP($B13,Inputs!$K$19:$O$33,5,FALSE) -1),VLOOKUP($B13,Inputs!$K$19:$O$33,3,FALSE)/VLOOKUP($B13,Inputs!$K$19:$O$33,5,FALSE),0)</f>
        <v>35.714285714285715</v>
      </c>
      <c r="AD29" s="47">
        <f>IF(AND(AD$3&gt;=VLOOKUP($B13,Inputs!$K$19:$O$33,4,FALSE), AD$3&lt;=VLOOKUP($B13,Inputs!$K$19:$O$33,4,FALSE)+VLOOKUP($B13,Inputs!$K$19:$O$33,5,FALSE) -1),VLOOKUP($B13,Inputs!$K$19:$O$33,3,FALSE)/VLOOKUP($B13,Inputs!$K$19:$O$33,5,FALSE),0)</f>
        <v>35.714285714285715</v>
      </c>
      <c r="AE29" s="47">
        <f>IF(AND(AE$3&gt;=VLOOKUP($B13,Inputs!$K$19:$O$33,4,FALSE), AE$3&lt;=VLOOKUP($B13,Inputs!$K$19:$O$33,4,FALSE)+VLOOKUP($B13,Inputs!$K$19:$O$33,5,FALSE) -1),VLOOKUP($B13,Inputs!$K$19:$O$33,3,FALSE)/VLOOKUP($B13,Inputs!$K$19:$O$33,5,FALSE),0)</f>
        <v>35.714285714285715</v>
      </c>
      <c r="AF29" s="47">
        <f>IF(AND(AF$3&gt;=VLOOKUP($B13,Inputs!$K$19:$O$33,4,FALSE), AF$3&lt;=VLOOKUP($B13,Inputs!$K$19:$O$33,4,FALSE)+VLOOKUP($B13,Inputs!$K$19:$O$33,5,FALSE) -1),VLOOKUP($B13,Inputs!$K$19:$O$33,3,FALSE)/VLOOKUP($B13,Inputs!$K$19:$O$33,5,FALSE),0)</f>
        <v>35.714285714285715</v>
      </c>
      <c r="AG29" s="47">
        <f>IF(AND(AG$3&gt;=VLOOKUP($B13,Inputs!$K$19:$O$33,4,FALSE), AG$3&lt;=VLOOKUP($B13,Inputs!$K$19:$O$33,4,FALSE)+VLOOKUP($B13,Inputs!$K$19:$O$33,5,FALSE) -1),VLOOKUP($B13,Inputs!$K$19:$O$33,3,FALSE)/VLOOKUP($B13,Inputs!$K$19:$O$33,5,FALSE),0)</f>
        <v>35.714285714285715</v>
      </c>
      <c r="AH29" s="47">
        <f>IF(AND(AH$3&gt;=VLOOKUP($B13,Inputs!$K$19:$O$33,4,FALSE), AH$3&lt;=VLOOKUP($B13,Inputs!$K$19:$O$33,4,FALSE)+VLOOKUP($B13,Inputs!$K$19:$O$33,5,FALSE) -1),VLOOKUP($B13,Inputs!$K$19:$O$33,3,FALSE)/VLOOKUP($B13,Inputs!$K$19:$O$33,5,FALSE),0)</f>
        <v>35.714285714285715</v>
      </c>
      <c r="AI29" s="47">
        <f>IF(AND(AI$3&gt;=VLOOKUP($B13,Inputs!$K$19:$O$33,4,FALSE), AI$3&lt;=VLOOKUP($B13,Inputs!$K$19:$O$33,4,FALSE)+VLOOKUP($B13,Inputs!$K$19:$O$33,5,FALSE) -1),VLOOKUP($B13,Inputs!$K$19:$O$33,3,FALSE)/VLOOKUP($B13,Inputs!$K$19:$O$33,5,FALSE),0)</f>
        <v>0</v>
      </c>
      <c r="AJ29" s="47">
        <f>IF(AND(AJ$3&gt;=VLOOKUP($B13,Inputs!$K$19:$O$33,4,FALSE), AJ$3&lt;=VLOOKUP($B13,Inputs!$K$19:$O$33,4,FALSE)+VLOOKUP($B13,Inputs!$K$19:$O$33,5,FALSE) -1),VLOOKUP($B13,Inputs!$K$19:$O$33,3,FALSE)/VLOOKUP($B13,Inputs!$K$19:$O$33,5,FALSE),0)</f>
        <v>0</v>
      </c>
      <c r="AK29" s="47">
        <f>IF(AND(AK$3&gt;=VLOOKUP($B13,Inputs!$K$19:$O$33,4,FALSE), AK$3&lt;=VLOOKUP($B13,Inputs!$K$19:$O$33,4,FALSE)+VLOOKUP($B13,Inputs!$K$19:$O$33,5,FALSE) -1),VLOOKUP($B13,Inputs!$K$19:$O$33,3,FALSE)/VLOOKUP($B13,Inputs!$K$19:$O$33,5,FALSE),0)</f>
        <v>0</v>
      </c>
      <c r="AL29" s="47">
        <f>IF(AND(AL$3&gt;=VLOOKUP($B13,Inputs!$K$19:$O$33,4,FALSE), AL$3&lt;=VLOOKUP($B13,Inputs!$K$19:$O$33,4,FALSE)+VLOOKUP($B13,Inputs!$K$19:$O$33,5,FALSE) -1),VLOOKUP($B13,Inputs!$K$19:$O$33,3,FALSE)/VLOOKUP($B13,Inputs!$K$19:$O$33,5,FALSE),0)</f>
        <v>0</v>
      </c>
      <c r="AM29" s="47">
        <f>IF(AND(AM$3&gt;=VLOOKUP($B13,Inputs!$K$19:$O$33,4,FALSE), AM$3&lt;=VLOOKUP($B13,Inputs!$K$19:$O$33,4,FALSE)+VLOOKUP($B13,Inputs!$K$19:$O$33,5,FALSE) -1),VLOOKUP($B13,Inputs!$K$19:$O$33,3,FALSE)/VLOOKUP($B13,Inputs!$K$19:$O$33,5,FALSE),0)</f>
        <v>0</v>
      </c>
      <c r="AN29" s="48">
        <f>IF(AND(AN$3&gt;=VLOOKUP($B13,Inputs!$K$19:$O$33,4,FALSE), AN$3&lt;=VLOOKUP($B13,Inputs!$K$19:$O$33,4,FALSE)+VLOOKUP($B13,Inputs!$K$19:$O$33,5,FALSE) -1),VLOOKUP($B13,Inputs!$K$19:$O$33,3,FALSE)/VLOOKUP($B13,Inputs!$K$19:$O$33,5,FALSE),0)</f>
        <v>0</v>
      </c>
      <c r="AO29" s="47">
        <f>IF(AND(AO$3&gt;=VLOOKUP($B13,Inputs!$K$19:$O$33,4,FALSE), AO$3&lt;=VLOOKUP($B13,Inputs!$K$19:$O$33,4,FALSE)+VLOOKUP($B13,Inputs!$K$19:$O$33,5,FALSE) -1),VLOOKUP($B13,Inputs!$K$19:$O$33,3,FALSE)/VLOOKUP($B13,Inputs!$K$19:$O$33,5,FALSE),0)</f>
        <v>0</v>
      </c>
      <c r="AP29" s="47">
        <f>IF(AND(AP$3&gt;=VLOOKUP($B13,Inputs!$K$19:$O$33,4,FALSE), AP$3&lt;=VLOOKUP($B13,Inputs!$K$19:$O$33,4,FALSE)+VLOOKUP($B13,Inputs!$K$19:$O$33,5,FALSE) -1),VLOOKUP($B13,Inputs!$K$19:$O$33,3,FALSE)/VLOOKUP($B13,Inputs!$K$19:$O$33,5,FALSE),0)</f>
        <v>0</v>
      </c>
      <c r="AQ29" s="47">
        <f>IF(AND(AQ$3&gt;=VLOOKUP($B13,Inputs!$K$19:$O$33,4,FALSE), AQ$3&lt;=VLOOKUP($B13,Inputs!$K$19:$O$33,4,FALSE)+VLOOKUP($B13,Inputs!$K$19:$O$33,5,FALSE) -1),VLOOKUP($B13,Inputs!$K$19:$O$33,3,FALSE)/VLOOKUP($B13,Inputs!$K$19:$O$33,5,FALSE),0)</f>
        <v>0</v>
      </c>
      <c r="AR29" s="47">
        <f>IF(AND(AR$3&gt;=VLOOKUP($B13,Inputs!$K$19:$O$33,4,FALSE), AR$3&lt;=VLOOKUP($B13,Inputs!$K$19:$O$33,4,FALSE)+VLOOKUP($B13,Inputs!$K$19:$O$33,5,FALSE) -1),VLOOKUP($B13,Inputs!$K$19:$O$33,3,FALSE)/VLOOKUP($B13,Inputs!$K$19:$O$33,5,FALSE),0)</f>
        <v>0</v>
      </c>
      <c r="AS29" s="47">
        <f>IF(AND(AS$3&gt;=VLOOKUP($B13,Inputs!$K$19:$O$33,4,FALSE), AS$3&lt;=VLOOKUP($B13,Inputs!$K$19:$O$33,4,FALSE)+VLOOKUP($B13,Inputs!$K$19:$O$33,5,FALSE) -1),VLOOKUP($B13,Inputs!$K$19:$O$33,3,FALSE)/VLOOKUP($B13,Inputs!$K$19:$O$33,5,FALSE),0)</f>
        <v>0</v>
      </c>
      <c r="AT29" s="47">
        <f>IF(AND(AT$3&gt;=VLOOKUP($B13,Inputs!$K$19:$O$33,4,FALSE), AT$3&lt;=VLOOKUP($B13,Inputs!$K$19:$O$33,4,FALSE)+VLOOKUP($B13,Inputs!$K$19:$O$33,5,FALSE) -1),VLOOKUP($B13,Inputs!$K$19:$O$33,3,FALSE)/VLOOKUP($B13,Inputs!$K$19:$O$33,5,FALSE),0)</f>
        <v>0</v>
      </c>
      <c r="AU29" s="47">
        <f>IF(AND(AU$3&gt;=VLOOKUP($B13,Inputs!$K$19:$O$33,4,FALSE), AU$3&lt;=VLOOKUP($B13,Inputs!$K$19:$O$33,4,FALSE)+VLOOKUP($B13,Inputs!$K$19:$O$33,5,FALSE) -1),VLOOKUP($B13,Inputs!$K$19:$O$33,3,FALSE)/VLOOKUP($B13,Inputs!$K$19:$O$33,5,FALSE),0)</f>
        <v>0</v>
      </c>
      <c r="AV29" s="47">
        <f>IF(AND(AV$3&gt;=VLOOKUP($B13,Inputs!$K$19:$O$33,4,FALSE), AV$3&lt;=VLOOKUP($B13,Inputs!$K$19:$O$33,4,FALSE)+VLOOKUP($B13,Inputs!$K$19:$O$33,5,FALSE) -1),VLOOKUP($B13,Inputs!$K$19:$O$33,3,FALSE)/VLOOKUP($B13,Inputs!$K$19:$O$33,5,FALSE),0)</f>
        <v>0</v>
      </c>
      <c r="AW29" s="47">
        <f>IF(AND(AW$3&gt;=VLOOKUP($B13,Inputs!$K$19:$O$33,4,FALSE), AW$3&lt;=VLOOKUP($B13,Inputs!$K$19:$O$33,4,FALSE)+VLOOKUP($B13,Inputs!$K$19:$O$33,5,FALSE) -1),VLOOKUP($B13,Inputs!$K$19:$O$33,3,FALSE)/VLOOKUP($B13,Inputs!$K$19:$O$33,5,FALSE),0)</f>
        <v>0</v>
      </c>
      <c r="AX29" s="47">
        <f>IF(AND(AX$3&gt;=VLOOKUP($B13,Inputs!$K$19:$O$33,4,FALSE), AX$3&lt;=VLOOKUP($B13,Inputs!$K$19:$O$33,4,FALSE)+VLOOKUP($B13,Inputs!$K$19:$O$33,5,FALSE) -1),VLOOKUP($B13,Inputs!$K$19:$O$33,3,FALSE)/VLOOKUP($B13,Inputs!$K$19:$O$33,5,FALSE),0)</f>
        <v>0</v>
      </c>
      <c r="AY29" s="47">
        <f>IF(AND(AY$3&gt;=VLOOKUP($B13,Inputs!$K$19:$O$33,4,FALSE), AY$3&lt;=VLOOKUP($B13,Inputs!$K$19:$O$33,4,FALSE)+VLOOKUP($B13,Inputs!$K$19:$O$33,5,FALSE) -1),VLOOKUP($B13,Inputs!$K$19:$O$33,3,FALSE)/VLOOKUP($B13,Inputs!$K$19:$O$33,5,FALSE),0)</f>
        <v>0</v>
      </c>
      <c r="AZ29" s="48">
        <f>IF(AND(AZ$3&gt;=VLOOKUP($B13,Inputs!$K$19:$O$33,4,FALSE), AZ$3&lt;=VLOOKUP($B13,Inputs!$K$19:$O$33,4,FALSE)+VLOOKUP($B13,Inputs!$K$19:$O$33,5,FALSE) -1),VLOOKUP($B13,Inputs!$K$19:$O$33,3,FALSE)/VLOOKUP($B13,Inputs!$K$19:$O$33,5,FALSE),0)</f>
        <v>0</v>
      </c>
      <c r="BA29" s="47">
        <f>IF(AND(BA$3&gt;=VLOOKUP($B13,Inputs!$K$19:$O$33,4,FALSE), BA$3&lt;=VLOOKUP($B13,Inputs!$K$19:$O$33,4,FALSE)+VLOOKUP($B13,Inputs!$K$19:$O$33,5,FALSE) -1),VLOOKUP($B13,Inputs!$K$19:$O$33,3,FALSE)/VLOOKUP($B13,Inputs!$K$19:$O$33,5,FALSE),0)</f>
        <v>0</v>
      </c>
      <c r="BB29" s="47">
        <f>IF(AND(BB$3&gt;=VLOOKUP($B13,Inputs!$K$19:$O$33,4,FALSE), BB$3&lt;=VLOOKUP($B13,Inputs!$K$19:$O$33,4,FALSE)+VLOOKUP($B13,Inputs!$K$19:$O$33,5,FALSE) -1),VLOOKUP($B13,Inputs!$K$19:$O$33,3,FALSE)/VLOOKUP($B13,Inputs!$K$19:$O$33,5,FALSE),0)</f>
        <v>0</v>
      </c>
      <c r="BC29" s="47">
        <f>IF(AND(BC$3&gt;=VLOOKUP($B13,Inputs!$K$19:$O$33,4,FALSE), BC$3&lt;=VLOOKUP($B13,Inputs!$K$19:$O$33,4,FALSE)+VLOOKUP($B13,Inputs!$K$19:$O$33,5,FALSE) -1),VLOOKUP($B13,Inputs!$K$19:$O$33,3,FALSE)/VLOOKUP($B13,Inputs!$K$19:$O$33,5,FALSE),0)</f>
        <v>0</v>
      </c>
      <c r="BD29" s="47">
        <f>IF(AND(BD$3&gt;=VLOOKUP($B13,Inputs!$K$19:$O$33,4,FALSE), BD$3&lt;=VLOOKUP($B13,Inputs!$K$19:$O$33,4,FALSE)+VLOOKUP($B13,Inputs!$K$19:$O$33,5,FALSE) -1),VLOOKUP($B13,Inputs!$K$19:$O$33,3,FALSE)/VLOOKUP($B13,Inputs!$K$19:$O$33,5,FALSE),0)</f>
        <v>0</v>
      </c>
      <c r="BE29" s="47">
        <f>IF(AND(BE$3&gt;=VLOOKUP($B13,Inputs!$K$19:$O$33,4,FALSE), BE$3&lt;=VLOOKUP($B13,Inputs!$K$19:$O$33,4,FALSE)+VLOOKUP($B13,Inputs!$K$19:$O$33,5,FALSE) -1),VLOOKUP($B13,Inputs!$K$19:$O$33,3,FALSE)/VLOOKUP($B13,Inputs!$K$19:$O$33,5,FALSE),0)</f>
        <v>0</v>
      </c>
      <c r="BF29" s="47">
        <f>IF(AND(BF$3&gt;=VLOOKUP($B13,Inputs!$K$19:$O$33,4,FALSE), BF$3&lt;=VLOOKUP($B13,Inputs!$K$19:$O$33,4,FALSE)+VLOOKUP($B13,Inputs!$K$19:$O$33,5,FALSE) -1),VLOOKUP($B13,Inputs!$K$19:$O$33,3,FALSE)/VLOOKUP($B13,Inputs!$K$19:$O$33,5,FALSE),0)</f>
        <v>0</v>
      </c>
      <c r="BG29" s="47">
        <f>IF(AND(BG$3&gt;=VLOOKUP($B13,Inputs!$K$19:$O$33,4,FALSE), BG$3&lt;=VLOOKUP($B13,Inputs!$K$19:$O$33,4,FALSE)+VLOOKUP($B13,Inputs!$K$19:$O$33,5,FALSE) -1),VLOOKUP($B13,Inputs!$K$19:$O$33,3,FALSE)/VLOOKUP($B13,Inputs!$K$19:$O$33,5,FALSE),0)</f>
        <v>0</v>
      </c>
      <c r="BH29" s="47">
        <f>IF(AND(BH$3&gt;=VLOOKUP($B13,Inputs!$K$19:$O$33,4,FALSE), BH$3&lt;=VLOOKUP($B13,Inputs!$K$19:$O$33,4,FALSE)+VLOOKUP($B13,Inputs!$K$19:$O$33,5,FALSE) -1),VLOOKUP($B13,Inputs!$K$19:$O$33,3,FALSE)/VLOOKUP($B13,Inputs!$K$19:$O$33,5,FALSE),0)</f>
        <v>0</v>
      </c>
      <c r="BI29" s="47">
        <f>IF(AND(BI$3&gt;=VLOOKUP($B13,Inputs!$K$19:$O$33,4,FALSE), BI$3&lt;=VLOOKUP($B13,Inputs!$K$19:$O$33,4,FALSE)+VLOOKUP($B13,Inputs!$K$19:$O$33,5,FALSE) -1),VLOOKUP($B13,Inputs!$K$19:$O$33,3,FALSE)/VLOOKUP($B13,Inputs!$K$19:$O$33,5,FALSE),0)</f>
        <v>0</v>
      </c>
      <c r="BJ29" s="47">
        <f>IF(AND(BJ$3&gt;=VLOOKUP($B13,Inputs!$K$19:$O$33,4,FALSE), BJ$3&lt;=VLOOKUP($B13,Inputs!$K$19:$O$33,4,FALSE)+VLOOKUP($B13,Inputs!$K$19:$O$33,5,FALSE) -1),VLOOKUP($B13,Inputs!$K$19:$O$33,3,FALSE)/VLOOKUP($B13,Inputs!$K$19:$O$33,5,FALSE),0)</f>
        <v>0</v>
      </c>
      <c r="BK29" s="47">
        <f>IF(AND(BK$3&gt;=VLOOKUP($B13,Inputs!$K$19:$O$33,4,FALSE), BK$3&lt;=VLOOKUP($B13,Inputs!$K$19:$O$33,4,FALSE)+VLOOKUP($B13,Inputs!$K$19:$O$33,5,FALSE) -1),VLOOKUP($B13,Inputs!$K$19:$O$33,3,FALSE)/VLOOKUP($B13,Inputs!$K$19:$O$33,5,FALSE),0)</f>
        <v>0</v>
      </c>
      <c r="BL29" s="49">
        <f>IF(AND(BL$3&gt;=VLOOKUP($B13,Inputs!$K$19:$O$33,4,FALSE), BL$3&lt;=VLOOKUP($B13,Inputs!$K$19:$O$33,4,FALSE)+VLOOKUP($B13,Inputs!$K$19:$O$33,5,FALSE) -1),VLOOKUP($B13,Inputs!$K$19:$O$33,3,FALSE)/VLOOKUP($B13,Inputs!$K$19:$O$33,5,FALSE),0)</f>
        <v>0</v>
      </c>
      <c r="BN29" s="25">
        <f t="shared" si="0"/>
        <v>357.14285714285717</v>
      </c>
      <c r="BO29" s="25">
        <f t="shared" si="1"/>
        <v>428.57142857142861</v>
      </c>
      <c r="BP29" s="25">
        <f t="shared" si="2"/>
        <v>214.28571428571431</v>
      </c>
      <c r="BQ29" s="25">
        <f t="shared" si="3"/>
        <v>0</v>
      </c>
      <c r="BR29" s="25">
        <f t="shared" si="4"/>
        <v>0</v>
      </c>
    </row>
    <row r="30" spans="2:70" x14ac:dyDescent="0.25">
      <c r="B30" s="45" t="str">
        <f t="shared" si="6"/>
        <v xml:space="preserve">  Other 3</v>
      </c>
      <c r="C30" s="4"/>
      <c r="D30" s="4"/>
      <c r="E30" s="46">
        <f>IF(AND(E$3&gt;=VLOOKUP($B14,Inputs!$K$19:$O$33,4,FALSE), E$3&lt;=VLOOKUP($B14,Inputs!$K$19:$O$33,4,FALSE)+VLOOKUP($B14,Inputs!$K$19:$O$33,5,FALSE) -1),VLOOKUP($B14,Inputs!$K$19:$O$33,3,FALSE)/VLOOKUP($B14,Inputs!$K$19:$O$33,5,FALSE),0)</f>
        <v>0</v>
      </c>
      <c r="F30" s="47">
        <f>IF(AND(F$3&gt;=VLOOKUP($B14,Inputs!$K$19:$O$33,4,FALSE), F$3&lt;=VLOOKUP($B14,Inputs!$K$19:$O$33,4,FALSE)+VLOOKUP($B14,Inputs!$K$19:$O$33,5,FALSE) -1),VLOOKUP($B14,Inputs!$K$19:$O$33,3,FALSE)/VLOOKUP($B14,Inputs!$K$19:$O$33,5,FALSE),0)</f>
        <v>0</v>
      </c>
      <c r="G30" s="47">
        <f>IF(AND(G$3&gt;=VLOOKUP($B14,Inputs!$K$19:$O$33,4,FALSE), G$3&lt;=VLOOKUP($B14,Inputs!$K$19:$O$33,4,FALSE)+VLOOKUP($B14,Inputs!$K$19:$O$33,5,FALSE) -1),VLOOKUP($B14,Inputs!$K$19:$O$33,3,FALSE)/VLOOKUP($B14,Inputs!$K$19:$O$33,5,FALSE),0)</f>
        <v>0</v>
      </c>
      <c r="H30" s="47">
        <f>IF(AND(H$3&gt;=VLOOKUP($B14,Inputs!$K$19:$O$33,4,FALSE), H$3&lt;=VLOOKUP($B14,Inputs!$K$19:$O$33,4,FALSE)+VLOOKUP($B14,Inputs!$K$19:$O$33,5,FALSE) -1),VLOOKUP($B14,Inputs!$K$19:$O$33,3,FALSE)/VLOOKUP($B14,Inputs!$K$19:$O$33,5,FALSE),0)</f>
        <v>0</v>
      </c>
      <c r="I30" s="47">
        <f>IF(AND(I$3&gt;=VLOOKUP($B14,Inputs!$K$19:$O$33,4,FALSE), I$3&lt;=VLOOKUP($B14,Inputs!$K$19:$O$33,4,FALSE)+VLOOKUP($B14,Inputs!$K$19:$O$33,5,FALSE) -1),VLOOKUP($B14,Inputs!$K$19:$O$33,3,FALSE)/VLOOKUP($B14,Inputs!$K$19:$O$33,5,FALSE),0)</f>
        <v>76.92307692307692</v>
      </c>
      <c r="J30" s="47">
        <f>IF(AND(J$3&gt;=VLOOKUP($B14,Inputs!$K$19:$O$33,4,FALSE), J$3&lt;=VLOOKUP($B14,Inputs!$K$19:$O$33,4,FALSE)+VLOOKUP($B14,Inputs!$K$19:$O$33,5,FALSE) -1),VLOOKUP($B14,Inputs!$K$19:$O$33,3,FALSE)/VLOOKUP($B14,Inputs!$K$19:$O$33,5,FALSE),0)</f>
        <v>76.92307692307692</v>
      </c>
      <c r="K30" s="47">
        <f>IF(AND(K$3&gt;=VLOOKUP($B14,Inputs!$K$19:$O$33,4,FALSE), K$3&lt;=VLOOKUP($B14,Inputs!$K$19:$O$33,4,FALSE)+VLOOKUP($B14,Inputs!$K$19:$O$33,5,FALSE) -1),VLOOKUP($B14,Inputs!$K$19:$O$33,3,FALSE)/VLOOKUP($B14,Inputs!$K$19:$O$33,5,FALSE),0)</f>
        <v>76.92307692307692</v>
      </c>
      <c r="L30" s="47">
        <f>IF(AND(L$3&gt;=VLOOKUP($B14,Inputs!$K$19:$O$33,4,FALSE), L$3&lt;=VLOOKUP($B14,Inputs!$K$19:$O$33,4,FALSE)+VLOOKUP($B14,Inputs!$K$19:$O$33,5,FALSE) -1),VLOOKUP($B14,Inputs!$K$19:$O$33,3,FALSE)/VLOOKUP($B14,Inputs!$K$19:$O$33,5,FALSE),0)</f>
        <v>76.92307692307692</v>
      </c>
      <c r="M30" s="47">
        <f>IF(AND(M$3&gt;=VLOOKUP($B14,Inputs!$K$19:$O$33,4,FALSE), M$3&lt;=VLOOKUP($B14,Inputs!$K$19:$O$33,4,FALSE)+VLOOKUP($B14,Inputs!$K$19:$O$33,5,FALSE) -1),VLOOKUP($B14,Inputs!$K$19:$O$33,3,FALSE)/VLOOKUP($B14,Inputs!$K$19:$O$33,5,FALSE),0)</f>
        <v>76.92307692307692</v>
      </c>
      <c r="N30" s="47">
        <f>IF(AND(N$3&gt;=VLOOKUP($B14,Inputs!$K$19:$O$33,4,FALSE), N$3&lt;=VLOOKUP($B14,Inputs!$K$19:$O$33,4,FALSE)+VLOOKUP($B14,Inputs!$K$19:$O$33,5,FALSE) -1),VLOOKUP($B14,Inputs!$K$19:$O$33,3,FALSE)/VLOOKUP($B14,Inputs!$K$19:$O$33,5,FALSE),0)</f>
        <v>76.92307692307692</v>
      </c>
      <c r="O30" s="47">
        <f>IF(AND(O$3&gt;=VLOOKUP($B14,Inputs!$K$19:$O$33,4,FALSE), O$3&lt;=VLOOKUP($B14,Inputs!$K$19:$O$33,4,FALSE)+VLOOKUP($B14,Inputs!$K$19:$O$33,5,FALSE) -1),VLOOKUP($B14,Inputs!$K$19:$O$33,3,FALSE)/VLOOKUP($B14,Inputs!$K$19:$O$33,5,FALSE),0)</f>
        <v>76.92307692307692</v>
      </c>
      <c r="P30" s="48">
        <f>IF(AND(P$3&gt;=VLOOKUP($B14,Inputs!$K$19:$O$33,4,FALSE), P$3&lt;=VLOOKUP($B14,Inputs!$K$19:$O$33,4,FALSE)+VLOOKUP($B14,Inputs!$K$19:$O$33,5,FALSE) -1),VLOOKUP($B14,Inputs!$K$19:$O$33,3,FALSE)/VLOOKUP($B14,Inputs!$K$19:$O$33,5,FALSE),0)</f>
        <v>76.92307692307692</v>
      </c>
      <c r="Q30" s="47">
        <f>IF(AND(Q$3&gt;=VLOOKUP($B14,Inputs!$K$19:$O$33,4,FALSE), Q$3&lt;=VLOOKUP($B14,Inputs!$K$19:$O$33,4,FALSE)+VLOOKUP($B14,Inputs!$K$19:$O$33,5,FALSE) -1),VLOOKUP($B14,Inputs!$K$19:$O$33,3,FALSE)/VLOOKUP($B14,Inputs!$K$19:$O$33,5,FALSE),0)</f>
        <v>76.92307692307692</v>
      </c>
      <c r="R30" s="47">
        <f>IF(AND(R$3&gt;=VLOOKUP($B14,Inputs!$K$19:$O$33,4,FALSE), R$3&lt;=VLOOKUP($B14,Inputs!$K$19:$O$33,4,FALSE)+VLOOKUP($B14,Inputs!$K$19:$O$33,5,FALSE) -1),VLOOKUP($B14,Inputs!$K$19:$O$33,3,FALSE)/VLOOKUP($B14,Inputs!$K$19:$O$33,5,FALSE),0)</f>
        <v>76.92307692307692</v>
      </c>
      <c r="S30" s="47">
        <f>IF(AND(S$3&gt;=VLOOKUP($B14,Inputs!$K$19:$O$33,4,FALSE), S$3&lt;=VLOOKUP($B14,Inputs!$K$19:$O$33,4,FALSE)+VLOOKUP($B14,Inputs!$K$19:$O$33,5,FALSE) -1),VLOOKUP($B14,Inputs!$K$19:$O$33,3,FALSE)/VLOOKUP($B14,Inputs!$K$19:$O$33,5,FALSE),0)</f>
        <v>76.92307692307692</v>
      </c>
      <c r="T30" s="47">
        <f>IF(AND(T$3&gt;=VLOOKUP($B14,Inputs!$K$19:$O$33,4,FALSE), T$3&lt;=VLOOKUP($B14,Inputs!$K$19:$O$33,4,FALSE)+VLOOKUP($B14,Inputs!$K$19:$O$33,5,FALSE) -1),VLOOKUP($B14,Inputs!$K$19:$O$33,3,FALSE)/VLOOKUP($B14,Inputs!$K$19:$O$33,5,FALSE),0)</f>
        <v>76.92307692307692</v>
      </c>
      <c r="U30" s="47">
        <f>IF(AND(U$3&gt;=VLOOKUP($B14,Inputs!$K$19:$O$33,4,FALSE), U$3&lt;=VLOOKUP($B14,Inputs!$K$19:$O$33,4,FALSE)+VLOOKUP($B14,Inputs!$K$19:$O$33,5,FALSE) -1),VLOOKUP($B14,Inputs!$K$19:$O$33,3,FALSE)/VLOOKUP($B14,Inputs!$K$19:$O$33,5,FALSE),0)</f>
        <v>76.92307692307692</v>
      </c>
      <c r="V30" s="47">
        <f>IF(AND(V$3&gt;=VLOOKUP($B14,Inputs!$K$19:$O$33,4,FALSE), V$3&lt;=VLOOKUP($B14,Inputs!$K$19:$O$33,4,FALSE)+VLOOKUP($B14,Inputs!$K$19:$O$33,5,FALSE) -1),VLOOKUP($B14,Inputs!$K$19:$O$33,3,FALSE)/VLOOKUP($B14,Inputs!$K$19:$O$33,5,FALSE),0)</f>
        <v>0</v>
      </c>
      <c r="W30" s="47">
        <f>IF(AND(W$3&gt;=VLOOKUP($B14,Inputs!$K$19:$O$33,4,FALSE), W$3&lt;=VLOOKUP($B14,Inputs!$K$19:$O$33,4,FALSE)+VLOOKUP($B14,Inputs!$K$19:$O$33,5,FALSE) -1),VLOOKUP($B14,Inputs!$K$19:$O$33,3,FALSE)/VLOOKUP($B14,Inputs!$K$19:$O$33,5,FALSE),0)</f>
        <v>0</v>
      </c>
      <c r="X30" s="47">
        <f>IF(AND(X$3&gt;=VLOOKUP($B14,Inputs!$K$19:$O$33,4,FALSE), X$3&lt;=VLOOKUP($B14,Inputs!$K$19:$O$33,4,FALSE)+VLOOKUP($B14,Inputs!$K$19:$O$33,5,FALSE) -1),VLOOKUP($B14,Inputs!$K$19:$O$33,3,FALSE)/VLOOKUP($B14,Inputs!$K$19:$O$33,5,FALSE),0)</f>
        <v>0</v>
      </c>
      <c r="Y30" s="47">
        <f>IF(AND(Y$3&gt;=VLOOKUP($B14,Inputs!$K$19:$O$33,4,FALSE), Y$3&lt;=VLOOKUP($B14,Inputs!$K$19:$O$33,4,FALSE)+VLOOKUP($B14,Inputs!$K$19:$O$33,5,FALSE) -1),VLOOKUP($B14,Inputs!$K$19:$O$33,3,FALSE)/VLOOKUP($B14,Inputs!$K$19:$O$33,5,FALSE),0)</f>
        <v>0</v>
      </c>
      <c r="Z30" s="47">
        <f>IF(AND(Z$3&gt;=VLOOKUP($B14,Inputs!$K$19:$O$33,4,FALSE), Z$3&lt;=VLOOKUP($B14,Inputs!$K$19:$O$33,4,FALSE)+VLOOKUP($B14,Inputs!$K$19:$O$33,5,FALSE) -1),VLOOKUP($B14,Inputs!$K$19:$O$33,3,FALSE)/VLOOKUP($B14,Inputs!$K$19:$O$33,5,FALSE),0)</f>
        <v>0</v>
      </c>
      <c r="AA30" s="47">
        <f>IF(AND(AA$3&gt;=VLOOKUP($B14,Inputs!$K$19:$O$33,4,FALSE), AA$3&lt;=VLOOKUP($B14,Inputs!$K$19:$O$33,4,FALSE)+VLOOKUP($B14,Inputs!$K$19:$O$33,5,FALSE) -1),VLOOKUP($B14,Inputs!$K$19:$O$33,3,FALSE)/VLOOKUP($B14,Inputs!$K$19:$O$33,5,FALSE),0)</f>
        <v>0</v>
      </c>
      <c r="AB30" s="48">
        <f>IF(AND(AB$3&gt;=VLOOKUP($B14,Inputs!$K$19:$O$33,4,FALSE), AB$3&lt;=VLOOKUP($B14,Inputs!$K$19:$O$33,4,FALSE)+VLOOKUP($B14,Inputs!$K$19:$O$33,5,FALSE) -1),VLOOKUP($B14,Inputs!$K$19:$O$33,3,FALSE)/VLOOKUP($B14,Inputs!$K$19:$O$33,5,FALSE),0)</f>
        <v>0</v>
      </c>
      <c r="AC30" s="47">
        <f>IF(AND(AC$3&gt;=VLOOKUP($B14,Inputs!$K$19:$O$33,4,FALSE), AC$3&lt;=VLOOKUP($B14,Inputs!$K$19:$O$33,4,FALSE)+VLOOKUP($B14,Inputs!$K$19:$O$33,5,FALSE) -1),VLOOKUP($B14,Inputs!$K$19:$O$33,3,FALSE)/VLOOKUP($B14,Inputs!$K$19:$O$33,5,FALSE),0)</f>
        <v>0</v>
      </c>
      <c r="AD30" s="47">
        <f>IF(AND(AD$3&gt;=VLOOKUP($B14,Inputs!$K$19:$O$33,4,FALSE), AD$3&lt;=VLOOKUP($B14,Inputs!$K$19:$O$33,4,FALSE)+VLOOKUP($B14,Inputs!$K$19:$O$33,5,FALSE) -1),VLOOKUP($B14,Inputs!$K$19:$O$33,3,FALSE)/VLOOKUP($B14,Inputs!$K$19:$O$33,5,FALSE),0)</f>
        <v>0</v>
      </c>
      <c r="AE30" s="47">
        <f>IF(AND(AE$3&gt;=VLOOKUP($B14,Inputs!$K$19:$O$33,4,FALSE), AE$3&lt;=VLOOKUP($B14,Inputs!$K$19:$O$33,4,FALSE)+VLOOKUP($B14,Inputs!$K$19:$O$33,5,FALSE) -1),VLOOKUP($B14,Inputs!$K$19:$O$33,3,FALSE)/VLOOKUP($B14,Inputs!$K$19:$O$33,5,FALSE),0)</f>
        <v>0</v>
      </c>
      <c r="AF30" s="47">
        <f>IF(AND(AF$3&gt;=VLOOKUP($B14,Inputs!$K$19:$O$33,4,FALSE), AF$3&lt;=VLOOKUP($B14,Inputs!$K$19:$O$33,4,FALSE)+VLOOKUP($B14,Inputs!$K$19:$O$33,5,FALSE) -1),VLOOKUP($B14,Inputs!$K$19:$O$33,3,FALSE)/VLOOKUP($B14,Inputs!$K$19:$O$33,5,FALSE),0)</f>
        <v>0</v>
      </c>
      <c r="AG30" s="47">
        <f>IF(AND(AG$3&gt;=VLOOKUP($B14,Inputs!$K$19:$O$33,4,FALSE), AG$3&lt;=VLOOKUP($B14,Inputs!$K$19:$O$33,4,FALSE)+VLOOKUP($B14,Inputs!$K$19:$O$33,5,FALSE) -1),VLOOKUP($B14,Inputs!$K$19:$O$33,3,FALSE)/VLOOKUP($B14,Inputs!$K$19:$O$33,5,FALSE),0)</f>
        <v>0</v>
      </c>
      <c r="AH30" s="47">
        <f>IF(AND(AH$3&gt;=VLOOKUP($B14,Inputs!$K$19:$O$33,4,FALSE), AH$3&lt;=VLOOKUP($B14,Inputs!$K$19:$O$33,4,FALSE)+VLOOKUP($B14,Inputs!$K$19:$O$33,5,FALSE) -1),VLOOKUP($B14,Inputs!$K$19:$O$33,3,FALSE)/VLOOKUP($B14,Inputs!$K$19:$O$33,5,FALSE),0)</f>
        <v>0</v>
      </c>
      <c r="AI30" s="47">
        <f>IF(AND(AI$3&gt;=VLOOKUP($B14,Inputs!$K$19:$O$33,4,FALSE), AI$3&lt;=VLOOKUP($B14,Inputs!$K$19:$O$33,4,FALSE)+VLOOKUP($B14,Inputs!$K$19:$O$33,5,FALSE) -1),VLOOKUP($B14,Inputs!$K$19:$O$33,3,FALSE)/VLOOKUP($B14,Inputs!$K$19:$O$33,5,FALSE),0)</f>
        <v>0</v>
      </c>
      <c r="AJ30" s="47">
        <f>IF(AND(AJ$3&gt;=VLOOKUP($B14,Inputs!$K$19:$O$33,4,FALSE), AJ$3&lt;=VLOOKUP($B14,Inputs!$K$19:$O$33,4,FALSE)+VLOOKUP($B14,Inputs!$K$19:$O$33,5,FALSE) -1),VLOOKUP($B14,Inputs!$K$19:$O$33,3,FALSE)/VLOOKUP($B14,Inputs!$K$19:$O$33,5,FALSE),0)</f>
        <v>0</v>
      </c>
      <c r="AK30" s="47">
        <f>IF(AND(AK$3&gt;=VLOOKUP($B14,Inputs!$K$19:$O$33,4,FALSE), AK$3&lt;=VLOOKUP($B14,Inputs!$K$19:$O$33,4,FALSE)+VLOOKUP($B14,Inputs!$K$19:$O$33,5,FALSE) -1),VLOOKUP($B14,Inputs!$K$19:$O$33,3,FALSE)/VLOOKUP($B14,Inputs!$K$19:$O$33,5,FALSE),0)</f>
        <v>0</v>
      </c>
      <c r="AL30" s="47">
        <f>IF(AND(AL$3&gt;=VLOOKUP($B14,Inputs!$K$19:$O$33,4,FALSE), AL$3&lt;=VLOOKUP($B14,Inputs!$K$19:$O$33,4,FALSE)+VLOOKUP($B14,Inputs!$K$19:$O$33,5,FALSE) -1),VLOOKUP($B14,Inputs!$K$19:$O$33,3,FALSE)/VLOOKUP($B14,Inputs!$K$19:$O$33,5,FALSE),0)</f>
        <v>0</v>
      </c>
      <c r="AM30" s="47">
        <f>IF(AND(AM$3&gt;=VLOOKUP($B14,Inputs!$K$19:$O$33,4,FALSE), AM$3&lt;=VLOOKUP($B14,Inputs!$K$19:$O$33,4,FALSE)+VLOOKUP($B14,Inputs!$K$19:$O$33,5,FALSE) -1),VLOOKUP($B14,Inputs!$K$19:$O$33,3,FALSE)/VLOOKUP($B14,Inputs!$K$19:$O$33,5,FALSE),0)</f>
        <v>0</v>
      </c>
      <c r="AN30" s="48">
        <f>IF(AND(AN$3&gt;=VLOOKUP($B14,Inputs!$K$19:$O$33,4,FALSE), AN$3&lt;=VLOOKUP($B14,Inputs!$K$19:$O$33,4,FALSE)+VLOOKUP($B14,Inputs!$K$19:$O$33,5,FALSE) -1),VLOOKUP($B14,Inputs!$K$19:$O$33,3,FALSE)/VLOOKUP($B14,Inputs!$K$19:$O$33,5,FALSE),0)</f>
        <v>0</v>
      </c>
      <c r="AO30" s="47">
        <f>IF(AND(AO$3&gt;=VLOOKUP($B14,Inputs!$K$19:$O$33,4,FALSE), AO$3&lt;=VLOOKUP($B14,Inputs!$K$19:$O$33,4,FALSE)+VLOOKUP($B14,Inputs!$K$19:$O$33,5,FALSE) -1),VLOOKUP($B14,Inputs!$K$19:$O$33,3,FALSE)/VLOOKUP($B14,Inputs!$K$19:$O$33,5,FALSE),0)</f>
        <v>0</v>
      </c>
      <c r="AP30" s="47">
        <f>IF(AND(AP$3&gt;=VLOOKUP($B14,Inputs!$K$19:$O$33,4,FALSE), AP$3&lt;=VLOOKUP($B14,Inputs!$K$19:$O$33,4,FALSE)+VLOOKUP($B14,Inputs!$K$19:$O$33,5,FALSE) -1),VLOOKUP($B14,Inputs!$K$19:$O$33,3,FALSE)/VLOOKUP($B14,Inputs!$K$19:$O$33,5,FALSE),0)</f>
        <v>0</v>
      </c>
      <c r="AQ30" s="47">
        <f>IF(AND(AQ$3&gt;=VLOOKUP($B14,Inputs!$K$19:$O$33,4,FALSE), AQ$3&lt;=VLOOKUP($B14,Inputs!$K$19:$O$33,4,FALSE)+VLOOKUP($B14,Inputs!$K$19:$O$33,5,FALSE) -1),VLOOKUP($B14,Inputs!$K$19:$O$33,3,FALSE)/VLOOKUP($B14,Inputs!$K$19:$O$33,5,FALSE),0)</f>
        <v>0</v>
      </c>
      <c r="AR30" s="47">
        <f>IF(AND(AR$3&gt;=VLOOKUP($B14,Inputs!$K$19:$O$33,4,FALSE), AR$3&lt;=VLOOKUP($B14,Inputs!$K$19:$O$33,4,FALSE)+VLOOKUP($B14,Inputs!$K$19:$O$33,5,FALSE) -1),VLOOKUP($B14,Inputs!$K$19:$O$33,3,FALSE)/VLOOKUP($B14,Inputs!$K$19:$O$33,5,FALSE),0)</f>
        <v>0</v>
      </c>
      <c r="AS30" s="47">
        <f>IF(AND(AS$3&gt;=VLOOKUP($B14,Inputs!$K$19:$O$33,4,FALSE), AS$3&lt;=VLOOKUP($B14,Inputs!$K$19:$O$33,4,FALSE)+VLOOKUP($B14,Inputs!$K$19:$O$33,5,FALSE) -1),VLOOKUP($B14,Inputs!$K$19:$O$33,3,FALSE)/VLOOKUP($B14,Inputs!$K$19:$O$33,5,FALSE),0)</f>
        <v>0</v>
      </c>
      <c r="AT30" s="47">
        <f>IF(AND(AT$3&gt;=VLOOKUP($B14,Inputs!$K$19:$O$33,4,FALSE), AT$3&lt;=VLOOKUP($B14,Inputs!$K$19:$O$33,4,FALSE)+VLOOKUP($B14,Inputs!$K$19:$O$33,5,FALSE) -1),VLOOKUP($B14,Inputs!$K$19:$O$33,3,FALSE)/VLOOKUP($B14,Inputs!$K$19:$O$33,5,FALSE),0)</f>
        <v>0</v>
      </c>
      <c r="AU30" s="47">
        <f>IF(AND(AU$3&gt;=VLOOKUP($B14,Inputs!$K$19:$O$33,4,FALSE), AU$3&lt;=VLOOKUP($B14,Inputs!$K$19:$O$33,4,FALSE)+VLOOKUP($B14,Inputs!$K$19:$O$33,5,FALSE) -1),VLOOKUP($B14,Inputs!$K$19:$O$33,3,FALSE)/VLOOKUP($B14,Inputs!$K$19:$O$33,5,FALSE),0)</f>
        <v>0</v>
      </c>
      <c r="AV30" s="47">
        <f>IF(AND(AV$3&gt;=VLOOKUP($B14,Inputs!$K$19:$O$33,4,FALSE), AV$3&lt;=VLOOKUP($B14,Inputs!$K$19:$O$33,4,FALSE)+VLOOKUP($B14,Inputs!$K$19:$O$33,5,FALSE) -1),VLOOKUP($B14,Inputs!$K$19:$O$33,3,FALSE)/VLOOKUP($B14,Inputs!$K$19:$O$33,5,FALSE),0)</f>
        <v>0</v>
      </c>
      <c r="AW30" s="47">
        <f>IF(AND(AW$3&gt;=VLOOKUP($B14,Inputs!$K$19:$O$33,4,FALSE), AW$3&lt;=VLOOKUP($B14,Inputs!$K$19:$O$33,4,FALSE)+VLOOKUP($B14,Inputs!$K$19:$O$33,5,FALSE) -1),VLOOKUP($B14,Inputs!$K$19:$O$33,3,FALSE)/VLOOKUP($B14,Inputs!$K$19:$O$33,5,FALSE),0)</f>
        <v>0</v>
      </c>
      <c r="AX30" s="47">
        <f>IF(AND(AX$3&gt;=VLOOKUP($B14,Inputs!$K$19:$O$33,4,FALSE), AX$3&lt;=VLOOKUP($B14,Inputs!$K$19:$O$33,4,FALSE)+VLOOKUP($B14,Inputs!$K$19:$O$33,5,FALSE) -1),VLOOKUP($B14,Inputs!$K$19:$O$33,3,FALSE)/VLOOKUP($B14,Inputs!$K$19:$O$33,5,FALSE),0)</f>
        <v>0</v>
      </c>
      <c r="AY30" s="47">
        <f>IF(AND(AY$3&gt;=VLOOKUP($B14,Inputs!$K$19:$O$33,4,FALSE), AY$3&lt;=VLOOKUP($B14,Inputs!$K$19:$O$33,4,FALSE)+VLOOKUP($B14,Inputs!$K$19:$O$33,5,FALSE) -1),VLOOKUP($B14,Inputs!$K$19:$O$33,3,FALSE)/VLOOKUP($B14,Inputs!$K$19:$O$33,5,FALSE),0)</f>
        <v>0</v>
      </c>
      <c r="AZ30" s="48">
        <f>IF(AND(AZ$3&gt;=VLOOKUP($B14,Inputs!$K$19:$O$33,4,FALSE), AZ$3&lt;=VLOOKUP($B14,Inputs!$K$19:$O$33,4,FALSE)+VLOOKUP($B14,Inputs!$K$19:$O$33,5,FALSE) -1),VLOOKUP($B14,Inputs!$K$19:$O$33,3,FALSE)/VLOOKUP($B14,Inputs!$K$19:$O$33,5,FALSE),0)</f>
        <v>0</v>
      </c>
      <c r="BA30" s="47">
        <f>IF(AND(BA$3&gt;=VLOOKUP($B14,Inputs!$K$19:$O$33,4,FALSE), BA$3&lt;=VLOOKUP($B14,Inputs!$K$19:$O$33,4,FALSE)+VLOOKUP($B14,Inputs!$K$19:$O$33,5,FALSE) -1),VLOOKUP($B14,Inputs!$K$19:$O$33,3,FALSE)/VLOOKUP($B14,Inputs!$K$19:$O$33,5,FALSE),0)</f>
        <v>0</v>
      </c>
      <c r="BB30" s="47">
        <f>IF(AND(BB$3&gt;=VLOOKUP($B14,Inputs!$K$19:$O$33,4,FALSE), BB$3&lt;=VLOOKUP($B14,Inputs!$K$19:$O$33,4,FALSE)+VLOOKUP($B14,Inputs!$K$19:$O$33,5,FALSE) -1),VLOOKUP($B14,Inputs!$K$19:$O$33,3,FALSE)/VLOOKUP($B14,Inputs!$K$19:$O$33,5,FALSE),0)</f>
        <v>0</v>
      </c>
      <c r="BC30" s="47">
        <f>IF(AND(BC$3&gt;=VLOOKUP($B14,Inputs!$K$19:$O$33,4,FALSE), BC$3&lt;=VLOOKUP($B14,Inputs!$K$19:$O$33,4,FALSE)+VLOOKUP($B14,Inputs!$K$19:$O$33,5,FALSE) -1),VLOOKUP($B14,Inputs!$K$19:$O$33,3,FALSE)/VLOOKUP($B14,Inputs!$K$19:$O$33,5,FALSE),0)</f>
        <v>0</v>
      </c>
      <c r="BD30" s="47">
        <f>IF(AND(BD$3&gt;=VLOOKUP($B14,Inputs!$K$19:$O$33,4,FALSE), BD$3&lt;=VLOOKUP($B14,Inputs!$K$19:$O$33,4,FALSE)+VLOOKUP($B14,Inputs!$K$19:$O$33,5,FALSE) -1),VLOOKUP($B14,Inputs!$K$19:$O$33,3,FALSE)/VLOOKUP($B14,Inputs!$K$19:$O$33,5,FALSE),0)</f>
        <v>0</v>
      </c>
      <c r="BE30" s="47">
        <f>IF(AND(BE$3&gt;=VLOOKUP($B14,Inputs!$K$19:$O$33,4,FALSE), BE$3&lt;=VLOOKUP($B14,Inputs!$K$19:$O$33,4,FALSE)+VLOOKUP($B14,Inputs!$K$19:$O$33,5,FALSE) -1),VLOOKUP($B14,Inputs!$K$19:$O$33,3,FALSE)/VLOOKUP($B14,Inputs!$K$19:$O$33,5,FALSE),0)</f>
        <v>0</v>
      </c>
      <c r="BF30" s="47">
        <f>IF(AND(BF$3&gt;=VLOOKUP($B14,Inputs!$K$19:$O$33,4,FALSE), BF$3&lt;=VLOOKUP($B14,Inputs!$K$19:$O$33,4,FALSE)+VLOOKUP($B14,Inputs!$K$19:$O$33,5,FALSE) -1),VLOOKUP($B14,Inputs!$K$19:$O$33,3,FALSE)/VLOOKUP($B14,Inputs!$K$19:$O$33,5,FALSE),0)</f>
        <v>0</v>
      </c>
      <c r="BG30" s="47">
        <f>IF(AND(BG$3&gt;=VLOOKUP($B14,Inputs!$K$19:$O$33,4,FALSE), BG$3&lt;=VLOOKUP($B14,Inputs!$K$19:$O$33,4,FALSE)+VLOOKUP($B14,Inputs!$K$19:$O$33,5,FALSE) -1),VLOOKUP($B14,Inputs!$K$19:$O$33,3,FALSE)/VLOOKUP($B14,Inputs!$K$19:$O$33,5,FALSE),0)</f>
        <v>0</v>
      </c>
      <c r="BH30" s="47">
        <f>IF(AND(BH$3&gt;=VLOOKUP($B14,Inputs!$K$19:$O$33,4,FALSE), BH$3&lt;=VLOOKUP($B14,Inputs!$K$19:$O$33,4,FALSE)+VLOOKUP($B14,Inputs!$K$19:$O$33,5,FALSE) -1),VLOOKUP($B14,Inputs!$K$19:$O$33,3,FALSE)/VLOOKUP($B14,Inputs!$K$19:$O$33,5,FALSE),0)</f>
        <v>0</v>
      </c>
      <c r="BI30" s="47">
        <f>IF(AND(BI$3&gt;=VLOOKUP($B14,Inputs!$K$19:$O$33,4,FALSE), BI$3&lt;=VLOOKUP($B14,Inputs!$K$19:$O$33,4,FALSE)+VLOOKUP($B14,Inputs!$K$19:$O$33,5,FALSE) -1),VLOOKUP($B14,Inputs!$K$19:$O$33,3,FALSE)/VLOOKUP($B14,Inputs!$K$19:$O$33,5,FALSE),0)</f>
        <v>0</v>
      </c>
      <c r="BJ30" s="47">
        <f>IF(AND(BJ$3&gt;=VLOOKUP($B14,Inputs!$K$19:$O$33,4,FALSE), BJ$3&lt;=VLOOKUP($B14,Inputs!$K$19:$O$33,4,FALSE)+VLOOKUP($B14,Inputs!$K$19:$O$33,5,FALSE) -1),VLOOKUP($B14,Inputs!$K$19:$O$33,3,FALSE)/VLOOKUP($B14,Inputs!$K$19:$O$33,5,FALSE),0)</f>
        <v>0</v>
      </c>
      <c r="BK30" s="47">
        <f>IF(AND(BK$3&gt;=VLOOKUP($B14,Inputs!$K$19:$O$33,4,FALSE), BK$3&lt;=VLOOKUP($B14,Inputs!$K$19:$O$33,4,FALSE)+VLOOKUP($B14,Inputs!$K$19:$O$33,5,FALSE) -1),VLOOKUP($B14,Inputs!$K$19:$O$33,3,FALSE)/VLOOKUP($B14,Inputs!$K$19:$O$33,5,FALSE),0)</f>
        <v>0</v>
      </c>
      <c r="BL30" s="49">
        <f>IF(AND(BL$3&gt;=VLOOKUP($B14,Inputs!$K$19:$O$33,4,FALSE), BL$3&lt;=VLOOKUP($B14,Inputs!$K$19:$O$33,4,FALSE)+VLOOKUP($B14,Inputs!$K$19:$O$33,5,FALSE) -1),VLOOKUP($B14,Inputs!$K$19:$O$33,3,FALSE)/VLOOKUP($B14,Inputs!$K$19:$O$33,5,FALSE),0)</f>
        <v>0</v>
      </c>
      <c r="BN30" s="25">
        <f t="shared" si="0"/>
        <v>615.38461538461536</v>
      </c>
      <c r="BO30" s="25">
        <f t="shared" si="1"/>
        <v>384.61538461538458</v>
      </c>
      <c r="BP30" s="25">
        <f t="shared" si="2"/>
        <v>0</v>
      </c>
      <c r="BQ30" s="25">
        <f t="shared" si="3"/>
        <v>0</v>
      </c>
      <c r="BR30" s="25">
        <f t="shared" si="4"/>
        <v>0</v>
      </c>
    </row>
    <row r="31" spans="2:70" x14ac:dyDescent="0.25">
      <c r="B31" s="45" t="str">
        <f t="shared" si="6"/>
        <v xml:space="preserve">  Other 4</v>
      </c>
      <c r="C31" s="4"/>
      <c r="D31" s="4"/>
      <c r="E31" s="46">
        <f>IF(AND(E$3&gt;=VLOOKUP($B15,Inputs!$K$19:$O$33,4,FALSE), E$3&lt;=VLOOKUP($B15,Inputs!$K$19:$O$33,4,FALSE)+VLOOKUP($B15,Inputs!$K$19:$O$33,5,FALSE) -1),VLOOKUP($B15,Inputs!$K$19:$O$33,3,FALSE)/VLOOKUP($B15,Inputs!$K$19:$O$33,5,FALSE),0)</f>
        <v>0</v>
      </c>
      <c r="F31" s="47">
        <f>IF(AND(F$3&gt;=VLOOKUP($B15,Inputs!$K$19:$O$33,4,FALSE), F$3&lt;=VLOOKUP($B15,Inputs!$K$19:$O$33,4,FALSE)+VLOOKUP($B15,Inputs!$K$19:$O$33,5,FALSE) -1),VLOOKUP($B15,Inputs!$K$19:$O$33,3,FALSE)/VLOOKUP($B15,Inputs!$K$19:$O$33,5,FALSE),0)</f>
        <v>0</v>
      </c>
      <c r="G31" s="47">
        <f>IF(AND(G$3&gt;=VLOOKUP($B15,Inputs!$K$19:$O$33,4,FALSE), G$3&lt;=VLOOKUP($B15,Inputs!$K$19:$O$33,4,FALSE)+VLOOKUP($B15,Inputs!$K$19:$O$33,5,FALSE) -1),VLOOKUP($B15,Inputs!$K$19:$O$33,3,FALSE)/VLOOKUP($B15,Inputs!$K$19:$O$33,5,FALSE),0)</f>
        <v>0</v>
      </c>
      <c r="H31" s="47">
        <f>IF(AND(H$3&gt;=VLOOKUP($B15,Inputs!$K$19:$O$33,4,FALSE), H$3&lt;=VLOOKUP($B15,Inputs!$K$19:$O$33,4,FALSE)+VLOOKUP($B15,Inputs!$K$19:$O$33,5,FALSE) -1),VLOOKUP($B15,Inputs!$K$19:$O$33,3,FALSE)/VLOOKUP($B15,Inputs!$K$19:$O$33,5,FALSE),0)</f>
        <v>0</v>
      </c>
      <c r="I31" s="47">
        <f>IF(AND(I$3&gt;=VLOOKUP($B15,Inputs!$K$19:$O$33,4,FALSE), I$3&lt;=VLOOKUP($B15,Inputs!$K$19:$O$33,4,FALSE)+VLOOKUP($B15,Inputs!$K$19:$O$33,5,FALSE) -1),VLOOKUP($B15,Inputs!$K$19:$O$33,3,FALSE)/VLOOKUP($B15,Inputs!$K$19:$O$33,5,FALSE),0)</f>
        <v>0</v>
      </c>
      <c r="J31" s="47">
        <f>IF(AND(J$3&gt;=VLOOKUP($B15,Inputs!$K$19:$O$33,4,FALSE), J$3&lt;=VLOOKUP($B15,Inputs!$K$19:$O$33,4,FALSE)+VLOOKUP($B15,Inputs!$K$19:$O$33,5,FALSE) -1),VLOOKUP($B15,Inputs!$K$19:$O$33,3,FALSE)/VLOOKUP($B15,Inputs!$K$19:$O$33,5,FALSE),0)</f>
        <v>0</v>
      </c>
      <c r="K31" s="47">
        <f>IF(AND(K$3&gt;=VLOOKUP($B15,Inputs!$K$19:$O$33,4,FALSE), K$3&lt;=VLOOKUP($B15,Inputs!$K$19:$O$33,4,FALSE)+VLOOKUP($B15,Inputs!$K$19:$O$33,5,FALSE) -1),VLOOKUP($B15,Inputs!$K$19:$O$33,3,FALSE)/VLOOKUP($B15,Inputs!$K$19:$O$33,5,FALSE),0)</f>
        <v>333.33333333333331</v>
      </c>
      <c r="L31" s="47">
        <f>IF(AND(L$3&gt;=VLOOKUP($B15,Inputs!$K$19:$O$33,4,FALSE), L$3&lt;=VLOOKUP($B15,Inputs!$K$19:$O$33,4,FALSE)+VLOOKUP($B15,Inputs!$K$19:$O$33,5,FALSE) -1),VLOOKUP($B15,Inputs!$K$19:$O$33,3,FALSE)/VLOOKUP($B15,Inputs!$K$19:$O$33,5,FALSE),0)</f>
        <v>333.33333333333331</v>
      </c>
      <c r="M31" s="47">
        <f>IF(AND(M$3&gt;=VLOOKUP($B15,Inputs!$K$19:$O$33,4,FALSE), M$3&lt;=VLOOKUP($B15,Inputs!$K$19:$O$33,4,FALSE)+VLOOKUP($B15,Inputs!$K$19:$O$33,5,FALSE) -1),VLOOKUP($B15,Inputs!$K$19:$O$33,3,FALSE)/VLOOKUP($B15,Inputs!$K$19:$O$33,5,FALSE),0)</f>
        <v>333.33333333333331</v>
      </c>
      <c r="N31" s="47">
        <f>IF(AND(N$3&gt;=VLOOKUP($B15,Inputs!$K$19:$O$33,4,FALSE), N$3&lt;=VLOOKUP($B15,Inputs!$K$19:$O$33,4,FALSE)+VLOOKUP($B15,Inputs!$K$19:$O$33,5,FALSE) -1),VLOOKUP($B15,Inputs!$K$19:$O$33,3,FALSE)/VLOOKUP($B15,Inputs!$K$19:$O$33,5,FALSE),0)</f>
        <v>0</v>
      </c>
      <c r="O31" s="47">
        <f>IF(AND(O$3&gt;=VLOOKUP($B15,Inputs!$K$19:$O$33,4,FALSE), O$3&lt;=VLOOKUP($B15,Inputs!$K$19:$O$33,4,FALSE)+VLOOKUP($B15,Inputs!$K$19:$O$33,5,FALSE) -1),VLOOKUP($B15,Inputs!$K$19:$O$33,3,FALSE)/VLOOKUP($B15,Inputs!$K$19:$O$33,5,FALSE),0)</f>
        <v>0</v>
      </c>
      <c r="P31" s="48">
        <f>IF(AND(P$3&gt;=VLOOKUP($B15,Inputs!$K$19:$O$33,4,FALSE), P$3&lt;=VLOOKUP($B15,Inputs!$K$19:$O$33,4,FALSE)+VLOOKUP($B15,Inputs!$K$19:$O$33,5,FALSE) -1),VLOOKUP($B15,Inputs!$K$19:$O$33,3,FALSE)/VLOOKUP($B15,Inputs!$K$19:$O$33,5,FALSE),0)</f>
        <v>0</v>
      </c>
      <c r="Q31" s="47">
        <f>IF(AND(Q$3&gt;=VLOOKUP($B15,Inputs!$K$19:$O$33,4,FALSE), Q$3&lt;=VLOOKUP($B15,Inputs!$K$19:$O$33,4,FALSE)+VLOOKUP($B15,Inputs!$K$19:$O$33,5,FALSE) -1),VLOOKUP($B15,Inputs!$K$19:$O$33,3,FALSE)/VLOOKUP($B15,Inputs!$K$19:$O$33,5,FALSE),0)</f>
        <v>0</v>
      </c>
      <c r="R31" s="47">
        <f>IF(AND(R$3&gt;=VLOOKUP($B15,Inputs!$K$19:$O$33,4,FALSE), R$3&lt;=VLOOKUP($B15,Inputs!$K$19:$O$33,4,FALSE)+VLOOKUP($B15,Inputs!$K$19:$O$33,5,FALSE) -1),VLOOKUP($B15,Inputs!$K$19:$O$33,3,FALSE)/VLOOKUP($B15,Inputs!$K$19:$O$33,5,FALSE),0)</f>
        <v>0</v>
      </c>
      <c r="S31" s="47">
        <f>IF(AND(S$3&gt;=VLOOKUP($B15,Inputs!$K$19:$O$33,4,FALSE), S$3&lt;=VLOOKUP($B15,Inputs!$K$19:$O$33,4,FALSE)+VLOOKUP($B15,Inputs!$K$19:$O$33,5,FALSE) -1),VLOOKUP($B15,Inputs!$K$19:$O$33,3,FALSE)/VLOOKUP($B15,Inputs!$K$19:$O$33,5,FALSE),0)</f>
        <v>0</v>
      </c>
      <c r="T31" s="47">
        <f>IF(AND(T$3&gt;=VLOOKUP($B15,Inputs!$K$19:$O$33,4,FALSE), T$3&lt;=VLOOKUP($B15,Inputs!$K$19:$O$33,4,FALSE)+VLOOKUP($B15,Inputs!$K$19:$O$33,5,FALSE) -1),VLOOKUP($B15,Inputs!$K$19:$O$33,3,FALSE)/VLOOKUP($B15,Inputs!$K$19:$O$33,5,FALSE),0)</f>
        <v>0</v>
      </c>
      <c r="U31" s="47">
        <f>IF(AND(U$3&gt;=VLOOKUP($B15,Inputs!$K$19:$O$33,4,FALSE), U$3&lt;=VLOOKUP($B15,Inputs!$K$19:$O$33,4,FALSE)+VLOOKUP($B15,Inputs!$K$19:$O$33,5,FALSE) -1),VLOOKUP($B15,Inputs!$K$19:$O$33,3,FALSE)/VLOOKUP($B15,Inputs!$K$19:$O$33,5,FALSE),0)</f>
        <v>0</v>
      </c>
      <c r="V31" s="47">
        <f>IF(AND(V$3&gt;=VLOOKUP($B15,Inputs!$K$19:$O$33,4,FALSE), V$3&lt;=VLOOKUP($B15,Inputs!$K$19:$O$33,4,FALSE)+VLOOKUP($B15,Inputs!$K$19:$O$33,5,FALSE) -1),VLOOKUP($B15,Inputs!$K$19:$O$33,3,FALSE)/VLOOKUP($B15,Inputs!$K$19:$O$33,5,FALSE),0)</f>
        <v>0</v>
      </c>
      <c r="W31" s="47">
        <f>IF(AND(W$3&gt;=VLOOKUP($B15,Inputs!$K$19:$O$33,4,FALSE), W$3&lt;=VLOOKUP($B15,Inputs!$K$19:$O$33,4,FALSE)+VLOOKUP($B15,Inputs!$K$19:$O$33,5,FALSE) -1),VLOOKUP($B15,Inputs!$K$19:$O$33,3,FALSE)/VLOOKUP($B15,Inputs!$K$19:$O$33,5,FALSE),0)</f>
        <v>0</v>
      </c>
      <c r="X31" s="47">
        <f>IF(AND(X$3&gt;=VLOOKUP($B15,Inputs!$K$19:$O$33,4,FALSE), X$3&lt;=VLOOKUP($B15,Inputs!$K$19:$O$33,4,FALSE)+VLOOKUP($B15,Inputs!$K$19:$O$33,5,FALSE) -1),VLOOKUP($B15,Inputs!$K$19:$O$33,3,FALSE)/VLOOKUP($B15,Inputs!$K$19:$O$33,5,FALSE),0)</f>
        <v>0</v>
      </c>
      <c r="Y31" s="47">
        <f>IF(AND(Y$3&gt;=VLOOKUP($B15,Inputs!$K$19:$O$33,4,FALSE), Y$3&lt;=VLOOKUP($B15,Inputs!$K$19:$O$33,4,FALSE)+VLOOKUP($B15,Inputs!$K$19:$O$33,5,FALSE) -1),VLOOKUP($B15,Inputs!$K$19:$O$33,3,FALSE)/VLOOKUP($B15,Inputs!$K$19:$O$33,5,FALSE),0)</f>
        <v>0</v>
      </c>
      <c r="Z31" s="47">
        <f>IF(AND(Z$3&gt;=VLOOKUP($B15,Inputs!$K$19:$O$33,4,FALSE), Z$3&lt;=VLOOKUP($B15,Inputs!$K$19:$O$33,4,FALSE)+VLOOKUP($B15,Inputs!$K$19:$O$33,5,FALSE) -1),VLOOKUP($B15,Inputs!$K$19:$O$33,3,FALSE)/VLOOKUP($B15,Inputs!$K$19:$O$33,5,FALSE),0)</f>
        <v>0</v>
      </c>
      <c r="AA31" s="47">
        <f>IF(AND(AA$3&gt;=VLOOKUP($B15,Inputs!$K$19:$O$33,4,FALSE), AA$3&lt;=VLOOKUP($B15,Inputs!$K$19:$O$33,4,FALSE)+VLOOKUP($B15,Inputs!$K$19:$O$33,5,FALSE) -1),VLOOKUP($B15,Inputs!$K$19:$O$33,3,FALSE)/VLOOKUP($B15,Inputs!$K$19:$O$33,5,FALSE),0)</f>
        <v>0</v>
      </c>
      <c r="AB31" s="48">
        <f>IF(AND(AB$3&gt;=VLOOKUP($B15,Inputs!$K$19:$O$33,4,FALSE), AB$3&lt;=VLOOKUP($B15,Inputs!$K$19:$O$33,4,FALSE)+VLOOKUP($B15,Inputs!$K$19:$O$33,5,FALSE) -1),VLOOKUP($B15,Inputs!$K$19:$O$33,3,FALSE)/VLOOKUP($B15,Inputs!$K$19:$O$33,5,FALSE),0)</f>
        <v>0</v>
      </c>
      <c r="AC31" s="47">
        <f>IF(AND(AC$3&gt;=VLOOKUP($B15,Inputs!$K$19:$O$33,4,FALSE), AC$3&lt;=VLOOKUP($B15,Inputs!$K$19:$O$33,4,FALSE)+VLOOKUP($B15,Inputs!$K$19:$O$33,5,FALSE) -1),VLOOKUP($B15,Inputs!$K$19:$O$33,3,FALSE)/VLOOKUP($B15,Inputs!$K$19:$O$33,5,FALSE),0)</f>
        <v>0</v>
      </c>
      <c r="AD31" s="47">
        <f>IF(AND(AD$3&gt;=VLOOKUP($B15,Inputs!$K$19:$O$33,4,FALSE), AD$3&lt;=VLOOKUP($B15,Inputs!$K$19:$O$33,4,FALSE)+VLOOKUP($B15,Inputs!$K$19:$O$33,5,FALSE) -1),VLOOKUP($B15,Inputs!$K$19:$O$33,3,FALSE)/VLOOKUP($B15,Inputs!$K$19:$O$33,5,FALSE),0)</f>
        <v>0</v>
      </c>
      <c r="AE31" s="47">
        <f>IF(AND(AE$3&gt;=VLOOKUP($B15,Inputs!$K$19:$O$33,4,FALSE), AE$3&lt;=VLOOKUP($B15,Inputs!$K$19:$O$33,4,FALSE)+VLOOKUP($B15,Inputs!$K$19:$O$33,5,FALSE) -1),VLOOKUP($B15,Inputs!$K$19:$O$33,3,FALSE)/VLOOKUP($B15,Inputs!$K$19:$O$33,5,FALSE),0)</f>
        <v>0</v>
      </c>
      <c r="AF31" s="47">
        <f>IF(AND(AF$3&gt;=VLOOKUP($B15,Inputs!$K$19:$O$33,4,FALSE), AF$3&lt;=VLOOKUP($B15,Inputs!$K$19:$O$33,4,FALSE)+VLOOKUP($B15,Inputs!$K$19:$O$33,5,FALSE) -1),VLOOKUP($B15,Inputs!$K$19:$O$33,3,FALSE)/VLOOKUP($B15,Inputs!$K$19:$O$33,5,FALSE),0)</f>
        <v>0</v>
      </c>
      <c r="AG31" s="47">
        <f>IF(AND(AG$3&gt;=VLOOKUP($B15,Inputs!$K$19:$O$33,4,FALSE), AG$3&lt;=VLOOKUP($B15,Inputs!$K$19:$O$33,4,FALSE)+VLOOKUP($B15,Inputs!$K$19:$O$33,5,FALSE) -1),VLOOKUP($B15,Inputs!$K$19:$O$33,3,FALSE)/VLOOKUP($B15,Inputs!$K$19:$O$33,5,FALSE),0)</f>
        <v>0</v>
      </c>
      <c r="AH31" s="47">
        <f>IF(AND(AH$3&gt;=VLOOKUP($B15,Inputs!$K$19:$O$33,4,FALSE), AH$3&lt;=VLOOKUP($B15,Inputs!$K$19:$O$33,4,FALSE)+VLOOKUP($B15,Inputs!$K$19:$O$33,5,FALSE) -1),VLOOKUP($B15,Inputs!$K$19:$O$33,3,FALSE)/VLOOKUP($B15,Inputs!$K$19:$O$33,5,FALSE),0)</f>
        <v>0</v>
      </c>
      <c r="AI31" s="47">
        <f>IF(AND(AI$3&gt;=VLOOKUP($B15,Inputs!$K$19:$O$33,4,FALSE), AI$3&lt;=VLOOKUP($B15,Inputs!$K$19:$O$33,4,FALSE)+VLOOKUP($B15,Inputs!$K$19:$O$33,5,FALSE) -1),VLOOKUP($B15,Inputs!$K$19:$O$33,3,FALSE)/VLOOKUP($B15,Inputs!$K$19:$O$33,5,FALSE),0)</f>
        <v>0</v>
      </c>
      <c r="AJ31" s="47">
        <f>IF(AND(AJ$3&gt;=VLOOKUP($B15,Inputs!$K$19:$O$33,4,FALSE), AJ$3&lt;=VLOOKUP($B15,Inputs!$K$19:$O$33,4,FALSE)+VLOOKUP($B15,Inputs!$K$19:$O$33,5,FALSE) -1),VLOOKUP($B15,Inputs!$K$19:$O$33,3,FALSE)/VLOOKUP($B15,Inputs!$K$19:$O$33,5,FALSE),0)</f>
        <v>0</v>
      </c>
      <c r="AK31" s="47">
        <f>IF(AND(AK$3&gt;=VLOOKUP($B15,Inputs!$K$19:$O$33,4,FALSE), AK$3&lt;=VLOOKUP($B15,Inputs!$K$19:$O$33,4,FALSE)+VLOOKUP($B15,Inputs!$K$19:$O$33,5,FALSE) -1),VLOOKUP($B15,Inputs!$K$19:$O$33,3,FALSE)/VLOOKUP($B15,Inputs!$K$19:$O$33,5,FALSE),0)</f>
        <v>0</v>
      </c>
      <c r="AL31" s="47">
        <f>IF(AND(AL$3&gt;=VLOOKUP($B15,Inputs!$K$19:$O$33,4,FALSE), AL$3&lt;=VLOOKUP($B15,Inputs!$K$19:$O$33,4,FALSE)+VLOOKUP($B15,Inputs!$K$19:$O$33,5,FALSE) -1),VLOOKUP($B15,Inputs!$K$19:$O$33,3,FALSE)/VLOOKUP($B15,Inputs!$K$19:$O$33,5,FALSE),0)</f>
        <v>0</v>
      </c>
      <c r="AM31" s="47">
        <f>IF(AND(AM$3&gt;=VLOOKUP($B15,Inputs!$K$19:$O$33,4,FALSE), AM$3&lt;=VLOOKUP($B15,Inputs!$K$19:$O$33,4,FALSE)+VLOOKUP($B15,Inputs!$K$19:$O$33,5,FALSE) -1),VLOOKUP($B15,Inputs!$K$19:$O$33,3,FALSE)/VLOOKUP($B15,Inputs!$K$19:$O$33,5,FALSE),0)</f>
        <v>0</v>
      </c>
      <c r="AN31" s="48">
        <f>IF(AND(AN$3&gt;=VLOOKUP($B15,Inputs!$K$19:$O$33,4,FALSE), AN$3&lt;=VLOOKUP($B15,Inputs!$K$19:$O$33,4,FALSE)+VLOOKUP($B15,Inputs!$K$19:$O$33,5,FALSE) -1),VLOOKUP($B15,Inputs!$K$19:$O$33,3,FALSE)/VLOOKUP($B15,Inputs!$K$19:$O$33,5,FALSE),0)</f>
        <v>0</v>
      </c>
      <c r="AO31" s="47">
        <f>IF(AND(AO$3&gt;=VLOOKUP($B15,Inputs!$K$19:$O$33,4,FALSE), AO$3&lt;=VLOOKUP($B15,Inputs!$K$19:$O$33,4,FALSE)+VLOOKUP($B15,Inputs!$K$19:$O$33,5,FALSE) -1),VLOOKUP($B15,Inputs!$K$19:$O$33,3,FALSE)/VLOOKUP($B15,Inputs!$K$19:$O$33,5,FALSE),0)</f>
        <v>0</v>
      </c>
      <c r="AP31" s="47">
        <f>IF(AND(AP$3&gt;=VLOOKUP($B15,Inputs!$K$19:$O$33,4,FALSE), AP$3&lt;=VLOOKUP($B15,Inputs!$K$19:$O$33,4,FALSE)+VLOOKUP($B15,Inputs!$K$19:$O$33,5,FALSE) -1),VLOOKUP($B15,Inputs!$K$19:$O$33,3,FALSE)/VLOOKUP($B15,Inputs!$K$19:$O$33,5,FALSE),0)</f>
        <v>0</v>
      </c>
      <c r="AQ31" s="47">
        <f>IF(AND(AQ$3&gt;=VLOOKUP($B15,Inputs!$K$19:$O$33,4,FALSE), AQ$3&lt;=VLOOKUP($B15,Inputs!$K$19:$O$33,4,FALSE)+VLOOKUP($B15,Inputs!$K$19:$O$33,5,FALSE) -1),VLOOKUP($B15,Inputs!$K$19:$O$33,3,FALSE)/VLOOKUP($B15,Inputs!$K$19:$O$33,5,FALSE),0)</f>
        <v>0</v>
      </c>
      <c r="AR31" s="47">
        <f>IF(AND(AR$3&gt;=VLOOKUP($B15,Inputs!$K$19:$O$33,4,FALSE), AR$3&lt;=VLOOKUP($B15,Inputs!$K$19:$O$33,4,FALSE)+VLOOKUP($B15,Inputs!$K$19:$O$33,5,FALSE) -1),VLOOKUP($B15,Inputs!$K$19:$O$33,3,FALSE)/VLOOKUP($B15,Inputs!$K$19:$O$33,5,FALSE),0)</f>
        <v>0</v>
      </c>
      <c r="AS31" s="47">
        <f>IF(AND(AS$3&gt;=VLOOKUP($B15,Inputs!$K$19:$O$33,4,FALSE), AS$3&lt;=VLOOKUP($B15,Inputs!$K$19:$O$33,4,FALSE)+VLOOKUP($B15,Inputs!$K$19:$O$33,5,FALSE) -1),VLOOKUP($B15,Inputs!$K$19:$O$33,3,FALSE)/VLOOKUP($B15,Inputs!$K$19:$O$33,5,FALSE),0)</f>
        <v>0</v>
      </c>
      <c r="AT31" s="47">
        <f>IF(AND(AT$3&gt;=VLOOKUP($B15,Inputs!$K$19:$O$33,4,FALSE), AT$3&lt;=VLOOKUP($B15,Inputs!$K$19:$O$33,4,FALSE)+VLOOKUP($B15,Inputs!$K$19:$O$33,5,FALSE) -1),VLOOKUP($B15,Inputs!$K$19:$O$33,3,FALSE)/VLOOKUP($B15,Inputs!$K$19:$O$33,5,FALSE),0)</f>
        <v>0</v>
      </c>
      <c r="AU31" s="47">
        <f>IF(AND(AU$3&gt;=VLOOKUP($B15,Inputs!$K$19:$O$33,4,FALSE), AU$3&lt;=VLOOKUP($B15,Inputs!$K$19:$O$33,4,FALSE)+VLOOKUP($B15,Inputs!$K$19:$O$33,5,FALSE) -1),VLOOKUP($B15,Inputs!$K$19:$O$33,3,FALSE)/VLOOKUP($B15,Inputs!$K$19:$O$33,5,FALSE),0)</f>
        <v>0</v>
      </c>
      <c r="AV31" s="47">
        <f>IF(AND(AV$3&gt;=VLOOKUP($B15,Inputs!$K$19:$O$33,4,FALSE), AV$3&lt;=VLOOKUP($B15,Inputs!$K$19:$O$33,4,FALSE)+VLOOKUP($B15,Inputs!$K$19:$O$33,5,FALSE) -1),VLOOKUP($B15,Inputs!$K$19:$O$33,3,FALSE)/VLOOKUP($B15,Inputs!$K$19:$O$33,5,FALSE),0)</f>
        <v>0</v>
      </c>
      <c r="AW31" s="47">
        <f>IF(AND(AW$3&gt;=VLOOKUP($B15,Inputs!$K$19:$O$33,4,FALSE), AW$3&lt;=VLOOKUP($B15,Inputs!$K$19:$O$33,4,FALSE)+VLOOKUP($B15,Inputs!$K$19:$O$33,5,FALSE) -1),VLOOKUP($B15,Inputs!$K$19:$O$33,3,FALSE)/VLOOKUP($B15,Inputs!$K$19:$O$33,5,FALSE),0)</f>
        <v>0</v>
      </c>
      <c r="AX31" s="47">
        <f>IF(AND(AX$3&gt;=VLOOKUP($B15,Inputs!$K$19:$O$33,4,FALSE), AX$3&lt;=VLOOKUP($B15,Inputs!$K$19:$O$33,4,FALSE)+VLOOKUP($B15,Inputs!$K$19:$O$33,5,FALSE) -1),VLOOKUP($B15,Inputs!$K$19:$O$33,3,FALSE)/VLOOKUP($B15,Inputs!$K$19:$O$33,5,FALSE),0)</f>
        <v>0</v>
      </c>
      <c r="AY31" s="47">
        <f>IF(AND(AY$3&gt;=VLOOKUP($B15,Inputs!$K$19:$O$33,4,FALSE), AY$3&lt;=VLOOKUP($B15,Inputs!$K$19:$O$33,4,FALSE)+VLOOKUP($B15,Inputs!$K$19:$O$33,5,FALSE) -1),VLOOKUP($B15,Inputs!$K$19:$O$33,3,FALSE)/VLOOKUP($B15,Inputs!$K$19:$O$33,5,FALSE),0)</f>
        <v>0</v>
      </c>
      <c r="AZ31" s="48">
        <f>IF(AND(AZ$3&gt;=VLOOKUP($B15,Inputs!$K$19:$O$33,4,FALSE), AZ$3&lt;=VLOOKUP($B15,Inputs!$K$19:$O$33,4,FALSE)+VLOOKUP($B15,Inputs!$K$19:$O$33,5,FALSE) -1),VLOOKUP($B15,Inputs!$K$19:$O$33,3,FALSE)/VLOOKUP($B15,Inputs!$K$19:$O$33,5,FALSE),0)</f>
        <v>0</v>
      </c>
      <c r="BA31" s="47">
        <f>IF(AND(BA$3&gt;=VLOOKUP($B15,Inputs!$K$19:$O$33,4,FALSE), BA$3&lt;=VLOOKUP($B15,Inputs!$K$19:$O$33,4,FALSE)+VLOOKUP($B15,Inputs!$K$19:$O$33,5,FALSE) -1),VLOOKUP($B15,Inputs!$K$19:$O$33,3,FALSE)/VLOOKUP($B15,Inputs!$K$19:$O$33,5,FALSE),0)</f>
        <v>0</v>
      </c>
      <c r="BB31" s="47">
        <f>IF(AND(BB$3&gt;=VLOOKUP($B15,Inputs!$K$19:$O$33,4,FALSE), BB$3&lt;=VLOOKUP($B15,Inputs!$K$19:$O$33,4,FALSE)+VLOOKUP($B15,Inputs!$K$19:$O$33,5,FALSE) -1),VLOOKUP($B15,Inputs!$K$19:$O$33,3,FALSE)/VLOOKUP($B15,Inputs!$K$19:$O$33,5,FALSE),0)</f>
        <v>0</v>
      </c>
      <c r="BC31" s="47">
        <f>IF(AND(BC$3&gt;=VLOOKUP($B15,Inputs!$K$19:$O$33,4,FALSE), BC$3&lt;=VLOOKUP($B15,Inputs!$K$19:$O$33,4,FALSE)+VLOOKUP($B15,Inputs!$K$19:$O$33,5,FALSE) -1),VLOOKUP($B15,Inputs!$K$19:$O$33,3,FALSE)/VLOOKUP($B15,Inputs!$K$19:$O$33,5,FALSE),0)</f>
        <v>0</v>
      </c>
      <c r="BD31" s="47">
        <f>IF(AND(BD$3&gt;=VLOOKUP($B15,Inputs!$K$19:$O$33,4,FALSE), BD$3&lt;=VLOOKUP($B15,Inputs!$K$19:$O$33,4,FALSE)+VLOOKUP($B15,Inputs!$K$19:$O$33,5,FALSE) -1),VLOOKUP($B15,Inputs!$K$19:$O$33,3,FALSE)/VLOOKUP($B15,Inputs!$K$19:$O$33,5,FALSE),0)</f>
        <v>0</v>
      </c>
      <c r="BE31" s="47">
        <f>IF(AND(BE$3&gt;=VLOOKUP($B15,Inputs!$K$19:$O$33,4,FALSE), BE$3&lt;=VLOOKUP($B15,Inputs!$K$19:$O$33,4,FALSE)+VLOOKUP($B15,Inputs!$K$19:$O$33,5,FALSE) -1),VLOOKUP($B15,Inputs!$K$19:$O$33,3,FALSE)/VLOOKUP($B15,Inputs!$K$19:$O$33,5,FALSE),0)</f>
        <v>0</v>
      </c>
      <c r="BF31" s="47">
        <f>IF(AND(BF$3&gt;=VLOOKUP($B15,Inputs!$K$19:$O$33,4,FALSE), BF$3&lt;=VLOOKUP($B15,Inputs!$K$19:$O$33,4,FALSE)+VLOOKUP($B15,Inputs!$K$19:$O$33,5,FALSE) -1),VLOOKUP($B15,Inputs!$K$19:$O$33,3,FALSE)/VLOOKUP($B15,Inputs!$K$19:$O$33,5,FALSE),0)</f>
        <v>0</v>
      </c>
      <c r="BG31" s="47">
        <f>IF(AND(BG$3&gt;=VLOOKUP($B15,Inputs!$K$19:$O$33,4,FALSE), BG$3&lt;=VLOOKUP($B15,Inputs!$K$19:$O$33,4,FALSE)+VLOOKUP($B15,Inputs!$K$19:$O$33,5,FALSE) -1),VLOOKUP($B15,Inputs!$K$19:$O$33,3,FALSE)/VLOOKUP($B15,Inputs!$K$19:$O$33,5,FALSE),0)</f>
        <v>0</v>
      </c>
      <c r="BH31" s="47">
        <f>IF(AND(BH$3&gt;=VLOOKUP($B15,Inputs!$K$19:$O$33,4,FALSE), BH$3&lt;=VLOOKUP($B15,Inputs!$K$19:$O$33,4,FALSE)+VLOOKUP($B15,Inputs!$K$19:$O$33,5,FALSE) -1),VLOOKUP($B15,Inputs!$K$19:$O$33,3,FALSE)/VLOOKUP($B15,Inputs!$K$19:$O$33,5,FALSE),0)</f>
        <v>0</v>
      </c>
      <c r="BI31" s="47">
        <f>IF(AND(BI$3&gt;=VLOOKUP($B15,Inputs!$K$19:$O$33,4,FALSE), BI$3&lt;=VLOOKUP($B15,Inputs!$K$19:$O$33,4,FALSE)+VLOOKUP($B15,Inputs!$K$19:$O$33,5,FALSE) -1),VLOOKUP($B15,Inputs!$K$19:$O$33,3,FALSE)/VLOOKUP($B15,Inputs!$K$19:$O$33,5,FALSE),0)</f>
        <v>0</v>
      </c>
      <c r="BJ31" s="47">
        <f>IF(AND(BJ$3&gt;=VLOOKUP($B15,Inputs!$K$19:$O$33,4,FALSE), BJ$3&lt;=VLOOKUP($B15,Inputs!$K$19:$O$33,4,FALSE)+VLOOKUP($B15,Inputs!$K$19:$O$33,5,FALSE) -1),VLOOKUP($B15,Inputs!$K$19:$O$33,3,FALSE)/VLOOKUP($B15,Inputs!$K$19:$O$33,5,FALSE),0)</f>
        <v>0</v>
      </c>
      <c r="BK31" s="47">
        <f>IF(AND(BK$3&gt;=VLOOKUP($B15,Inputs!$K$19:$O$33,4,FALSE), BK$3&lt;=VLOOKUP($B15,Inputs!$K$19:$O$33,4,FALSE)+VLOOKUP($B15,Inputs!$K$19:$O$33,5,FALSE) -1),VLOOKUP($B15,Inputs!$K$19:$O$33,3,FALSE)/VLOOKUP($B15,Inputs!$K$19:$O$33,5,FALSE),0)</f>
        <v>0</v>
      </c>
      <c r="BL31" s="49">
        <f>IF(AND(BL$3&gt;=VLOOKUP($B15,Inputs!$K$19:$O$33,4,FALSE), BL$3&lt;=VLOOKUP($B15,Inputs!$K$19:$O$33,4,FALSE)+VLOOKUP($B15,Inputs!$K$19:$O$33,5,FALSE) -1),VLOOKUP($B15,Inputs!$K$19:$O$33,3,FALSE)/VLOOKUP($B15,Inputs!$K$19:$O$33,5,FALSE),0)</f>
        <v>0</v>
      </c>
      <c r="BN31" s="25">
        <f t="shared" si="0"/>
        <v>1000</v>
      </c>
      <c r="BO31" s="25">
        <f t="shared" si="1"/>
        <v>0</v>
      </c>
      <c r="BP31" s="25">
        <f t="shared" si="2"/>
        <v>0</v>
      </c>
      <c r="BQ31" s="25">
        <f t="shared" si="3"/>
        <v>0</v>
      </c>
      <c r="BR31" s="25">
        <f t="shared" si="4"/>
        <v>0</v>
      </c>
    </row>
    <row r="32" spans="2:70" x14ac:dyDescent="0.25">
      <c r="B32" s="45" t="str">
        <f t="shared" si="6"/>
        <v xml:space="preserve">  Other 5</v>
      </c>
      <c r="C32" s="4"/>
      <c r="D32" s="4"/>
      <c r="E32" s="46">
        <f>IF(AND(E$3&gt;=VLOOKUP($B16,Inputs!$K$19:$O$33,4,FALSE), E$3&lt;=VLOOKUP($B16,Inputs!$K$19:$O$33,4,FALSE)+VLOOKUP($B16,Inputs!$K$19:$O$33,5,FALSE) -1),VLOOKUP($B16,Inputs!$K$19:$O$33,3,FALSE)/VLOOKUP($B16,Inputs!$K$19:$O$33,5,FALSE),0)</f>
        <v>0</v>
      </c>
      <c r="F32" s="47">
        <f>IF(AND(F$3&gt;=VLOOKUP($B16,Inputs!$K$19:$O$33,4,FALSE), F$3&lt;=VLOOKUP($B16,Inputs!$K$19:$O$33,4,FALSE)+VLOOKUP($B16,Inputs!$K$19:$O$33,5,FALSE) -1),VLOOKUP($B16,Inputs!$K$19:$O$33,3,FALSE)/VLOOKUP($B16,Inputs!$K$19:$O$33,5,FALSE),0)</f>
        <v>0</v>
      </c>
      <c r="G32" s="47">
        <f>IF(AND(G$3&gt;=VLOOKUP($B16,Inputs!$K$19:$O$33,4,FALSE), G$3&lt;=VLOOKUP($B16,Inputs!$K$19:$O$33,4,FALSE)+VLOOKUP($B16,Inputs!$K$19:$O$33,5,FALSE) -1),VLOOKUP($B16,Inputs!$K$19:$O$33,3,FALSE)/VLOOKUP($B16,Inputs!$K$19:$O$33,5,FALSE),0)</f>
        <v>0</v>
      </c>
      <c r="H32" s="47">
        <f>IF(AND(H$3&gt;=VLOOKUP($B16,Inputs!$K$19:$O$33,4,FALSE), H$3&lt;=VLOOKUP($B16,Inputs!$K$19:$O$33,4,FALSE)+VLOOKUP($B16,Inputs!$K$19:$O$33,5,FALSE) -1),VLOOKUP($B16,Inputs!$K$19:$O$33,3,FALSE)/VLOOKUP($B16,Inputs!$K$19:$O$33,5,FALSE),0)</f>
        <v>0</v>
      </c>
      <c r="I32" s="47">
        <f>IF(AND(I$3&gt;=VLOOKUP($B16,Inputs!$K$19:$O$33,4,FALSE), I$3&lt;=VLOOKUP($B16,Inputs!$K$19:$O$33,4,FALSE)+VLOOKUP($B16,Inputs!$K$19:$O$33,5,FALSE) -1),VLOOKUP($B16,Inputs!$K$19:$O$33,3,FALSE)/VLOOKUP($B16,Inputs!$K$19:$O$33,5,FALSE),0)</f>
        <v>0</v>
      </c>
      <c r="J32" s="47">
        <f>IF(AND(J$3&gt;=VLOOKUP($B16,Inputs!$K$19:$O$33,4,FALSE), J$3&lt;=VLOOKUP($B16,Inputs!$K$19:$O$33,4,FALSE)+VLOOKUP($B16,Inputs!$K$19:$O$33,5,FALSE) -1),VLOOKUP($B16,Inputs!$K$19:$O$33,3,FALSE)/VLOOKUP($B16,Inputs!$K$19:$O$33,5,FALSE),0)</f>
        <v>0</v>
      </c>
      <c r="K32" s="47">
        <f>IF(AND(K$3&gt;=VLOOKUP($B16,Inputs!$K$19:$O$33,4,FALSE), K$3&lt;=VLOOKUP($B16,Inputs!$K$19:$O$33,4,FALSE)+VLOOKUP($B16,Inputs!$K$19:$O$33,5,FALSE) -1),VLOOKUP($B16,Inputs!$K$19:$O$33,3,FALSE)/VLOOKUP($B16,Inputs!$K$19:$O$33,5,FALSE),0)</f>
        <v>0</v>
      </c>
      <c r="L32" s="47">
        <f>IF(AND(L$3&gt;=VLOOKUP($B16,Inputs!$K$19:$O$33,4,FALSE), L$3&lt;=VLOOKUP($B16,Inputs!$K$19:$O$33,4,FALSE)+VLOOKUP($B16,Inputs!$K$19:$O$33,5,FALSE) -1),VLOOKUP($B16,Inputs!$K$19:$O$33,3,FALSE)/VLOOKUP($B16,Inputs!$K$19:$O$33,5,FALSE),0)</f>
        <v>0</v>
      </c>
      <c r="M32" s="47">
        <f>IF(AND(M$3&gt;=VLOOKUP($B16,Inputs!$K$19:$O$33,4,FALSE), M$3&lt;=VLOOKUP($B16,Inputs!$K$19:$O$33,4,FALSE)+VLOOKUP($B16,Inputs!$K$19:$O$33,5,FALSE) -1),VLOOKUP($B16,Inputs!$K$19:$O$33,3,FALSE)/VLOOKUP($B16,Inputs!$K$19:$O$33,5,FALSE),0)</f>
        <v>166.66666666666666</v>
      </c>
      <c r="N32" s="47">
        <f>IF(AND(N$3&gt;=VLOOKUP($B16,Inputs!$K$19:$O$33,4,FALSE), N$3&lt;=VLOOKUP($B16,Inputs!$K$19:$O$33,4,FALSE)+VLOOKUP($B16,Inputs!$K$19:$O$33,5,FALSE) -1),VLOOKUP($B16,Inputs!$K$19:$O$33,3,FALSE)/VLOOKUP($B16,Inputs!$K$19:$O$33,5,FALSE),0)</f>
        <v>166.66666666666666</v>
      </c>
      <c r="O32" s="47">
        <f>IF(AND(O$3&gt;=VLOOKUP($B16,Inputs!$K$19:$O$33,4,FALSE), O$3&lt;=VLOOKUP($B16,Inputs!$K$19:$O$33,4,FALSE)+VLOOKUP($B16,Inputs!$K$19:$O$33,5,FALSE) -1),VLOOKUP($B16,Inputs!$K$19:$O$33,3,FALSE)/VLOOKUP($B16,Inputs!$K$19:$O$33,5,FALSE),0)</f>
        <v>166.66666666666666</v>
      </c>
      <c r="P32" s="48">
        <f>IF(AND(P$3&gt;=VLOOKUP($B16,Inputs!$K$19:$O$33,4,FALSE), P$3&lt;=VLOOKUP($B16,Inputs!$K$19:$O$33,4,FALSE)+VLOOKUP($B16,Inputs!$K$19:$O$33,5,FALSE) -1),VLOOKUP($B16,Inputs!$K$19:$O$33,3,FALSE)/VLOOKUP($B16,Inputs!$K$19:$O$33,5,FALSE),0)</f>
        <v>166.66666666666666</v>
      </c>
      <c r="Q32" s="47">
        <f>IF(AND(Q$3&gt;=VLOOKUP($B16,Inputs!$K$19:$O$33,4,FALSE), Q$3&lt;=VLOOKUP($B16,Inputs!$K$19:$O$33,4,FALSE)+VLOOKUP($B16,Inputs!$K$19:$O$33,5,FALSE) -1),VLOOKUP($B16,Inputs!$K$19:$O$33,3,FALSE)/VLOOKUP($B16,Inputs!$K$19:$O$33,5,FALSE),0)</f>
        <v>166.66666666666666</v>
      </c>
      <c r="R32" s="47">
        <f>IF(AND(R$3&gt;=VLOOKUP($B16,Inputs!$K$19:$O$33,4,FALSE), R$3&lt;=VLOOKUP($B16,Inputs!$K$19:$O$33,4,FALSE)+VLOOKUP($B16,Inputs!$K$19:$O$33,5,FALSE) -1),VLOOKUP($B16,Inputs!$K$19:$O$33,3,FALSE)/VLOOKUP($B16,Inputs!$K$19:$O$33,5,FALSE),0)</f>
        <v>166.66666666666666</v>
      </c>
      <c r="S32" s="47">
        <f>IF(AND(S$3&gt;=VLOOKUP($B16,Inputs!$K$19:$O$33,4,FALSE), S$3&lt;=VLOOKUP($B16,Inputs!$K$19:$O$33,4,FALSE)+VLOOKUP($B16,Inputs!$K$19:$O$33,5,FALSE) -1),VLOOKUP($B16,Inputs!$K$19:$O$33,3,FALSE)/VLOOKUP($B16,Inputs!$K$19:$O$33,5,FALSE),0)</f>
        <v>0</v>
      </c>
      <c r="T32" s="47">
        <f>IF(AND(T$3&gt;=VLOOKUP($B16,Inputs!$K$19:$O$33,4,FALSE), T$3&lt;=VLOOKUP($B16,Inputs!$K$19:$O$33,4,FALSE)+VLOOKUP($B16,Inputs!$K$19:$O$33,5,FALSE) -1),VLOOKUP($B16,Inputs!$K$19:$O$33,3,FALSE)/VLOOKUP($B16,Inputs!$K$19:$O$33,5,FALSE),0)</f>
        <v>0</v>
      </c>
      <c r="U32" s="47">
        <f>IF(AND(U$3&gt;=VLOOKUP($B16,Inputs!$K$19:$O$33,4,FALSE), U$3&lt;=VLOOKUP($B16,Inputs!$K$19:$O$33,4,FALSE)+VLOOKUP($B16,Inputs!$K$19:$O$33,5,FALSE) -1),VLOOKUP($B16,Inputs!$K$19:$O$33,3,FALSE)/VLOOKUP($B16,Inputs!$K$19:$O$33,5,FALSE),0)</f>
        <v>0</v>
      </c>
      <c r="V32" s="47">
        <f>IF(AND(V$3&gt;=VLOOKUP($B16,Inputs!$K$19:$O$33,4,FALSE), V$3&lt;=VLOOKUP($B16,Inputs!$K$19:$O$33,4,FALSE)+VLOOKUP($B16,Inputs!$K$19:$O$33,5,FALSE) -1),VLOOKUP($B16,Inputs!$K$19:$O$33,3,FALSE)/VLOOKUP($B16,Inputs!$K$19:$O$33,5,FALSE),0)</f>
        <v>0</v>
      </c>
      <c r="W32" s="47">
        <f>IF(AND(W$3&gt;=VLOOKUP($B16,Inputs!$K$19:$O$33,4,FALSE), W$3&lt;=VLOOKUP($B16,Inputs!$K$19:$O$33,4,FALSE)+VLOOKUP($B16,Inputs!$K$19:$O$33,5,FALSE) -1),VLOOKUP($B16,Inputs!$K$19:$O$33,3,FALSE)/VLOOKUP($B16,Inputs!$K$19:$O$33,5,FALSE),0)</f>
        <v>0</v>
      </c>
      <c r="X32" s="47">
        <f>IF(AND(X$3&gt;=VLOOKUP($B16,Inputs!$K$19:$O$33,4,FALSE), X$3&lt;=VLOOKUP($B16,Inputs!$K$19:$O$33,4,FALSE)+VLOOKUP($B16,Inputs!$K$19:$O$33,5,FALSE) -1),VLOOKUP($B16,Inputs!$K$19:$O$33,3,FALSE)/VLOOKUP($B16,Inputs!$K$19:$O$33,5,FALSE),0)</f>
        <v>0</v>
      </c>
      <c r="Y32" s="47">
        <f>IF(AND(Y$3&gt;=VLOOKUP($B16,Inputs!$K$19:$O$33,4,FALSE), Y$3&lt;=VLOOKUP($B16,Inputs!$K$19:$O$33,4,FALSE)+VLOOKUP($B16,Inputs!$K$19:$O$33,5,FALSE) -1),VLOOKUP($B16,Inputs!$K$19:$O$33,3,FALSE)/VLOOKUP($B16,Inputs!$K$19:$O$33,5,FALSE),0)</f>
        <v>0</v>
      </c>
      <c r="Z32" s="47">
        <f>IF(AND(Z$3&gt;=VLOOKUP($B16,Inputs!$K$19:$O$33,4,FALSE), Z$3&lt;=VLOOKUP($B16,Inputs!$K$19:$O$33,4,FALSE)+VLOOKUP($B16,Inputs!$K$19:$O$33,5,FALSE) -1),VLOOKUP($B16,Inputs!$K$19:$O$33,3,FALSE)/VLOOKUP($B16,Inputs!$K$19:$O$33,5,FALSE),0)</f>
        <v>0</v>
      </c>
      <c r="AA32" s="47">
        <f>IF(AND(AA$3&gt;=VLOOKUP($B16,Inputs!$K$19:$O$33,4,FALSE), AA$3&lt;=VLOOKUP($B16,Inputs!$K$19:$O$33,4,FALSE)+VLOOKUP($B16,Inputs!$K$19:$O$33,5,FALSE) -1),VLOOKUP($B16,Inputs!$K$19:$O$33,3,FALSE)/VLOOKUP($B16,Inputs!$K$19:$O$33,5,FALSE),0)</f>
        <v>0</v>
      </c>
      <c r="AB32" s="48">
        <f>IF(AND(AB$3&gt;=VLOOKUP($B16,Inputs!$K$19:$O$33,4,FALSE), AB$3&lt;=VLOOKUP($B16,Inputs!$K$19:$O$33,4,FALSE)+VLOOKUP($B16,Inputs!$K$19:$O$33,5,FALSE) -1),VLOOKUP($B16,Inputs!$K$19:$O$33,3,FALSE)/VLOOKUP($B16,Inputs!$K$19:$O$33,5,FALSE),0)</f>
        <v>0</v>
      </c>
      <c r="AC32" s="47">
        <f>IF(AND(AC$3&gt;=VLOOKUP($B16,Inputs!$K$19:$O$33,4,FALSE), AC$3&lt;=VLOOKUP($B16,Inputs!$K$19:$O$33,4,FALSE)+VLOOKUP($B16,Inputs!$K$19:$O$33,5,FALSE) -1),VLOOKUP($B16,Inputs!$K$19:$O$33,3,FALSE)/VLOOKUP($B16,Inputs!$K$19:$O$33,5,FALSE),0)</f>
        <v>0</v>
      </c>
      <c r="AD32" s="47">
        <f>IF(AND(AD$3&gt;=VLOOKUP($B16,Inputs!$K$19:$O$33,4,FALSE), AD$3&lt;=VLOOKUP($B16,Inputs!$K$19:$O$33,4,FALSE)+VLOOKUP($B16,Inputs!$K$19:$O$33,5,FALSE) -1),VLOOKUP($B16,Inputs!$K$19:$O$33,3,FALSE)/VLOOKUP($B16,Inputs!$K$19:$O$33,5,FALSE),0)</f>
        <v>0</v>
      </c>
      <c r="AE32" s="47">
        <f>IF(AND(AE$3&gt;=VLOOKUP($B16,Inputs!$K$19:$O$33,4,FALSE), AE$3&lt;=VLOOKUP($B16,Inputs!$K$19:$O$33,4,FALSE)+VLOOKUP($B16,Inputs!$K$19:$O$33,5,FALSE) -1),VLOOKUP($B16,Inputs!$K$19:$O$33,3,FALSE)/VLOOKUP($B16,Inputs!$K$19:$O$33,5,FALSE),0)</f>
        <v>0</v>
      </c>
      <c r="AF32" s="47">
        <f>IF(AND(AF$3&gt;=VLOOKUP($B16,Inputs!$K$19:$O$33,4,FALSE), AF$3&lt;=VLOOKUP($B16,Inputs!$K$19:$O$33,4,FALSE)+VLOOKUP($B16,Inputs!$K$19:$O$33,5,FALSE) -1),VLOOKUP($B16,Inputs!$K$19:$O$33,3,FALSE)/VLOOKUP($B16,Inputs!$K$19:$O$33,5,FALSE),0)</f>
        <v>0</v>
      </c>
      <c r="AG32" s="47">
        <f>IF(AND(AG$3&gt;=VLOOKUP($B16,Inputs!$K$19:$O$33,4,FALSE), AG$3&lt;=VLOOKUP($B16,Inputs!$K$19:$O$33,4,FALSE)+VLOOKUP($B16,Inputs!$K$19:$O$33,5,FALSE) -1),VLOOKUP($B16,Inputs!$K$19:$O$33,3,FALSE)/VLOOKUP($B16,Inputs!$K$19:$O$33,5,FALSE),0)</f>
        <v>0</v>
      </c>
      <c r="AH32" s="47">
        <f>IF(AND(AH$3&gt;=VLOOKUP($B16,Inputs!$K$19:$O$33,4,FALSE), AH$3&lt;=VLOOKUP($B16,Inputs!$K$19:$O$33,4,FALSE)+VLOOKUP($B16,Inputs!$K$19:$O$33,5,FALSE) -1),VLOOKUP($B16,Inputs!$K$19:$O$33,3,FALSE)/VLOOKUP($B16,Inputs!$K$19:$O$33,5,FALSE),0)</f>
        <v>0</v>
      </c>
      <c r="AI32" s="47">
        <f>IF(AND(AI$3&gt;=VLOOKUP($B16,Inputs!$K$19:$O$33,4,FALSE), AI$3&lt;=VLOOKUP($B16,Inputs!$K$19:$O$33,4,FALSE)+VLOOKUP($B16,Inputs!$K$19:$O$33,5,FALSE) -1),VLOOKUP($B16,Inputs!$K$19:$O$33,3,FALSE)/VLOOKUP($B16,Inputs!$K$19:$O$33,5,FALSE),0)</f>
        <v>0</v>
      </c>
      <c r="AJ32" s="47">
        <f>IF(AND(AJ$3&gt;=VLOOKUP($B16,Inputs!$K$19:$O$33,4,FALSE), AJ$3&lt;=VLOOKUP($B16,Inputs!$K$19:$O$33,4,FALSE)+VLOOKUP($B16,Inputs!$K$19:$O$33,5,FALSE) -1),VLOOKUP($B16,Inputs!$K$19:$O$33,3,FALSE)/VLOOKUP($B16,Inputs!$K$19:$O$33,5,FALSE),0)</f>
        <v>0</v>
      </c>
      <c r="AK32" s="47">
        <f>IF(AND(AK$3&gt;=VLOOKUP($B16,Inputs!$K$19:$O$33,4,FALSE), AK$3&lt;=VLOOKUP($B16,Inputs!$K$19:$O$33,4,FALSE)+VLOOKUP($B16,Inputs!$K$19:$O$33,5,FALSE) -1),VLOOKUP($B16,Inputs!$K$19:$O$33,3,FALSE)/VLOOKUP($B16,Inputs!$K$19:$O$33,5,FALSE),0)</f>
        <v>0</v>
      </c>
      <c r="AL32" s="47">
        <f>IF(AND(AL$3&gt;=VLOOKUP($B16,Inputs!$K$19:$O$33,4,FALSE), AL$3&lt;=VLOOKUP($B16,Inputs!$K$19:$O$33,4,FALSE)+VLOOKUP($B16,Inputs!$K$19:$O$33,5,FALSE) -1),VLOOKUP($B16,Inputs!$K$19:$O$33,3,FALSE)/VLOOKUP($B16,Inputs!$K$19:$O$33,5,FALSE),0)</f>
        <v>0</v>
      </c>
      <c r="AM32" s="47">
        <f>IF(AND(AM$3&gt;=VLOOKUP($B16,Inputs!$K$19:$O$33,4,FALSE), AM$3&lt;=VLOOKUP($B16,Inputs!$K$19:$O$33,4,FALSE)+VLOOKUP($B16,Inputs!$K$19:$O$33,5,FALSE) -1),VLOOKUP($B16,Inputs!$K$19:$O$33,3,FALSE)/VLOOKUP($B16,Inputs!$K$19:$O$33,5,FALSE),0)</f>
        <v>0</v>
      </c>
      <c r="AN32" s="48">
        <f>IF(AND(AN$3&gt;=VLOOKUP($B16,Inputs!$K$19:$O$33,4,FALSE), AN$3&lt;=VLOOKUP($B16,Inputs!$K$19:$O$33,4,FALSE)+VLOOKUP($B16,Inputs!$K$19:$O$33,5,FALSE) -1),VLOOKUP($B16,Inputs!$K$19:$O$33,3,FALSE)/VLOOKUP($B16,Inputs!$K$19:$O$33,5,FALSE),0)</f>
        <v>0</v>
      </c>
      <c r="AO32" s="47">
        <f>IF(AND(AO$3&gt;=VLOOKUP($B16,Inputs!$K$19:$O$33,4,FALSE), AO$3&lt;=VLOOKUP($B16,Inputs!$K$19:$O$33,4,FALSE)+VLOOKUP($B16,Inputs!$K$19:$O$33,5,FALSE) -1),VLOOKUP($B16,Inputs!$K$19:$O$33,3,FALSE)/VLOOKUP($B16,Inputs!$K$19:$O$33,5,FALSE),0)</f>
        <v>0</v>
      </c>
      <c r="AP32" s="47">
        <f>IF(AND(AP$3&gt;=VLOOKUP($B16,Inputs!$K$19:$O$33,4,FALSE), AP$3&lt;=VLOOKUP($B16,Inputs!$K$19:$O$33,4,FALSE)+VLOOKUP($B16,Inputs!$K$19:$O$33,5,FALSE) -1),VLOOKUP($B16,Inputs!$K$19:$O$33,3,FALSE)/VLOOKUP($B16,Inputs!$K$19:$O$33,5,FALSE),0)</f>
        <v>0</v>
      </c>
      <c r="AQ32" s="47">
        <f>IF(AND(AQ$3&gt;=VLOOKUP($B16,Inputs!$K$19:$O$33,4,FALSE), AQ$3&lt;=VLOOKUP($B16,Inputs!$K$19:$O$33,4,FALSE)+VLOOKUP($B16,Inputs!$K$19:$O$33,5,FALSE) -1),VLOOKUP($B16,Inputs!$K$19:$O$33,3,FALSE)/VLOOKUP($B16,Inputs!$K$19:$O$33,5,FALSE),0)</f>
        <v>0</v>
      </c>
      <c r="AR32" s="47">
        <f>IF(AND(AR$3&gt;=VLOOKUP($B16,Inputs!$K$19:$O$33,4,FALSE), AR$3&lt;=VLOOKUP($B16,Inputs!$K$19:$O$33,4,FALSE)+VLOOKUP($B16,Inputs!$K$19:$O$33,5,FALSE) -1),VLOOKUP($B16,Inputs!$K$19:$O$33,3,FALSE)/VLOOKUP($B16,Inputs!$K$19:$O$33,5,FALSE),0)</f>
        <v>0</v>
      </c>
      <c r="AS32" s="47">
        <f>IF(AND(AS$3&gt;=VLOOKUP($B16,Inputs!$K$19:$O$33,4,FALSE), AS$3&lt;=VLOOKUP($B16,Inputs!$K$19:$O$33,4,FALSE)+VLOOKUP($B16,Inputs!$K$19:$O$33,5,FALSE) -1),VLOOKUP($B16,Inputs!$K$19:$O$33,3,FALSE)/VLOOKUP($B16,Inputs!$K$19:$O$33,5,FALSE),0)</f>
        <v>0</v>
      </c>
      <c r="AT32" s="47">
        <f>IF(AND(AT$3&gt;=VLOOKUP($B16,Inputs!$K$19:$O$33,4,FALSE), AT$3&lt;=VLOOKUP($B16,Inputs!$K$19:$O$33,4,FALSE)+VLOOKUP($B16,Inputs!$K$19:$O$33,5,FALSE) -1),VLOOKUP($B16,Inputs!$K$19:$O$33,3,FALSE)/VLOOKUP($B16,Inputs!$K$19:$O$33,5,FALSE),0)</f>
        <v>0</v>
      </c>
      <c r="AU32" s="47">
        <f>IF(AND(AU$3&gt;=VLOOKUP($B16,Inputs!$K$19:$O$33,4,FALSE), AU$3&lt;=VLOOKUP($B16,Inputs!$K$19:$O$33,4,FALSE)+VLOOKUP($B16,Inputs!$K$19:$O$33,5,FALSE) -1),VLOOKUP($B16,Inputs!$K$19:$O$33,3,FALSE)/VLOOKUP($B16,Inputs!$K$19:$O$33,5,FALSE),0)</f>
        <v>0</v>
      </c>
      <c r="AV32" s="47">
        <f>IF(AND(AV$3&gt;=VLOOKUP($B16,Inputs!$K$19:$O$33,4,FALSE), AV$3&lt;=VLOOKUP($B16,Inputs!$K$19:$O$33,4,FALSE)+VLOOKUP($B16,Inputs!$K$19:$O$33,5,FALSE) -1),VLOOKUP($B16,Inputs!$K$19:$O$33,3,FALSE)/VLOOKUP($B16,Inputs!$K$19:$O$33,5,FALSE),0)</f>
        <v>0</v>
      </c>
      <c r="AW32" s="47">
        <f>IF(AND(AW$3&gt;=VLOOKUP($B16,Inputs!$K$19:$O$33,4,FALSE), AW$3&lt;=VLOOKUP($B16,Inputs!$K$19:$O$33,4,FALSE)+VLOOKUP($B16,Inputs!$K$19:$O$33,5,FALSE) -1),VLOOKUP($B16,Inputs!$K$19:$O$33,3,FALSE)/VLOOKUP($B16,Inputs!$K$19:$O$33,5,FALSE),0)</f>
        <v>0</v>
      </c>
      <c r="AX32" s="47">
        <f>IF(AND(AX$3&gt;=VLOOKUP($B16,Inputs!$K$19:$O$33,4,FALSE), AX$3&lt;=VLOOKUP($B16,Inputs!$K$19:$O$33,4,FALSE)+VLOOKUP($B16,Inputs!$K$19:$O$33,5,FALSE) -1),VLOOKUP($B16,Inputs!$K$19:$O$33,3,FALSE)/VLOOKUP($B16,Inputs!$K$19:$O$33,5,FALSE),0)</f>
        <v>0</v>
      </c>
      <c r="AY32" s="47">
        <f>IF(AND(AY$3&gt;=VLOOKUP($B16,Inputs!$K$19:$O$33,4,FALSE), AY$3&lt;=VLOOKUP($B16,Inputs!$K$19:$O$33,4,FALSE)+VLOOKUP($B16,Inputs!$K$19:$O$33,5,FALSE) -1),VLOOKUP($B16,Inputs!$K$19:$O$33,3,FALSE)/VLOOKUP($B16,Inputs!$K$19:$O$33,5,FALSE),0)</f>
        <v>0</v>
      </c>
      <c r="AZ32" s="48">
        <f>IF(AND(AZ$3&gt;=VLOOKUP($B16,Inputs!$K$19:$O$33,4,FALSE), AZ$3&lt;=VLOOKUP($B16,Inputs!$K$19:$O$33,4,FALSE)+VLOOKUP($B16,Inputs!$K$19:$O$33,5,FALSE) -1),VLOOKUP($B16,Inputs!$K$19:$O$33,3,FALSE)/VLOOKUP($B16,Inputs!$K$19:$O$33,5,FALSE),0)</f>
        <v>0</v>
      </c>
      <c r="BA32" s="47">
        <f>IF(AND(BA$3&gt;=VLOOKUP($B16,Inputs!$K$19:$O$33,4,FALSE), BA$3&lt;=VLOOKUP($B16,Inputs!$K$19:$O$33,4,FALSE)+VLOOKUP($B16,Inputs!$K$19:$O$33,5,FALSE) -1),VLOOKUP($B16,Inputs!$K$19:$O$33,3,FALSE)/VLOOKUP($B16,Inputs!$K$19:$O$33,5,FALSE),0)</f>
        <v>0</v>
      </c>
      <c r="BB32" s="47">
        <f>IF(AND(BB$3&gt;=VLOOKUP($B16,Inputs!$K$19:$O$33,4,FALSE), BB$3&lt;=VLOOKUP($B16,Inputs!$K$19:$O$33,4,FALSE)+VLOOKUP($B16,Inputs!$K$19:$O$33,5,FALSE) -1),VLOOKUP($B16,Inputs!$K$19:$O$33,3,FALSE)/VLOOKUP($B16,Inputs!$K$19:$O$33,5,FALSE),0)</f>
        <v>0</v>
      </c>
      <c r="BC32" s="47">
        <f>IF(AND(BC$3&gt;=VLOOKUP($B16,Inputs!$K$19:$O$33,4,FALSE), BC$3&lt;=VLOOKUP($B16,Inputs!$K$19:$O$33,4,FALSE)+VLOOKUP($B16,Inputs!$K$19:$O$33,5,FALSE) -1),VLOOKUP($B16,Inputs!$K$19:$O$33,3,FALSE)/VLOOKUP($B16,Inputs!$K$19:$O$33,5,FALSE),0)</f>
        <v>0</v>
      </c>
      <c r="BD32" s="47">
        <f>IF(AND(BD$3&gt;=VLOOKUP($B16,Inputs!$K$19:$O$33,4,FALSE), BD$3&lt;=VLOOKUP($B16,Inputs!$K$19:$O$33,4,FALSE)+VLOOKUP($B16,Inputs!$K$19:$O$33,5,FALSE) -1),VLOOKUP($B16,Inputs!$K$19:$O$33,3,FALSE)/VLOOKUP($B16,Inputs!$K$19:$O$33,5,FALSE),0)</f>
        <v>0</v>
      </c>
      <c r="BE32" s="47">
        <f>IF(AND(BE$3&gt;=VLOOKUP($B16,Inputs!$K$19:$O$33,4,FALSE), BE$3&lt;=VLOOKUP($B16,Inputs!$K$19:$O$33,4,FALSE)+VLOOKUP($B16,Inputs!$K$19:$O$33,5,FALSE) -1),VLOOKUP($B16,Inputs!$K$19:$O$33,3,FALSE)/VLOOKUP($B16,Inputs!$K$19:$O$33,5,FALSE),0)</f>
        <v>0</v>
      </c>
      <c r="BF32" s="47">
        <f>IF(AND(BF$3&gt;=VLOOKUP($B16,Inputs!$K$19:$O$33,4,FALSE), BF$3&lt;=VLOOKUP($B16,Inputs!$K$19:$O$33,4,FALSE)+VLOOKUP($B16,Inputs!$K$19:$O$33,5,FALSE) -1),VLOOKUP($B16,Inputs!$K$19:$O$33,3,FALSE)/VLOOKUP($B16,Inputs!$K$19:$O$33,5,FALSE),0)</f>
        <v>0</v>
      </c>
      <c r="BG32" s="47">
        <f>IF(AND(BG$3&gt;=VLOOKUP($B16,Inputs!$K$19:$O$33,4,FALSE), BG$3&lt;=VLOOKUP($B16,Inputs!$K$19:$O$33,4,FALSE)+VLOOKUP($B16,Inputs!$K$19:$O$33,5,FALSE) -1),VLOOKUP($B16,Inputs!$K$19:$O$33,3,FALSE)/VLOOKUP($B16,Inputs!$K$19:$O$33,5,FALSE),0)</f>
        <v>0</v>
      </c>
      <c r="BH32" s="47">
        <f>IF(AND(BH$3&gt;=VLOOKUP($B16,Inputs!$K$19:$O$33,4,FALSE), BH$3&lt;=VLOOKUP($B16,Inputs!$K$19:$O$33,4,FALSE)+VLOOKUP($B16,Inputs!$K$19:$O$33,5,FALSE) -1),VLOOKUP($B16,Inputs!$K$19:$O$33,3,FALSE)/VLOOKUP($B16,Inputs!$K$19:$O$33,5,FALSE),0)</f>
        <v>0</v>
      </c>
      <c r="BI32" s="47">
        <f>IF(AND(BI$3&gt;=VLOOKUP($B16,Inputs!$K$19:$O$33,4,FALSE), BI$3&lt;=VLOOKUP($B16,Inputs!$K$19:$O$33,4,FALSE)+VLOOKUP($B16,Inputs!$K$19:$O$33,5,FALSE) -1),VLOOKUP($B16,Inputs!$K$19:$O$33,3,FALSE)/VLOOKUP($B16,Inputs!$K$19:$O$33,5,FALSE),0)</f>
        <v>0</v>
      </c>
      <c r="BJ32" s="47">
        <f>IF(AND(BJ$3&gt;=VLOOKUP($B16,Inputs!$K$19:$O$33,4,FALSE), BJ$3&lt;=VLOOKUP($B16,Inputs!$K$19:$O$33,4,FALSE)+VLOOKUP($B16,Inputs!$K$19:$O$33,5,FALSE) -1),VLOOKUP($B16,Inputs!$K$19:$O$33,3,FALSE)/VLOOKUP($B16,Inputs!$K$19:$O$33,5,FALSE),0)</f>
        <v>0</v>
      </c>
      <c r="BK32" s="47">
        <f>IF(AND(BK$3&gt;=VLOOKUP($B16,Inputs!$K$19:$O$33,4,FALSE), BK$3&lt;=VLOOKUP($B16,Inputs!$K$19:$O$33,4,FALSE)+VLOOKUP($B16,Inputs!$K$19:$O$33,5,FALSE) -1),VLOOKUP($B16,Inputs!$K$19:$O$33,3,FALSE)/VLOOKUP($B16,Inputs!$K$19:$O$33,5,FALSE),0)</f>
        <v>0</v>
      </c>
      <c r="BL32" s="49">
        <f>IF(AND(BL$3&gt;=VLOOKUP($B16,Inputs!$K$19:$O$33,4,FALSE), BL$3&lt;=VLOOKUP($B16,Inputs!$K$19:$O$33,4,FALSE)+VLOOKUP($B16,Inputs!$K$19:$O$33,5,FALSE) -1),VLOOKUP($B16,Inputs!$K$19:$O$33,3,FALSE)/VLOOKUP($B16,Inputs!$K$19:$O$33,5,FALSE),0)</f>
        <v>0</v>
      </c>
      <c r="BN32" s="25">
        <f t="shared" si="0"/>
        <v>666.66666666666663</v>
      </c>
      <c r="BO32" s="25">
        <f t="shared" si="1"/>
        <v>333.33333333333331</v>
      </c>
      <c r="BP32" s="25">
        <f t="shared" si="2"/>
        <v>0</v>
      </c>
      <c r="BQ32" s="25">
        <f t="shared" si="3"/>
        <v>0</v>
      </c>
      <c r="BR32" s="25">
        <f t="shared" si="4"/>
        <v>0</v>
      </c>
    </row>
    <row r="33" spans="2:70" x14ac:dyDescent="0.25">
      <c r="B33" s="45" t="str">
        <f t="shared" si="6"/>
        <v xml:space="preserve">  Other 6</v>
      </c>
      <c r="C33" s="4"/>
      <c r="D33" s="4"/>
      <c r="E33" s="46">
        <f>IF(AND(E$3&gt;=VLOOKUP($B17,Inputs!$K$19:$O$33,4,FALSE), E$3&lt;=VLOOKUP($B17,Inputs!$K$19:$O$33,4,FALSE)+VLOOKUP($B17,Inputs!$K$19:$O$33,5,FALSE) -1),VLOOKUP($B17,Inputs!$K$19:$O$33,3,FALSE)/VLOOKUP($B17,Inputs!$K$19:$O$33,5,FALSE),0)</f>
        <v>0</v>
      </c>
      <c r="F33" s="47">
        <f>IF(AND(F$3&gt;=VLOOKUP($B17,Inputs!$K$19:$O$33,4,FALSE), F$3&lt;=VLOOKUP($B17,Inputs!$K$19:$O$33,4,FALSE)+VLOOKUP($B17,Inputs!$K$19:$O$33,5,FALSE) -1),VLOOKUP($B17,Inputs!$K$19:$O$33,3,FALSE)/VLOOKUP($B17,Inputs!$K$19:$O$33,5,FALSE),0)</f>
        <v>0</v>
      </c>
      <c r="G33" s="47">
        <f>IF(AND(G$3&gt;=VLOOKUP($B17,Inputs!$K$19:$O$33,4,FALSE), G$3&lt;=VLOOKUP($B17,Inputs!$K$19:$O$33,4,FALSE)+VLOOKUP($B17,Inputs!$K$19:$O$33,5,FALSE) -1),VLOOKUP($B17,Inputs!$K$19:$O$33,3,FALSE)/VLOOKUP($B17,Inputs!$K$19:$O$33,5,FALSE),0)</f>
        <v>0</v>
      </c>
      <c r="H33" s="47">
        <f>IF(AND(H$3&gt;=VLOOKUP($B17,Inputs!$K$19:$O$33,4,FALSE), H$3&lt;=VLOOKUP($B17,Inputs!$K$19:$O$33,4,FALSE)+VLOOKUP($B17,Inputs!$K$19:$O$33,5,FALSE) -1),VLOOKUP($B17,Inputs!$K$19:$O$33,3,FALSE)/VLOOKUP($B17,Inputs!$K$19:$O$33,5,FALSE),0)</f>
        <v>0</v>
      </c>
      <c r="I33" s="47">
        <f>IF(AND(I$3&gt;=VLOOKUP($B17,Inputs!$K$19:$O$33,4,FALSE), I$3&lt;=VLOOKUP($B17,Inputs!$K$19:$O$33,4,FALSE)+VLOOKUP($B17,Inputs!$K$19:$O$33,5,FALSE) -1),VLOOKUP($B17,Inputs!$K$19:$O$33,3,FALSE)/VLOOKUP($B17,Inputs!$K$19:$O$33,5,FALSE),0)</f>
        <v>0</v>
      </c>
      <c r="J33" s="47">
        <f>IF(AND(J$3&gt;=VLOOKUP($B17,Inputs!$K$19:$O$33,4,FALSE), J$3&lt;=VLOOKUP($B17,Inputs!$K$19:$O$33,4,FALSE)+VLOOKUP($B17,Inputs!$K$19:$O$33,5,FALSE) -1),VLOOKUP($B17,Inputs!$K$19:$O$33,3,FALSE)/VLOOKUP($B17,Inputs!$K$19:$O$33,5,FALSE),0)</f>
        <v>0</v>
      </c>
      <c r="K33" s="47">
        <f>IF(AND(K$3&gt;=VLOOKUP($B17,Inputs!$K$19:$O$33,4,FALSE), K$3&lt;=VLOOKUP($B17,Inputs!$K$19:$O$33,4,FALSE)+VLOOKUP($B17,Inputs!$K$19:$O$33,5,FALSE) -1),VLOOKUP($B17,Inputs!$K$19:$O$33,3,FALSE)/VLOOKUP($B17,Inputs!$K$19:$O$33,5,FALSE),0)</f>
        <v>0</v>
      </c>
      <c r="L33" s="47">
        <f>IF(AND(L$3&gt;=VLOOKUP($B17,Inputs!$K$19:$O$33,4,FALSE), L$3&lt;=VLOOKUP($B17,Inputs!$K$19:$O$33,4,FALSE)+VLOOKUP($B17,Inputs!$K$19:$O$33,5,FALSE) -1),VLOOKUP($B17,Inputs!$K$19:$O$33,3,FALSE)/VLOOKUP($B17,Inputs!$K$19:$O$33,5,FALSE),0)</f>
        <v>0</v>
      </c>
      <c r="M33" s="47">
        <f>IF(AND(M$3&gt;=VLOOKUP($B17,Inputs!$K$19:$O$33,4,FALSE), M$3&lt;=VLOOKUP($B17,Inputs!$K$19:$O$33,4,FALSE)+VLOOKUP($B17,Inputs!$K$19:$O$33,5,FALSE) -1),VLOOKUP($B17,Inputs!$K$19:$O$33,3,FALSE)/VLOOKUP($B17,Inputs!$K$19:$O$33,5,FALSE),0)</f>
        <v>0</v>
      </c>
      <c r="N33" s="47">
        <f>IF(AND(N$3&gt;=VLOOKUP($B17,Inputs!$K$19:$O$33,4,FALSE), N$3&lt;=VLOOKUP($B17,Inputs!$K$19:$O$33,4,FALSE)+VLOOKUP($B17,Inputs!$K$19:$O$33,5,FALSE) -1),VLOOKUP($B17,Inputs!$K$19:$O$33,3,FALSE)/VLOOKUP($B17,Inputs!$K$19:$O$33,5,FALSE),0)</f>
        <v>0</v>
      </c>
      <c r="O33" s="47">
        <f>IF(AND(O$3&gt;=VLOOKUP($B17,Inputs!$K$19:$O$33,4,FALSE), O$3&lt;=VLOOKUP($B17,Inputs!$K$19:$O$33,4,FALSE)+VLOOKUP($B17,Inputs!$K$19:$O$33,5,FALSE) -1),VLOOKUP($B17,Inputs!$K$19:$O$33,3,FALSE)/VLOOKUP($B17,Inputs!$K$19:$O$33,5,FALSE),0)</f>
        <v>40</v>
      </c>
      <c r="P33" s="48">
        <f>IF(AND(P$3&gt;=VLOOKUP($B17,Inputs!$K$19:$O$33,4,FALSE), P$3&lt;=VLOOKUP($B17,Inputs!$K$19:$O$33,4,FALSE)+VLOOKUP($B17,Inputs!$K$19:$O$33,5,FALSE) -1),VLOOKUP($B17,Inputs!$K$19:$O$33,3,FALSE)/VLOOKUP($B17,Inputs!$K$19:$O$33,5,FALSE),0)</f>
        <v>40</v>
      </c>
      <c r="Q33" s="47">
        <f>IF(AND(Q$3&gt;=VLOOKUP($B17,Inputs!$K$19:$O$33,4,FALSE), Q$3&lt;=VLOOKUP($B17,Inputs!$K$19:$O$33,4,FALSE)+VLOOKUP($B17,Inputs!$K$19:$O$33,5,FALSE) -1),VLOOKUP($B17,Inputs!$K$19:$O$33,3,FALSE)/VLOOKUP($B17,Inputs!$K$19:$O$33,5,FALSE),0)</f>
        <v>40</v>
      </c>
      <c r="R33" s="47">
        <f>IF(AND(R$3&gt;=VLOOKUP($B17,Inputs!$K$19:$O$33,4,FALSE), R$3&lt;=VLOOKUP($B17,Inputs!$K$19:$O$33,4,FALSE)+VLOOKUP($B17,Inputs!$K$19:$O$33,5,FALSE) -1),VLOOKUP($B17,Inputs!$K$19:$O$33,3,FALSE)/VLOOKUP($B17,Inputs!$K$19:$O$33,5,FALSE),0)</f>
        <v>40</v>
      </c>
      <c r="S33" s="47">
        <f>IF(AND(S$3&gt;=VLOOKUP($B17,Inputs!$K$19:$O$33,4,FALSE), S$3&lt;=VLOOKUP($B17,Inputs!$K$19:$O$33,4,FALSE)+VLOOKUP($B17,Inputs!$K$19:$O$33,5,FALSE) -1),VLOOKUP($B17,Inputs!$K$19:$O$33,3,FALSE)/VLOOKUP($B17,Inputs!$K$19:$O$33,5,FALSE),0)</f>
        <v>40</v>
      </c>
      <c r="T33" s="47">
        <f>IF(AND(T$3&gt;=VLOOKUP($B17,Inputs!$K$19:$O$33,4,FALSE), T$3&lt;=VLOOKUP($B17,Inputs!$K$19:$O$33,4,FALSE)+VLOOKUP($B17,Inputs!$K$19:$O$33,5,FALSE) -1),VLOOKUP($B17,Inputs!$K$19:$O$33,3,FALSE)/VLOOKUP($B17,Inputs!$K$19:$O$33,5,FALSE),0)</f>
        <v>40</v>
      </c>
      <c r="U33" s="47">
        <f>IF(AND(U$3&gt;=VLOOKUP($B17,Inputs!$K$19:$O$33,4,FALSE), U$3&lt;=VLOOKUP($B17,Inputs!$K$19:$O$33,4,FALSE)+VLOOKUP($B17,Inputs!$K$19:$O$33,5,FALSE) -1),VLOOKUP($B17,Inputs!$K$19:$O$33,3,FALSE)/VLOOKUP($B17,Inputs!$K$19:$O$33,5,FALSE),0)</f>
        <v>40</v>
      </c>
      <c r="V33" s="47">
        <f>IF(AND(V$3&gt;=VLOOKUP($B17,Inputs!$K$19:$O$33,4,FALSE), V$3&lt;=VLOOKUP($B17,Inputs!$K$19:$O$33,4,FALSE)+VLOOKUP($B17,Inputs!$K$19:$O$33,5,FALSE) -1),VLOOKUP($B17,Inputs!$K$19:$O$33,3,FALSE)/VLOOKUP($B17,Inputs!$K$19:$O$33,5,FALSE),0)</f>
        <v>40</v>
      </c>
      <c r="W33" s="47">
        <f>IF(AND(W$3&gt;=VLOOKUP($B17,Inputs!$K$19:$O$33,4,FALSE), W$3&lt;=VLOOKUP($B17,Inputs!$K$19:$O$33,4,FALSE)+VLOOKUP($B17,Inputs!$K$19:$O$33,5,FALSE) -1),VLOOKUP($B17,Inputs!$K$19:$O$33,3,FALSE)/VLOOKUP($B17,Inputs!$K$19:$O$33,5,FALSE),0)</f>
        <v>40</v>
      </c>
      <c r="X33" s="47">
        <f>IF(AND(X$3&gt;=VLOOKUP($B17,Inputs!$K$19:$O$33,4,FALSE), X$3&lt;=VLOOKUP($B17,Inputs!$K$19:$O$33,4,FALSE)+VLOOKUP($B17,Inputs!$K$19:$O$33,5,FALSE) -1),VLOOKUP($B17,Inputs!$K$19:$O$33,3,FALSE)/VLOOKUP($B17,Inputs!$K$19:$O$33,5,FALSE),0)</f>
        <v>40</v>
      </c>
      <c r="Y33" s="47">
        <f>IF(AND(Y$3&gt;=VLOOKUP($B17,Inputs!$K$19:$O$33,4,FALSE), Y$3&lt;=VLOOKUP($B17,Inputs!$K$19:$O$33,4,FALSE)+VLOOKUP($B17,Inputs!$K$19:$O$33,5,FALSE) -1),VLOOKUP($B17,Inputs!$K$19:$O$33,3,FALSE)/VLOOKUP($B17,Inputs!$K$19:$O$33,5,FALSE),0)</f>
        <v>40</v>
      </c>
      <c r="Z33" s="47">
        <f>IF(AND(Z$3&gt;=VLOOKUP($B17,Inputs!$K$19:$O$33,4,FALSE), Z$3&lt;=VLOOKUP($B17,Inputs!$K$19:$O$33,4,FALSE)+VLOOKUP($B17,Inputs!$K$19:$O$33,5,FALSE) -1),VLOOKUP($B17,Inputs!$K$19:$O$33,3,FALSE)/VLOOKUP($B17,Inputs!$K$19:$O$33,5,FALSE),0)</f>
        <v>40</v>
      </c>
      <c r="AA33" s="47">
        <f>IF(AND(AA$3&gt;=VLOOKUP($B17,Inputs!$K$19:$O$33,4,FALSE), AA$3&lt;=VLOOKUP($B17,Inputs!$K$19:$O$33,4,FALSE)+VLOOKUP($B17,Inputs!$K$19:$O$33,5,FALSE) -1),VLOOKUP($B17,Inputs!$K$19:$O$33,3,FALSE)/VLOOKUP($B17,Inputs!$K$19:$O$33,5,FALSE),0)</f>
        <v>40</v>
      </c>
      <c r="AB33" s="48">
        <f>IF(AND(AB$3&gt;=VLOOKUP($B17,Inputs!$K$19:$O$33,4,FALSE), AB$3&lt;=VLOOKUP($B17,Inputs!$K$19:$O$33,4,FALSE)+VLOOKUP($B17,Inputs!$K$19:$O$33,5,FALSE) -1),VLOOKUP($B17,Inputs!$K$19:$O$33,3,FALSE)/VLOOKUP($B17,Inputs!$K$19:$O$33,5,FALSE),0)</f>
        <v>40</v>
      </c>
      <c r="AC33" s="47">
        <f>IF(AND(AC$3&gt;=VLOOKUP($B17,Inputs!$K$19:$O$33,4,FALSE), AC$3&lt;=VLOOKUP($B17,Inputs!$K$19:$O$33,4,FALSE)+VLOOKUP($B17,Inputs!$K$19:$O$33,5,FALSE) -1),VLOOKUP($B17,Inputs!$K$19:$O$33,3,FALSE)/VLOOKUP($B17,Inputs!$K$19:$O$33,5,FALSE),0)</f>
        <v>40</v>
      </c>
      <c r="AD33" s="47">
        <f>IF(AND(AD$3&gt;=VLOOKUP($B17,Inputs!$K$19:$O$33,4,FALSE), AD$3&lt;=VLOOKUP($B17,Inputs!$K$19:$O$33,4,FALSE)+VLOOKUP($B17,Inputs!$K$19:$O$33,5,FALSE) -1),VLOOKUP($B17,Inputs!$K$19:$O$33,3,FALSE)/VLOOKUP($B17,Inputs!$K$19:$O$33,5,FALSE),0)</f>
        <v>40</v>
      </c>
      <c r="AE33" s="47">
        <f>IF(AND(AE$3&gt;=VLOOKUP($B17,Inputs!$K$19:$O$33,4,FALSE), AE$3&lt;=VLOOKUP($B17,Inputs!$K$19:$O$33,4,FALSE)+VLOOKUP($B17,Inputs!$K$19:$O$33,5,FALSE) -1),VLOOKUP($B17,Inputs!$K$19:$O$33,3,FALSE)/VLOOKUP($B17,Inputs!$K$19:$O$33,5,FALSE),0)</f>
        <v>40</v>
      </c>
      <c r="AF33" s="47">
        <f>IF(AND(AF$3&gt;=VLOOKUP($B17,Inputs!$K$19:$O$33,4,FALSE), AF$3&lt;=VLOOKUP($B17,Inputs!$K$19:$O$33,4,FALSE)+VLOOKUP($B17,Inputs!$K$19:$O$33,5,FALSE) -1),VLOOKUP($B17,Inputs!$K$19:$O$33,3,FALSE)/VLOOKUP($B17,Inputs!$K$19:$O$33,5,FALSE),0)</f>
        <v>40</v>
      </c>
      <c r="AG33" s="47">
        <f>IF(AND(AG$3&gt;=VLOOKUP($B17,Inputs!$K$19:$O$33,4,FALSE), AG$3&lt;=VLOOKUP($B17,Inputs!$K$19:$O$33,4,FALSE)+VLOOKUP($B17,Inputs!$K$19:$O$33,5,FALSE) -1),VLOOKUP($B17,Inputs!$K$19:$O$33,3,FALSE)/VLOOKUP($B17,Inputs!$K$19:$O$33,5,FALSE),0)</f>
        <v>40</v>
      </c>
      <c r="AH33" s="47">
        <f>IF(AND(AH$3&gt;=VLOOKUP($B17,Inputs!$K$19:$O$33,4,FALSE), AH$3&lt;=VLOOKUP($B17,Inputs!$K$19:$O$33,4,FALSE)+VLOOKUP($B17,Inputs!$K$19:$O$33,5,FALSE) -1),VLOOKUP($B17,Inputs!$K$19:$O$33,3,FALSE)/VLOOKUP($B17,Inputs!$K$19:$O$33,5,FALSE),0)</f>
        <v>40</v>
      </c>
      <c r="AI33" s="47">
        <f>IF(AND(AI$3&gt;=VLOOKUP($B17,Inputs!$K$19:$O$33,4,FALSE), AI$3&lt;=VLOOKUP($B17,Inputs!$K$19:$O$33,4,FALSE)+VLOOKUP($B17,Inputs!$K$19:$O$33,5,FALSE) -1),VLOOKUP($B17,Inputs!$K$19:$O$33,3,FALSE)/VLOOKUP($B17,Inputs!$K$19:$O$33,5,FALSE),0)</f>
        <v>40</v>
      </c>
      <c r="AJ33" s="47">
        <f>IF(AND(AJ$3&gt;=VLOOKUP($B17,Inputs!$K$19:$O$33,4,FALSE), AJ$3&lt;=VLOOKUP($B17,Inputs!$K$19:$O$33,4,FALSE)+VLOOKUP($B17,Inputs!$K$19:$O$33,5,FALSE) -1),VLOOKUP($B17,Inputs!$K$19:$O$33,3,FALSE)/VLOOKUP($B17,Inputs!$K$19:$O$33,5,FALSE),0)</f>
        <v>40</v>
      </c>
      <c r="AK33" s="47">
        <f>IF(AND(AK$3&gt;=VLOOKUP($B17,Inputs!$K$19:$O$33,4,FALSE), AK$3&lt;=VLOOKUP($B17,Inputs!$K$19:$O$33,4,FALSE)+VLOOKUP($B17,Inputs!$K$19:$O$33,5,FALSE) -1),VLOOKUP($B17,Inputs!$K$19:$O$33,3,FALSE)/VLOOKUP($B17,Inputs!$K$19:$O$33,5,FALSE),0)</f>
        <v>40</v>
      </c>
      <c r="AL33" s="47">
        <f>IF(AND(AL$3&gt;=VLOOKUP($B17,Inputs!$K$19:$O$33,4,FALSE), AL$3&lt;=VLOOKUP($B17,Inputs!$K$19:$O$33,4,FALSE)+VLOOKUP($B17,Inputs!$K$19:$O$33,5,FALSE) -1),VLOOKUP($B17,Inputs!$K$19:$O$33,3,FALSE)/VLOOKUP($B17,Inputs!$K$19:$O$33,5,FALSE),0)</f>
        <v>40</v>
      </c>
      <c r="AM33" s="47">
        <f>IF(AND(AM$3&gt;=VLOOKUP($B17,Inputs!$K$19:$O$33,4,FALSE), AM$3&lt;=VLOOKUP($B17,Inputs!$K$19:$O$33,4,FALSE)+VLOOKUP($B17,Inputs!$K$19:$O$33,5,FALSE) -1),VLOOKUP($B17,Inputs!$K$19:$O$33,3,FALSE)/VLOOKUP($B17,Inputs!$K$19:$O$33,5,FALSE),0)</f>
        <v>40</v>
      </c>
      <c r="AN33" s="48">
        <f>IF(AND(AN$3&gt;=VLOOKUP($B17,Inputs!$K$19:$O$33,4,FALSE), AN$3&lt;=VLOOKUP($B17,Inputs!$K$19:$O$33,4,FALSE)+VLOOKUP($B17,Inputs!$K$19:$O$33,5,FALSE) -1),VLOOKUP($B17,Inputs!$K$19:$O$33,3,FALSE)/VLOOKUP($B17,Inputs!$K$19:$O$33,5,FALSE),0)</f>
        <v>0</v>
      </c>
      <c r="AO33" s="47">
        <f>IF(AND(AO$3&gt;=VLOOKUP($B17,Inputs!$K$19:$O$33,4,FALSE), AO$3&lt;=VLOOKUP($B17,Inputs!$K$19:$O$33,4,FALSE)+VLOOKUP($B17,Inputs!$K$19:$O$33,5,FALSE) -1),VLOOKUP($B17,Inputs!$K$19:$O$33,3,FALSE)/VLOOKUP($B17,Inputs!$K$19:$O$33,5,FALSE),0)</f>
        <v>0</v>
      </c>
      <c r="AP33" s="47">
        <f>IF(AND(AP$3&gt;=VLOOKUP($B17,Inputs!$K$19:$O$33,4,FALSE), AP$3&lt;=VLOOKUP($B17,Inputs!$K$19:$O$33,4,FALSE)+VLOOKUP($B17,Inputs!$K$19:$O$33,5,FALSE) -1),VLOOKUP($B17,Inputs!$K$19:$O$33,3,FALSE)/VLOOKUP($B17,Inputs!$K$19:$O$33,5,FALSE),0)</f>
        <v>0</v>
      </c>
      <c r="AQ33" s="47">
        <f>IF(AND(AQ$3&gt;=VLOOKUP($B17,Inputs!$K$19:$O$33,4,FALSE), AQ$3&lt;=VLOOKUP($B17,Inputs!$K$19:$O$33,4,FALSE)+VLOOKUP($B17,Inputs!$K$19:$O$33,5,FALSE) -1),VLOOKUP($B17,Inputs!$K$19:$O$33,3,FALSE)/VLOOKUP($B17,Inputs!$K$19:$O$33,5,FALSE),0)</f>
        <v>0</v>
      </c>
      <c r="AR33" s="47">
        <f>IF(AND(AR$3&gt;=VLOOKUP($B17,Inputs!$K$19:$O$33,4,FALSE), AR$3&lt;=VLOOKUP($B17,Inputs!$K$19:$O$33,4,FALSE)+VLOOKUP($B17,Inputs!$K$19:$O$33,5,FALSE) -1),VLOOKUP($B17,Inputs!$K$19:$O$33,3,FALSE)/VLOOKUP($B17,Inputs!$K$19:$O$33,5,FALSE),0)</f>
        <v>0</v>
      </c>
      <c r="AS33" s="47">
        <f>IF(AND(AS$3&gt;=VLOOKUP($B17,Inputs!$K$19:$O$33,4,FALSE), AS$3&lt;=VLOOKUP($B17,Inputs!$K$19:$O$33,4,FALSE)+VLOOKUP($B17,Inputs!$K$19:$O$33,5,FALSE) -1),VLOOKUP($B17,Inputs!$K$19:$O$33,3,FALSE)/VLOOKUP($B17,Inputs!$K$19:$O$33,5,FALSE),0)</f>
        <v>0</v>
      </c>
      <c r="AT33" s="47">
        <f>IF(AND(AT$3&gt;=VLOOKUP($B17,Inputs!$K$19:$O$33,4,FALSE), AT$3&lt;=VLOOKUP($B17,Inputs!$K$19:$O$33,4,FALSE)+VLOOKUP($B17,Inputs!$K$19:$O$33,5,FALSE) -1),VLOOKUP($B17,Inputs!$K$19:$O$33,3,FALSE)/VLOOKUP($B17,Inputs!$K$19:$O$33,5,FALSE),0)</f>
        <v>0</v>
      </c>
      <c r="AU33" s="47">
        <f>IF(AND(AU$3&gt;=VLOOKUP($B17,Inputs!$K$19:$O$33,4,FALSE), AU$3&lt;=VLOOKUP($B17,Inputs!$K$19:$O$33,4,FALSE)+VLOOKUP($B17,Inputs!$K$19:$O$33,5,FALSE) -1),VLOOKUP($B17,Inputs!$K$19:$O$33,3,FALSE)/VLOOKUP($B17,Inputs!$K$19:$O$33,5,FALSE),0)</f>
        <v>0</v>
      </c>
      <c r="AV33" s="47">
        <f>IF(AND(AV$3&gt;=VLOOKUP($B17,Inputs!$K$19:$O$33,4,FALSE), AV$3&lt;=VLOOKUP($B17,Inputs!$K$19:$O$33,4,FALSE)+VLOOKUP($B17,Inputs!$K$19:$O$33,5,FALSE) -1),VLOOKUP($B17,Inputs!$K$19:$O$33,3,FALSE)/VLOOKUP($B17,Inputs!$K$19:$O$33,5,FALSE),0)</f>
        <v>0</v>
      </c>
      <c r="AW33" s="47">
        <f>IF(AND(AW$3&gt;=VLOOKUP($B17,Inputs!$K$19:$O$33,4,FALSE), AW$3&lt;=VLOOKUP($B17,Inputs!$K$19:$O$33,4,FALSE)+VLOOKUP($B17,Inputs!$K$19:$O$33,5,FALSE) -1),VLOOKUP($B17,Inputs!$K$19:$O$33,3,FALSE)/VLOOKUP($B17,Inputs!$K$19:$O$33,5,FALSE),0)</f>
        <v>0</v>
      </c>
      <c r="AX33" s="47">
        <f>IF(AND(AX$3&gt;=VLOOKUP($B17,Inputs!$K$19:$O$33,4,FALSE), AX$3&lt;=VLOOKUP($B17,Inputs!$K$19:$O$33,4,FALSE)+VLOOKUP($B17,Inputs!$K$19:$O$33,5,FALSE) -1),VLOOKUP($B17,Inputs!$K$19:$O$33,3,FALSE)/VLOOKUP($B17,Inputs!$K$19:$O$33,5,FALSE),0)</f>
        <v>0</v>
      </c>
      <c r="AY33" s="47">
        <f>IF(AND(AY$3&gt;=VLOOKUP($B17,Inputs!$K$19:$O$33,4,FALSE), AY$3&lt;=VLOOKUP($B17,Inputs!$K$19:$O$33,4,FALSE)+VLOOKUP($B17,Inputs!$K$19:$O$33,5,FALSE) -1),VLOOKUP($B17,Inputs!$K$19:$O$33,3,FALSE)/VLOOKUP($B17,Inputs!$K$19:$O$33,5,FALSE),0)</f>
        <v>0</v>
      </c>
      <c r="AZ33" s="48">
        <f>IF(AND(AZ$3&gt;=VLOOKUP($B17,Inputs!$K$19:$O$33,4,FALSE), AZ$3&lt;=VLOOKUP($B17,Inputs!$K$19:$O$33,4,FALSE)+VLOOKUP($B17,Inputs!$K$19:$O$33,5,FALSE) -1),VLOOKUP($B17,Inputs!$K$19:$O$33,3,FALSE)/VLOOKUP($B17,Inputs!$K$19:$O$33,5,FALSE),0)</f>
        <v>0</v>
      </c>
      <c r="BA33" s="47">
        <f>IF(AND(BA$3&gt;=VLOOKUP($B17,Inputs!$K$19:$O$33,4,FALSE), BA$3&lt;=VLOOKUP($B17,Inputs!$K$19:$O$33,4,FALSE)+VLOOKUP($B17,Inputs!$K$19:$O$33,5,FALSE) -1),VLOOKUP($B17,Inputs!$K$19:$O$33,3,FALSE)/VLOOKUP($B17,Inputs!$K$19:$O$33,5,FALSE),0)</f>
        <v>0</v>
      </c>
      <c r="BB33" s="47">
        <f>IF(AND(BB$3&gt;=VLOOKUP($B17,Inputs!$K$19:$O$33,4,FALSE), BB$3&lt;=VLOOKUP($B17,Inputs!$K$19:$O$33,4,FALSE)+VLOOKUP($B17,Inputs!$K$19:$O$33,5,FALSE) -1),VLOOKUP($B17,Inputs!$K$19:$O$33,3,FALSE)/VLOOKUP($B17,Inputs!$K$19:$O$33,5,FALSE),0)</f>
        <v>0</v>
      </c>
      <c r="BC33" s="47">
        <f>IF(AND(BC$3&gt;=VLOOKUP($B17,Inputs!$K$19:$O$33,4,FALSE), BC$3&lt;=VLOOKUP($B17,Inputs!$K$19:$O$33,4,FALSE)+VLOOKUP($B17,Inputs!$K$19:$O$33,5,FALSE) -1),VLOOKUP($B17,Inputs!$K$19:$O$33,3,FALSE)/VLOOKUP($B17,Inputs!$K$19:$O$33,5,FALSE),0)</f>
        <v>0</v>
      </c>
      <c r="BD33" s="47">
        <f>IF(AND(BD$3&gt;=VLOOKUP($B17,Inputs!$K$19:$O$33,4,FALSE), BD$3&lt;=VLOOKUP($B17,Inputs!$K$19:$O$33,4,FALSE)+VLOOKUP($B17,Inputs!$K$19:$O$33,5,FALSE) -1),VLOOKUP($B17,Inputs!$K$19:$O$33,3,FALSE)/VLOOKUP($B17,Inputs!$K$19:$O$33,5,FALSE),0)</f>
        <v>0</v>
      </c>
      <c r="BE33" s="47">
        <f>IF(AND(BE$3&gt;=VLOOKUP($B17,Inputs!$K$19:$O$33,4,FALSE), BE$3&lt;=VLOOKUP($B17,Inputs!$K$19:$O$33,4,FALSE)+VLOOKUP($B17,Inputs!$K$19:$O$33,5,FALSE) -1),VLOOKUP($B17,Inputs!$K$19:$O$33,3,FALSE)/VLOOKUP($B17,Inputs!$K$19:$O$33,5,FALSE),0)</f>
        <v>0</v>
      </c>
      <c r="BF33" s="47">
        <f>IF(AND(BF$3&gt;=VLOOKUP($B17,Inputs!$K$19:$O$33,4,FALSE), BF$3&lt;=VLOOKUP($B17,Inputs!$K$19:$O$33,4,FALSE)+VLOOKUP($B17,Inputs!$K$19:$O$33,5,FALSE) -1),VLOOKUP($B17,Inputs!$K$19:$O$33,3,FALSE)/VLOOKUP($B17,Inputs!$K$19:$O$33,5,FALSE),0)</f>
        <v>0</v>
      </c>
      <c r="BG33" s="47">
        <f>IF(AND(BG$3&gt;=VLOOKUP($B17,Inputs!$K$19:$O$33,4,FALSE), BG$3&lt;=VLOOKUP($B17,Inputs!$K$19:$O$33,4,FALSE)+VLOOKUP($B17,Inputs!$K$19:$O$33,5,FALSE) -1),VLOOKUP($B17,Inputs!$K$19:$O$33,3,FALSE)/VLOOKUP($B17,Inputs!$K$19:$O$33,5,FALSE),0)</f>
        <v>0</v>
      </c>
      <c r="BH33" s="47">
        <f>IF(AND(BH$3&gt;=VLOOKUP($B17,Inputs!$K$19:$O$33,4,FALSE), BH$3&lt;=VLOOKUP($B17,Inputs!$K$19:$O$33,4,FALSE)+VLOOKUP($B17,Inputs!$K$19:$O$33,5,FALSE) -1),VLOOKUP($B17,Inputs!$K$19:$O$33,3,FALSE)/VLOOKUP($B17,Inputs!$K$19:$O$33,5,FALSE),0)</f>
        <v>0</v>
      </c>
      <c r="BI33" s="47">
        <f>IF(AND(BI$3&gt;=VLOOKUP($B17,Inputs!$K$19:$O$33,4,FALSE), BI$3&lt;=VLOOKUP($B17,Inputs!$K$19:$O$33,4,FALSE)+VLOOKUP($B17,Inputs!$K$19:$O$33,5,FALSE) -1),VLOOKUP($B17,Inputs!$K$19:$O$33,3,FALSE)/VLOOKUP($B17,Inputs!$K$19:$O$33,5,FALSE),0)</f>
        <v>0</v>
      </c>
      <c r="BJ33" s="47">
        <f>IF(AND(BJ$3&gt;=VLOOKUP($B17,Inputs!$K$19:$O$33,4,FALSE), BJ$3&lt;=VLOOKUP($B17,Inputs!$K$19:$O$33,4,FALSE)+VLOOKUP($B17,Inputs!$K$19:$O$33,5,FALSE) -1),VLOOKUP($B17,Inputs!$K$19:$O$33,3,FALSE)/VLOOKUP($B17,Inputs!$K$19:$O$33,5,FALSE),0)</f>
        <v>0</v>
      </c>
      <c r="BK33" s="47">
        <f>IF(AND(BK$3&gt;=VLOOKUP($B17,Inputs!$K$19:$O$33,4,FALSE), BK$3&lt;=VLOOKUP($B17,Inputs!$K$19:$O$33,4,FALSE)+VLOOKUP($B17,Inputs!$K$19:$O$33,5,FALSE) -1),VLOOKUP($B17,Inputs!$K$19:$O$33,3,FALSE)/VLOOKUP($B17,Inputs!$K$19:$O$33,5,FALSE),0)</f>
        <v>0</v>
      </c>
      <c r="BL33" s="49">
        <f>IF(AND(BL$3&gt;=VLOOKUP($B17,Inputs!$K$19:$O$33,4,FALSE), BL$3&lt;=VLOOKUP($B17,Inputs!$K$19:$O$33,4,FALSE)+VLOOKUP($B17,Inputs!$K$19:$O$33,5,FALSE) -1),VLOOKUP($B17,Inputs!$K$19:$O$33,3,FALSE)/VLOOKUP($B17,Inputs!$K$19:$O$33,5,FALSE),0)</f>
        <v>0</v>
      </c>
      <c r="BN33" s="25">
        <f t="shared" si="0"/>
        <v>80</v>
      </c>
      <c r="BO33" s="25">
        <f t="shared" si="1"/>
        <v>480</v>
      </c>
      <c r="BP33" s="25">
        <f t="shared" si="2"/>
        <v>440</v>
      </c>
      <c r="BQ33" s="25">
        <f t="shared" si="3"/>
        <v>0</v>
      </c>
      <c r="BR33" s="25">
        <f t="shared" si="4"/>
        <v>0</v>
      </c>
    </row>
    <row r="34" spans="2:70" x14ac:dyDescent="0.25">
      <c r="B34" s="45" t="str">
        <f t="shared" si="6"/>
        <v xml:space="preserve">  Other 7</v>
      </c>
      <c r="C34" s="4"/>
      <c r="D34" s="4"/>
      <c r="E34" s="46">
        <f>IF(AND(E$3&gt;=VLOOKUP($B18,Inputs!$K$19:$O$33,4,FALSE), E$3&lt;=VLOOKUP($B18,Inputs!$K$19:$O$33,4,FALSE)+VLOOKUP($B18,Inputs!$K$19:$O$33,5,FALSE) -1),VLOOKUP($B18,Inputs!$K$19:$O$33,3,FALSE)/VLOOKUP($B18,Inputs!$K$19:$O$33,5,FALSE),0)</f>
        <v>0</v>
      </c>
      <c r="F34" s="47">
        <f>IF(AND(F$3&gt;=VLOOKUP($B18,Inputs!$K$19:$O$33,4,FALSE), F$3&lt;=VLOOKUP($B18,Inputs!$K$19:$O$33,4,FALSE)+VLOOKUP($B18,Inputs!$K$19:$O$33,5,FALSE) -1),VLOOKUP($B18,Inputs!$K$19:$O$33,3,FALSE)/VLOOKUP($B18,Inputs!$K$19:$O$33,5,FALSE),0)</f>
        <v>0</v>
      </c>
      <c r="G34" s="47">
        <f>IF(AND(G$3&gt;=VLOOKUP($B18,Inputs!$K$19:$O$33,4,FALSE), G$3&lt;=VLOOKUP($B18,Inputs!$K$19:$O$33,4,FALSE)+VLOOKUP($B18,Inputs!$K$19:$O$33,5,FALSE) -1),VLOOKUP($B18,Inputs!$K$19:$O$33,3,FALSE)/VLOOKUP($B18,Inputs!$K$19:$O$33,5,FALSE),0)</f>
        <v>0</v>
      </c>
      <c r="H34" s="47">
        <f>IF(AND(H$3&gt;=VLOOKUP($B18,Inputs!$K$19:$O$33,4,FALSE), H$3&lt;=VLOOKUP($B18,Inputs!$K$19:$O$33,4,FALSE)+VLOOKUP($B18,Inputs!$K$19:$O$33,5,FALSE) -1),VLOOKUP($B18,Inputs!$K$19:$O$33,3,FALSE)/VLOOKUP($B18,Inputs!$K$19:$O$33,5,FALSE),0)</f>
        <v>0</v>
      </c>
      <c r="I34" s="47">
        <f>IF(AND(I$3&gt;=VLOOKUP($B18,Inputs!$K$19:$O$33,4,FALSE), I$3&lt;=VLOOKUP($B18,Inputs!$K$19:$O$33,4,FALSE)+VLOOKUP($B18,Inputs!$K$19:$O$33,5,FALSE) -1),VLOOKUP($B18,Inputs!$K$19:$O$33,3,FALSE)/VLOOKUP($B18,Inputs!$K$19:$O$33,5,FALSE),0)</f>
        <v>0</v>
      </c>
      <c r="J34" s="47">
        <f>IF(AND(J$3&gt;=VLOOKUP($B18,Inputs!$K$19:$O$33,4,FALSE), J$3&lt;=VLOOKUP($B18,Inputs!$K$19:$O$33,4,FALSE)+VLOOKUP($B18,Inputs!$K$19:$O$33,5,FALSE) -1),VLOOKUP($B18,Inputs!$K$19:$O$33,3,FALSE)/VLOOKUP($B18,Inputs!$K$19:$O$33,5,FALSE),0)</f>
        <v>0</v>
      </c>
      <c r="K34" s="47">
        <f>IF(AND(K$3&gt;=VLOOKUP($B18,Inputs!$K$19:$O$33,4,FALSE), K$3&lt;=VLOOKUP($B18,Inputs!$K$19:$O$33,4,FALSE)+VLOOKUP($B18,Inputs!$K$19:$O$33,5,FALSE) -1),VLOOKUP($B18,Inputs!$K$19:$O$33,3,FALSE)/VLOOKUP($B18,Inputs!$K$19:$O$33,5,FALSE),0)</f>
        <v>0</v>
      </c>
      <c r="L34" s="47">
        <f>IF(AND(L$3&gt;=VLOOKUP($B18,Inputs!$K$19:$O$33,4,FALSE), L$3&lt;=VLOOKUP($B18,Inputs!$K$19:$O$33,4,FALSE)+VLOOKUP($B18,Inputs!$K$19:$O$33,5,FALSE) -1),VLOOKUP($B18,Inputs!$K$19:$O$33,3,FALSE)/VLOOKUP($B18,Inputs!$K$19:$O$33,5,FALSE),0)</f>
        <v>0</v>
      </c>
      <c r="M34" s="47">
        <f>IF(AND(M$3&gt;=VLOOKUP($B18,Inputs!$K$19:$O$33,4,FALSE), M$3&lt;=VLOOKUP($B18,Inputs!$K$19:$O$33,4,FALSE)+VLOOKUP($B18,Inputs!$K$19:$O$33,5,FALSE) -1),VLOOKUP($B18,Inputs!$K$19:$O$33,3,FALSE)/VLOOKUP($B18,Inputs!$K$19:$O$33,5,FALSE),0)</f>
        <v>0</v>
      </c>
      <c r="N34" s="47">
        <f>IF(AND(N$3&gt;=VLOOKUP($B18,Inputs!$K$19:$O$33,4,FALSE), N$3&lt;=VLOOKUP($B18,Inputs!$K$19:$O$33,4,FALSE)+VLOOKUP($B18,Inputs!$K$19:$O$33,5,FALSE) -1),VLOOKUP($B18,Inputs!$K$19:$O$33,3,FALSE)/VLOOKUP($B18,Inputs!$K$19:$O$33,5,FALSE),0)</f>
        <v>0</v>
      </c>
      <c r="O34" s="47">
        <f>IF(AND(O$3&gt;=VLOOKUP($B18,Inputs!$K$19:$O$33,4,FALSE), O$3&lt;=VLOOKUP($B18,Inputs!$K$19:$O$33,4,FALSE)+VLOOKUP($B18,Inputs!$K$19:$O$33,5,FALSE) -1),VLOOKUP($B18,Inputs!$K$19:$O$33,3,FALSE)/VLOOKUP($B18,Inputs!$K$19:$O$33,5,FALSE),0)</f>
        <v>0</v>
      </c>
      <c r="P34" s="48">
        <f>IF(AND(P$3&gt;=VLOOKUP($B18,Inputs!$K$19:$O$33,4,FALSE), P$3&lt;=VLOOKUP($B18,Inputs!$K$19:$O$33,4,FALSE)+VLOOKUP($B18,Inputs!$K$19:$O$33,5,FALSE) -1),VLOOKUP($B18,Inputs!$K$19:$O$33,3,FALSE)/VLOOKUP($B18,Inputs!$K$19:$O$33,5,FALSE),0)</f>
        <v>0</v>
      </c>
      <c r="Q34" s="47">
        <f>IF(AND(Q$3&gt;=VLOOKUP($B18,Inputs!$K$19:$O$33,4,FALSE), Q$3&lt;=VLOOKUP($B18,Inputs!$K$19:$O$33,4,FALSE)+VLOOKUP($B18,Inputs!$K$19:$O$33,5,FALSE) -1),VLOOKUP($B18,Inputs!$K$19:$O$33,3,FALSE)/VLOOKUP($B18,Inputs!$K$19:$O$33,5,FALSE),0)</f>
        <v>38.46153846153846</v>
      </c>
      <c r="R34" s="47">
        <f>IF(AND(R$3&gt;=VLOOKUP($B18,Inputs!$K$19:$O$33,4,FALSE), R$3&lt;=VLOOKUP($B18,Inputs!$K$19:$O$33,4,FALSE)+VLOOKUP($B18,Inputs!$K$19:$O$33,5,FALSE) -1),VLOOKUP($B18,Inputs!$K$19:$O$33,3,FALSE)/VLOOKUP($B18,Inputs!$K$19:$O$33,5,FALSE),0)</f>
        <v>38.46153846153846</v>
      </c>
      <c r="S34" s="47">
        <f>IF(AND(S$3&gt;=VLOOKUP($B18,Inputs!$K$19:$O$33,4,FALSE), S$3&lt;=VLOOKUP($B18,Inputs!$K$19:$O$33,4,FALSE)+VLOOKUP($B18,Inputs!$K$19:$O$33,5,FALSE) -1),VLOOKUP($B18,Inputs!$K$19:$O$33,3,FALSE)/VLOOKUP($B18,Inputs!$K$19:$O$33,5,FALSE),0)</f>
        <v>38.46153846153846</v>
      </c>
      <c r="T34" s="47">
        <f>IF(AND(T$3&gt;=VLOOKUP($B18,Inputs!$K$19:$O$33,4,FALSE), T$3&lt;=VLOOKUP($B18,Inputs!$K$19:$O$33,4,FALSE)+VLOOKUP($B18,Inputs!$K$19:$O$33,5,FALSE) -1),VLOOKUP($B18,Inputs!$K$19:$O$33,3,FALSE)/VLOOKUP($B18,Inputs!$K$19:$O$33,5,FALSE),0)</f>
        <v>38.46153846153846</v>
      </c>
      <c r="U34" s="47">
        <f>IF(AND(U$3&gt;=VLOOKUP($B18,Inputs!$K$19:$O$33,4,FALSE), U$3&lt;=VLOOKUP($B18,Inputs!$K$19:$O$33,4,FALSE)+VLOOKUP($B18,Inputs!$K$19:$O$33,5,FALSE) -1),VLOOKUP($B18,Inputs!$K$19:$O$33,3,FALSE)/VLOOKUP($B18,Inputs!$K$19:$O$33,5,FALSE),0)</f>
        <v>38.46153846153846</v>
      </c>
      <c r="V34" s="47">
        <f>IF(AND(V$3&gt;=VLOOKUP($B18,Inputs!$K$19:$O$33,4,FALSE), V$3&lt;=VLOOKUP($B18,Inputs!$K$19:$O$33,4,FALSE)+VLOOKUP($B18,Inputs!$K$19:$O$33,5,FALSE) -1),VLOOKUP($B18,Inputs!$K$19:$O$33,3,FALSE)/VLOOKUP($B18,Inputs!$K$19:$O$33,5,FALSE),0)</f>
        <v>38.46153846153846</v>
      </c>
      <c r="W34" s="47">
        <f>IF(AND(W$3&gt;=VLOOKUP($B18,Inputs!$K$19:$O$33,4,FALSE), W$3&lt;=VLOOKUP($B18,Inputs!$K$19:$O$33,4,FALSE)+VLOOKUP($B18,Inputs!$K$19:$O$33,5,FALSE) -1),VLOOKUP($B18,Inputs!$K$19:$O$33,3,FALSE)/VLOOKUP($B18,Inputs!$K$19:$O$33,5,FALSE),0)</f>
        <v>38.46153846153846</v>
      </c>
      <c r="X34" s="47">
        <f>IF(AND(X$3&gt;=VLOOKUP($B18,Inputs!$K$19:$O$33,4,FALSE), X$3&lt;=VLOOKUP($B18,Inputs!$K$19:$O$33,4,FALSE)+VLOOKUP($B18,Inputs!$K$19:$O$33,5,FALSE) -1),VLOOKUP($B18,Inputs!$K$19:$O$33,3,FALSE)/VLOOKUP($B18,Inputs!$K$19:$O$33,5,FALSE),0)</f>
        <v>38.46153846153846</v>
      </c>
      <c r="Y34" s="47">
        <f>IF(AND(Y$3&gt;=VLOOKUP($B18,Inputs!$K$19:$O$33,4,FALSE), Y$3&lt;=VLOOKUP($B18,Inputs!$K$19:$O$33,4,FALSE)+VLOOKUP($B18,Inputs!$K$19:$O$33,5,FALSE) -1),VLOOKUP($B18,Inputs!$K$19:$O$33,3,FALSE)/VLOOKUP($B18,Inputs!$K$19:$O$33,5,FALSE),0)</f>
        <v>38.46153846153846</v>
      </c>
      <c r="Z34" s="47">
        <f>IF(AND(Z$3&gt;=VLOOKUP($B18,Inputs!$K$19:$O$33,4,FALSE), Z$3&lt;=VLOOKUP($B18,Inputs!$K$19:$O$33,4,FALSE)+VLOOKUP($B18,Inputs!$K$19:$O$33,5,FALSE) -1),VLOOKUP($B18,Inputs!$K$19:$O$33,3,FALSE)/VLOOKUP($B18,Inputs!$K$19:$O$33,5,FALSE),0)</f>
        <v>38.46153846153846</v>
      </c>
      <c r="AA34" s="47">
        <f>IF(AND(AA$3&gt;=VLOOKUP($B18,Inputs!$K$19:$O$33,4,FALSE), AA$3&lt;=VLOOKUP($B18,Inputs!$K$19:$O$33,4,FALSE)+VLOOKUP($B18,Inputs!$K$19:$O$33,5,FALSE) -1),VLOOKUP($B18,Inputs!$K$19:$O$33,3,FALSE)/VLOOKUP($B18,Inputs!$K$19:$O$33,5,FALSE),0)</f>
        <v>38.46153846153846</v>
      </c>
      <c r="AB34" s="48">
        <f>IF(AND(AB$3&gt;=VLOOKUP($B18,Inputs!$K$19:$O$33,4,FALSE), AB$3&lt;=VLOOKUP($B18,Inputs!$K$19:$O$33,4,FALSE)+VLOOKUP($B18,Inputs!$K$19:$O$33,5,FALSE) -1),VLOOKUP($B18,Inputs!$K$19:$O$33,3,FALSE)/VLOOKUP($B18,Inputs!$K$19:$O$33,5,FALSE),0)</f>
        <v>38.46153846153846</v>
      </c>
      <c r="AC34" s="47">
        <f>IF(AND(AC$3&gt;=VLOOKUP($B18,Inputs!$K$19:$O$33,4,FALSE), AC$3&lt;=VLOOKUP($B18,Inputs!$K$19:$O$33,4,FALSE)+VLOOKUP($B18,Inputs!$K$19:$O$33,5,FALSE) -1),VLOOKUP($B18,Inputs!$K$19:$O$33,3,FALSE)/VLOOKUP($B18,Inputs!$K$19:$O$33,5,FALSE),0)</f>
        <v>38.46153846153846</v>
      </c>
      <c r="AD34" s="47">
        <f>IF(AND(AD$3&gt;=VLOOKUP($B18,Inputs!$K$19:$O$33,4,FALSE), AD$3&lt;=VLOOKUP($B18,Inputs!$K$19:$O$33,4,FALSE)+VLOOKUP($B18,Inputs!$K$19:$O$33,5,FALSE) -1),VLOOKUP($B18,Inputs!$K$19:$O$33,3,FALSE)/VLOOKUP($B18,Inputs!$K$19:$O$33,5,FALSE),0)</f>
        <v>38.46153846153846</v>
      </c>
      <c r="AE34" s="47">
        <f>IF(AND(AE$3&gt;=VLOOKUP($B18,Inputs!$K$19:$O$33,4,FALSE), AE$3&lt;=VLOOKUP($B18,Inputs!$K$19:$O$33,4,FALSE)+VLOOKUP($B18,Inputs!$K$19:$O$33,5,FALSE) -1),VLOOKUP($B18,Inputs!$K$19:$O$33,3,FALSE)/VLOOKUP($B18,Inputs!$K$19:$O$33,5,FALSE),0)</f>
        <v>38.46153846153846</v>
      </c>
      <c r="AF34" s="47">
        <f>IF(AND(AF$3&gt;=VLOOKUP($B18,Inputs!$K$19:$O$33,4,FALSE), AF$3&lt;=VLOOKUP($B18,Inputs!$K$19:$O$33,4,FALSE)+VLOOKUP($B18,Inputs!$K$19:$O$33,5,FALSE) -1),VLOOKUP($B18,Inputs!$K$19:$O$33,3,FALSE)/VLOOKUP($B18,Inputs!$K$19:$O$33,5,FALSE),0)</f>
        <v>38.46153846153846</v>
      </c>
      <c r="AG34" s="47">
        <f>IF(AND(AG$3&gt;=VLOOKUP($B18,Inputs!$K$19:$O$33,4,FALSE), AG$3&lt;=VLOOKUP($B18,Inputs!$K$19:$O$33,4,FALSE)+VLOOKUP($B18,Inputs!$K$19:$O$33,5,FALSE) -1),VLOOKUP($B18,Inputs!$K$19:$O$33,3,FALSE)/VLOOKUP($B18,Inputs!$K$19:$O$33,5,FALSE),0)</f>
        <v>38.46153846153846</v>
      </c>
      <c r="AH34" s="47">
        <f>IF(AND(AH$3&gt;=VLOOKUP($B18,Inputs!$K$19:$O$33,4,FALSE), AH$3&lt;=VLOOKUP($B18,Inputs!$K$19:$O$33,4,FALSE)+VLOOKUP($B18,Inputs!$K$19:$O$33,5,FALSE) -1),VLOOKUP($B18,Inputs!$K$19:$O$33,3,FALSE)/VLOOKUP($B18,Inputs!$K$19:$O$33,5,FALSE),0)</f>
        <v>38.46153846153846</v>
      </c>
      <c r="AI34" s="47">
        <f>IF(AND(AI$3&gt;=VLOOKUP($B18,Inputs!$K$19:$O$33,4,FALSE), AI$3&lt;=VLOOKUP($B18,Inputs!$K$19:$O$33,4,FALSE)+VLOOKUP($B18,Inputs!$K$19:$O$33,5,FALSE) -1),VLOOKUP($B18,Inputs!$K$19:$O$33,3,FALSE)/VLOOKUP($B18,Inputs!$K$19:$O$33,5,FALSE),0)</f>
        <v>38.46153846153846</v>
      </c>
      <c r="AJ34" s="47">
        <f>IF(AND(AJ$3&gt;=VLOOKUP($B18,Inputs!$K$19:$O$33,4,FALSE), AJ$3&lt;=VLOOKUP($B18,Inputs!$K$19:$O$33,4,FALSE)+VLOOKUP($B18,Inputs!$K$19:$O$33,5,FALSE) -1),VLOOKUP($B18,Inputs!$K$19:$O$33,3,FALSE)/VLOOKUP($B18,Inputs!$K$19:$O$33,5,FALSE),0)</f>
        <v>38.46153846153846</v>
      </c>
      <c r="AK34" s="47">
        <f>IF(AND(AK$3&gt;=VLOOKUP($B18,Inputs!$K$19:$O$33,4,FALSE), AK$3&lt;=VLOOKUP($B18,Inputs!$K$19:$O$33,4,FALSE)+VLOOKUP($B18,Inputs!$K$19:$O$33,5,FALSE) -1),VLOOKUP($B18,Inputs!$K$19:$O$33,3,FALSE)/VLOOKUP($B18,Inputs!$K$19:$O$33,5,FALSE),0)</f>
        <v>38.46153846153846</v>
      </c>
      <c r="AL34" s="47">
        <f>IF(AND(AL$3&gt;=VLOOKUP($B18,Inputs!$K$19:$O$33,4,FALSE), AL$3&lt;=VLOOKUP($B18,Inputs!$K$19:$O$33,4,FALSE)+VLOOKUP($B18,Inputs!$K$19:$O$33,5,FALSE) -1),VLOOKUP($B18,Inputs!$K$19:$O$33,3,FALSE)/VLOOKUP($B18,Inputs!$K$19:$O$33,5,FALSE),0)</f>
        <v>38.46153846153846</v>
      </c>
      <c r="AM34" s="47">
        <f>IF(AND(AM$3&gt;=VLOOKUP($B18,Inputs!$K$19:$O$33,4,FALSE), AM$3&lt;=VLOOKUP($B18,Inputs!$K$19:$O$33,4,FALSE)+VLOOKUP($B18,Inputs!$K$19:$O$33,5,FALSE) -1),VLOOKUP($B18,Inputs!$K$19:$O$33,3,FALSE)/VLOOKUP($B18,Inputs!$K$19:$O$33,5,FALSE),0)</f>
        <v>38.46153846153846</v>
      </c>
      <c r="AN34" s="48">
        <f>IF(AND(AN$3&gt;=VLOOKUP($B18,Inputs!$K$19:$O$33,4,FALSE), AN$3&lt;=VLOOKUP($B18,Inputs!$K$19:$O$33,4,FALSE)+VLOOKUP($B18,Inputs!$K$19:$O$33,5,FALSE) -1),VLOOKUP($B18,Inputs!$K$19:$O$33,3,FALSE)/VLOOKUP($B18,Inputs!$K$19:$O$33,5,FALSE),0)</f>
        <v>38.46153846153846</v>
      </c>
      <c r="AO34" s="47">
        <f>IF(AND(AO$3&gt;=VLOOKUP($B18,Inputs!$K$19:$O$33,4,FALSE), AO$3&lt;=VLOOKUP($B18,Inputs!$K$19:$O$33,4,FALSE)+VLOOKUP($B18,Inputs!$K$19:$O$33,5,FALSE) -1),VLOOKUP($B18,Inputs!$K$19:$O$33,3,FALSE)/VLOOKUP($B18,Inputs!$K$19:$O$33,5,FALSE),0)</f>
        <v>38.46153846153846</v>
      </c>
      <c r="AP34" s="47">
        <f>IF(AND(AP$3&gt;=VLOOKUP($B18,Inputs!$K$19:$O$33,4,FALSE), AP$3&lt;=VLOOKUP($B18,Inputs!$K$19:$O$33,4,FALSE)+VLOOKUP($B18,Inputs!$K$19:$O$33,5,FALSE) -1),VLOOKUP($B18,Inputs!$K$19:$O$33,3,FALSE)/VLOOKUP($B18,Inputs!$K$19:$O$33,5,FALSE),0)</f>
        <v>38.46153846153846</v>
      </c>
      <c r="AQ34" s="47">
        <f>IF(AND(AQ$3&gt;=VLOOKUP($B18,Inputs!$K$19:$O$33,4,FALSE), AQ$3&lt;=VLOOKUP($B18,Inputs!$K$19:$O$33,4,FALSE)+VLOOKUP($B18,Inputs!$K$19:$O$33,5,FALSE) -1),VLOOKUP($B18,Inputs!$K$19:$O$33,3,FALSE)/VLOOKUP($B18,Inputs!$K$19:$O$33,5,FALSE),0)</f>
        <v>0</v>
      </c>
      <c r="AR34" s="47">
        <f>IF(AND(AR$3&gt;=VLOOKUP($B18,Inputs!$K$19:$O$33,4,FALSE), AR$3&lt;=VLOOKUP($B18,Inputs!$K$19:$O$33,4,FALSE)+VLOOKUP($B18,Inputs!$K$19:$O$33,5,FALSE) -1),VLOOKUP($B18,Inputs!$K$19:$O$33,3,FALSE)/VLOOKUP($B18,Inputs!$K$19:$O$33,5,FALSE),0)</f>
        <v>0</v>
      </c>
      <c r="AS34" s="47">
        <f>IF(AND(AS$3&gt;=VLOOKUP($B18,Inputs!$K$19:$O$33,4,FALSE), AS$3&lt;=VLOOKUP($B18,Inputs!$K$19:$O$33,4,FALSE)+VLOOKUP($B18,Inputs!$K$19:$O$33,5,FALSE) -1),VLOOKUP($B18,Inputs!$K$19:$O$33,3,FALSE)/VLOOKUP($B18,Inputs!$K$19:$O$33,5,FALSE),0)</f>
        <v>0</v>
      </c>
      <c r="AT34" s="47">
        <f>IF(AND(AT$3&gt;=VLOOKUP($B18,Inputs!$K$19:$O$33,4,FALSE), AT$3&lt;=VLOOKUP($B18,Inputs!$K$19:$O$33,4,FALSE)+VLOOKUP($B18,Inputs!$K$19:$O$33,5,FALSE) -1),VLOOKUP($B18,Inputs!$K$19:$O$33,3,FALSE)/VLOOKUP($B18,Inputs!$K$19:$O$33,5,FALSE),0)</f>
        <v>0</v>
      </c>
      <c r="AU34" s="47">
        <f>IF(AND(AU$3&gt;=VLOOKUP($B18,Inputs!$K$19:$O$33,4,FALSE), AU$3&lt;=VLOOKUP($B18,Inputs!$K$19:$O$33,4,FALSE)+VLOOKUP($B18,Inputs!$K$19:$O$33,5,FALSE) -1),VLOOKUP($B18,Inputs!$K$19:$O$33,3,FALSE)/VLOOKUP($B18,Inputs!$K$19:$O$33,5,FALSE),0)</f>
        <v>0</v>
      </c>
      <c r="AV34" s="47">
        <f>IF(AND(AV$3&gt;=VLOOKUP($B18,Inputs!$K$19:$O$33,4,FALSE), AV$3&lt;=VLOOKUP($B18,Inputs!$K$19:$O$33,4,FALSE)+VLOOKUP($B18,Inputs!$K$19:$O$33,5,FALSE) -1),VLOOKUP($B18,Inputs!$K$19:$O$33,3,FALSE)/VLOOKUP($B18,Inputs!$K$19:$O$33,5,FALSE),0)</f>
        <v>0</v>
      </c>
      <c r="AW34" s="47">
        <f>IF(AND(AW$3&gt;=VLOOKUP($B18,Inputs!$K$19:$O$33,4,FALSE), AW$3&lt;=VLOOKUP($B18,Inputs!$K$19:$O$33,4,FALSE)+VLOOKUP($B18,Inputs!$K$19:$O$33,5,FALSE) -1),VLOOKUP($B18,Inputs!$K$19:$O$33,3,FALSE)/VLOOKUP($B18,Inputs!$K$19:$O$33,5,FALSE),0)</f>
        <v>0</v>
      </c>
      <c r="AX34" s="47">
        <f>IF(AND(AX$3&gt;=VLOOKUP($B18,Inputs!$K$19:$O$33,4,FALSE), AX$3&lt;=VLOOKUP($B18,Inputs!$K$19:$O$33,4,FALSE)+VLOOKUP($B18,Inputs!$K$19:$O$33,5,FALSE) -1),VLOOKUP($B18,Inputs!$K$19:$O$33,3,FALSE)/VLOOKUP($B18,Inputs!$K$19:$O$33,5,FALSE),0)</f>
        <v>0</v>
      </c>
      <c r="AY34" s="47">
        <f>IF(AND(AY$3&gt;=VLOOKUP($B18,Inputs!$K$19:$O$33,4,FALSE), AY$3&lt;=VLOOKUP($B18,Inputs!$K$19:$O$33,4,FALSE)+VLOOKUP($B18,Inputs!$K$19:$O$33,5,FALSE) -1),VLOOKUP($B18,Inputs!$K$19:$O$33,3,FALSE)/VLOOKUP($B18,Inputs!$K$19:$O$33,5,FALSE),0)</f>
        <v>0</v>
      </c>
      <c r="AZ34" s="48">
        <f>IF(AND(AZ$3&gt;=VLOOKUP($B18,Inputs!$K$19:$O$33,4,FALSE), AZ$3&lt;=VLOOKUP($B18,Inputs!$K$19:$O$33,4,FALSE)+VLOOKUP($B18,Inputs!$K$19:$O$33,5,FALSE) -1),VLOOKUP($B18,Inputs!$K$19:$O$33,3,FALSE)/VLOOKUP($B18,Inputs!$K$19:$O$33,5,FALSE),0)</f>
        <v>0</v>
      </c>
      <c r="BA34" s="47">
        <f>IF(AND(BA$3&gt;=VLOOKUP($B18,Inputs!$K$19:$O$33,4,FALSE), BA$3&lt;=VLOOKUP($B18,Inputs!$K$19:$O$33,4,FALSE)+VLOOKUP($B18,Inputs!$K$19:$O$33,5,FALSE) -1),VLOOKUP($B18,Inputs!$K$19:$O$33,3,FALSE)/VLOOKUP($B18,Inputs!$K$19:$O$33,5,FALSE),0)</f>
        <v>0</v>
      </c>
      <c r="BB34" s="47">
        <f>IF(AND(BB$3&gt;=VLOOKUP($B18,Inputs!$K$19:$O$33,4,FALSE), BB$3&lt;=VLOOKUP($B18,Inputs!$K$19:$O$33,4,FALSE)+VLOOKUP($B18,Inputs!$K$19:$O$33,5,FALSE) -1),VLOOKUP($B18,Inputs!$K$19:$O$33,3,FALSE)/VLOOKUP($B18,Inputs!$K$19:$O$33,5,FALSE),0)</f>
        <v>0</v>
      </c>
      <c r="BC34" s="47">
        <f>IF(AND(BC$3&gt;=VLOOKUP($B18,Inputs!$K$19:$O$33,4,FALSE), BC$3&lt;=VLOOKUP($B18,Inputs!$K$19:$O$33,4,FALSE)+VLOOKUP($B18,Inputs!$K$19:$O$33,5,FALSE) -1),VLOOKUP($B18,Inputs!$K$19:$O$33,3,FALSE)/VLOOKUP($B18,Inputs!$K$19:$O$33,5,FALSE),0)</f>
        <v>0</v>
      </c>
      <c r="BD34" s="47">
        <f>IF(AND(BD$3&gt;=VLOOKUP($B18,Inputs!$K$19:$O$33,4,FALSE), BD$3&lt;=VLOOKUP($B18,Inputs!$K$19:$O$33,4,FALSE)+VLOOKUP($B18,Inputs!$K$19:$O$33,5,FALSE) -1),VLOOKUP($B18,Inputs!$K$19:$O$33,3,FALSE)/VLOOKUP($B18,Inputs!$K$19:$O$33,5,FALSE),0)</f>
        <v>0</v>
      </c>
      <c r="BE34" s="47">
        <f>IF(AND(BE$3&gt;=VLOOKUP($B18,Inputs!$K$19:$O$33,4,FALSE), BE$3&lt;=VLOOKUP($B18,Inputs!$K$19:$O$33,4,FALSE)+VLOOKUP($B18,Inputs!$K$19:$O$33,5,FALSE) -1),VLOOKUP($B18,Inputs!$K$19:$O$33,3,FALSE)/VLOOKUP($B18,Inputs!$K$19:$O$33,5,FALSE),0)</f>
        <v>0</v>
      </c>
      <c r="BF34" s="47">
        <f>IF(AND(BF$3&gt;=VLOOKUP($B18,Inputs!$K$19:$O$33,4,FALSE), BF$3&lt;=VLOOKUP($B18,Inputs!$K$19:$O$33,4,FALSE)+VLOOKUP($B18,Inputs!$K$19:$O$33,5,FALSE) -1),VLOOKUP($B18,Inputs!$K$19:$O$33,3,FALSE)/VLOOKUP($B18,Inputs!$K$19:$O$33,5,FALSE),0)</f>
        <v>0</v>
      </c>
      <c r="BG34" s="47">
        <f>IF(AND(BG$3&gt;=VLOOKUP($B18,Inputs!$K$19:$O$33,4,FALSE), BG$3&lt;=VLOOKUP($B18,Inputs!$K$19:$O$33,4,FALSE)+VLOOKUP($B18,Inputs!$K$19:$O$33,5,FALSE) -1),VLOOKUP($B18,Inputs!$K$19:$O$33,3,FALSE)/VLOOKUP($B18,Inputs!$K$19:$O$33,5,FALSE),0)</f>
        <v>0</v>
      </c>
      <c r="BH34" s="47">
        <f>IF(AND(BH$3&gt;=VLOOKUP($B18,Inputs!$K$19:$O$33,4,FALSE), BH$3&lt;=VLOOKUP($B18,Inputs!$K$19:$O$33,4,FALSE)+VLOOKUP($B18,Inputs!$K$19:$O$33,5,FALSE) -1),VLOOKUP($B18,Inputs!$K$19:$O$33,3,FALSE)/VLOOKUP($B18,Inputs!$K$19:$O$33,5,FALSE),0)</f>
        <v>0</v>
      </c>
      <c r="BI34" s="47">
        <f>IF(AND(BI$3&gt;=VLOOKUP($B18,Inputs!$K$19:$O$33,4,FALSE), BI$3&lt;=VLOOKUP($B18,Inputs!$K$19:$O$33,4,FALSE)+VLOOKUP($B18,Inputs!$K$19:$O$33,5,FALSE) -1),VLOOKUP($B18,Inputs!$K$19:$O$33,3,FALSE)/VLOOKUP($B18,Inputs!$K$19:$O$33,5,FALSE),0)</f>
        <v>0</v>
      </c>
      <c r="BJ34" s="47">
        <f>IF(AND(BJ$3&gt;=VLOOKUP($B18,Inputs!$K$19:$O$33,4,FALSE), BJ$3&lt;=VLOOKUP($B18,Inputs!$K$19:$O$33,4,FALSE)+VLOOKUP($B18,Inputs!$K$19:$O$33,5,FALSE) -1),VLOOKUP($B18,Inputs!$K$19:$O$33,3,FALSE)/VLOOKUP($B18,Inputs!$K$19:$O$33,5,FALSE),0)</f>
        <v>0</v>
      </c>
      <c r="BK34" s="47">
        <f>IF(AND(BK$3&gt;=VLOOKUP($B18,Inputs!$K$19:$O$33,4,FALSE), BK$3&lt;=VLOOKUP($B18,Inputs!$K$19:$O$33,4,FALSE)+VLOOKUP($B18,Inputs!$K$19:$O$33,5,FALSE) -1),VLOOKUP($B18,Inputs!$K$19:$O$33,3,FALSE)/VLOOKUP($B18,Inputs!$K$19:$O$33,5,FALSE),0)</f>
        <v>0</v>
      </c>
      <c r="BL34" s="49">
        <f>IF(AND(BL$3&gt;=VLOOKUP($B18,Inputs!$K$19:$O$33,4,FALSE), BL$3&lt;=VLOOKUP($B18,Inputs!$K$19:$O$33,4,FALSE)+VLOOKUP($B18,Inputs!$K$19:$O$33,5,FALSE) -1),VLOOKUP($B18,Inputs!$K$19:$O$33,3,FALSE)/VLOOKUP($B18,Inputs!$K$19:$O$33,5,FALSE),0)</f>
        <v>0</v>
      </c>
      <c r="BN34" s="25">
        <f t="shared" si="0"/>
        <v>0</v>
      </c>
      <c r="BO34" s="25">
        <f t="shared" si="1"/>
        <v>461.53846153846149</v>
      </c>
      <c r="BP34" s="25">
        <f t="shared" si="2"/>
        <v>461.53846153846149</v>
      </c>
      <c r="BQ34" s="25">
        <f t="shared" si="3"/>
        <v>76.92307692307692</v>
      </c>
      <c r="BR34" s="25">
        <f t="shared" si="4"/>
        <v>0</v>
      </c>
    </row>
    <row r="35" spans="2:70" x14ac:dyDescent="0.25">
      <c r="B35" s="45" t="str">
        <f t="shared" si="6"/>
        <v xml:space="preserve">  Other 8</v>
      </c>
      <c r="C35" s="4"/>
      <c r="D35" s="4"/>
      <c r="E35" s="46">
        <f>IF(AND(E$3&gt;=VLOOKUP($B19,Inputs!$K$19:$O$33,4,FALSE), E$3&lt;=VLOOKUP($B19,Inputs!$K$19:$O$33,4,FALSE)+VLOOKUP($B19,Inputs!$K$19:$O$33,5,FALSE) -1),VLOOKUP($B19,Inputs!$K$19:$O$33,3,FALSE)/VLOOKUP($B19,Inputs!$K$19:$O$33,5,FALSE),0)</f>
        <v>0</v>
      </c>
      <c r="F35" s="47">
        <f>IF(AND(F$3&gt;=VLOOKUP($B19,Inputs!$K$19:$O$33,4,FALSE), F$3&lt;=VLOOKUP($B19,Inputs!$K$19:$O$33,4,FALSE)+VLOOKUP($B19,Inputs!$K$19:$O$33,5,FALSE) -1),VLOOKUP($B19,Inputs!$K$19:$O$33,3,FALSE)/VLOOKUP($B19,Inputs!$K$19:$O$33,5,FALSE),0)</f>
        <v>0</v>
      </c>
      <c r="G35" s="47">
        <f>IF(AND(G$3&gt;=VLOOKUP($B19,Inputs!$K$19:$O$33,4,FALSE), G$3&lt;=VLOOKUP($B19,Inputs!$K$19:$O$33,4,FALSE)+VLOOKUP($B19,Inputs!$K$19:$O$33,5,FALSE) -1),VLOOKUP($B19,Inputs!$K$19:$O$33,3,FALSE)/VLOOKUP($B19,Inputs!$K$19:$O$33,5,FALSE),0)</f>
        <v>0</v>
      </c>
      <c r="H35" s="47">
        <f>IF(AND(H$3&gt;=VLOOKUP($B19,Inputs!$K$19:$O$33,4,FALSE), H$3&lt;=VLOOKUP($B19,Inputs!$K$19:$O$33,4,FALSE)+VLOOKUP($B19,Inputs!$K$19:$O$33,5,FALSE) -1),VLOOKUP($B19,Inputs!$K$19:$O$33,3,FALSE)/VLOOKUP($B19,Inputs!$K$19:$O$33,5,FALSE),0)</f>
        <v>0</v>
      </c>
      <c r="I35" s="47">
        <f>IF(AND(I$3&gt;=VLOOKUP($B19,Inputs!$K$19:$O$33,4,FALSE), I$3&lt;=VLOOKUP($B19,Inputs!$K$19:$O$33,4,FALSE)+VLOOKUP($B19,Inputs!$K$19:$O$33,5,FALSE) -1),VLOOKUP($B19,Inputs!$K$19:$O$33,3,FALSE)/VLOOKUP($B19,Inputs!$K$19:$O$33,5,FALSE),0)</f>
        <v>0</v>
      </c>
      <c r="J35" s="47">
        <f>IF(AND(J$3&gt;=VLOOKUP($B19,Inputs!$K$19:$O$33,4,FALSE), J$3&lt;=VLOOKUP($B19,Inputs!$K$19:$O$33,4,FALSE)+VLOOKUP($B19,Inputs!$K$19:$O$33,5,FALSE) -1),VLOOKUP($B19,Inputs!$K$19:$O$33,3,FALSE)/VLOOKUP($B19,Inputs!$K$19:$O$33,5,FALSE),0)</f>
        <v>0</v>
      </c>
      <c r="K35" s="47">
        <f>IF(AND(K$3&gt;=VLOOKUP($B19,Inputs!$K$19:$O$33,4,FALSE), K$3&lt;=VLOOKUP($B19,Inputs!$K$19:$O$33,4,FALSE)+VLOOKUP($B19,Inputs!$K$19:$O$33,5,FALSE) -1),VLOOKUP($B19,Inputs!$K$19:$O$33,3,FALSE)/VLOOKUP($B19,Inputs!$K$19:$O$33,5,FALSE),0)</f>
        <v>0</v>
      </c>
      <c r="L35" s="47">
        <f>IF(AND(L$3&gt;=VLOOKUP($B19,Inputs!$K$19:$O$33,4,FALSE), L$3&lt;=VLOOKUP($B19,Inputs!$K$19:$O$33,4,FALSE)+VLOOKUP($B19,Inputs!$K$19:$O$33,5,FALSE) -1),VLOOKUP($B19,Inputs!$K$19:$O$33,3,FALSE)/VLOOKUP($B19,Inputs!$K$19:$O$33,5,FALSE),0)</f>
        <v>0</v>
      </c>
      <c r="M35" s="47">
        <f>IF(AND(M$3&gt;=VLOOKUP($B19,Inputs!$K$19:$O$33,4,FALSE), M$3&lt;=VLOOKUP($B19,Inputs!$K$19:$O$33,4,FALSE)+VLOOKUP($B19,Inputs!$K$19:$O$33,5,FALSE) -1),VLOOKUP($B19,Inputs!$K$19:$O$33,3,FALSE)/VLOOKUP($B19,Inputs!$K$19:$O$33,5,FALSE),0)</f>
        <v>0</v>
      </c>
      <c r="N35" s="47">
        <f>IF(AND(N$3&gt;=VLOOKUP($B19,Inputs!$K$19:$O$33,4,FALSE), N$3&lt;=VLOOKUP($B19,Inputs!$K$19:$O$33,4,FALSE)+VLOOKUP($B19,Inputs!$K$19:$O$33,5,FALSE) -1),VLOOKUP($B19,Inputs!$K$19:$O$33,3,FALSE)/VLOOKUP($B19,Inputs!$K$19:$O$33,5,FALSE),0)</f>
        <v>0</v>
      </c>
      <c r="O35" s="47">
        <f>IF(AND(O$3&gt;=VLOOKUP($B19,Inputs!$K$19:$O$33,4,FALSE), O$3&lt;=VLOOKUP($B19,Inputs!$K$19:$O$33,4,FALSE)+VLOOKUP($B19,Inputs!$K$19:$O$33,5,FALSE) -1),VLOOKUP($B19,Inputs!$K$19:$O$33,3,FALSE)/VLOOKUP($B19,Inputs!$K$19:$O$33,5,FALSE),0)</f>
        <v>0</v>
      </c>
      <c r="P35" s="48">
        <f>IF(AND(P$3&gt;=VLOOKUP($B19,Inputs!$K$19:$O$33,4,FALSE), P$3&lt;=VLOOKUP($B19,Inputs!$K$19:$O$33,4,FALSE)+VLOOKUP($B19,Inputs!$K$19:$O$33,5,FALSE) -1),VLOOKUP($B19,Inputs!$K$19:$O$33,3,FALSE)/VLOOKUP($B19,Inputs!$K$19:$O$33,5,FALSE),0)</f>
        <v>0</v>
      </c>
      <c r="Q35" s="47">
        <f>IF(AND(Q$3&gt;=VLOOKUP($B19,Inputs!$K$19:$O$33,4,FALSE), Q$3&lt;=VLOOKUP($B19,Inputs!$K$19:$O$33,4,FALSE)+VLOOKUP($B19,Inputs!$K$19:$O$33,5,FALSE) -1),VLOOKUP($B19,Inputs!$K$19:$O$33,3,FALSE)/VLOOKUP($B19,Inputs!$K$19:$O$33,5,FALSE),0)</f>
        <v>0</v>
      </c>
      <c r="R35" s="47">
        <f>IF(AND(R$3&gt;=VLOOKUP($B19,Inputs!$K$19:$O$33,4,FALSE), R$3&lt;=VLOOKUP($B19,Inputs!$K$19:$O$33,4,FALSE)+VLOOKUP($B19,Inputs!$K$19:$O$33,5,FALSE) -1),VLOOKUP($B19,Inputs!$K$19:$O$33,3,FALSE)/VLOOKUP($B19,Inputs!$K$19:$O$33,5,FALSE),0)</f>
        <v>0</v>
      </c>
      <c r="S35" s="47">
        <f>IF(AND(S$3&gt;=VLOOKUP($B19,Inputs!$K$19:$O$33,4,FALSE), S$3&lt;=VLOOKUP($B19,Inputs!$K$19:$O$33,4,FALSE)+VLOOKUP($B19,Inputs!$K$19:$O$33,5,FALSE) -1),VLOOKUP($B19,Inputs!$K$19:$O$33,3,FALSE)/VLOOKUP($B19,Inputs!$K$19:$O$33,5,FALSE),0)</f>
        <v>37.037037037037038</v>
      </c>
      <c r="T35" s="47">
        <f>IF(AND(T$3&gt;=VLOOKUP($B19,Inputs!$K$19:$O$33,4,FALSE), T$3&lt;=VLOOKUP($B19,Inputs!$K$19:$O$33,4,FALSE)+VLOOKUP($B19,Inputs!$K$19:$O$33,5,FALSE) -1),VLOOKUP($B19,Inputs!$K$19:$O$33,3,FALSE)/VLOOKUP($B19,Inputs!$K$19:$O$33,5,FALSE),0)</f>
        <v>37.037037037037038</v>
      </c>
      <c r="U35" s="47">
        <f>IF(AND(U$3&gt;=VLOOKUP($B19,Inputs!$K$19:$O$33,4,FALSE), U$3&lt;=VLOOKUP($B19,Inputs!$K$19:$O$33,4,FALSE)+VLOOKUP($B19,Inputs!$K$19:$O$33,5,FALSE) -1),VLOOKUP($B19,Inputs!$K$19:$O$33,3,FALSE)/VLOOKUP($B19,Inputs!$K$19:$O$33,5,FALSE),0)</f>
        <v>37.037037037037038</v>
      </c>
      <c r="V35" s="47">
        <f>IF(AND(V$3&gt;=VLOOKUP($B19,Inputs!$K$19:$O$33,4,FALSE), V$3&lt;=VLOOKUP($B19,Inputs!$K$19:$O$33,4,FALSE)+VLOOKUP($B19,Inputs!$K$19:$O$33,5,FALSE) -1),VLOOKUP($B19,Inputs!$K$19:$O$33,3,FALSE)/VLOOKUP($B19,Inputs!$K$19:$O$33,5,FALSE),0)</f>
        <v>37.037037037037038</v>
      </c>
      <c r="W35" s="47">
        <f>IF(AND(W$3&gt;=VLOOKUP($B19,Inputs!$K$19:$O$33,4,FALSE), W$3&lt;=VLOOKUP($B19,Inputs!$K$19:$O$33,4,FALSE)+VLOOKUP($B19,Inputs!$K$19:$O$33,5,FALSE) -1),VLOOKUP($B19,Inputs!$K$19:$O$33,3,FALSE)/VLOOKUP($B19,Inputs!$K$19:$O$33,5,FALSE),0)</f>
        <v>37.037037037037038</v>
      </c>
      <c r="X35" s="47">
        <f>IF(AND(X$3&gt;=VLOOKUP($B19,Inputs!$K$19:$O$33,4,FALSE), X$3&lt;=VLOOKUP($B19,Inputs!$K$19:$O$33,4,FALSE)+VLOOKUP($B19,Inputs!$K$19:$O$33,5,FALSE) -1),VLOOKUP($B19,Inputs!$K$19:$O$33,3,FALSE)/VLOOKUP($B19,Inputs!$K$19:$O$33,5,FALSE),0)</f>
        <v>37.037037037037038</v>
      </c>
      <c r="Y35" s="47">
        <f>IF(AND(Y$3&gt;=VLOOKUP($B19,Inputs!$K$19:$O$33,4,FALSE), Y$3&lt;=VLOOKUP($B19,Inputs!$K$19:$O$33,4,FALSE)+VLOOKUP($B19,Inputs!$K$19:$O$33,5,FALSE) -1),VLOOKUP($B19,Inputs!$K$19:$O$33,3,FALSE)/VLOOKUP($B19,Inputs!$K$19:$O$33,5,FALSE),0)</f>
        <v>37.037037037037038</v>
      </c>
      <c r="Z35" s="47">
        <f>IF(AND(Z$3&gt;=VLOOKUP($B19,Inputs!$K$19:$O$33,4,FALSE), Z$3&lt;=VLOOKUP($B19,Inputs!$K$19:$O$33,4,FALSE)+VLOOKUP($B19,Inputs!$K$19:$O$33,5,FALSE) -1),VLOOKUP($B19,Inputs!$K$19:$O$33,3,FALSE)/VLOOKUP($B19,Inputs!$K$19:$O$33,5,FALSE),0)</f>
        <v>37.037037037037038</v>
      </c>
      <c r="AA35" s="47">
        <f>IF(AND(AA$3&gt;=VLOOKUP($B19,Inputs!$K$19:$O$33,4,FALSE), AA$3&lt;=VLOOKUP($B19,Inputs!$K$19:$O$33,4,FALSE)+VLOOKUP($B19,Inputs!$K$19:$O$33,5,FALSE) -1),VLOOKUP($B19,Inputs!$K$19:$O$33,3,FALSE)/VLOOKUP($B19,Inputs!$K$19:$O$33,5,FALSE),0)</f>
        <v>37.037037037037038</v>
      </c>
      <c r="AB35" s="48">
        <f>IF(AND(AB$3&gt;=VLOOKUP($B19,Inputs!$K$19:$O$33,4,FALSE), AB$3&lt;=VLOOKUP($B19,Inputs!$K$19:$O$33,4,FALSE)+VLOOKUP($B19,Inputs!$K$19:$O$33,5,FALSE) -1),VLOOKUP($B19,Inputs!$K$19:$O$33,3,FALSE)/VLOOKUP($B19,Inputs!$K$19:$O$33,5,FALSE),0)</f>
        <v>37.037037037037038</v>
      </c>
      <c r="AC35" s="47">
        <f>IF(AND(AC$3&gt;=VLOOKUP($B19,Inputs!$K$19:$O$33,4,FALSE), AC$3&lt;=VLOOKUP($B19,Inputs!$K$19:$O$33,4,FALSE)+VLOOKUP($B19,Inputs!$K$19:$O$33,5,FALSE) -1),VLOOKUP($B19,Inputs!$K$19:$O$33,3,FALSE)/VLOOKUP($B19,Inputs!$K$19:$O$33,5,FALSE),0)</f>
        <v>37.037037037037038</v>
      </c>
      <c r="AD35" s="47">
        <f>IF(AND(AD$3&gt;=VLOOKUP($B19,Inputs!$K$19:$O$33,4,FALSE), AD$3&lt;=VLOOKUP($B19,Inputs!$K$19:$O$33,4,FALSE)+VLOOKUP($B19,Inputs!$K$19:$O$33,5,FALSE) -1),VLOOKUP($B19,Inputs!$K$19:$O$33,3,FALSE)/VLOOKUP($B19,Inputs!$K$19:$O$33,5,FALSE),0)</f>
        <v>37.037037037037038</v>
      </c>
      <c r="AE35" s="47">
        <f>IF(AND(AE$3&gt;=VLOOKUP($B19,Inputs!$K$19:$O$33,4,FALSE), AE$3&lt;=VLOOKUP($B19,Inputs!$K$19:$O$33,4,FALSE)+VLOOKUP($B19,Inputs!$K$19:$O$33,5,FALSE) -1),VLOOKUP($B19,Inputs!$K$19:$O$33,3,FALSE)/VLOOKUP($B19,Inputs!$K$19:$O$33,5,FALSE),0)</f>
        <v>37.037037037037038</v>
      </c>
      <c r="AF35" s="47">
        <f>IF(AND(AF$3&gt;=VLOOKUP($B19,Inputs!$K$19:$O$33,4,FALSE), AF$3&lt;=VLOOKUP($B19,Inputs!$K$19:$O$33,4,FALSE)+VLOOKUP($B19,Inputs!$K$19:$O$33,5,FALSE) -1),VLOOKUP($B19,Inputs!$K$19:$O$33,3,FALSE)/VLOOKUP($B19,Inputs!$K$19:$O$33,5,FALSE),0)</f>
        <v>37.037037037037038</v>
      </c>
      <c r="AG35" s="47">
        <f>IF(AND(AG$3&gt;=VLOOKUP($B19,Inputs!$K$19:$O$33,4,FALSE), AG$3&lt;=VLOOKUP($B19,Inputs!$K$19:$O$33,4,FALSE)+VLOOKUP($B19,Inputs!$K$19:$O$33,5,FALSE) -1),VLOOKUP($B19,Inputs!$K$19:$O$33,3,FALSE)/VLOOKUP($B19,Inputs!$K$19:$O$33,5,FALSE),0)</f>
        <v>37.037037037037038</v>
      </c>
      <c r="AH35" s="47">
        <f>IF(AND(AH$3&gt;=VLOOKUP($B19,Inputs!$K$19:$O$33,4,FALSE), AH$3&lt;=VLOOKUP($B19,Inputs!$K$19:$O$33,4,FALSE)+VLOOKUP($B19,Inputs!$K$19:$O$33,5,FALSE) -1),VLOOKUP($B19,Inputs!$K$19:$O$33,3,FALSE)/VLOOKUP($B19,Inputs!$K$19:$O$33,5,FALSE),0)</f>
        <v>37.037037037037038</v>
      </c>
      <c r="AI35" s="47">
        <f>IF(AND(AI$3&gt;=VLOOKUP($B19,Inputs!$K$19:$O$33,4,FALSE), AI$3&lt;=VLOOKUP($B19,Inputs!$K$19:$O$33,4,FALSE)+VLOOKUP($B19,Inputs!$K$19:$O$33,5,FALSE) -1),VLOOKUP($B19,Inputs!$K$19:$O$33,3,FALSE)/VLOOKUP($B19,Inputs!$K$19:$O$33,5,FALSE),0)</f>
        <v>37.037037037037038</v>
      </c>
      <c r="AJ35" s="47">
        <f>IF(AND(AJ$3&gt;=VLOOKUP($B19,Inputs!$K$19:$O$33,4,FALSE), AJ$3&lt;=VLOOKUP($B19,Inputs!$K$19:$O$33,4,FALSE)+VLOOKUP($B19,Inputs!$K$19:$O$33,5,FALSE) -1),VLOOKUP($B19,Inputs!$K$19:$O$33,3,FALSE)/VLOOKUP($B19,Inputs!$K$19:$O$33,5,FALSE),0)</f>
        <v>37.037037037037038</v>
      </c>
      <c r="AK35" s="47">
        <f>IF(AND(AK$3&gt;=VLOOKUP($B19,Inputs!$K$19:$O$33,4,FALSE), AK$3&lt;=VLOOKUP($B19,Inputs!$K$19:$O$33,4,FALSE)+VLOOKUP($B19,Inputs!$K$19:$O$33,5,FALSE) -1),VLOOKUP($B19,Inputs!$K$19:$O$33,3,FALSE)/VLOOKUP($B19,Inputs!$K$19:$O$33,5,FALSE),0)</f>
        <v>37.037037037037038</v>
      </c>
      <c r="AL35" s="47">
        <f>IF(AND(AL$3&gt;=VLOOKUP($B19,Inputs!$K$19:$O$33,4,FALSE), AL$3&lt;=VLOOKUP($B19,Inputs!$K$19:$O$33,4,FALSE)+VLOOKUP($B19,Inputs!$K$19:$O$33,5,FALSE) -1),VLOOKUP($B19,Inputs!$K$19:$O$33,3,FALSE)/VLOOKUP($B19,Inputs!$K$19:$O$33,5,FALSE),0)</f>
        <v>37.037037037037038</v>
      </c>
      <c r="AM35" s="47">
        <f>IF(AND(AM$3&gt;=VLOOKUP($B19,Inputs!$K$19:$O$33,4,FALSE), AM$3&lt;=VLOOKUP($B19,Inputs!$K$19:$O$33,4,FALSE)+VLOOKUP($B19,Inputs!$K$19:$O$33,5,FALSE) -1),VLOOKUP($B19,Inputs!$K$19:$O$33,3,FALSE)/VLOOKUP($B19,Inputs!$K$19:$O$33,5,FALSE),0)</f>
        <v>37.037037037037038</v>
      </c>
      <c r="AN35" s="48">
        <f>IF(AND(AN$3&gt;=VLOOKUP($B19,Inputs!$K$19:$O$33,4,FALSE), AN$3&lt;=VLOOKUP($B19,Inputs!$K$19:$O$33,4,FALSE)+VLOOKUP($B19,Inputs!$K$19:$O$33,5,FALSE) -1),VLOOKUP($B19,Inputs!$K$19:$O$33,3,FALSE)/VLOOKUP($B19,Inputs!$K$19:$O$33,5,FALSE),0)</f>
        <v>37.037037037037038</v>
      </c>
      <c r="AO35" s="47">
        <f>IF(AND(AO$3&gt;=VLOOKUP($B19,Inputs!$K$19:$O$33,4,FALSE), AO$3&lt;=VLOOKUP($B19,Inputs!$K$19:$O$33,4,FALSE)+VLOOKUP($B19,Inputs!$K$19:$O$33,5,FALSE) -1),VLOOKUP($B19,Inputs!$K$19:$O$33,3,FALSE)/VLOOKUP($B19,Inputs!$K$19:$O$33,5,FALSE),0)</f>
        <v>37.037037037037038</v>
      </c>
      <c r="AP35" s="47">
        <f>IF(AND(AP$3&gt;=VLOOKUP($B19,Inputs!$K$19:$O$33,4,FALSE), AP$3&lt;=VLOOKUP($B19,Inputs!$K$19:$O$33,4,FALSE)+VLOOKUP($B19,Inputs!$K$19:$O$33,5,FALSE) -1),VLOOKUP($B19,Inputs!$K$19:$O$33,3,FALSE)/VLOOKUP($B19,Inputs!$K$19:$O$33,5,FALSE),0)</f>
        <v>37.037037037037038</v>
      </c>
      <c r="AQ35" s="47">
        <f>IF(AND(AQ$3&gt;=VLOOKUP($B19,Inputs!$K$19:$O$33,4,FALSE), AQ$3&lt;=VLOOKUP($B19,Inputs!$K$19:$O$33,4,FALSE)+VLOOKUP($B19,Inputs!$K$19:$O$33,5,FALSE) -1),VLOOKUP($B19,Inputs!$K$19:$O$33,3,FALSE)/VLOOKUP($B19,Inputs!$K$19:$O$33,5,FALSE),0)</f>
        <v>37.037037037037038</v>
      </c>
      <c r="AR35" s="47">
        <f>IF(AND(AR$3&gt;=VLOOKUP($B19,Inputs!$K$19:$O$33,4,FALSE), AR$3&lt;=VLOOKUP($B19,Inputs!$K$19:$O$33,4,FALSE)+VLOOKUP($B19,Inputs!$K$19:$O$33,5,FALSE) -1),VLOOKUP($B19,Inputs!$K$19:$O$33,3,FALSE)/VLOOKUP($B19,Inputs!$K$19:$O$33,5,FALSE),0)</f>
        <v>37.037037037037038</v>
      </c>
      <c r="AS35" s="47">
        <f>IF(AND(AS$3&gt;=VLOOKUP($B19,Inputs!$K$19:$O$33,4,FALSE), AS$3&lt;=VLOOKUP($B19,Inputs!$K$19:$O$33,4,FALSE)+VLOOKUP($B19,Inputs!$K$19:$O$33,5,FALSE) -1),VLOOKUP($B19,Inputs!$K$19:$O$33,3,FALSE)/VLOOKUP($B19,Inputs!$K$19:$O$33,5,FALSE),0)</f>
        <v>37.037037037037038</v>
      </c>
      <c r="AT35" s="47">
        <f>IF(AND(AT$3&gt;=VLOOKUP($B19,Inputs!$K$19:$O$33,4,FALSE), AT$3&lt;=VLOOKUP($B19,Inputs!$K$19:$O$33,4,FALSE)+VLOOKUP($B19,Inputs!$K$19:$O$33,5,FALSE) -1),VLOOKUP($B19,Inputs!$K$19:$O$33,3,FALSE)/VLOOKUP($B19,Inputs!$K$19:$O$33,5,FALSE),0)</f>
        <v>0</v>
      </c>
      <c r="AU35" s="47">
        <f>IF(AND(AU$3&gt;=VLOOKUP($B19,Inputs!$K$19:$O$33,4,FALSE), AU$3&lt;=VLOOKUP($B19,Inputs!$K$19:$O$33,4,FALSE)+VLOOKUP($B19,Inputs!$K$19:$O$33,5,FALSE) -1),VLOOKUP($B19,Inputs!$K$19:$O$33,3,FALSE)/VLOOKUP($B19,Inputs!$K$19:$O$33,5,FALSE),0)</f>
        <v>0</v>
      </c>
      <c r="AV35" s="47">
        <f>IF(AND(AV$3&gt;=VLOOKUP($B19,Inputs!$K$19:$O$33,4,FALSE), AV$3&lt;=VLOOKUP($B19,Inputs!$K$19:$O$33,4,FALSE)+VLOOKUP($B19,Inputs!$K$19:$O$33,5,FALSE) -1),VLOOKUP($B19,Inputs!$K$19:$O$33,3,FALSE)/VLOOKUP($B19,Inputs!$K$19:$O$33,5,FALSE),0)</f>
        <v>0</v>
      </c>
      <c r="AW35" s="47">
        <f>IF(AND(AW$3&gt;=VLOOKUP($B19,Inputs!$K$19:$O$33,4,FALSE), AW$3&lt;=VLOOKUP($B19,Inputs!$K$19:$O$33,4,FALSE)+VLOOKUP($B19,Inputs!$K$19:$O$33,5,FALSE) -1),VLOOKUP($B19,Inputs!$K$19:$O$33,3,FALSE)/VLOOKUP($B19,Inputs!$K$19:$O$33,5,FALSE),0)</f>
        <v>0</v>
      </c>
      <c r="AX35" s="47">
        <f>IF(AND(AX$3&gt;=VLOOKUP($B19,Inputs!$K$19:$O$33,4,FALSE), AX$3&lt;=VLOOKUP($B19,Inputs!$K$19:$O$33,4,FALSE)+VLOOKUP($B19,Inputs!$K$19:$O$33,5,FALSE) -1),VLOOKUP($B19,Inputs!$K$19:$O$33,3,FALSE)/VLOOKUP($B19,Inputs!$K$19:$O$33,5,FALSE),0)</f>
        <v>0</v>
      </c>
      <c r="AY35" s="47">
        <f>IF(AND(AY$3&gt;=VLOOKUP($B19,Inputs!$K$19:$O$33,4,FALSE), AY$3&lt;=VLOOKUP($B19,Inputs!$K$19:$O$33,4,FALSE)+VLOOKUP($B19,Inputs!$K$19:$O$33,5,FALSE) -1),VLOOKUP($B19,Inputs!$K$19:$O$33,3,FALSE)/VLOOKUP($B19,Inputs!$K$19:$O$33,5,FALSE),0)</f>
        <v>0</v>
      </c>
      <c r="AZ35" s="48">
        <f>IF(AND(AZ$3&gt;=VLOOKUP($B19,Inputs!$K$19:$O$33,4,FALSE), AZ$3&lt;=VLOOKUP($B19,Inputs!$K$19:$O$33,4,FALSE)+VLOOKUP($B19,Inputs!$K$19:$O$33,5,FALSE) -1),VLOOKUP($B19,Inputs!$K$19:$O$33,3,FALSE)/VLOOKUP($B19,Inputs!$K$19:$O$33,5,FALSE),0)</f>
        <v>0</v>
      </c>
      <c r="BA35" s="47">
        <f>IF(AND(BA$3&gt;=VLOOKUP($B19,Inputs!$K$19:$O$33,4,FALSE), BA$3&lt;=VLOOKUP($B19,Inputs!$K$19:$O$33,4,FALSE)+VLOOKUP($B19,Inputs!$K$19:$O$33,5,FALSE) -1),VLOOKUP($B19,Inputs!$K$19:$O$33,3,FALSE)/VLOOKUP($B19,Inputs!$K$19:$O$33,5,FALSE),0)</f>
        <v>0</v>
      </c>
      <c r="BB35" s="47">
        <f>IF(AND(BB$3&gt;=VLOOKUP($B19,Inputs!$K$19:$O$33,4,FALSE), BB$3&lt;=VLOOKUP($B19,Inputs!$K$19:$O$33,4,FALSE)+VLOOKUP($B19,Inputs!$K$19:$O$33,5,FALSE) -1),VLOOKUP($B19,Inputs!$K$19:$O$33,3,FALSE)/VLOOKUP($B19,Inputs!$K$19:$O$33,5,FALSE),0)</f>
        <v>0</v>
      </c>
      <c r="BC35" s="47">
        <f>IF(AND(BC$3&gt;=VLOOKUP($B19,Inputs!$K$19:$O$33,4,FALSE), BC$3&lt;=VLOOKUP($B19,Inputs!$K$19:$O$33,4,FALSE)+VLOOKUP($B19,Inputs!$K$19:$O$33,5,FALSE) -1),VLOOKUP($B19,Inputs!$K$19:$O$33,3,FALSE)/VLOOKUP($B19,Inputs!$K$19:$O$33,5,FALSE),0)</f>
        <v>0</v>
      </c>
      <c r="BD35" s="47">
        <f>IF(AND(BD$3&gt;=VLOOKUP($B19,Inputs!$K$19:$O$33,4,FALSE), BD$3&lt;=VLOOKUP($B19,Inputs!$K$19:$O$33,4,FALSE)+VLOOKUP($B19,Inputs!$K$19:$O$33,5,FALSE) -1),VLOOKUP($B19,Inputs!$K$19:$O$33,3,FALSE)/VLOOKUP($B19,Inputs!$K$19:$O$33,5,FALSE),0)</f>
        <v>0</v>
      </c>
      <c r="BE35" s="47">
        <f>IF(AND(BE$3&gt;=VLOOKUP($B19,Inputs!$K$19:$O$33,4,FALSE), BE$3&lt;=VLOOKUP($B19,Inputs!$K$19:$O$33,4,FALSE)+VLOOKUP($B19,Inputs!$K$19:$O$33,5,FALSE) -1),VLOOKUP($B19,Inputs!$K$19:$O$33,3,FALSE)/VLOOKUP($B19,Inputs!$K$19:$O$33,5,FALSE),0)</f>
        <v>0</v>
      </c>
      <c r="BF35" s="47">
        <f>IF(AND(BF$3&gt;=VLOOKUP($B19,Inputs!$K$19:$O$33,4,FALSE), BF$3&lt;=VLOOKUP($B19,Inputs!$K$19:$O$33,4,FALSE)+VLOOKUP($B19,Inputs!$K$19:$O$33,5,FALSE) -1),VLOOKUP($B19,Inputs!$K$19:$O$33,3,FALSE)/VLOOKUP($B19,Inputs!$K$19:$O$33,5,FALSE),0)</f>
        <v>0</v>
      </c>
      <c r="BG35" s="47">
        <f>IF(AND(BG$3&gt;=VLOOKUP($B19,Inputs!$K$19:$O$33,4,FALSE), BG$3&lt;=VLOOKUP($B19,Inputs!$K$19:$O$33,4,FALSE)+VLOOKUP($B19,Inputs!$K$19:$O$33,5,FALSE) -1),VLOOKUP($B19,Inputs!$K$19:$O$33,3,FALSE)/VLOOKUP($B19,Inputs!$K$19:$O$33,5,FALSE),0)</f>
        <v>0</v>
      </c>
      <c r="BH35" s="47">
        <f>IF(AND(BH$3&gt;=VLOOKUP($B19,Inputs!$K$19:$O$33,4,FALSE), BH$3&lt;=VLOOKUP($B19,Inputs!$K$19:$O$33,4,FALSE)+VLOOKUP($B19,Inputs!$K$19:$O$33,5,FALSE) -1),VLOOKUP($B19,Inputs!$K$19:$O$33,3,FALSE)/VLOOKUP($B19,Inputs!$K$19:$O$33,5,FALSE),0)</f>
        <v>0</v>
      </c>
      <c r="BI35" s="47">
        <f>IF(AND(BI$3&gt;=VLOOKUP($B19,Inputs!$K$19:$O$33,4,FALSE), BI$3&lt;=VLOOKUP($B19,Inputs!$K$19:$O$33,4,FALSE)+VLOOKUP($B19,Inputs!$K$19:$O$33,5,FALSE) -1),VLOOKUP($B19,Inputs!$K$19:$O$33,3,FALSE)/VLOOKUP($B19,Inputs!$K$19:$O$33,5,FALSE),0)</f>
        <v>0</v>
      </c>
      <c r="BJ35" s="47">
        <f>IF(AND(BJ$3&gt;=VLOOKUP($B19,Inputs!$K$19:$O$33,4,FALSE), BJ$3&lt;=VLOOKUP($B19,Inputs!$K$19:$O$33,4,FALSE)+VLOOKUP($B19,Inputs!$K$19:$O$33,5,FALSE) -1),VLOOKUP($B19,Inputs!$K$19:$O$33,3,FALSE)/VLOOKUP($B19,Inputs!$K$19:$O$33,5,FALSE),0)</f>
        <v>0</v>
      </c>
      <c r="BK35" s="47">
        <f>IF(AND(BK$3&gt;=VLOOKUP($B19,Inputs!$K$19:$O$33,4,FALSE), BK$3&lt;=VLOOKUP($B19,Inputs!$K$19:$O$33,4,FALSE)+VLOOKUP($B19,Inputs!$K$19:$O$33,5,FALSE) -1),VLOOKUP($B19,Inputs!$K$19:$O$33,3,FALSE)/VLOOKUP($B19,Inputs!$K$19:$O$33,5,FALSE),0)</f>
        <v>0</v>
      </c>
      <c r="BL35" s="49">
        <f>IF(AND(BL$3&gt;=VLOOKUP($B19,Inputs!$K$19:$O$33,4,FALSE), BL$3&lt;=VLOOKUP($B19,Inputs!$K$19:$O$33,4,FALSE)+VLOOKUP($B19,Inputs!$K$19:$O$33,5,FALSE) -1),VLOOKUP($B19,Inputs!$K$19:$O$33,3,FALSE)/VLOOKUP($B19,Inputs!$K$19:$O$33,5,FALSE),0)</f>
        <v>0</v>
      </c>
      <c r="BN35" s="25">
        <f t="shared" si="0"/>
        <v>0</v>
      </c>
      <c r="BO35" s="25">
        <f t="shared" si="1"/>
        <v>370.37037037037044</v>
      </c>
      <c r="BP35" s="25">
        <f t="shared" si="2"/>
        <v>444.44444444444457</v>
      </c>
      <c r="BQ35" s="25">
        <f t="shared" si="3"/>
        <v>185.18518518518519</v>
      </c>
      <c r="BR35" s="25">
        <f t="shared" si="4"/>
        <v>0</v>
      </c>
    </row>
    <row r="36" spans="2:70" x14ac:dyDescent="0.25">
      <c r="B36" s="50" t="str">
        <f t="shared" si="6"/>
        <v xml:space="preserve"> Other 10</v>
      </c>
      <c r="C36" s="4"/>
      <c r="D36" s="4"/>
      <c r="E36" s="51">
        <f>IF(AND(E$3&gt;=VLOOKUP($B20,Inputs!$K$19:$O$33,4,FALSE), E$3&lt;=VLOOKUP($B20,Inputs!$K$19:$O$33,4,FALSE)+VLOOKUP($B20,Inputs!$K$19:$O$33,5,FALSE) -1),VLOOKUP($B20,Inputs!$K$19:$O$33,3,FALSE)/VLOOKUP($B20,Inputs!$K$19:$O$33,5,FALSE),0)</f>
        <v>0</v>
      </c>
      <c r="F36" s="52">
        <f>IF(AND(F$3&gt;=VLOOKUP($B20,Inputs!$K$19:$O$33,4,FALSE), F$3&lt;=VLOOKUP($B20,Inputs!$K$19:$O$33,4,FALSE)+VLOOKUP($B20,Inputs!$K$19:$O$33,5,FALSE) -1),VLOOKUP($B20,Inputs!$K$19:$O$33,3,FALSE)/VLOOKUP($B20,Inputs!$K$19:$O$33,5,FALSE),0)</f>
        <v>0</v>
      </c>
      <c r="G36" s="52">
        <f>IF(AND(G$3&gt;=VLOOKUP($B20,Inputs!$K$19:$O$33,4,FALSE), G$3&lt;=VLOOKUP($B20,Inputs!$K$19:$O$33,4,FALSE)+VLOOKUP($B20,Inputs!$K$19:$O$33,5,FALSE) -1),VLOOKUP($B20,Inputs!$K$19:$O$33,3,FALSE)/VLOOKUP($B20,Inputs!$K$19:$O$33,5,FALSE),0)</f>
        <v>0</v>
      </c>
      <c r="H36" s="52">
        <f>IF(AND(H$3&gt;=VLOOKUP($B20,Inputs!$K$19:$O$33,4,FALSE), H$3&lt;=VLOOKUP($B20,Inputs!$K$19:$O$33,4,FALSE)+VLOOKUP($B20,Inputs!$K$19:$O$33,5,FALSE) -1),VLOOKUP($B20,Inputs!$K$19:$O$33,3,FALSE)/VLOOKUP($B20,Inputs!$K$19:$O$33,5,FALSE),0)</f>
        <v>0</v>
      </c>
      <c r="I36" s="52">
        <f>IF(AND(I$3&gt;=VLOOKUP($B20,Inputs!$K$19:$O$33,4,FALSE), I$3&lt;=VLOOKUP($B20,Inputs!$K$19:$O$33,4,FALSE)+VLOOKUP($B20,Inputs!$K$19:$O$33,5,FALSE) -1),VLOOKUP($B20,Inputs!$K$19:$O$33,3,FALSE)/VLOOKUP($B20,Inputs!$K$19:$O$33,5,FALSE),0)</f>
        <v>0</v>
      </c>
      <c r="J36" s="52">
        <f>IF(AND(J$3&gt;=VLOOKUP($B20,Inputs!$K$19:$O$33,4,FALSE), J$3&lt;=VLOOKUP($B20,Inputs!$K$19:$O$33,4,FALSE)+VLOOKUP($B20,Inputs!$K$19:$O$33,5,FALSE) -1),VLOOKUP($B20,Inputs!$K$19:$O$33,3,FALSE)/VLOOKUP($B20,Inputs!$K$19:$O$33,5,FALSE),0)</f>
        <v>0</v>
      </c>
      <c r="K36" s="52">
        <f>IF(AND(K$3&gt;=VLOOKUP($B20,Inputs!$K$19:$O$33,4,FALSE), K$3&lt;=VLOOKUP($B20,Inputs!$K$19:$O$33,4,FALSE)+VLOOKUP($B20,Inputs!$K$19:$O$33,5,FALSE) -1),VLOOKUP($B20,Inputs!$K$19:$O$33,3,FALSE)/VLOOKUP($B20,Inputs!$K$19:$O$33,5,FALSE),0)</f>
        <v>0</v>
      </c>
      <c r="L36" s="52">
        <f>IF(AND(L$3&gt;=VLOOKUP($B20,Inputs!$K$19:$O$33,4,FALSE), L$3&lt;=VLOOKUP($B20,Inputs!$K$19:$O$33,4,FALSE)+VLOOKUP($B20,Inputs!$K$19:$O$33,5,FALSE) -1),VLOOKUP($B20,Inputs!$K$19:$O$33,3,FALSE)/VLOOKUP($B20,Inputs!$K$19:$O$33,5,FALSE),0)</f>
        <v>0</v>
      </c>
      <c r="M36" s="52">
        <f>IF(AND(M$3&gt;=VLOOKUP($B20,Inputs!$K$19:$O$33,4,FALSE), M$3&lt;=VLOOKUP($B20,Inputs!$K$19:$O$33,4,FALSE)+VLOOKUP($B20,Inputs!$K$19:$O$33,5,FALSE) -1),VLOOKUP($B20,Inputs!$K$19:$O$33,3,FALSE)/VLOOKUP($B20,Inputs!$K$19:$O$33,5,FALSE),0)</f>
        <v>0</v>
      </c>
      <c r="N36" s="52">
        <f>IF(AND(N$3&gt;=VLOOKUP($B20,Inputs!$K$19:$O$33,4,FALSE), N$3&lt;=VLOOKUP($B20,Inputs!$K$19:$O$33,4,FALSE)+VLOOKUP($B20,Inputs!$K$19:$O$33,5,FALSE) -1),VLOOKUP($B20,Inputs!$K$19:$O$33,3,FALSE)/VLOOKUP($B20,Inputs!$K$19:$O$33,5,FALSE),0)</f>
        <v>0</v>
      </c>
      <c r="O36" s="52">
        <f>IF(AND(O$3&gt;=VLOOKUP($B20,Inputs!$K$19:$O$33,4,FALSE), O$3&lt;=VLOOKUP($B20,Inputs!$K$19:$O$33,4,FALSE)+VLOOKUP($B20,Inputs!$K$19:$O$33,5,FALSE) -1),VLOOKUP($B20,Inputs!$K$19:$O$33,3,FALSE)/VLOOKUP($B20,Inputs!$K$19:$O$33,5,FALSE),0)</f>
        <v>0</v>
      </c>
      <c r="P36" s="53">
        <f>IF(AND(P$3&gt;=VLOOKUP($B20,Inputs!$K$19:$O$33,4,FALSE), P$3&lt;=VLOOKUP($B20,Inputs!$K$19:$O$33,4,FALSE)+VLOOKUP($B20,Inputs!$K$19:$O$33,5,FALSE) -1),VLOOKUP($B20,Inputs!$K$19:$O$33,3,FALSE)/VLOOKUP($B20,Inputs!$K$19:$O$33,5,FALSE),0)</f>
        <v>0</v>
      </c>
      <c r="Q36" s="52">
        <f>IF(AND(Q$3&gt;=VLOOKUP($B20,Inputs!$K$19:$O$33,4,FALSE), Q$3&lt;=VLOOKUP($B20,Inputs!$K$19:$O$33,4,FALSE)+VLOOKUP($B20,Inputs!$K$19:$O$33,5,FALSE) -1),VLOOKUP($B20,Inputs!$K$19:$O$33,3,FALSE)/VLOOKUP($B20,Inputs!$K$19:$O$33,5,FALSE),0)</f>
        <v>0</v>
      </c>
      <c r="R36" s="52">
        <f>IF(AND(R$3&gt;=VLOOKUP($B20,Inputs!$K$19:$O$33,4,FALSE), R$3&lt;=VLOOKUP($B20,Inputs!$K$19:$O$33,4,FALSE)+VLOOKUP($B20,Inputs!$K$19:$O$33,5,FALSE) -1),VLOOKUP($B20,Inputs!$K$19:$O$33,3,FALSE)/VLOOKUP($B20,Inputs!$K$19:$O$33,5,FALSE),0)</f>
        <v>0</v>
      </c>
      <c r="S36" s="52">
        <f>IF(AND(S$3&gt;=VLOOKUP($B20,Inputs!$K$19:$O$33,4,FALSE), S$3&lt;=VLOOKUP($B20,Inputs!$K$19:$O$33,4,FALSE)+VLOOKUP($B20,Inputs!$K$19:$O$33,5,FALSE) -1),VLOOKUP($B20,Inputs!$K$19:$O$33,3,FALSE)/VLOOKUP($B20,Inputs!$K$19:$O$33,5,FALSE),0)</f>
        <v>0</v>
      </c>
      <c r="T36" s="52">
        <f>IF(AND(T$3&gt;=VLOOKUP($B20,Inputs!$K$19:$O$33,4,FALSE), T$3&lt;=VLOOKUP($B20,Inputs!$K$19:$O$33,4,FALSE)+VLOOKUP($B20,Inputs!$K$19:$O$33,5,FALSE) -1),VLOOKUP($B20,Inputs!$K$19:$O$33,3,FALSE)/VLOOKUP($B20,Inputs!$K$19:$O$33,5,FALSE),0)</f>
        <v>0</v>
      </c>
      <c r="U36" s="52">
        <f>IF(AND(U$3&gt;=VLOOKUP($B20,Inputs!$K$19:$O$33,4,FALSE), U$3&lt;=VLOOKUP($B20,Inputs!$K$19:$O$33,4,FALSE)+VLOOKUP($B20,Inputs!$K$19:$O$33,5,FALSE) -1),VLOOKUP($B20,Inputs!$K$19:$O$33,3,FALSE)/VLOOKUP($B20,Inputs!$K$19:$O$33,5,FALSE),0)</f>
        <v>0</v>
      </c>
      <c r="V36" s="52">
        <f>IF(AND(V$3&gt;=VLOOKUP($B20,Inputs!$K$19:$O$33,4,FALSE), V$3&lt;=VLOOKUP($B20,Inputs!$K$19:$O$33,4,FALSE)+VLOOKUP($B20,Inputs!$K$19:$O$33,5,FALSE) -1),VLOOKUP($B20,Inputs!$K$19:$O$33,3,FALSE)/VLOOKUP($B20,Inputs!$K$19:$O$33,5,FALSE),0)</f>
        <v>0</v>
      </c>
      <c r="W36" s="52">
        <f>IF(AND(W$3&gt;=VLOOKUP($B20,Inputs!$K$19:$O$33,4,FALSE), W$3&lt;=VLOOKUP($B20,Inputs!$K$19:$O$33,4,FALSE)+VLOOKUP($B20,Inputs!$K$19:$O$33,5,FALSE) -1),VLOOKUP($B20,Inputs!$K$19:$O$33,3,FALSE)/VLOOKUP($B20,Inputs!$K$19:$O$33,5,FALSE),0)</f>
        <v>30.303030303030305</v>
      </c>
      <c r="X36" s="52">
        <f>IF(AND(X$3&gt;=VLOOKUP($B20,Inputs!$K$19:$O$33,4,FALSE), X$3&lt;=VLOOKUP($B20,Inputs!$K$19:$O$33,4,FALSE)+VLOOKUP($B20,Inputs!$K$19:$O$33,5,FALSE) -1),VLOOKUP($B20,Inputs!$K$19:$O$33,3,FALSE)/VLOOKUP($B20,Inputs!$K$19:$O$33,5,FALSE),0)</f>
        <v>30.303030303030305</v>
      </c>
      <c r="Y36" s="52">
        <f>IF(AND(Y$3&gt;=VLOOKUP($B20,Inputs!$K$19:$O$33,4,FALSE), Y$3&lt;=VLOOKUP($B20,Inputs!$K$19:$O$33,4,FALSE)+VLOOKUP($B20,Inputs!$K$19:$O$33,5,FALSE) -1),VLOOKUP($B20,Inputs!$K$19:$O$33,3,FALSE)/VLOOKUP($B20,Inputs!$K$19:$O$33,5,FALSE),0)</f>
        <v>30.303030303030305</v>
      </c>
      <c r="Z36" s="52">
        <f>IF(AND(Z$3&gt;=VLOOKUP($B20,Inputs!$K$19:$O$33,4,FALSE), Z$3&lt;=VLOOKUP($B20,Inputs!$K$19:$O$33,4,FALSE)+VLOOKUP($B20,Inputs!$K$19:$O$33,5,FALSE) -1),VLOOKUP($B20,Inputs!$K$19:$O$33,3,FALSE)/VLOOKUP($B20,Inputs!$K$19:$O$33,5,FALSE),0)</f>
        <v>30.303030303030305</v>
      </c>
      <c r="AA36" s="52">
        <f>IF(AND(AA$3&gt;=VLOOKUP($B20,Inputs!$K$19:$O$33,4,FALSE), AA$3&lt;=VLOOKUP($B20,Inputs!$K$19:$O$33,4,FALSE)+VLOOKUP($B20,Inputs!$K$19:$O$33,5,FALSE) -1),VLOOKUP($B20,Inputs!$K$19:$O$33,3,FALSE)/VLOOKUP($B20,Inputs!$K$19:$O$33,5,FALSE),0)</f>
        <v>30.303030303030305</v>
      </c>
      <c r="AB36" s="53">
        <f>IF(AND(AB$3&gt;=VLOOKUP($B20,Inputs!$K$19:$O$33,4,FALSE), AB$3&lt;=VLOOKUP($B20,Inputs!$K$19:$O$33,4,FALSE)+VLOOKUP($B20,Inputs!$K$19:$O$33,5,FALSE) -1),VLOOKUP($B20,Inputs!$K$19:$O$33,3,FALSE)/VLOOKUP($B20,Inputs!$K$19:$O$33,5,FALSE),0)</f>
        <v>30.303030303030305</v>
      </c>
      <c r="AC36" s="52">
        <f>IF(AND(AC$3&gt;=VLOOKUP($B20,Inputs!$K$19:$O$33,4,FALSE), AC$3&lt;=VLOOKUP($B20,Inputs!$K$19:$O$33,4,FALSE)+VLOOKUP($B20,Inputs!$K$19:$O$33,5,FALSE) -1),VLOOKUP($B20,Inputs!$K$19:$O$33,3,FALSE)/VLOOKUP($B20,Inputs!$K$19:$O$33,5,FALSE),0)</f>
        <v>30.303030303030305</v>
      </c>
      <c r="AD36" s="52">
        <f>IF(AND(AD$3&gt;=VLOOKUP($B20,Inputs!$K$19:$O$33,4,FALSE), AD$3&lt;=VLOOKUP($B20,Inputs!$K$19:$O$33,4,FALSE)+VLOOKUP($B20,Inputs!$K$19:$O$33,5,FALSE) -1),VLOOKUP($B20,Inputs!$K$19:$O$33,3,FALSE)/VLOOKUP($B20,Inputs!$K$19:$O$33,5,FALSE),0)</f>
        <v>30.303030303030305</v>
      </c>
      <c r="AE36" s="52">
        <f>IF(AND(AE$3&gt;=VLOOKUP($B20,Inputs!$K$19:$O$33,4,FALSE), AE$3&lt;=VLOOKUP($B20,Inputs!$K$19:$O$33,4,FALSE)+VLOOKUP($B20,Inputs!$K$19:$O$33,5,FALSE) -1),VLOOKUP($B20,Inputs!$K$19:$O$33,3,FALSE)/VLOOKUP($B20,Inputs!$K$19:$O$33,5,FALSE),0)</f>
        <v>30.303030303030305</v>
      </c>
      <c r="AF36" s="52">
        <f>IF(AND(AF$3&gt;=VLOOKUP($B20,Inputs!$K$19:$O$33,4,FALSE), AF$3&lt;=VLOOKUP($B20,Inputs!$K$19:$O$33,4,FALSE)+VLOOKUP($B20,Inputs!$K$19:$O$33,5,FALSE) -1),VLOOKUP($B20,Inputs!$K$19:$O$33,3,FALSE)/VLOOKUP($B20,Inputs!$K$19:$O$33,5,FALSE),0)</f>
        <v>30.303030303030305</v>
      </c>
      <c r="AG36" s="52">
        <f>IF(AND(AG$3&gt;=VLOOKUP($B20,Inputs!$K$19:$O$33,4,FALSE), AG$3&lt;=VLOOKUP($B20,Inputs!$K$19:$O$33,4,FALSE)+VLOOKUP($B20,Inputs!$K$19:$O$33,5,FALSE) -1),VLOOKUP($B20,Inputs!$K$19:$O$33,3,FALSE)/VLOOKUP($B20,Inputs!$K$19:$O$33,5,FALSE),0)</f>
        <v>30.303030303030305</v>
      </c>
      <c r="AH36" s="52">
        <f>IF(AND(AH$3&gt;=VLOOKUP($B20,Inputs!$K$19:$O$33,4,FALSE), AH$3&lt;=VLOOKUP($B20,Inputs!$K$19:$O$33,4,FALSE)+VLOOKUP($B20,Inputs!$K$19:$O$33,5,FALSE) -1),VLOOKUP($B20,Inputs!$K$19:$O$33,3,FALSE)/VLOOKUP($B20,Inputs!$K$19:$O$33,5,FALSE),0)</f>
        <v>30.303030303030305</v>
      </c>
      <c r="AI36" s="52">
        <f>IF(AND(AI$3&gt;=VLOOKUP($B20,Inputs!$K$19:$O$33,4,FALSE), AI$3&lt;=VLOOKUP($B20,Inputs!$K$19:$O$33,4,FALSE)+VLOOKUP($B20,Inputs!$K$19:$O$33,5,FALSE) -1),VLOOKUP($B20,Inputs!$K$19:$O$33,3,FALSE)/VLOOKUP($B20,Inputs!$K$19:$O$33,5,FALSE),0)</f>
        <v>30.303030303030305</v>
      </c>
      <c r="AJ36" s="52">
        <f>IF(AND(AJ$3&gt;=VLOOKUP($B20,Inputs!$K$19:$O$33,4,FALSE), AJ$3&lt;=VLOOKUP($B20,Inputs!$K$19:$O$33,4,FALSE)+VLOOKUP($B20,Inputs!$K$19:$O$33,5,FALSE) -1),VLOOKUP($B20,Inputs!$K$19:$O$33,3,FALSE)/VLOOKUP($B20,Inputs!$K$19:$O$33,5,FALSE),0)</f>
        <v>30.303030303030305</v>
      </c>
      <c r="AK36" s="52">
        <f>IF(AND(AK$3&gt;=VLOOKUP($B20,Inputs!$K$19:$O$33,4,FALSE), AK$3&lt;=VLOOKUP($B20,Inputs!$K$19:$O$33,4,FALSE)+VLOOKUP($B20,Inputs!$K$19:$O$33,5,FALSE) -1),VLOOKUP($B20,Inputs!$K$19:$O$33,3,FALSE)/VLOOKUP($B20,Inputs!$K$19:$O$33,5,FALSE),0)</f>
        <v>30.303030303030305</v>
      </c>
      <c r="AL36" s="52">
        <f>IF(AND(AL$3&gt;=VLOOKUP($B20,Inputs!$K$19:$O$33,4,FALSE), AL$3&lt;=VLOOKUP($B20,Inputs!$K$19:$O$33,4,FALSE)+VLOOKUP($B20,Inputs!$K$19:$O$33,5,FALSE) -1),VLOOKUP($B20,Inputs!$K$19:$O$33,3,FALSE)/VLOOKUP($B20,Inputs!$K$19:$O$33,5,FALSE),0)</f>
        <v>30.303030303030305</v>
      </c>
      <c r="AM36" s="52">
        <f>IF(AND(AM$3&gt;=VLOOKUP($B20,Inputs!$K$19:$O$33,4,FALSE), AM$3&lt;=VLOOKUP($B20,Inputs!$K$19:$O$33,4,FALSE)+VLOOKUP($B20,Inputs!$K$19:$O$33,5,FALSE) -1),VLOOKUP($B20,Inputs!$K$19:$O$33,3,FALSE)/VLOOKUP($B20,Inputs!$K$19:$O$33,5,FALSE),0)</f>
        <v>30.303030303030305</v>
      </c>
      <c r="AN36" s="53">
        <f>IF(AND(AN$3&gt;=VLOOKUP($B20,Inputs!$K$19:$O$33,4,FALSE), AN$3&lt;=VLOOKUP($B20,Inputs!$K$19:$O$33,4,FALSE)+VLOOKUP($B20,Inputs!$K$19:$O$33,5,FALSE) -1),VLOOKUP($B20,Inputs!$K$19:$O$33,3,FALSE)/VLOOKUP($B20,Inputs!$K$19:$O$33,5,FALSE),0)</f>
        <v>30.303030303030305</v>
      </c>
      <c r="AO36" s="52">
        <f>IF(AND(AO$3&gt;=VLOOKUP($B20,Inputs!$K$19:$O$33,4,FALSE), AO$3&lt;=VLOOKUP($B20,Inputs!$K$19:$O$33,4,FALSE)+VLOOKUP($B20,Inputs!$K$19:$O$33,5,FALSE) -1),VLOOKUP($B20,Inputs!$K$19:$O$33,3,FALSE)/VLOOKUP($B20,Inputs!$K$19:$O$33,5,FALSE),0)</f>
        <v>30.303030303030305</v>
      </c>
      <c r="AP36" s="52">
        <f>IF(AND(AP$3&gt;=VLOOKUP($B20,Inputs!$K$19:$O$33,4,FALSE), AP$3&lt;=VLOOKUP($B20,Inputs!$K$19:$O$33,4,FALSE)+VLOOKUP($B20,Inputs!$K$19:$O$33,5,FALSE) -1),VLOOKUP($B20,Inputs!$K$19:$O$33,3,FALSE)/VLOOKUP($B20,Inputs!$K$19:$O$33,5,FALSE),0)</f>
        <v>30.303030303030305</v>
      </c>
      <c r="AQ36" s="52">
        <f>IF(AND(AQ$3&gt;=VLOOKUP($B20,Inputs!$K$19:$O$33,4,FALSE), AQ$3&lt;=VLOOKUP($B20,Inputs!$K$19:$O$33,4,FALSE)+VLOOKUP($B20,Inputs!$K$19:$O$33,5,FALSE) -1),VLOOKUP($B20,Inputs!$K$19:$O$33,3,FALSE)/VLOOKUP($B20,Inputs!$K$19:$O$33,5,FALSE),0)</f>
        <v>30.303030303030305</v>
      </c>
      <c r="AR36" s="52">
        <f>IF(AND(AR$3&gt;=VLOOKUP($B20,Inputs!$K$19:$O$33,4,FALSE), AR$3&lt;=VLOOKUP($B20,Inputs!$K$19:$O$33,4,FALSE)+VLOOKUP($B20,Inputs!$K$19:$O$33,5,FALSE) -1),VLOOKUP($B20,Inputs!$K$19:$O$33,3,FALSE)/VLOOKUP($B20,Inputs!$K$19:$O$33,5,FALSE),0)</f>
        <v>30.303030303030305</v>
      </c>
      <c r="AS36" s="52">
        <f>IF(AND(AS$3&gt;=VLOOKUP($B20,Inputs!$K$19:$O$33,4,FALSE), AS$3&lt;=VLOOKUP($B20,Inputs!$K$19:$O$33,4,FALSE)+VLOOKUP($B20,Inputs!$K$19:$O$33,5,FALSE) -1),VLOOKUP($B20,Inputs!$K$19:$O$33,3,FALSE)/VLOOKUP($B20,Inputs!$K$19:$O$33,5,FALSE),0)</f>
        <v>30.303030303030305</v>
      </c>
      <c r="AT36" s="52">
        <f>IF(AND(AT$3&gt;=VLOOKUP($B20,Inputs!$K$19:$O$33,4,FALSE), AT$3&lt;=VLOOKUP($B20,Inputs!$K$19:$O$33,4,FALSE)+VLOOKUP($B20,Inputs!$K$19:$O$33,5,FALSE) -1),VLOOKUP($B20,Inputs!$K$19:$O$33,3,FALSE)/VLOOKUP($B20,Inputs!$K$19:$O$33,5,FALSE),0)</f>
        <v>30.303030303030305</v>
      </c>
      <c r="AU36" s="52">
        <f>IF(AND(AU$3&gt;=VLOOKUP($B20,Inputs!$K$19:$O$33,4,FALSE), AU$3&lt;=VLOOKUP($B20,Inputs!$K$19:$O$33,4,FALSE)+VLOOKUP($B20,Inputs!$K$19:$O$33,5,FALSE) -1),VLOOKUP($B20,Inputs!$K$19:$O$33,3,FALSE)/VLOOKUP($B20,Inputs!$K$19:$O$33,5,FALSE),0)</f>
        <v>30.303030303030305</v>
      </c>
      <c r="AV36" s="52">
        <f>IF(AND(AV$3&gt;=VLOOKUP($B20,Inputs!$K$19:$O$33,4,FALSE), AV$3&lt;=VLOOKUP($B20,Inputs!$K$19:$O$33,4,FALSE)+VLOOKUP($B20,Inputs!$K$19:$O$33,5,FALSE) -1),VLOOKUP($B20,Inputs!$K$19:$O$33,3,FALSE)/VLOOKUP($B20,Inputs!$K$19:$O$33,5,FALSE),0)</f>
        <v>30.303030303030305</v>
      </c>
      <c r="AW36" s="52">
        <f>IF(AND(AW$3&gt;=VLOOKUP($B20,Inputs!$K$19:$O$33,4,FALSE), AW$3&lt;=VLOOKUP($B20,Inputs!$K$19:$O$33,4,FALSE)+VLOOKUP($B20,Inputs!$K$19:$O$33,5,FALSE) -1),VLOOKUP($B20,Inputs!$K$19:$O$33,3,FALSE)/VLOOKUP($B20,Inputs!$K$19:$O$33,5,FALSE),0)</f>
        <v>30.303030303030305</v>
      </c>
      <c r="AX36" s="52">
        <f>IF(AND(AX$3&gt;=VLOOKUP($B20,Inputs!$K$19:$O$33,4,FALSE), AX$3&lt;=VLOOKUP($B20,Inputs!$K$19:$O$33,4,FALSE)+VLOOKUP($B20,Inputs!$K$19:$O$33,5,FALSE) -1),VLOOKUP($B20,Inputs!$K$19:$O$33,3,FALSE)/VLOOKUP($B20,Inputs!$K$19:$O$33,5,FALSE),0)</f>
        <v>30.303030303030305</v>
      </c>
      <c r="AY36" s="52">
        <f>IF(AND(AY$3&gt;=VLOOKUP($B20,Inputs!$K$19:$O$33,4,FALSE), AY$3&lt;=VLOOKUP($B20,Inputs!$K$19:$O$33,4,FALSE)+VLOOKUP($B20,Inputs!$K$19:$O$33,5,FALSE) -1),VLOOKUP($B20,Inputs!$K$19:$O$33,3,FALSE)/VLOOKUP($B20,Inputs!$K$19:$O$33,5,FALSE),0)</f>
        <v>30.303030303030305</v>
      </c>
      <c r="AZ36" s="53">
        <f>IF(AND(AZ$3&gt;=VLOOKUP($B20,Inputs!$K$19:$O$33,4,FALSE), AZ$3&lt;=VLOOKUP($B20,Inputs!$K$19:$O$33,4,FALSE)+VLOOKUP($B20,Inputs!$K$19:$O$33,5,FALSE) -1),VLOOKUP($B20,Inputs!$K$19:$O$33,3,FALSE)/VLOOKUP($B20,Inputs!$K$19:$O$33,5,FALSE),0)</f>
        <v>30.303030303030305</v>
      </c>
      <c r="BA36" s="52">
        <f>IF(AND(BA$3&gt;=VLOOKUP($B20,Inputs!$K$19:$O$33,4,FALSE), BA$3&lt;=VLOOKUP($B20,Inputs!$K$19:$O$33,4,FALSE)+VLOOKUP($B20,Inputs!$K$19:$O$33,5,FALSE) -1),VLOOKUP($B20,Inputs!$K$19:$O$33,3,FALSE)/VLOOKUP($B20,Inputs!$K$19:$O$33,5,FALSE),0)</f>
        <v>30.303030303030305</v>
      </c>
      <c r="BB36" s="52">
        <f>IF(AND(BB$3&gt;=VLOOKUP($B20,Inputs!$K$19:$O$33,4,FALSE), BB$3&lt;=VLOOKUP($B20,Inputs!$K$19:$O$33,4,FALSE)+VLOOKUP($B20,Inputs!$K$19:$O$33,5,FALSE) -1),VLOOKUP($B20,Inputs!$K$19:$O$33,3,FALSE)/VLOOKUP($B20,Inputs!$K$19:$O$33,5,FALSE),0)</f>
        <v>30.303030303030305</v>
      </c>
      <c r="BC36" s="52">
        <f>IF(AND(BC$3&gt;=VLOOKUP($B20,Inputs!$K$19:$O$33,4,FALSE), BC$3&lt;=VLOOKUP($B20,Inputs!$K$19:$O$33,4,FALSE)+VLOOKUP($B20,Inputs!$K$19:$O$33,5,FALSE) -1),VLOOKUP($B20,Inputs!$K$19:$O$33,3,FALSE)/VLOOKUP($B20,Inputs!$K$19:$O$33,5,FALSE),0)</f>
        <v>30.303030303030305</v>
      </c>
      <c r="BD36" s="52">
        <f>IF(AND(BD$3&gt;=VLOOKUP($B20,Inputs!$K$19:$O$33,4,FALSE), BD$3&lt;=VLOOKUP($B20,Inputs!$K$19:$O$33,4,FALSE)+VLOOKUP($B20,Inputs!$K$19:$O$33,5,FALSE) -1),VLOOKUP($B20,Inputs!$K$19:$O$33,3,FALSE)/VLOOKUP($B20,Inputs!$K$19:$O$33,5,FALSE),0)</f>
        <v>0</v>
      </c>
      <c r="BE36" s="52">
        <f>IF(AND(BE$3&gt;=VLOOKUP($B20,Inputs!$K$19:$O$33,4,FALSE), BE$3&lt;=VLOOKUP($B20,Inputs!$K$19:$O$33,4,FALSE)+VLOOKUP($B20,Inputs!$K$19:$O$33,5,FALSE) -1),VLOOKUP($B20,Inputs!$K$19:$O$33,3,FALSE)/VLOOKUP($B20,Inputs!$K$19:$O$33,5,FALSE),0)</f>
        <v>0</v>
      </c>
      <c r="BF36" s="52">
        <f>IF(AND(BF$3&gt;=VLOOKUP($B20,Inputs!$K$19:$O$33,4,FALSE), BF$3&lt;=VLOOKUP($B20,Inputs!$K$19:$O$33,4,FALSE)+VLOOKUP($B20,Inputs!$K$19:$O$33,5,FALSE) -1),VLOOKUP($B20,Inputs!$K$19:$O$33,3,FALSE)/VLOOKUP($B20,Inputs!$K$19:$O$33,5,FALSE),0)</f>
        <v>0</v>
      </c>
      <c r="BG36" s="52">
        <f>IF(AND(BG$3&gt;=VLOOKUP($B20,Inputs!$K$19:$O$33,4,FALSE), BG$3&lt;=VLOOKUP($B20,Inputs!$K$19:$O$33,4,FALSE)+VLOOKUP($B20,Inputs!$K$19:$O$33,5,FALSE) -1),VLOOKUP($B20,Inputs!$K$19:$O$33,3,FALSE)/VLOOKUP($B20,Inputs!$K$19:$O$33,5,FALSE),0)</f>
        <v>0</v>
      </c>
      <c r="BH36" s="52">
        <f>IF(AND(BH$3&gt;=VLOOKUP($B20,Inputs!$K$19:$O$33,4,FALSE), BH$3&lt;=VLOOKUP($B20,Inputs!$K$19:$O$33,4,FALSE)+VLOOKUP($B20,Inputs!$K$19:$O$33,5,FALSE) -1),VLOOKUP($B20,Inputs!$K$19:$O$33,3,FALSE)/VLOOKUP($B20,Inputs!$K$19:$O$33,5,FALSE),0)</f>
        <v>0</v>
      </c>
      <c r="BI36" s="52">
        <f>IF(AND(BI$3&gt;=VLOOKUP($B20,Inputs!$K$19:$O$33,4,FALSE), BI$3&lt;=VLOOKUP($B20,Inputs!$K$19:$O$33,4,FALSE)+VLOOKUP($B20,Inputs!$K$19:$O$33,5,FALSE) -1),VLOOKUP($B20,Inputs!$K$19:$O$33,3,FALSE)/VLOOKUP($B20,Inputs!$K$19:$O$33,5,FALSE),0)</f>
        <v>0</v>
      </c>
      <c r="BJ36" s="52">
        <f>IF(AND(BJ$3&gt;=VLOOKUP($B20,Inputs!$K$19:$O$33,4,FALSE), BJ$3&lt;=VLOOKUP($B20,Inputs!$K$19:$O$33,4,FALSE)+VLOOKUP($B20,Inputs!$K$19:$O$33,5,FALSE) -1),VLOOKUP($B20,Inputs!$K$19:$O$33,3,FALSE)/VLOOKUP($B20,Inputs!$K$19:$O$33,5,FALSE),0)</f>
        <v>0</v>
      </c>
      <c r="BK36" s="52">
        <f>IF(AND(BK$3&gt;=VLOOKUP($B20,Inputs!$K$19:$O$33,4,FALSE), BK$3&lt;=VLOOKUP($B20,Inputs!$K$19:$O$33,4,FALSE)+VLOOKUP($B20,Inputs!$K$19:$O$33,5,FALSE) -1),VLOOKUP($B20,Inputs!$K$19:$O$33,3,FALSE)/VLOOKUP($B20,Inputs!$K$19:$O$33,5,FALSE),0)</f>
        <v>0</v>
      </c>
      <c r="BL36" s="54">
        <f>IF(AND(BL$3&gt;=VLOOKUP($B20,Inputs!$K$19:$O$33,4,FALSE), BL$3&lt;=VLOOKUP($B20,Inputs!$K$19:$O$33,4,FALSE)+VLOOKUP($B20,Inputs!$K$19:$O$33,5,FALSE) -1),VLOOKUP($B20,Inputs!$K$19:$O$33,3,FALSE)/VLOOKUP($B20,Inputs!$K$19:$O$33,5,FALSE),0)</f>
        <v>0</v>
      </c>
      <c r="BN36" s="26">
        <f t="shared" si="0"/>
        <v>0</v>
      </c>
      <c r="BO36" s="26">
        <f t="shared" si="1"/>
        <v>181.81818181818184</v>
      </c>
      <c r="BP36" s="26">
        <f t="shared" si="2"/>
        <v>363.63636363636368</v>
      </c>
      <c r="BQ36" s="26">
        <f t="shared" si="3"/>
        <v>363.63636363636368</v>
      </c>
      <c r="BR36" s="26">
        <f t="shared" si="4"/>
        <v>90.909090909090907</v>
      </c>
    </row>
    <row r="37" spans="2:70" x14ac:dyDescent="0.25">
      <c r="B37" s="55" t="s">
        <v>107</v>
      </c>
      <c r="C37" s="4"/>
      <c r="D37" s="4"/>
      <c r="E37" s="5">
        <f>SUM(E23:E36)</f>
        <v>25083.333333333332</v>
      </c>
      <c r="F37" s="5">
        <f t="shared" ref="F37:BL37" si="7">SUM(F23:F36)</f>
        <v>83.333333333333329</v>
      </c>
      <c r="G37" s="5">
        <f t="shared" si="7"/>
        <v>369.04761904761904</v>
      </c>
      <c r="H37" s="5">
        <f t="shared" si="7"/>
        <v>577.38095238095241</v>
      </c>
      <c r="I37" s="5">
        <f t="shared" si="7"/>
        <v>654.30402930402931</v>
      </c>
      <c r="J37" s="5">
        <f t="shared" si="7"/>
        <v>654.30402930402931</v>
      </c>
      <c r="K37" s="5">
        <f t="shared" si="7"/>
        <v>987.63736263736268</v>
      </c>
      <c r="L37" s="5">
        <f t="shared" si="7"/>
        <v>987.63736263736268</v>
      </c>
      <c r="M37" s="5">
        <f t="shared" si="7"/>
        <v>1154.3040293040294</v>
      </c>
      <c r="N37" s="5">
        <f t="shared" si="7"/>
        <v>820.97069597069594</v>
      </c>
      <c r="O37" s="5">
        <f t="shared" si="7"/>
        <v>860.97069597069594</v>
      </c>
      <c r="P37" s="37">
        <f t="shared" si="7"/>
        <v>860.97069597069594</v>
      </c>
      <c r="Q37" s="22">
        <f t="shared" si="7"/>
        <v>1371.6544566544569</v>
      </c>
      <c r="R37" s="22">
        <f t="shared" si="7"/>
        <v>1371.6544566544569</v>
      </c>
      <c r="S37" s="22">
        <f t="shared" si="7"/>
        <v>1242.0248270248271</v>
      </c>
      <c r="T37" s="22">
        <f t="shared" si="7"/>
        <v>1242.0248270248271</v>
      </c>
      <c r="U37" s="22">
        <f t="shared" si="7"/>
        <v>1242.0248270248271</v>
      </c>
      <c r="V37" s="22">
        <f t="shared" si="7"/>
        <v>1290.1017501017502</v>
      </c>
      <c r="W37" s="22">
        <f t="shared" si="7"/>
        <v>1320.4047804047805</v>
      </c>
      <c r="X37" s="22">
        <f t="shared" si="7"/>
        <v>1320.4047804047805</v>
      </c>
      <c r="Y37" s="22">
        <f t="shared" si="7"/>
        <v>1320.4047804047805</v>
      </c>
      <c r="Z37" s="22">
        <f t="shared" si="7"/>
        <v>1320.4047804047805</v>
      </c>
      <c r="AA37" s="22">
        <f t="shared" si="7"/>
        <v>1320.4047804047805</v>
      </c>
      <c r="AB37" s="37">
        <f t="shared" si="7"/>
        <v>1320.4047804047805</v>
      </c>
      <c r="AC37" s="22">
        <f t="shared" si="7"/>
        <v>1320.4047804047805</v>
      </c>
      <c r="AD37" s="22">
        <f t="shared" si="7"/>
        <v>1320.4047804047805</v>
      </c>
      <c r="AE37" s="22">
        <f t="shared" si="7"/>
        <v>1320.4047804047805</v>
      </c>
      <c r="AF37" s="22">
        <f t="shared" si="7"/>
        <v>1320.4047804047805</v>
      </c>
      <c r="AG37" s="22">
        <f t="shared" si="7"/>
        <v>1320.4047804047805</v>
      </c>
      <c r="AH37" s="22">
        <f t="shared" si="7"/>
        <v>1320.4047804047805</v>
      </c>
      <c r="AI37" s="22">
        <f t="shared" si="7"/>
        <v>729.13493913493915</v>
      </c>
      <c r="AJ37" s="22">
        <f t="shared" si="7"/>
        <v>729.13493913493915</v>
      </c>
      <c r="AK37" s="22">
        <f t="shared" si="7"/>
        <v>729.13493913493915</v>
      </c>
      <c r="AL37" s="22">
        <f t="shared" si="7"/>
        <v>729.13493913493915</v>
      </c>
      <c r="AM37" s="22">
        <f t="shared" si="7"/>
        <v>729.13493913493915</v>
      </c>
      <c r="AN37" s="37">
        <f t="shared" si="7"/>
        <v>689.13493913493915</v>
      </c>
      <c r="AO37" s="22">
        <f t="shared" si="7"/>
        <v>689.13493913493915</v>
      </c>
      <c r="AP37" s="22">
        <f t="shared" si="7"/>
        <v>689.13493913493915</v>
      </c>
      <c r="AQ37" s="22">
        <f t="shared" si="7"/>
        <v>400.67340067340075</v>
      </c>
      <c r="AR37" s="22">
        <f t="shared" si="7"/>
        <v>400.67340067340075</v>
      </c>
      <c r="AS37" s="22">
        <f t="shared" si="7"/>
        <v>400.67340067340075</v>
      </c>
      <c r="AT37" s="22">
        <f t="shared" si="7"/>
        <v>363.63636363636368</v>
      </c>
      <c r="AU37" s="22">
        <f t="shared" si="7"/>
        <v>363.63636363636368</v>
      </c>
      <c r="AV37" s="22">
        <f t="shared" si="7"/>
        <v>363.63636363636368</v>
      </c>
      <c r="AW37" s="22">
        <f t="shared" si="7"/>
        <v>363.63636363636368</v>
      </c>
      <c r="AX37" s="22">
        <f t="shared" si="7"/>
        <v>363.63636363636368</v>
      </c>
      <c r="AY37" s="22">
        <f t="shared" si="7"/>
        <v>363.63636363636368</v>
      </c>
      <c r="AZ37" s="37">
        <f t="shared" si="7"/>
        <v>363.63636363636368</v>
      </c>
      <c r="BA37" s="22">
        <f t="shared" si="7"/>
        <v>363.63636363636368</v>
      </c>
      <c r="BB37" s="22">
        <f t="shared" si="7"/>
        <v>363.63636363636368</v>
      </c>
      <c r="BC37" s="22">
        <f t="shared" si="7"/>
        <v>363.63636363636368</v>
      </c>
      <c r="BD37" s="22">
        <f t="shared" si="7"/>
        <v>125</v>
      </c>
      <c r="BE37" s="22">
        <f t="shared" si="7"/>
        <v>125</v>
      </c>
      <c r="BF37" s="22">
        <f t="shared" si="7"/>
        <v>125</v>
      </c>
      <c r="BG37" s="22">
        <f t="shared" si="7"/>
        <v>125</v>
      </c>
      <c r="BH37" s="22">
        <f t="shared" si="7"/>
        <v>125</v>
      </c>
      <c r="BI37" s="22">
        <f t="shared" si="7"/>
        <v>125</v>
      </c>
      <c r="BJ37" s="22">
        <f t="shared" si="7"/>
        <v>0</v>
      </c>
      <c r="BK37" s="22">
        <f t="shared" si="7"/>
        <v>0</v>
      </c>
      <c r="BL37" s="37">
        <f t="shared" si="7"/>
        <v>0</v>
      </c>
      <c r="BN37" s="27">
        <f>SUM(E37:P37)</f>
        <v>33094.194139194136</v>
      </c>
      <c r="BO37" s="27">
        <f>SUM(Q37:AB37)</f>
        <v>15681.913826913828</v>
      </c>
      <c r="BP37" s="27">
        <f>SUM(AC37:AN37)</f>
        <v>12257.23831723832</v>
      </c>
      <c r="BQ37" s="27">
        <f>SUM(AO37:AZ37)</f>
        <v>5125.7446257446263</v>
      </c>
      <c r="BR37" s="27">
        <f>SUM(BA37:BL37)</f>
        <v>1840.909090909091</v>
      </c>
    </row>
    <row r="38" spans="2:70" x14ac:dyDescent="0.25">
      <c r="B38" s="55" t="s">
        <v>108</v>
      </c>
      <c r="C38" s="4"/>
      <c r="D38" s="4"/>
      <c r="E38" s="5">
        <f>-E37</f>
        <v>-25083.333333333332</v>
      </c>
      <c r="F38" s="5">
        <f>E38-F37</f>
        <v>-25166.666666666664</v>
      </c>
      <c r="G38" s="5">
        <f t="shared" ref="G38:BL38" si="8">F38-G37</f>
        <v>-25535.714285714283</v>
      </c>
      <c r="H38" s="5">
        <f t="shared" si="8"/>
        <v>-26113.095238095237</v>
      </c>
      <c r="I38" s="5">
        <f t="shared" si="8"/>
        <v>-26767.399267399265</v>
      </c>
      <c r="J38" s="5">
        <f t="shared" si="8"/>
        <v>-27421.703296703294</v>
      </c>
      <c r="K38" s="5">
        <f t="shared" si="8"/>
        <v>-28409.340659340658</v>
      </c>
      <c r="L38" s="5">
        <f t="shared" si="8"/>
        <v>-29396.978021978022</v>
      </c>
      <c r="M38" s="5">
        <f t="shared" si="8"/>
        <v>-30551.282051282051</v>
      </c>
      <c r="N38" s="5">
        <f t="shared" si="8"/>
        <v>-31372.252747252747</v>
      </c>
      <c r="O38" s="5">
        <f t="shared" si="8"/>
        <v>-32233.223443223444</v>
      </c>
      <c r="P38" s="37">
        <f t="shared" si="8"/>
        <v>-33094.194139194136</v>
      </c>
      <c r="Q38" s="5">
        <f t="shared" si="8"/>
        <v>-34465.848595848591</v>
      </c>
      <c r="R38" s="5">
        <f t="shared" si="8"/>
        <v>-35837.503052503045</v>
      </c>
      <c r="S38" s="5">
        <f t="shared" si="8"/>
        <v>-37079.527879527872</v>
      </c>
      <c r="T38" s="5">
        <f t="shared" si="8"/>
        <v>-38321.552706552699</v>
      </c>
      <c r="U38" s="5">
        <f t="shared" si="8"/>
        <v>-39563.577533577525</v>
      </c>
      <c r="V38" s="5">
        <f t="shared" si="8"/>
        <v>-40853.679283679274</v>
      </c>
      <c r="W38" s="5">
        <f t="shared" si="8"/>
        <v>-42174.084064084054</v>
      </c>
      <c r="X38" s="5">
        <f t="shared" si="8"/>
        <v>-43494.488844488835</v>
      </c>
      <c r="Y38" s="5">
        <f t="shared" si="8"/>
        <v>-44814.893624893615</v>
      </c>
      <c r="Z38" s="5">
        <f t="shared" si="8"/>
        <v>-46135.298405298396</v>
      </c>
      <c r="AA38" s="5">
        <f t="shared" si="8"/>
        <v>-47455.703185703176</v>
      </c>
      <c r="AB38" s="37">
        <f t="shared" si="8"/>
        <v>-48776.107966107957</v>
      </c>
      <c r="AC38" s="5">
        <f t="shared" si="8"/>
        <v>-50096.512746512737</v>
      </c>
      <c r="AD38" s="5">
        <f t="shared" si="8"/>
        <v>-51416.917526917518</v>
      </c>
      <c r="AE38" s="5">
        <f t="shared" si="8"/>
        <v>-52737.322307322298</v>
      </c>
      <c r="AF38" s="5">
        <f t="shared" si="8"/>
        <v>-54057.727087727078</v>
      </c>
      <c r="AG38" s="5">
        <f t="shared" si="8"/>
        <v>-55378.131868131859</v>
      </c>
      <c r="AH38" s="5">
        <f t="shared" si="8"/>
        <v>-56698.536648536639</v>
      </c>
      <c r="AI38" s="5">
        <f t="shared" si="8"/>
        <v>-57427.671587671575</v>
      </c>
      <c r="AJ38" s="5">
        <f t="shared" si="8"/>
        <v>-58156.806526806511</v>
      </c>
      <c r="AK38" s="5">
        <f t="shared" si="8"/>
        <v>-58885.941465941447</v>
      </c>
      <c r="AL38" s="5">
        <f t="shared" si="8"/>
        <v>-59615.076405076383</v>
      </c>
      <c r="AM38" s="5">
        <f t="shared" si="8"/>
        <v>-60344.211344211319</v>
      </c>
      <c r="AN38" s="37">
        <f t="shared" si="8"/>
        <v>-61033.346283346254</v>
      </c>
      <c r="AO38" s="5">
        <f t="shared" si="8"/>
        <v>-61722.48122248119</v>
      </c>
      <c r="AP38" s="5">
        <f t="shared" si="8"/>
        <v>-62411.616161616126</v>
      </c>
      <c r="AQ38" s="5">
        <f t="shared" si="8"/>
        <v>-62812.28956228953</v>
      </c>
      <c r="AR38" s="5">
        <f t="shared" si="8"/>
        <v>-63212.962962962934</v>
      </c>
      <c r="AS38" s="5">
        <f t="shared" si="8"/>
        <v>-63613.636363636339</v>
      </c>
      <c r="AT38" s="5">
        <f t="shared" si="8"/>
        <v>-63977.272727272699</v>
      </c>
      <c r="AU38" s="5">
        <f t="shared" si="8"/>
        <v>-64340.909090909059</v>
      </c>
      <c r="AV38" s="5">
        <f t="shared" si="8"/>
        <v>-64704.545454545419</v>
      </c>
      <c r="AW38" s="5">
        <f t="shared" si="8"/>
        <v>-65068.18181818178</v>
      </c>
      <c r="AX38" s="5">
        <f t="shared" si="8"/>
        <v>-65431.81818181814</v>
      </c>
      <c r="AY38" s="5">
        <f t="shared" si="8"/>
        <v>-65795.4545454545</v>
      </c>
      <c r="AZ38" s="37">
        <f t="shared" si="8"/>
        <v>-66159.090909090868</v>
      </c>
      <c r="BA38" s="5">
        <f t="shared" si="8"/>
        <v>-66522.727272727236</v>
      </c>
      <c r="BB38" s="5">
        <f t="shared" si="8"/>
        <v>-66886.363636363603</v>
      </c>
      <c r="BC38" s="5">
        <f t="shared" si="8"/>
        <v>-67249.999999999971</v>
      </c>
      <c r="BD38" s="5">
        <f t="shared" si="8"/>
        <v>-67374.999999999971</v>
      </c>
      <c r="BE38" s="5">
        <f t="shared" si="8"/>
        <v>-67499.999999999971</v>
      </c>
      <c r="BF38" s="5">
        <f t="shared" si="8"/>
        <v>-67624.999999999971</v>
      </c>
      <c r="BG38" s="5">
        <f t="shared" si="8"/>
        <v>-67749.999999999971</v>
      </c>
      <c r="BH38" s="5">
        <f t="shared" si="8"/>
        <v>-67874.999999999971</v>
      </c>
      <c r="BI38" s="5">
        <f t="shared" si="8"/>
        <v>-67999.999999999971</v>
      </c>
      <c r="BJ38" s="5">
        <f t="shared" si="8"/>
        <v>-67999.999999999971</v>
      </c>
      <c r="BK38" s="5">
        <f t="shared" si="8"/>
        <v>-67999.999999999971</v>
      </c>
      <c r="BL38" s="37">
        <f t="shared" si="8"/>
        <v>-67999.999999999971</v>
      </c>
      <c r="BN38" s="27">
        <f>P38</f>
        <v>-33094.194139194136</v>
      </c>
      <c r="BO38" s="27">
        <f>AB38</f>
        <v>-48776.107966107957</v>
      </c>
      <c r="BP38" s="27">
        <f>AN38</f>
        <v>-61033.346283346254</v>
      </c>
      <c r="BQ38" s="27">
        <f>AZ38</f>
        <v>-66159.090909090868</v>
      </c>
      <c r="BR38" s="27">
        <f>BL38</f>
        <v>-67999.999999999971</v>
      </c>
    </row>
    <row r="39" spans="2:70" x14ac:dyDescent="0.25">
      <c r="C39" s="4"/>
      <c r="D39" s="4"/>
    </row>
    <row r="40" spans="2:70" x14ac:dyDescent="0.25">
      <c r="C40" s="4"/>
      <c r="D40" s="4"/>
    </row>
    <row r="41" spans="2:70" x14ac:dyDescent="0.25">
      <c r="C41" s="4"/>
      <c r="D41" s="4"/>
    </row>
    <row r="42" spans="2:70" x14ac:dyDescent="0.25">
      <c r="C42" s="4"/>
      <c r="D42" s="4"/>
    </row>
    <row r="43" spans="2:70" x14ac:dyDescent="0.25">
      <c r="C43" s="4"/>
      <c r="D43" s="4"/>
    </row>
    <row r="44" spans="2:70" x14ac:dyDescent="0.25">
      <c r="C44" s="4"/>
      <c r="D44" s="4"/>
    </row>
  </sheetData>
  <sheetProtection algorithmName="SHA-512" hashValue="D6ePuZyDl0JzTWY7Rl5wGoqW9KSlNgDIkF/4UFhQvkyVrNuoBxat3uz4T0mVA0x27TylXRfRQxRFkEPRWSZ84w==" saltValue="aatmc8DHsat4F1Z1EeD1Aw==" spinCount="100000" sheet="1" objects="1" scenarios="1" selectLockedCells="1" selectUnlockedCells="1"/>
  <mergeCells count="1">
    <mergeCell ref="B2:B4"/>
  </mergeCells>
  <conditionalFormatting sqref="A7:P21">
    <cfRule type="expression" dxfId="50" priority="12">
      <formula>IF(ABS(A7)&lt;1000,TRUE,FALSE)</formula>
    </cfRule>
  </conditionalFormatting>
  <conditionalFormatting sqref="A22:BL22">
    <cfRule type="expression" dxfId="49" priority="2">
      <formula>IF(ABS(A22)&lt;1000,TRUE,FALSE)</formula>
    </cfRule>
  </conditionalFormatting>
  <conditionalFormatting sqref="P37:P38">
    <cfRule type="expression" dxfId="48" priority="11">
      <formula>IF(ABS(P37)&lt;1000,TRUE,FALSE)</formula>
    </cfRule>
  </conditionalFormatting>
  <conditionalFormatting sqref="Q7:AA20 AC7:AM20 AO7:AY20 BA7:BK20 P23:BL36 A23:O38 Q38:AA38 AC38:AM38 AO38:AY38 BA38:BK38">
    <cfRule type="expression" dxfId="47" priority="13">
      <formula>IF(ABS(A7)&lt;1000,TRUE,FALSE)</formula>
    </cfRule>
  </conditionalFormatting>
  <conditionalFormatting sqref="AB7:AB21">
    <cfRule type="expression" dxfId="46" priority="10">
      <formula>IF(ABS(AB7)&lt;1000,TRUE,FALSE)</formula>
    </cfRule>
  </conditionalFormatting>
  <conditionalFormatting sqref="AB37:AB38">
    <cfRule type="expression" dxfId="45" priority="9">
      <formula>IF(ABS(AB37)&lt;1000,TRUE,FALSE)</formula>
    </cfRule>
  </conditionalFormatting>
  <conditionalFormatting sqref="AN7:AN21">
    <cfRule type="expression" dxfId="44" priority="8">
      <formula>IF(ABS(AN7)&lt;1000,TRUE,FALSE)</formula>
    </cfRule>
  </conditionalFormatting>
  <conditionalFormatting sqref="AN37:AN38">
    <cfRule type="expression" dxfId="43" priority="7">
      <formula>IF(ABS(AN37)&lt;1000,TRUE,FALSE)</formula>
    </cfRule>
  </conditionalFormatting>
  <conditionalFormatting sqref="AZ7:AZ21">
    <cfRule type="expression" dxfId="42" priority="6">
      <formula>IF(ABS(AZ7)&lt;1000,TRUE,FALSE)</formula>
    </cfRule>
  </conditionalFormatting>
  <conditionalFormatting sqref="AZ37:AZ38">
    <cfRule type="expression" dxfId="41" priority="5">
      <formula>IF(ABS(AZ37)&lt;1000,TRUE,FALSE)</formula>
    </cfRule>
  </conditionalFormatting>
  <conditionalFormatting sqref="BL7:BL21">
    <cfRule type="expression" dxfId="40" priority="4">
      <formula>IF(ABS(BL7)&lt;1000,TRUE,FALSE)</formula>
    </cfRule>
  </conditionalFormatting>
  <conditionalFormatting sqref="BL37:BL38">
    <cfRule type="expression" dxfId="39" priority="3">
      <formula>IF(ABS(BL37)&lt;1000,TRUE,FALSE)</formula>
    </cfRule>
  </conditionalFormatting>
  <conditionalFormatting sqref="BM7:BM28">
    <cfRule type="expression" dxfId="38" priority="1">
      <formula>IF(ABS(BM7)&lt;1000,TRUE,FALSE)</formula>
    </cfRule>
  </conditionalFormatting>
  <printOptions horizontalCentered="1"/>
  <pageMargins left="0.5" right="0.5" top="0.75" bottom="0.5" header="0.3" footer="0.3"/>
  <pageSetup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7B71-58E7-4DC4-8A0A-640830666D8D}">
  <sheetPr>
    <tabColor rgb="FFFED4D4"/>
    <pageSetUpPr fitToPage="1"/>
  </sheetPr>
  <dimension ref="A1:BS42"/>
  <sheetViews>
    <sheetView showGridLines="0" showRowColHeaders="0" zoomScaleNormal="100" zoomScaleSheetLayoutView="85" workbookViewId="0">
      <pane xSplit="3" ySplit="5" topLeftCell="D6" activePane="bottomRight" state="frozen"/>
      <selection activeCell="E12" sqref="E12"/>
      <selection pane="topRight" activeCell="E12" sqref="E12"/>
      <selection pane="bottomLeft" activeCell="E12" sqref="E12"/>
      <selection pane="bottomRight" activeCell="B2" sqref="B2:B4"/>
    </sheetView>
  </sheetViews>
  <sheetFormatPr defaultColWidth="6.6640625" defaultRowHeight="12.6" outlineLevelCol="1" x14ac:dyDescent="0.25"/>
  <cols>
    <col min="1" max="1" width="8.109375" style="6" customWidth="1"/>
    <col min="2" max="2" width="22.88671875" style="6" customWidth="1"/>
    <col min="3" max="4" width="0.6640625" style="6" customWidth="1"/>
    <col min="5" max="15" width="7.21875" style="22" customWidth="1" outlineLevel="1"/>
    <col min="16" max="16" width="7.21875" style="22" customWidth="1"/>
    <col min="17" max="27" width="7.21875" style="22" hidden="1" customWidth="1" outlineLevel="1"/>
    <col min="28" max="28" width="7.21875" style="22" customWidth="1" collapsed="1"/>
    <col min="29" max="39" width="7.21875" style="22" hidden="1" customWidth="1" outlineLevel="1"/>
    <col min="40" max="40" width="7.21875" style="22" customWidth="1" collapsed="1"/>
    <col min="41" max="51" width="7.21875" style="22" hidden="1" customWidth="1" outlineLevel="1"/>
    <col min="52" max="52" width="7.21875" style="22" customWidth="1" collapsed="1"/>
    <col min="53" max="63" width="7.21875" style="22" hidden="1" customWidth="1" outlineLevel="1"/>
    <col min="64" max="64" width="7.21875" style="22" customWidth="1" collapsed="1"/>
    <col min="65" max="65" width="3.33203125" style="22" customWidth="1"/>
    <col min="66" max="70" width="8.5546875" style="22" customWidth="1"/>
    <col min="71" max="71" width="8.5546875" style="6" customWidth="1"/>
    <col min="72" max="16384" width="6.6640625" style="6"/>
  </cols>
  <sheetData>
    <row r="1" spans="1:71" ht="27" customHeight="1" x14ac:dyDescent="0.3">
      <c r="A1" s="4"/>
      <c r="B1" s="36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3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37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37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37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37"/>
      <c r="BM1" s="20"/>
      <c r="BN1" s="19"/>
      <c r="BO1" s="19"/>
      <c r="BP1" s="19"/>
      <c r="BQ1" s="19"/>
      <c r="BR1" s="19"/>
      <c r="BS1" s="21"/>
    </row>
    <row r="2" spans="1:71" ht="1.2" customHeight="1" x14ac:dyDescent="0.25">
      <c r="A2" s="4"/>
      <c r="B2" s="381" t="s">
        <v>109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8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38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38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38"/>
    </row>
    <row r="3" spans="1:71" s="21" customFormat="1" ht="13.8" x14ac:dyDescent="0.3">
      <c r="A3" s="18"/>
      <c r="B3" s="382"/>
      <c r="C3" s="18"/>
      <c r="D3" s="18"/>
      <c r="E3" s="137">
        <v>1</v>
      </c>
      <c r="F3" s="138">
        <v>2</v>
      </c>
      <c r="G3" s="138">
        <v>3</v>
      </c>
      <c r="H3" s="138">
        <v>4</v>
      </c>
      <c r="I3" s="138">
        <v>5</v>
      </c>
      <c r="J3" s="138">
        <v>6</v>
      </c>
      <c r="K3" s="138">
        <v>7</v>
      </c>
      <c r="L3" s="138">
        <v>8</v>
      </c>
      <c r="M3" s="138">
        <v>9</v>
      </c>
      <c r="N3" s="138">
        <v>10</v>
      </c>
      <c r="O3" s="138">
        <v>11</v>
      </c>
      <c r="P3" s="23">
        <v>12</v>
      </c>
      <c r="Q3" s="138">
        <v>13</v>
      </c>
      <c r="R3" s="138">
        <v>14</v>
      </c>
      <c r="S3" s="138">
        <v>15</v>
      </c>
      <c r="T3" s="138">
        <v>16</v>
      </c>
      <c r="U3" s="138">
        <v>17</v>
      </c>
      <c r="V3" s="138">
        <v>18</v>
      </c>
      <c r="W3" s="138">
        <v>19</v>
      </c>
      <c r="X3" s="138">
        <v>20</v>
      </c>
      <c r="Y3" s="138">
        <v>21</v>
      </c>
      <c r="Z3" s="138">
        <v>22</v>
      </c>
      <c r="AA3" s="138">
        <v>23</v>
      </c>
      <c r="AB3" s="23">
        <v>24</v>
      </c>
      <c r="AC3" s="138">
        <v>25</v>
      </c>
      <c r="AD3" s="138">
        <v>26</v>
      </c>
      <c r="AE3" s="138">
        <v>27</v>
      </c>
      <c r="AF3" s="138">
        <v>28</v>
      </c>
      <c r="AG3" s="138">
        <v>29</v>
      </c>
      <c r="AH3" s="138">
        <v>30</v>
      </c>
      <c r="AI3" s="138">
        <v>31</v>
      </c>
      <c r="AJ3" s="138">
        <v>32</v>
      </c>
      <c r="AK3" s="138">
        <v>33</v>
      </c>
      <c r="AL3" s="138">
        <v>34</v>
      </c>
      <c r="AM3" s="138">
        <v>35</v>
      </c>
      <c r="AN3" s="23">
        <v>36</v>
      </c>
      <c r="AO3" s="138">
        <v>37</v>
      </c>
      <c r="AP3" s="138">
        <v>38</v>
      </c>
      <c r="AQ3" s="138">
        <v>39</v>
      </c>
      <c r="AR3" s="138">
        <v>40</v>
      </c>
      <c r="AS3" s="138">
        <v>41</v>
      </c>
      <c r="AT3" s="138">
        <v>42</v>
      </c>
      <c r="AU3" s="138">
        <v>43</v>
      </c>
      <c r="AV3" s="138">
        <v>44</v>
      </c>
      <c r="AW3" s="138">
        <v>45</v>
      </c>
      <c r="AX3" s="138">
        <v>46</v>
      </c>
      <c r="AY3" s="138">
        <v>47</v>
      </c>
      <c r="AZ3" s="23">
        <v>48</v>
      </c>
      <c r="BA3" s="138">
        <v>49</v>
      </c>
      <c r="BB3" s="138">
        <v>50</v>
      </c>
      <c r="BC3" s="138">
        <v>51</v>
      </c>
      <c r="BD3" s="138">
        <v>52</v>
      </c>
      <c r="BE3" s="138">
        <v>53</v>
      </c>
      <c r="BF3" s="138">
        <v>54</v>
      </c>
      <c r="BG3" s="138">
        <v>55</v>
      </c>
      <c r="BH3" s="138">
        <v>56</v>
      </c>
      <c r="BI3" s="138">
        <v>57</v>
      </c>
      <c r="BJ3" s="138">
        <v>58</v>
      </c>
      <c r="BK3" s="138">
        <v>59</v>
      </c>
      <c r="BL3" s="23">
        <v>60</v>
      </c>
      <c r="BM3" s="20"/>
      <c r="BN3" s="139" t="s">
        <v>13</v>
      </c>
      <c r="BO3" s="140" t="s">
        <v>14</v>
      </c>
      <c r="BP3" s="140" t="s">
        <v>15</v>
      </c>
      <c r="BQ3" s="140" t="s">
        <v>16</v>
      </c>
      <c r="BR3" s="141" t="s">
        <v>17</v>
      </c>
    </row>
    <row r="4" spans="1:71" ht="1.2" customHeight="1" x14ac:dyDescent="0.25">
      <c r="A4" s="4"/>
      <c r="B4" s="38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38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8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38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38"/>
    </row>
    <row r="5" spans="1:71" x14ac:dyDescent="0.25">
      <c r="A5" s="4"/>
      <c r="B5" s="174" t="s">
        <v>105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7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37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7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37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37"/>
      <c r="BN5" s="5"/>
      <c r="BO5" s="5"/>
      <c r="BP5" s="5"/>
      <c r="BQ5" s="5"/>
      <c r="BR5" s="5"/>
    </row>
    <row r="6" spans="1:71" x14ac:dyDescent="0.25">
      <c r="A6" s="4"/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7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37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7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37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37"/>
    </row>
    <row r="7" spans="1:71" x14ac:dyDescent="0.25">
      <c r="A7" s="22"/>
      <c r="B7" s="55" t="s">
        <v>110</v>
      </c>
      <c r="E7" s="5">
        <f>PreferredStart+CommonStart+NotesStart</f>
        <v>150000</v>
      </c>
      <c r="F7" s="5">
        <f t="shared" ref="F7:BL7" ca="1" si="0">E40</f>
        <v>10000</v>
      </c>
      <c r="G7" s="5">
        <f t="shared" ca="1" si="0"/>
        <v>10000</v>
      </c>
      <c r="H7" s="5">
        <f t="shared" ca="1" si="0"/>
        <v>10000</v>
      </c>
      <c r="I7" s="5">
        <f t="shared" ca="1" si="0"/>
        <v>10000</v>
      </c>
      <c r="J7" s="5">
        <f t="shared" ca="1" si="0"/>
        <v>10000</v>
      </c>
      <c r="K7" s="5">
        <f t="shared" ca="1" si="0"/>
        <v>10000</v>
      </c>
      <c r="L7" s="5">
        <f t="shared" ca="1" si="0"/>
        <v>10000</v>
      </c>
      <c r="M7" s="5">
        <f t="shared" ca="1" si="0"/>
        <v>10000</v>
      </c>
      <c r="N7" s="5">
        <f t="shared" ca="1" si="0"/>
        <v>10000</v>
      </c>
      <c r="O7" s="5">
        <f t="shared" ca="1" si="0"/>
        <v>10000</v>
      </c>
      <c r="P7" s="37">
        <f t="shared" ca="1" si="0"/>
        <v>10000</v>
      </c>
      <c r="Q7" s="5">
        <f t="shared" ca="1" si="0"/>
        <v>10000</v>
      </c>
      <c r="R7" s="5">
        <f t="shared" ca="1" si="0"/>
        <v>10000</v>
      </c>
      <c r="S7" s="5">
        <f t="shared" ca="1" si="0"/>
        <v>10000</v>
      </c>
      <c r="T7" s="5">
        <f t="shared" ca="1" si="0"/>
        <v>10000</v>
      </c>
      <c r="U7" s="5">
        <f t="shared" ca="1" si="0"/>
        <v>10000</v>
      </c>
      <c r="V7" s="5">
        <f t="shared" ca="1" si="0"/>
        <v>1304782.7445129016</v>
      </c>
      <c r="W7" s="5">
        <f t="shared" ca="1" si="0"/>
        <v>2222229.445012304</v>
      </c>
      <c r="X7" s="5">
        <f t="shared" ca="1" si="0"/>
        <v>2701345.9060173654</v>
      </c>
      <c r="Y7" s="5">
        <f t="shared" ca="1" si="0"/>
        <v>2736804.355264131</v>
      </c>
      <c r="Z7" s="5">
        <f t="shared" ca="1" si="0"/>
        <v>2772392.7960933866</v>
      </c>
      <c r="AA7" s="5">
        <f t="shared" ca="1" si="0"/>
        <v>2808111.3508152296</v>
      </c>
      <c r="AB7" s="37">
        <f t="shared" ca="1" si="0"/>
        <v>2843960.1418505507</v>
      </c>
      <c r="AC7" s="5">
        <f t="shared" ca="1" si="0"/>
        <v>3225939.2917311322</v>
      </c>
      <c r="AD7" s="5">
        <f t="shared" ca="1" si="0"/>
        <v>3260609.3252528352</v>
      </c>
      <c r="AE7" s="5">
        <f t="shared" ca="1" si="0"/>
        <v>3295409.9630164015</v>
      </c>
      <c r="AF7" s="5">
        <f t="shared" ca="1" si="0"/>
        <v>3330341.3278868408</v>
      </c>
      <c r="AG7" s="5">
        <f t="shared" ca="1" si="0"/>
        <v>3365403.5428404259</v>
      </c>
      <c r="AH7" s="5">
        <f t="shared" ca="1" si="0"/>
        <v>3400596.7309647878</v>
      </c>
      <c r="AI7" s="5">
        <f t="shared" ca="1" si="0"/>
        <v>3435921.0154590094</v>
      </c>
      <c r="AJ7" s="5">
        <f t="shared" ca="1" si="0"/>
        <v>3471140.0116972122</v>
      </c>
      <c r="AK7" s="5">
        <f t="shared" ca="1" si="0"/>
        <v>3506490.3510381696</v>
      </c>
      <c r="AL7" s="5">
        <f t="shared" ca="1" si="0"/>
        <v>3541972.1570158843</v>
      </c>
      <c r="AM7" s="5">
        <f t="shared" ca="1" si="0"/>
        <v>3577585.5532761849</v>
      </c>
      <c r="AN7" s="37">
        <f t="shared" ca="1" si="0"/>
        <v>3613330.6635768237</v>
      </c>
      <c r="AO7" s="5">
        <f t="shared" ca="1" si="0"/>
        <v>4044191.6117875669</v>
      </c>
      <c r="AP7" s="5">
        <f t="shared" ca="1" si="0"/>
        <v>4078728.2242151597</v>
      </c>
      <c r="AQ7" s="5">
        <f t="shared" ca="1" si="0"/>
        <v>4113396.9226288213</v>
      </c>
      <c r="AR7" s="5">
        <f t="shared" ca="1" si="0"/>
        <v>4148082.4466195521</v>
      </c>
      <c r="AS7" s="5">
        <f t="shared" ca="1" si="0"/>
        <v>4182900.3051215149</v>
      </c>
      <c r="AT7" s="5">
        <f t="shared" ca="1" si="0"/>
        <v>4217850.6225659791</v>
      </c>
      <c r="AU7" s="5">
        <f t="shared" ca="1" si="0"/>
        <v>4252918.7086819829</v>
      </c>
      <c r="AV7" s="5">
        <f t="shared" ca="1" si="0"/>
        <v>4288119.5029408718</v>
      </c>
      <c r="AW7" s="5">
        <f t="shared" ca="1" si="0"/>
        <v>4323453.1301119523</v>
      </c>
      <c r="AX7" s="5">
        <f t="shared" ca="1" si="0"/>
        <v>4358919.7150773974</v>
      </c>
      <c r="AY7" s="5">
        <f t="shared" ca="1" si="0"/>
        <v>4394519.3828323465</v>
      </c>
      <c r="AZ7" s="37">
        <f t="shared" ca="1" si="0"/>
        <v>4430252.258484995</v>
      </c>
      <c r="BA7" s="5">
        <f t="shared" ca="1" si="0"/>
        <v>4911118.4672566941</v>
      </c>
      <c r="BB7" s="5">
        <f t="shared" ca="1" si="0"/>
        <v>4945644.9207219072</v>
      </c>
      <c r="BC7" s="5">
        <f t="shared" ca="1" si="0"/>
        <v>4980304.9580887165</v>
      </c>
      <c r="BD7" s="5">
        <f t="shared" ca="1" si="0"/>
        <v>5015098.7049185066</v>
      </c>
      <c r="BE7" s="5">
        <f t="shared" ca="1" si="0"/>
        <v>5049930.8323407434</v>
      </c>
      <c r="BF7" s="5">
        <f t="shared" ca="1" si="0"/>
        <v>5084896.920689432</v>
      </c>
      <c r="BG7" s="5">
        <f t="shared" ca="1" si="0"/>
        <v>5119997.0958668496</v>
      </c>
      <c r="BH7" s="5">
        <f t="shared" ca="1" si="0"/>
        <v>5155231.4838890973</v>
      </c>
      <c r="BI7" s="5">
        <f t="shared" ca="1" si="0"/>
        <v>5190600.2108861925</v>
      </c>
      <c r="BJ7" s="5">
        <f t="shared" ca="1" si="0"/>
        <v>5226103.403102167</v>
      </c>
      <c r="BK7" s="5">
        <f t="shared" ca="1" si="0"/>
        <v>5261691.1868951628</v>
      </c>
      <c r="BL7" s="37">
        <f t="shared" ca="1" si="0"/>
        <v>5297413.6887375237</v>
      </c>
      <c r="BN7" s="27">
        <f t="shared" ref="BN7" ca="1" si="1">SUM(E7:P7)</f>
        <v>260000</v>
      </c>
      <c r="BO7" s="27">
        <f t="shared" ref="BO7" ca="1" si="2">SUM(Q7:AB7)</f>
        <v>17439626.739565868</v>
      </c>
      <c r="BP7" s="27">
        <f t="shared" ref="BP7" ca="1" si="3">SUM(AC7:AN7)</f>
        <v>41024739.933755711</v>
      </c>
      <c r="BQ7" s="27">
        <f t="shared" ref="BQ7" ca="1" si="4">SUM(AO7:AZ7)</f>
        <v>50833332.831068143</v>
      </c>
      <c r="BR7" s="27">
        <f t="shared" ref="BR7" ca="1" si="5">SUM(BA7:BL7)</f>
        <v>61238031.873392999</v>
      </c>
    </row>
    <row r="9" spans="1:71" x14ac:dyDescent="0.25">
      <c r="A9" s="5"/>
      <c r="B9" s="56" t="s">
        <v>111</v>
      </c>
      <c r="C9" s="4"/>
      <c r="D9" s="4"/>
      <c r="E9" s="41">
        <f ca="1">-Loans!E16*LoanAmount</f>
        <v>-5000000</v>
      </c>
      <c r="F9" s="42">
        <f ca="1">-Loans!F16*LoanAmount</f>
        <v>-5005000</v>
      </c>
      <c r="G9" s="42">
        <f ca="1">-Loans!G16*LoanAmount</f>
        <v>-5010004.9999999991</v>
      </c>
      <c r="H9" s="42">
        <f ca="1">-Loans!H16*LoanAmount</f>
        <v>-5015015.004999999</v>
      </c>
      <c r="I9" s="42">
        <f ca="1">-Loans!I16*LoanAmount</f>
        <v>-4270030.020004998</v>
      </c>
      <c r="J9" s="42">
        <f ca="1">-Loans!J16*LoanAmount</f>
        <v>-4274300.050025003</v>
      </c>
      <c r="K9" s="42">
        <f ca="1">-Loans!K16*LoanAmount</f>
        <v>-4278574.3500750279</v>
      </c>
      <c r="L9" s="42">
        <f ca="1">-Loans!L16*LoanAmount</f>
        <v>-4282852.9244251018</v>
      </c>
      <c r="M9" s="42">
        <f ca="1">-Loans!M16*LoanAmount</f>
        <v>-4287135.7773495279</v>
      </c>
      <c r="N9" s="42">
        <f ca="1">-Loans!N16*LoanAmount</f>
        <v>-4291422.9131268766</v>
      </c>
      <c r="O9" s="42">
        <f ca="1">-Loans!O16*LoanAmount</f>
        <v>-45714.336040002476</v>
      </c>
      <c r="P9" s="43">
        <f ca="1">-Loans!P16*LoanAmount</f>
        <v>-45760.050376042469</v>
      </c>
      <c r="Q9" s="42">
        <f ca="1">-Loans!Q16*LoanAmount</f>
        <v>-45805.810426418961</v>
      </c>
      <c r="R9" s="42">
        <f ca="1">-Loans!R16*LoanAmount</f>
        <v>-45851.61623684613</v>
      </c>
      <c r="S9" s="42">
        <f ca="1">-Loans!S16*LoanAmount</f>
        <v>-45897.467853082926</v>
      </c>
      <c r="T9" s="42">
        <f ca="1">-Loans!T16*LoanAmount</f>
        <v>-45943.365320935925</v>
      </c>
      <c r="U9" s="42">
        <f ca="1">-Loans!U16*LoanAmount</f>
        <v>-45989.308686256438</v>
      </c>
      <c r="V9" s="42">
        <f ca="1">-Loans!V16*LoanAmount</f>
        <v>-46035.297994942681</v>
      </c>
      <c r="W9" s="42">
        <f ca="1">-Loans!W16*LoanAmount</f>
        <v>-46081.333292936935</v>
      </c>
      <c r="X9" s="42">
        <f ca="1">-Loans!X16*LoanAmount</f>
        <v>-46127.41462622978</v>
      </c>
      <c r="Y9" s="42">
        <f ca="1">-Loans!Y16*LoanAmount</f>
        <v>-46173.542040855864</v>
      </c>
      <c r="Z9" s="42">
        <f ca="1">-Loans!Z16*LoanAmount</f>
        <v>-46219.715582896017</v>
      </c>
      <c r="AA9" s="42">
        <f ca="1">-Loans!AA16*LoanAmount</f>
        <v>-46265.93529847938</v>
      </c>
      <c r="AB9" s="43">
        <f ca="1">-Loans!AB16*LoanAmount</f>
        <v>-46312.201233777727</v>
      </c>
      <c r="AC9" s="42">
        <f ca="1">-Loans!AC16*LoanAmount</f>
        <v>-46358.513435011162</v>
      </c>
      <c r="AD9" s="42">
        <f ca="1">-Loans!AD16*LoanAmount</f>
        <v>-46404.871948445958</v>
      </c>
      <c r="AE9" s="42">
        <f ca="1">-Loans!AE16*LoanAmount</f>
        <v>-46451.276820394582</v>
      </c>
      <c r="AF9" s="42">
        <f ca="1">-Loans!AF16*LoanAmount</f>
        <v>-46497.728097215688</v>
      </c>
      <c r="AG9" s="42">
        <f ca="1">-Loans!AG16*LoanAmount</f>
        <v>-46544.225825313391</v>
      </c>
      <c r="AH9" s="42">
        <f ca="1">-Loans!AH16*LoanAmount</f>
        <v>-46590.770051138716</v>
      </c>
      <c r="AI9" s="42">
        <f ca="1">-Loans!AI16*LoanAmount</f>
        <v>-46637.360821188879</v>
      </c>
      <c r="AJ9" s="42">
        <f ca="1">-Loans!AJ16*LoanAmount</f>
        <v>-46683.998182010808</v>
      </c>
      <c r="AK9" s="42">
        <f ca="1">-Loans!AK16*LoanAmount</f>
        <v>-46730.682180191965</v>
      </c>
      <c r="AL9" s="42">
        <f ca="1">-Loans!AL16*LoanAmount</f>
        <v>-46777.412862372359</v>
      </c>
      <c r="AM9" s="42">
        <f ca="1">-Loans!AM16*LoanAmount</f>
        <v>-46824.190275233945</v>
      </c>
      <c r="AN9" s="43">
        <f ca="1">-Loans!AN16*LoanAmount</f>
        <v>-46871.014465509834</v>
      </c>
      <c r="AO9" s="42">
        <f ca="1">-Loans!AO16*LoanAmount</f>
        <v>-46917.885479975041</v>
      </c>
      <c r="AP9" s="42">
        <f ca="1">-Loans!AP16*LoanAmount</f>
        <v>-46964.803365455053</v>
      </c>
      <c r="AQ9" s="42">
        <f ca="1">-Loans!AQ16*LoanAmount</f>
        <v>-47011.768168820112</v>
      </c>
      <c r="AR9" s="42">
        <f ca="1">-Loans!AR16*LoanAmount</f>
        <v>-47058.779936989478</v>
      </c>
      <c r="AS9" s="42">
        <f ca="1">-Loans!AS16*LoanAmount</f>
        <v>-47105.838716926482</v>
      </c>
      <c r="AT9" s="42">
        <f ca="1">-Loans!AT16*LoanAmount</f>
        <v>-47152.94455564276</v>
      </c>
      <c r="AU9" s="42">
        <f ca="1">-Loans!AU16*LoanAmount</f>
        <v>-47200.097500198979</v>
      </c>
      <c r="AV9" s="42">
        <f ca="1">-Loans!AV16*LoanAmount</f>
        <v>-47247.297597698431</v>
      </c>
      <c r="AW9" s="42">
        <f ca="1">-Loans!AW16*LoanAmount</f>
        <v>-47294.544895296298</v>
      </c>
      <c r="AX9" s="42">
        <f ca="1">-Loans!AX16*LoanAmount</f>
        <v>-47341.839440191077</v>
      </c>
      <c r="AY9" s="42">
        <f ca="1">-Loans!AY16*LoanAmount</f>
        <v>-47389.181279631739</v>
      </c>
      <c r="AZ9" s="43">
        <f ca="1">-Loans!AZ16*LoanAmount</f>
        <v>-47436.570460911302</v>
      </c>
      <c r="BA9" s="42">
        <f ca="1">-Loans!BA16*LoanAmount</f>
        <v>-47484.007031371788</v>
      </c>
      <c r="BB9" s="42">
        <f ca="1">-Loans!BB16*LoanAmount</f>
        <v>-47531.491038403576</v>
      </c>
      <c r="BC9" s="42">
        <f ca="1">-Loans!BC16*LoanAmount</f>
        <v>-47579.022529441776</v>
      </c>
      <c r="BD9" s="42">
        <f ca="1">-Loans!BD16*LoanAmount</f>
        <v>-47626.601551971245</v>
      </c>
      <c r="BE9" s="42">
        <f ca="1">-Loans!BE16*LoanAmount</f>
        <v>-47674.228153523756</v>
      </c>
      <c r="BF9" s="42">
        <f ca="1">-Loans!BF16*LoanAmount</f>
        <v>-47721.902381677952</v>
      </c>
      <c r="BG9" s="42">
        <f ca="1">-Loans!BG16*LoanAmount</f>
        <v>-47769.624284060083</v>
      </c>
      <c r="BH9" s="42">
        <f ca="1">-Loans!BH16*LoanAmount</f>
        <v>-47817.39390834474</v>
      </c>
      <c r="BI9" s="42">
        <f ca="1">-Loans!BI16*LoanAmount</f>
        <v>-47865.211302252676</v>
      </c>
      <c r="BJ9" s="42">
        <f ca="1">-Loans!BJ16*LoanAmount</f>
        <v>-47913.076513554384</v>
      </c>
      <c r="BK9" s="42">
        <f ca="1">-Loans!BK16*LoanAmount</f>
        <v>-47960.98959006869</v>
      </c>
      <c r="BL9" s="44">
        <f ca="1">-Loans!BL16*LoanAmount</f>
        <v>-48008.950579658464</v>
      </c>
      <c r="BN9" s="24">
        <f t="shared" ref="BN9:BN19" ca="1" si="6">SUM(E9:P9)</f>
        <v>-45805810.426422589</v>
      </c>
      <c r="BO9" s="24">
        <f t="shared" ref="BO9:BO19" ca="1" si="7">SUM(Q9:AB9)</f>
        <v>-552703.0085936588</v>
      </c>
      <c r="BP9" s="24">
        <f t="shared" ref="BP9:BP19" ca="1" si="8">SUM(AC9:AN9)</f>
        <v>-559372.04496402724</v>
      </c>
      <c r="BQ9" s="24">
        <f t="shared" ref="BQ9:BQ19" ca="1" si="9">SUM(AO9:AZ9)</f>
        <v>-566121.55139773677</v>
      </c>
      <c r="BR9" s="24">
        <f t="shared" ref="BR9:BR19" ca="1" si="10">SUM(BA9:BL9)</f>
        <v>-572952.49886432919</v>
      </c>
    </row>
    <row r="10" spans="1:71" s="57" customFormat="1" x14ac:dyDescent="0.25">
      <c r="A10" s="5"/>
      <c r="B10" s="45" t="s">
        <v>112</v>
      </c>
      <c r="C10" s="4"/>
      <c r="D10" s="4"/>
      <c r="E10" s="46">
        <f ca="1">Loans!E20</f>
        <v>476106.41700229928</v>
      </c>
      <c r="F10" s="47">
        <f ca="1">Loans!F20</f>
        <v>957846.75993912574</v>
      </c>
      <c r="G10" s="47">
        <f ca="1">Loans!G20</f>
        <v>1445282.5391145204</v>
      </c>
      <c r="H10" s="47">
        <f ca="1">Loans!H20</f>
        <v>1938475.9316702578</v>
      </c>
      <c r="I10" s="47">
        <f ca="1">Loans!I20</f>
        <v>2366073.8262600526</v>
      </c>
      <c r="J10" s="47">
        <f ca="1">Loans!J20</f>
        <v>2798710.6291132336</v>
      </c>
      <c r="K10" s="47">
        <f ca="1">Loans!K20</f>
        <v>3236441.3350003934</v>
      </c>
      <c r="L10" s="47">
        <f ca="1">Loans!L20</f>
        <v>3679321.5348754022</v>
      </c>
      <c r="M10" s="47">
        <f ca="1">Loans!M20</f>
        <v>4127407.4223344685</v>
      </c>
      <c r="N10" s="47">
        <f ca="1">Loans!N20</f>
        <v>4580755.8001451734</v>
      </c>
      <c r="O10" s="47">
        <f ca="1">Loans!O20</f>
        <v>4104460.5487253093</v>
      </c>
      <c r="P10" s="48">
        <f ca="1">Loans!P20</f>
        <v>3622479.5119758085</v>
      </c>
      <c r="Q10" s="47">
        <f ca="1">Loans!Q20</f>
        <v>3134750.5679688277</v>
      </c>
      <c r="R10" s="47">
        <f ca="1">Loans!R20</f>
        <v>2641210.9212630508</v>
      </c>
      <c r="S10" s="47">
        <f ca="1">Loans!S20</f>
        <v>2221338.0581571143</v>
      </c>
      <c r="T10" s="47">
        <f ca="1">Loans!T20</f>
        <v>1796468.0863861104</v>
      </c>
      <c r="U10" s="47">
        <f ca="1">Loans!U20</f>
        <v>1366546.4221201865</v>
      </c>
      <c r="V10" s="47">
        <f ca="1">Loans!V20</f>
        <v>931517.88975618011</v>
      </c>
      <c r="W10" s="47">
        <f ca="1">Loans!W20</f>
        <v>491326.71550629305</v>
      </c>
      <c r="X10" s="47">
        <f ca="1">Loans!X20</f>
        <v>45916.520917310234</v>
      </c>
      <c r="Y10" s="47">
        <f ca="1">Loans!Y20</f>
        <v>45962.437438227513</v>
      </c>
      <c r="Z10" s="47">
        <f ca="1">Loans!Z20</f>
        <v>46008.399875665658</v>
      </c>
      <c r="AA10" s="47">
        <f ca="1">Loans!AA20</f>
        <v>46054.408275541231</v>
      </c>
      <c r="AB10" s="48">
        <f ca="1">Loans!AB20</f>
        <v>46100.462683816579</v>
      </c>
      <c r="AC10" s="47">
        <f ca="1">Loans!AC20</f>
        <v>46146.563146500179</v>
      </c>
      <c r="AD10" s="47">
        <f ca="1">Loans!AD20</f>
        <v>46192.709709646449</v>
      </c>
      <c r="AE10" s="47">
        <f ca="1">Loans!AE20</f>
        <v>46238.902419355931</v>
      </c>
      <c r="AF10" s="47">
        <f ca="1">Loans!AF20</f>
        <v>46285.141321775176</v>
      </c>
      <c r="AG10" s="47">
        <f ca="1">Loans!AG20</f>
        <v>46331.42646309697</v>
      </c>
      <c r="AH10" s="47">
        <f ca="1">Loans!AH20</f>
        <v>46377.757889560096</v>
      </c>
      <c r="AI10" s="47">
        <f ca="1">Loans!AI20</f>
        <v>46424.135647449599</v>
      </c>
      <c r="AJ10" s="47">
        <f ca="1">Loans!AJ20</f>
        <v>46470.559783097138</v>
      </c>
      <c r="AK10" s="47">
        <f ca="1">Loans!AK20</f>
        <v>46517.030342880207</v>
      </c>
      <c r="AL10" s="47">
        <f ca="1">Loans!AL20</f>
        <v>46563.547373223089</v>
      </c>
      <c r="AM10" s="47">
        <f ca="1">Loans!AM20</f>
        <v>46610.110920596249</v>
      </c>
      <c r="AN10" s="48">
        <f ca="1">Loans!AN20</f>
        <v>46656.721031516892</v>
      </c>
      <c r="AO10" s="47">
        <f ca="1">Loans!AO20</f>
        <v>46703.377752548404</v>
      </c>
      <c r="AP10" s="47">
        <f ca="1">Loans!AP20</f>
        <v>46750.081130300881</v>
      </c>
      <c r="AQ10" s="47">
        <f ca="1">Loans!AQ20</f>
        <v>46796.83121143101</v>
      </c>
      <c r="AR10" s="47">
        <f ca="1">Loans!AR20</f>
        <v>46843.628042642318</v>
      </c>
      <c r="AS10" s="47">
        <f ca="1">Loans!AS20</f>
        <v>46890.47167068495</v>
      </c>
      <c r="AT10" s="47">
        <f ca="1">Loans!AT20</f>
        <v>46937.362142355472</v>
      </c>
      <c r="AU10" s="47">
        <f ca="1">Loans!AU20</f>
        <v>46984.299504497823</v>
      </c>
      <c r="AV10" s="47">
        <f ca="1">Loans!AV20</f>
        <v>47031.283804002211</v>
      </c>
      <c r="AW10" s="47">
        <f ca="1">Loans!AW20</f>
        <v>47078.315087806215</v>
      </c>
      <c r="AX10" s="47">
        <f ca="1">Loans!AX20</f>
        <v>47125.393402893889</v>
      </c>
      <c r="AY10" s="47">
        <f ca="1">Loans!AY20</f>
        <v>47172.518796296739</v>
      </c>
      <c r="AZ10" s="48">
        <f ca="1">Loans!AZ20</f>
        <v>47219.691315092976</v>
      </c>
      <c r="BA10" s="47">
        <f ca="1">Loans!BA20</f>
        <v>47266.911006408009</v>
      </c>
      <c r="BB10" s="47">
        <f ca="1">Loans!BB20</f>
        <v>47314.17791741433</v>
      </c>
      <c r="BC10" s="47">
        <f ca="1">Loans!BC20</f>
        <v>47361.492095331647</v>
      </c>
      <c r="BD10" s="47">
        <f ca="1">Loans!BD20</f>
        <v>47408.853587426951</v>
      </c>
      <c r="BE10" s="47">
        <f ca="1">Loans!BE20</f>
        <v>47456.26244101434</v>
      </c>
      <c r="BF10" s="47">
        <f ca="1">Loans!BF20</f>
        <v>47503.718703455459</v>
      </c>
      <c r="BG10" s="47">
        <f ca="1">Loans!BG20</f>
        <v>47551.22242215903</v>
      </c>
      <c r="BH10" s="47">
        <f ca="1">Loans!BH20</f>
        <v>47598.773644581437</v>
      </c>
      <c r="BI10" s="47">
        <f ca="1">Loans!BI20</f>
        <v>47646.372418226179</v>
      </c>
      <c r="BJ10" s="47">
        <f ca="1">Loans!BJ20</f>
        <v>47694.018790644521</v>
      </c>
      <c r="BK10" s="47">
        <f ca="1">Loans!BK20</f>
        <v>47741.712809435398</v>
      </c>
      <c r="BL10" s="49">
        <f ca="1">Loans!BL20</f>
        <v>47789.454522244996</v>
      </c>
      <c r="BM10" s="22"/>
      <c r="BN10" s="25">
        <f t="shared" ca="1" si="6"/>
        <v>33333362.256156046</v>
      </c>
      <c r="BO10" s="25">
        <f t="shared" ca="1" si="7"/>
        <v>12813200.890348325</v>
      </c>
      <c r="BP10" s="25">
        <f t="shared" ca="1" si="8"/>
        <v>556814.60604869784</v>
      </c>
      <c r="BQ10" s="25">
        <f t="shared" ca="1" si="9"/>
        <v>563533.25386055291</v>
      </c>
      <c r="BR10" s="25">
        <f t="shared" ca="1" si="10"/>
        <v>570332.97035834228</v>
      </c>
    </row>
    <row r="11" spans="1:71" s="57" customFormat="1" x14ac:dyDescent="0.25">
      <c r="A11" s="5"/>
      <c r="B11" s="50" t="s">
        <v>113</v>
      </c>
      <c r="C11" s="4"/>
      <c r="D11" s="4"/>
      <c r="E11" s="51">
        <f ca="1">Loans!E19</f>
        <v>54166.666666666664</v>
      </c>
      <c r="F11" s="52">
        <f ca="1">Loans!F19</f>
        <v>103229.68048247509</v>
      </c>
      <c r="G11" s="52">
        <f ca="1">Loans!G19</f>
        <v>147128.06141646788</v>
      </c>
      <c r="H11" s="52">
        <f ca="1">Loans!H19</f>
        <v>185800.16313022721</v>
      </c>
      <c r="I11" s="52">
        <f ca="1">Loans!I19</f>
        <v>211058.66575385362</v>
      </c>
      <c r="J11" s="52">
        <f ca="1">Loans!J19</f>
        <v>231731.11651130719</v>
      </c>
      <c r="K11" s="52">
        <f ca="1">Loans!K19</f>
        <v>247762.97348839333</v>
      </c>
      <c r="L11" s="52">
        <f ca="1">Loans!L19</f>
        <v>259099.0990404943</v>
      </c>
      <c r="M11" s="52">
        <f ca="1">Loans!M19</f>
        <v>265683.75333396404</v>
      </c>
      <c r="N11" s="52">
        <f ca="1">Loans!N19</f>
        <v>267460.58781754848</v>
      </c>
      <c r="O11" s="52">
        <f ca="1">Loans!O19</f>
        <v>218330.97195640914</v>
      </c>
      <c r="P11" s="53">
        <f ca="1">Loans!P19</f>
        <v>174361.71655762539</v>
      </c>
      <c r="Q11" s="52">
        <f ca="1">Loans!Q19</f>
        <v>135614.41812417368</v>
      </c>
      <c r="R11" s="52">
        <f ca="1">Loans!R19</f>
        <v>102151.34614707722</v>
      </c>
      <c r="S11" s="52">
        <f ca="1">Loans!S19</f>
        <v>74035.450401802576</v>
      </c>
      <c r="T11" s="52">
        <f ca="1">Loans!T19</f>
        <v>50468.674562743967</v>
      </c>
      <c r="U11" s="52">
        <f ca="1">Loans!U19</f>
        <v>31505.154470995556</v>
      </c>
      <c r="V11" s="52">
        <f ca="1">Loans!V19</f>
        <v>17199.617292972078</v>
      </c>
      <c r="W11" s="52">
        <f ca="1">Loans!W19</f>
        <v>7607.3879312869503</v>
      </c>
      <c r="X11" s="52">
        <f ca="1">Loans!X19</f>
        <v>2784.3955050862669</v>
      </c>
      <c r="Y11" s="52">
        <f ca="1">Loans!Y19</f>
        <v>2787.1799005913449</v>
      </c>
      <c r="Z11" s="52">
        <f ca="1">Loans!Z19</f>
        <v>2789.9670804919197</v>
      </c>
      <c r="AA11" s="52">
        <f ca="1">Loans!AA19</f>
        <v>2792.7570475724024</v>
      </c>
      <c r="AB11" s="53">
        <f ca="1">Loans!AB19</f>
        <v>2795.5498046199637</v>
      </c>
      <c r="AC11" s="52">
        <f ca="1">Loans!AC19</f>
        <v>2798.3453544245722</v>
      </c>
      <c r="AD11" s="52">
        <f ca="1">Loans!AD19</f>
        <v>2801.1436997789847</v>
      </c>
      <c r="AE11" s="52">
        <f ca="1">Loans!AE19</f>
        <v>2803.944843478756</v>
      </c>
      <c r="AF11" s="52">
        <f ca="1">Loans!AF19</f>
        <v>2806.7487883222375</v>
      </c>
      <c r="AG11" s="52">
        <f ca="1">Loans!AG19</f>
        <v>2809.5555371105675</v>
      </c>
      <c r="AH11" s="52">
        <f ca="1">Loans!AH19</f>
        <v>2812.3650926476867</v>
      </c>
      <c r="AI11" s="52">
        <f ca="1">Loans!AI19</f>
        <v>2815.1774577403312</v>
      </c>
      <c r="AJ11" s="52">
        <f ca="1">Loans!AJ19</f>
        <v>2817.9926351980785</v>
      </c>
      <c r="AK11" s="52">
        <f ca="1">Loans!AK19</f>
        <v>2820.8106278332716</v>
      </c>
      <c r="AL11" s="52">
        <f ca="1">Loans!AL19</f>
        <v>2823.6314384611037</v>
      </c>
      <c r="AM11" s="52">
        <f ca="1">Loans!AM19</f>
        <v>2826.4550698995549</v>
      </c>
      <c r="AN11" s="53">
        <f ca="1">Loans!AN19</f>
        <v>2829.2815249694527</v>
      </c>
      <c r="AO11" s="52">
        <f ca="1">Loans!AO19</f>
        <v>2832.1108064944146</v>
      </c>
      <c r="AP11" s="52">
        <f ca="1">Loans!AP19</f>
        <v>2834.9429173009039</v>
      </c>
      <c r="AQ11" s="52">
        <f ca="1">Loans!AQ19</f>
        <v>2837.7778602181957</v>
      </c>
      <c r="AR11" s="52">
        <f ca="1">Loans!AR19</f>
        <v>2840.6156380784128</v>
      </c>
      <c r="AS11" s="52">
        <f ca="1">Loans!AS19</f>
        <v>2843.4562537164916</v>
      </c>
      <c r="AT11" s="52">
        <f ca="1">Loans!AT19</f>
        <v>2846.2997099702006</v>
      </c>
      <c r="AU11" s="52">
        <f ca="1">Loans!AU19</f>
        <v>2849.146009680172</v>
      </c>
      <c r="AV11" s="52">
        <f ca="1">Loans!AV19</f>
        <v>2851.9951556898454</v>
      </c>
      <c r="AW11" s="52">
        <f ca="1">Loans!AW19</f>
        <v>2854.8471508455309</v>
      </c>
      <c r="AX11" s="52">
        <f ca="1">Loans!AX19</f>
        <v>2857.7019979963675</v>
      </c>
      <c r="AY11" s="52">
        <f ca="1">Loans!AY19</f>
        <v>2860.5596999943609</v>
      </c>
      <c r="AZ11" s="53">
        <f ca="1">Loans!AZ19</f>
        <v>2863.4202596943514</v>
      </c>
      <c r="BA11" s="52">
        <f ca="1">Loans!BA19</f>
        <v>2866.2836799540396</v>
      </c>
      <c r="BB11" s="52">
        <f ca="1">Loans!BB19</f>
        <v>2869.1499636339918</v>
      </c>
      <c r="BC11" s="52">
        <f ca="1">Loans!BC19</f>
        <v>2872.0191135976215</v>
      </c>
      <c r="BD11" s="52">
        <f ca="1">Loans!BD19</f>
        <v>2874.8911327112178</v>
      </c>
      <c r="BE11" s="52">
        <f ca="1">Loans!BE19</f>
        <v>2877.766023843933</v>
      </c>
      <c r="BF11" s="52">
        <f ca="1">Loans!BF19</f>
        <v>2880.6437898677887</v>
      </c>
      <c r="BG11" s="52">
        <f ca="1">Loans!BG19</f>
        <v>2883.5244336576725</v>
      </c>
      <c r="BH11" s="52">
        <f ca="1">Loans!BH19</f>
        <v>2886.4079580913512</v>
      </c>
      <c r="BI11" s="52">
        <f ca="1">Loans!BI19</f>
        <v>2889.2943660494561</v>
      </c>
      <c r="BJ11" s="52">
        <f ca="1">Loans!BJ19</f>
        <v>2892.1836604155123</v>
      </c>
      <c r="BK11" s="52">
        <f ca="1">Loans!BK19</f>
        <v>2895.0758440759405</v>
      </c>
      <c r="BL11" s="54">
        <f ca="1">Loans!BL19</f>
        <v>2897.9709199200233</v>
      </c>
      <c r="BM11" s="22"/>
      <c r="BN11" s="26">
        <f t="shared" ca="1" si="6"/>
        <v>2365813.4561554324</v>
      </c>
      <c r="BO11" s="26">
        <f t="shared" ca="1" si="7"/>
        <v>432531.89826941391</v>
      </c>
      <c r="BP11" s="26">
        <f t="shared" ca="1" si="8"/>
        <v>33765.452069864594</v>
      </c>
      <c r="BQ11" s="26">
        <f t="shared" ca="1" si="9"/>
        <v>34172.873459679242</v>
      </c>
      <c r="BR11" s="26">
        <f t="shared" ca="1" si="10"/>
        <v>34585.210885818553</v>
      </c>
    </row>
    <row r="12" spans="1:71" x14ac:dyDescent="0.25">
      <c r="A12" s="22"/>
      <c r="B12" s="55" t="s">
        <v>191</v>
      </c>
      <c r="E12" s="5">
        <f t="shared" ref="E12:BL12" ca="1" si="11">SUM(E9:E11)</f>
        <v>-4469726.9163310342</v>
      </c>
      <c r="F12" s="5">
        <f t="shared" ca="1" si="11"/>
        <v>-3943923.5595783992</v>
      </c>
      <c r="G12" s="5">
        <f t="shared" ca="1" si="11"/>
        <v>-3417594.3994690105</v>
      </c>
      <c r="H12" s="5">
        <f t="shared" ca="1" si="11"/>
        <v>-2890738.9101995141</v>
      </c>
      <c r="I12" s="5">
        <f t="shared" ca="1" si="11"/>
        <v>-1692897.5279910918</v>
      </c>
      <c r="J12" s="5">
        <f t="shared" ca="1" si="11"/>
        <v>-1243858.3044004622</v>
      </c>
      <c r="K12" s="5">
        <f t="shared" ca="1" si="11"/>
        <v>-794370.0415862411</v>
      </c>
      <c r="L12" s="5">
        <f t="shared" ca="1" si="11"/>
        <v>-344432.29050920531</v>
      </c>
      <c r="M12" s="5">
        <f t="shared" ca="1" si="11"/>
        <v>105955.39831890457</v>
      </c>
      <c r="N12" s="5">
        <f t="shared" ca="1" si="11"/>
        <v>556793.47483584541</v>
      </c>
      <c r="O12" s="5">
        <f t="shared" ca="1" si="11"/>
        <v>4277077.1846417161</v>
      </c>
      <c r="P12" s="37">
        <f t="shared" ca="1" si="11"/>
        <v>3751081.1781573915</v>
      </c>
      <c r="Q12" s="5">
        <f t="shared" ca="1" si="11"/>
        <v>3224559.1756665823</v>
      </c>
      <c r="R12" s="5">
        <f t="shared" ca="1" si="11"/>
        <v>2697510.6511732819</v>
      </c>
      <c r="S12" s="5">
        <f t="shared" ca="1" si="11"/>
        <v>2249476.040705834</v>
      </c>
      <c r="T12" s="5">
        <f t="shared" ca="1" si="11"/>
        <v>1800993.3956279184</v>
      </c>
      <c r="U12" s="5">
        <f t="shared" ca="1" si="11"/>
        <v>1352062.2679049256</v>
      </c>
      <c r="V12" s="5">
        <f t="shared" ca="1" si="11"/>
        <v>902682.20905420952</v>
      </c>
      <c r="W12" s="5">
        <f t="shared" ca="1" si="11"/>
        <v>452852.77014464303</v>
      </c>
      <c r="X12" s="5">
        <f t="shared" ca="1" si="11"/>
        <v>2573.5017961667209</v>
      </c>
      <c r="Y12" s="5">
        <f t="shared" ca="1" si="11"/>
        <v>2576.0752979629938</v>
      </c>
      <c r="Z12" s="5">
        <f t="shared" ca="1" si="11"/>
        <v>2578.6513732615613</v>
      </c>
      <c r="AA12" s="5">
        <f t="shared" ca="1" si="11"/>
        <v>2581.2300246342529</v>
      </c>
      <c r="AB12" s="37">
        <f t="shared" ca="1" si="11"/>
        <v>2583.8112546588154</v>
      </c>
      <c r="AC12" s="5">
        <f t="shared" ca="1" si="11"/>
        <v>2586.395065913589</v>
      </c>
      <c r="AD12" s="5">
        <f t="shared" ca="1" si="11"/>
        <v>2588.9814609794762</v>
      </c>
      <c r="AE12" s="5">
        <f t="shared" ca="1" si="11"/>
        <v>2591.5704424401051</v>
      </c>
      <c r="AF12" s="5">
        <f t="shared" ca="1" si="11"/>
        <v>2594.1620128817258</v>
      </c>
      <c r="AG12" s="5">
        <f t="shared" ca="1" si="11"/>
        <v>2596.7561748941462</v>
      </c>
      <c r="AH12" s="5">
        <f t="shared" ca="1" si="11"/>
        <v>2599.3529310690674</v>
      </c>
      <c r="AI12" s="5">
        <f t="shared" ca="1" si="11"/>
        <v>2601.9522840010513</v>
      </c>
      <c r="AJ12" s="5">
        <f t="shared" ca="1" si="11"/>
        <v>2604.5542362844089</v>
      </c>
      <c r="AK12" s="5">
        <f t="shared" ca="1" si="11"/>
        <v>2607.1587905215138</v>
      </c>
      <c r="AL12" s="5">
        <f t="shared" ca="1" si="11"/>
        <v>2609.765949311834</v>
      </c>
      <c r="AM12" s="5">
        <f t="shared" ca="1" si="11"/>
        <v>2612.3757152618596</v>
      </c>
      <c r="AN12" s="37">
        <f t="shared" ca="1" si="11"/>
        <v>2614.9880909765111</v>
      </c>
      <c r="AO12" s="5">
        <f t="shared" ca="1" si="11"/>
        <v>2617.6030790677778</v>
      </c>
      <c r="AP12" s="5">
        <f t="shared" ca="1" si="11"/>
        <v>2620.2206821467325</v>
      </c>
      <c r="AQ12" s="5">
        <f t="shared" ca="1" si="11"/>
        <v>2622.8409028290939</v>
      </c>
      <c r="AR12" s="5">
        <f t="shared" ca="1" si="11"/>
        <v>2625.4637437312526</v>
      </c>
      <c r="AS12" s="5">
        <f t="shared" ca="1" si="11"/>
        <v>2628.0892074749595</v>
      </c>
      <c r="AT12" s="5">
        <f t="shared" ca="1" si="11"/>
        <v>2630.717296682913</v>
      </c>
      <c r="AU12" s="5">
        <f t="shared" ca="1" si="11"/>
        <v>2633.3480139790163</v>
      </c>
      <c r="AV12" s="5">
        <f t="shared" ca="1" si="11"/>
        <v>2635.9813619936253</v>
      </c>
      <c r="AW12" s="5">
        <f t="shared" ca="1" si="11"/>
        <v>2638.6173433554482</v>
      </c>
      <c r="AX12" s="5">
        <f t="shared" ca="1" si="11"/>
        <v>2641.2559606991795</v>
      </c>
      <c r="AY12" s="5">
        <f t="shared" ca="1" si="11"/>
        <v>2643.8972166593612</v>
      </c>
      <c r="AZ12" s="37">
        <f t="shared" ca="1" si="11"/>
        <v>2646.5411138760255</v>
      </c>
      <c r="BA12" s="5">
        <f t="shared" ca="1" si="11"/>
        <v>2649.1876549902604</v>
      </c>
      <c r="BB12" s="5">
        <f t="shared" ca="1" si="11"/>
        <v>2651.8368426447464</v>
      </c>
      <c r="BC12" s="5">
        <f t="shared" ca="1" si="11"/>
        <v>2654.4886794874924</v>
      </c>
      <c r="BD12" s="5">
        <f t="shared" ca="1" si="11"/>
        <v>2657.1431681669233</v>
      </c>
      <c r="BE12" s="5">
        <f t="shared" ca="1" si="11"/>
        <v>2659.8003113345167</v>
      </c>
      <c r="BF12" s="5">
        <f t="shared" ca="1" si="11"/>
        <v>2662.4601116452959</v>
      </c>
      <c r="BG12" s="5">
        <f t="shared" ca="1" si="11"/>
        <v>2665.1225717566194</v>
      </c>
      <c r="BH12" s="5">
        <f t="shared" ca="1" si="11"/>
        <v>2667.787694328048</v>
      </c>
      <c r="BI12" s="5">
        <f t="shared" ca="1" si="11"/>
        <v>2670.45548202296</v>
      </c>
      <c r="BJ12" s="5">
        <f t="shared" ca="1" si="11"/>
        <v>2673.1259375056488</v>
      </c>
      <c r="BK12" s="5">
        <f t="shared" ca="1" si="11"/>
        <v>2675.7990634426483</v>
      </c>
      <c r="BL12" s="37">
        <f t="shared" ca="1" si="11"/>
        <v>2678.4748625065558</v>
      </c>
      <c r="BN12" s="27">
        <f t="shared" ca="1" si="6"/>
        <v>-10106634.714111103</v>
      </c>
      <c r="BO12" s="27">
        <f t="shared" ca="1" si="7"/>
        <v>12693029.78002408</v>
      </c>
      <c r="BP12" s="27">
        <f t="shared" ca="1" si="8"/>
        <v>31208.013154535289</v>
      </c>
      <c r="BQ12" s="27">
        <f t="shared" ca="1" si="9"/>
        <v>31584.57592249538</v>
      </c>
      <c r="BR12" s="27">
        <f t="shared" ca="1" si="10"/>
        <v>31965.682379831716</v>
      </c>
    </row>
    <row r="14" spans="1:71" x14ac:dyDescent="0.25">
      <c r="A14" s="5"/>
      <c r="B14" s="40" t="s">
        <v>114</v>
      </c>
      <c r="C14" s="4"/>
      <c r="D14" s="4"/>
      <c r="E14" s="41">
        <f>Income!E7</f>
        <v>20000</v>
      </c>
      <c r="F14" s="42">
        <f>Income!F7</f>
        <v>20020</v>
      </c>
      <c r="G14" s="42">
        <f>Income!G7</f>
        <v>20040.019999999997</v>
      </c>
      <c r="H14" s="42">
        <f>Income!H7</f>
        <v>20060.060019999994</v>
      </c>
      <c r="I14" s="42">
        <f>Income!I7</f>
        <v>20080.120080019991</v>
      </c>
      <c r="J14" s="42">
        <f>Income!J7</f>
        <v>20100.200200100011</v>
      </c>
      <c r="K14" s="42">
        <f>Income!K7</f>
        <v>20120.300400300112</v>
      </c>
      <c r="L14" s="42">
        <f>Income!L7</f>
        <v>20140.420700700408</v>
      </c>
      <c r="M14" s="42">
        <f>Income!M7</f>
        <v>20160.561121401108</v>
      </c>
      <c r="N14" s="42">
        <f>Income!N7</f>
        <v>20180.721682522504</v>
      </c>
      <c r="O14" s="42">
        <f>Income!O7</f>
        <v>20200.902404205026</v>
      </c>
      <c r="P14" s="43">
        <f>Income!P7</f>
        <v>20221.103306609231</v>
      </c>
      <c r="Q14" s="42">
        <f>Income!Q7</f>
        <v>20241.32440991584</v>
      </c>
      <c r="R14" s="42">
        <f>Income!R7</f>
        <v>20261.565734325755</v>
      </c>
      <c r="S14" s="42">
        <f>Income!S7</f>
        <v>20281.827300060078</v>
      </c>
      <c r="T14" s="42">
        <f>Income!T7</f>
        <v>20302.109127360138</v>
      </c>
      <c r="U14" s="42">
        <f>Income!U7</f>
        <v>20322.411236487493</v>
      </c>
      <c r="V14" s="42">
        <f>Income!V7</f>
        <v>20342.733647723981</v>
      </c>
      <c r="W14" s="42">
        <f>Income!W7</f>
        <v>20363.076381371702</v>
      </c>
      <c r="X14" s="42">
        <f>Income!X7</f>
        <v>20383.439457753069</v>
      </c>
      <c r="Y14" s="42">
        <f>Income!Y7</f>
        <v>20403.822897210823</v>
      </c>
      <c r="Z14" s="42">
        <f>Income!Z7</f>
        <v>20424.226720108029</v>
      </c>
      <c r="AA14" s="42">
        <f>Income!AA7</f>
        <v>20444.650946828137</v>
      </c>
      <c r="AB14" s="43">
        <f>Income!AB7</f>
        <v>20465.095597774962</v>
      </c>
      <c r="AC14" s="42">
        <f>Income!AC7</f>
        <v>20485.560693372736</v>
      </c>
      <c r="AD14" s="42">
        <f>Income!AD7</f>
        <v>20506.046254066106</v>
      </c>
      <c r="AE14" s="42">
        <f>Income!AE7</f>
        <v>20526.552300320171</v>
      </c>
      <c r="AF14" s="42">
        <f>Income!AF7</f>
        <v>20547.078852620489</v>
      </c>
      <c r="AG14" s="42">
        <f>Income!AG7</f>
        <v>20567.625931473107</v>
      </c>
      <c r="AH14" s="42">
        <f>Income!AH7</f>
        <v>20588.193557404578</v>
      </c>
      <c r="AI14" s="42">
        <f>Income!AI7</f>
        <v>20608.781750961982</v>
      </c>
      <c r="AJ14" s="42">
        <f>Income!AJ7</f>
        <v>20629.39053271294</v>
      </c>
      <c r="AK14" s="42">
        <f>Income!AK7</f>
        <v>20650.019923245651</v>
      </c>
      <c r="AL14" s="42">
        <f>Income!AL7</f>
        <v>20670.669943168894</v>
      </c>
      <c r="AM14" s="42">
        <f>Income!AM7</f>
        <v>20691.340613112061</v>
      </c>
      <c r="AN14" s="43">
        <f>Income!AN7</f>
        <v>20712.031953725171</v>
      </c>
      <c r="AO14" s="42">
        <f>Income!AO7</f>
        <v>20732.743985678895</v>
      </c>
      <c r="AP14" s="42">
        <f>Income!AP7</f>
        <v>20753.47672966457</v>
      </c>
      <c r="AQ14" s="42">
        <f>Income!AQ7</f>
        <v>20774.230206394233</v>
      </c>
      <c r="AR14" s="42">
        <f>Income!AR7</f>
        <v>20795.004436600622</v>
      </c>
      <c r="AS14" s="42">
        <f>Income!AS7</f>
        <v>20815.799441037223</v>
      </c>
      <c r="AT14" s="42">
        <f>Income!AT7</f>
        <v>20836.615240478259</v>
      </c>
      <c r="AU14" s="42">
        <f>Income!AU7</f>
        <v>20857.451855718733</v>
      </c>
      <c r="AV14" s="42">
        <f>Income!AV7</f>
        <v>20878.309307574447</v>
      </c>
      <c r="AW14" s="42">
        <f>Income!AW7</f>
        <v>20899.18761688202</v>
      </c>
      <c r="AX14" s="42">
        <f>Income!AX7</f>
        <v>20920.0868044989</v>
      </c>
      <c r="AY14" s="42">
        <f>Income!AY7</f>
        <v>20941.006891303397</v>
      </c>
      <c r="AZ14" s="43">
        <f>Income!AZ7</f>
        <v>20961.947898194696</v>
      </c>
      <c r="BA14" s="42">
        <f>Income!BA7</f>
        <v>20982.909846092887</v>
      </c>
      <c r="BB14" s="42">
        <f>Income!BB7</f>
        <v>21003.892755938981</v>
      </c>
      <c r="BC14" s="42">
        <f>Income!BC7</f>
        <v>21024.896648694918</v>
      </c>
      <c r="BD14" s="42">
        <f>Income!BD7</f>
        <v>21045.921545343608</v>
      </c>
      <c r="BE14" s="42">
        <f>Income!BE7</f>
        <v>21066.967466888953</v>
      </c>
      <c r="BF14" s="42">
        <f>Income!BF7</f>
        <v>21088.034434355839</v>
      </c>
      <c r="BG14" s="42">
        <f>Income!BG7</f>
        <v>21109.122468790192</v>
      </c>
      <c r="BH14" s="42">
        <f>Income!BH7</f>
        <v>21130.23159125898</v>
      </c>
      <c r="BI14" s="42">
        <f>Income!BI7</f>
        <v>21151.361822850238</v>
      </c>
      <c r="BJ14" s="42">
        <f>Income!BJ7</f>
        <v>21172.513184673087</v>
      </c>
      <c r="BK14" s="42">
        <f>Income!BK7</f>
        <v>21193.68569785776</v>
      </c>
      <c r="BL14" s="44">
        <f>Income!BL7</f>
        <v>21214.879383555613</v>
      </c>
      <c r="BN14" s="24">
        <f t="shared" si="6"/>
        <v>241324.40991585838</v>
      </c>
      <c r="BO14" s="24">
        <f t="shared" si="7"/>
        <v>244236.28345692001</v>
      </c>
      <c r="BP14" s="24">
        <f t="shared" si="8"/>
        <v>247183.2923061839</v>
      </c>
      <c r="BQ14" s="24">
        <f t="shared" si="9"/>
        <v>250165.86041402598</v>
      </c>
      <c r="BR14" s="24">
        <f t="shared" si="10"/>
        <v>253184.41684630106</v>
      </c>
    </row>
    <row r="15" spans="1:71" x14ac:dyDescent="0.25">
      <c r="A15" s="5"/>
      <c r="B15" s="45" t="s">
        <v>115</v>
      </c>
      <c r="C15" s="4"/>
      <c r="D15" s="4"/>
      <c r="E15" s="46">
        <f>Income!E8</f>
        <v>275000</v>
      </c>
      <c r="F15" s="47">
        <f>Income!F8</f>
        <v>275275</v>
      </c>
      <c r="G15" s="47">
        <f>Income!G8</f>
        <v>275550.27499999991</v>
      </c>
      <c r="H15" s="47">
        <f>Income!H8</f>
        <v>275825.82527499995</v>
      </c>
      <c r="I15" s="47">
        <f>Income!I8</f>
        <v>276101.65110027493</v>
      </c>
      <c r="J15" s="47">
        <f>Income!J8</f>
        <v>276377.75275137514</v>
      </c>
      <c r="K15" s="47">
        <f>Income!K8</f>
        <v>276654.13050412654</v>
      </c>
      <c r="L15" s="47">
        <f>Income!L8</f>
        <v>276930.78463463066</v>
      </c>
      <c r="M15" s="47">
        <f>Income!M8</f>
        <v>277207.71541926521</v>
      </c>
      <c r="N15" s="47">
        <f>Income!N8</f>
        <v>277484.92313468445</v>
      </c>
      <c r="O15" s="47">
        <f>Income!O8</f>
        <v>277762.40805781912</v>
      </c>
      <c r="P15" s="48">
        <f>Income!P8</f>
        <v>278040.17046587693</v>
      </c>
      <c r="Q15" s="47">
        <f>Income!Q8</f>
        <v>278318.21063634282</v>
      </c>
      <c r="R15" s="47">
        <f>Income!R8</f>
        <v>278596.52884697914</v>
      </c>
      <c r="S15" s="47">
        <f>Income!S8</f>
        <v>278875.12537582609</v>
      </c>
      <c r="T15" s="47">
        <f>Income!T8</f>
        <v>279154.0005012019</v>
      </c>
      <c r="U15" s="47">
        <f>Income!U8</f>
        <v>279433.15450170304</v>
      </c>
      <c r="V15" s="47">
        <f>Income!V8</f>
        <v>279712.58765620471</v>
      </c>
      <c r="W15" s="47">
        <f>Income!W8</f>
        <v>279992.30024386093</v>
      </c>
      <c r="X15" s="47">
        <f>Income!X8</f>
        <v>280272.29254410468</v>
      </c>
      <c r="Y15" s="47">
        <f>Income!Y8</f>
        <v>280552.56483664882</v>
      </c>
      <c r="Z15" s="47">
        <f>Income!Z8</f>
        <v>280833.11740148539</v>
      </c>
      <c r="AA15" s="47">
        <f>Income!AA8</f>
        <v>281113.95051888691</v>
      </c>
      <c r="AB15" s="48">
        <f>Income!AB8</f>
        <v>281395.06446940574</v>
      </c>
      <c r="AC15" s="47">
        <f>Income!AC8</f>
        <v>281676.45953387511</v>
      </c>
      <c r="AD15" s="47">
        <f>Income!AD8</f>
        <v>281958.13599340897</v>
      </c>
      <c r="AE15" s="47">
        <f>Income!AE8</f>
        <v>282240.09412940237</v>
      </c>
      <c r="AF15" s="47">
        <f>Income!AF8</f>
        <v>282522.33422353171</v>
      </c>
      <c r="AG15" s="47">
        <f>Income!AG8</f>
        <v>282804.85655775521</v>
      </c>
      <c r="AH15" s="47">
        <f>Income!AH8</f>
        <v>283087.66141431296</v>
      </c>
      <c r="AI15" s="47">
        <f>Income!AI8</f>
        <v>283370.74907572725</v>
      </c>
      <c r="AJ15" s="47">
        <f>Income!AJ8</f>
        <v>283654.11982480297</v>
      </c>
      <c r="AK15" s="47">
        <f>Income!AK8</f>
        <v>283937.77394462767</v>
      </c>
      <c r="AL15" s="47">
        <f>Income!AL8</f>
        <v>284221.7117185723</v>
      </c>
      <c r="AM15" s="47">
        <f>Income!AM8</f>
        <v>284505.93343029084</v>
      </c>
      <c r="AN15" s="48">
        <f>Income!AN8</f>
        <v>284790.43936372112</v>
      </c>
      <c r="AO15" s="47">
        <f>Income!AO8</f>
        <v>285075.2298030848</v>
      </c>
      <c r="AP15" s="47">
        <f>Income!AP8</f>
        <v>285360.30503288785</v>
      </c>
      <c r="AQ15" s="47">
        <f>Income!AQ8</f>
        <v>285645.66533792071</v>
      </c>
      <c r="AR15" s="47">
        <f>Income!AR8</f>
        <v>285931.31100325857</v>
      </c>
      <c r="AS15" s="47">
        <f>Income!AS8</f>
        <v>286217.24231426179</v>
      </c>
      <c r="AT15" s="47">
        <f>Income!AT8</f>
        <v>286503.45955657604</v>
      </c>
      <c r="AU15" s="47">
        <f>Income!AU8</f>
        <v>286789.96301613259</v>
      </c>
      <c r="AV15" s="47">
        <f>Income!AV8</f>
        <v>287076.75297914864</v>
      </c>
      <c r="AW15" s="47">
        <f>Income!AW8</f>
        <v>287363.82973212778</v>
      </c>
      <c r="AX15" s="47">
        <f>Income!AX8</f>
        <v>287651.19356185989</v>
      </c>
      <c r="AY15" s="47">
        <f>Income!AY8</f>
        <v>287938.84475542168</v>
      </c>
      <c r="AZ15" s="48">
        <f>Income!AZ8</f>
        <v>288226.78360017709</v>
      </c>
      <c r="BA15" s="47">
        <f>Income!BA8</f>
        <v>288515.0103837772</v>
      </c>
      <c r="BB15" s="47">
        <f>Income!BB8</f>
        <v>288803.525394161</v>
      </c>
      <c r="BC15" s="47">
        <f>Income!BC8</f>
        <v>289092.32891955512</v>
      </c>
      <c r="BD15" s="47">
        <f>Income!BD8</f>
        <v>289381.42124847462</v>
      </c>
      <c r="BE15" s="47">
        <f>Income!BE8</f>
        <v>289670.80266972311</v>
      </c>
      <c r="BF15" s="47">
        <f>Income!BF8</f>
        <v>289960.47347239283</v>
      </c>
      <c r="BG15" s="47">
        <f>Income!BG8</f>
        <v>290250.43394586514</v>
      </c>
      <c r="BH15" s="47">
        <f>Income!BH8</f>
        <v>290540.68437981105</v>
      </c>
      <c r="BI15" s="47">
        <f>Income!BI8</f>
        <v>290831.2250641908</v>
      </c>
      <c r="BJ15" s="47">
        <f>Income!BJ8</f>
        <v>291122.05628925498</v>
      </c>
      <c r="BK15" s="47">
        <f>Income!BK8</f>
        <v>291413.17834554421</v>
      </c>
      <c r="BL15" s="49">
        <f>Income!BL8</f>
        <v>291704.59152388969</v>
      </c>
      <c r="BN15" s="25">
        <f t="shared" si="6"/>
        <v>3318210.6363430531</v>
      </c>
      <c r="BO15" s="25">
        <f t="shared" si="7"/>
        <v>3358248.8975326507</v>
      </c>
      <c r="BP15" s="25">
        <f t="shared" si="8"/>
        <v>3398770.2692100285</v>
      </c>
      <c r="BQ15" s="25">
        <f t="shared" si="9"/>
        <v>3439780.580692858</v>
      </c>
      <c r="BR15" s="25">
        <f t="shared" si="10"/>
        <v>3481285.7316366406</v>
      </c>
    </row>
    <row r="16" spans="1:71" x14ac:dyDescent="0.25">
      <c r="A16" s="5"/>
      <c r="B16" s="45" t="s">
        <v>116</v>
      </c>
      <c r="C16" s="4"/>
      <c r="D16" s="4"/>
      <c r="E16" s="46">
        <f ca="1">Income!E9</f>
        <v>8333.3333333333339</v>
      </c>
      <c r="F16" s="47">
        <f ca="1">Income!F9</f>
        <v>8341.6666666666661</v>
      </c>
      <c r="G16" s="47">
        <f ca="1">Income!G9</f>
        <v>8350.0083333333314</v>
      </c>
      <c r="H16" s="47">
        <f ca="1">Income!H9</f>
        <v>8358.3583416666643</v>
      </c>
      <c r="I16" s="47">
        <f ca="1">Income!I9</f>
        <v>7116.7167000083309</v>
      </c>
      <c r="J16" s="47">
        <f ca="1">Income!J9</f>
        <v>7123.8334167083385</v>
      </c>
      <c r="K16" s="47">
        <f ca="1">Income!K9</f>
        <v>7130.9572501250477</v>
      </c>
      <c r="L16" s="47">
        <f ca="1">Income!L9</f>
        <v>7138.0882073751709</v>
      </c>
      <c r="M16" s="47">
        <f ca="1">Income!M9</f>
        <v>7145.2262955825463</v>
      </c>
      <c r="N16" s="47">
        <f ca="1">Income!N9</f>
        <v>7152.3715218781272</v>
      </c>
      <c r="O16" s="47">
        <f ca="1">Income!O9</f>
        <v>76.190560066670798</v>
      </c>
      <c r="P16" s="48">
        <f ca="1">Income!P9</f>
        <v>76.266750626737462</v>
      </c>
      <c r="Q16" s="47">
        <f ca="1">Income!Q9</f>
        <v>76.343017377364944</v>
      </c>
      <c r="R16" s="47">
        <f ca="1">Income!R9</f>
        <v>76.419360394743549</v>
      </c>
      <c r="S16" s="47">
        <f ca="1">Income!S9</f>
        <v>76.495779755138216</v>
      </c>
      <c r="T16" s="47">
        <f ca="1">Income!T9</f>
        <v>76.572275534893208</v>
      </c>
      <c r="U16" s="47">
        <f ca="1">Income!U9</f>
        <v>76.648847810427398</v>
      </c>
      <c r="V16" s="47">
        <f ca="1">Income!V9</f>
        <v>76.725496658237802</v>
      </c>
      <c r="W16" s="47">
        <f ca="1">Income!W9</f>
        <v>76.802222154894892</v>
      </c>
      <c r="X16" s="47">
        <f ca="1">Income!X9</f>
        <v>76.879024377049646</v>
      </c>
      <c r="Y16" s="47">
        <f ca="1">Income!Y9</f>
        <v>76.95590340142644</v>
      </c>
      <c r="Z16" s="47">
        <f ca="1">Income!Z9</f>
        <v>77.032859304826701</v>
      </c>
      <c r="AA16" s="47">
        <f ca="1">Income!AA9</f>
        <v>77.10989216413229</v>
      </c>
      <c r="AB16" s="48">
        <f ca="1">Income!AB9</f>
        <v>77.187002056296222</v>
      </c>
      <c r="AC16" s="47">
        <f ca="1">Income!AC9</f>
        <v>77.264189058351931</v>
      </c>
      <c r="AD16" s="47">
        <f ca="1">Income!AD9</f>
        <v>77.34145324740993</v>
      </c>
      <c r="AE16" s="47">
        <f ca="1">Income!AE9</f>
        <v>77.418794700657642</v>
      </c>
      <c r="AF16" s="47">
        <f ca="1">Income!AF9</f>
        <v>77.49621349535947</v>
      </c>
      <c r="AG16" s="47">
        <f ca="1">Income!AG9</f>
        <v>77.57370970885566</v>
      </c>
      <c r="AH16" s="47">
        <f ca="1">Income!AH9</f>
        <v>77.651283418564546</v>
      </c>
      <c r="AI16" s="47">
        <f ca="1">Income!AI9</f>
        <v>77.728934701981473</v>
      </c>
      <c r="AJ16" s="47">
        <f ca="1">Income!AJ9</f>
        <v>77.806663636684689</v>
      </c>
      <c r="AK16" s="47">
        <f ca="1">Income!AK9</f>
        <v>77.884470300319933</v>
      </c>
      <c r="AL16" s="47">
        <f ca="1">Income!AL9</f>
        <v>77.962354770620607</v>
      </c>
      <c r="AM16" s="47">
        <f ca="1">Income!AM9</f>
        <v>78.040317125389919</v>
      </c>
      <c r="AN16" s="48">
        <f ca="1">Income!AN9</f>
        <v>78.118357442516384</v>
      </c>
      <c r="AO16" s="47">
        <f ca="1">Income!AO9</f>
        <v>78.196475799958407</v>
      </c>
      <c r="AP16" s="47">
        <f ca="1">Income!AP9</f>
        <v>78.274672275758434</v>
      </c>
      <c r="AQ16" s="47">
        <f ca="1">Income!AQ9</f>
        <v>78.352946948033534</v>
      </c>
      <c r="AR16" s="47">
        <f ca="1">Income!AR9</f>
        <v>78.431299894982473</v>
      </c>
      <c r="AS16" s="47">
        <f ca="1">Income!AS9</f>
        <v>78.509731194877475</v>
      </c>
      <c r="AT16" s="47">
        <f ca="1">Income!AT9</f>
        <v>78.588240926071279</v>
      </c>
      <c r="AU16" s="47">
        <f ca="1">Income!AU9</f>
        <v>78.666829166998298</v>
      </c>
      <c r="AV16" s="47">
        <f ca="1">Income!AV9</f>
        <v>78.745495996164067</v>
      </c>
      <c r="AW16" s="47">
        <f ca="1">Income!AW9</f>
        <v>78.824241492160496</v>
      </c>
      <c r="AX16" s="47">
        <f ca="1">Income!AX9</f>
        <v>78.9030657336518</v>
      </c>
      <c r="AY16" s="47">
        <f ca="1">Income!AY9</f>
        <v>78.981968799386237</v>
      </c>
      <c r="AZ16" s="48">
        <f ca="1">Income!AZ9</f>
        <v>79.060950768185506</v>
      </c>
      <c r="BA16" s="47">
        <f ca="1">Income!BA9</f>
        <v>79.140011718952977</v>
      </c>
      <c r="BB16" s="47">
        <f ca="1">Income!BB9</f>
        <v>79.219151730672621</v>
      </c>
      <c r="BC16" s="47">
        <f ca="1">Income!BC9</f>
        <v>79.298370882402949</v>
      </c>
      <c r="BD16" s="47">
        <f ca="1">Income!BD9</f>
        <v>79.377669253285418</v>
      </c>
      <c r="BE16" s="47">
        <f ca="1">Income!BE9</f>
        <v>79.457046922539604</v>
      </c>
      <c r="BF16" s="47">
        <f ca="1">Income!BF9</f>
        <v>79.536503969463254</v>
      </c>
      <c r="BG16" s="47">
        <f ca="1">Income!BG9</f>
        <v>79.616040473433472</v>
      </c>
      <c r="BH16" s="47">
        <f ca="1">Income!BH9</f>
        <v>79.695656513907906</v>
      </c>
      <c r="BI16" s="47">
        <f ca="1">Income!BI9</f>
        <v>79.775352170421129</v>
      </c>
      <c r="BJ16" s="47">
        <f ca="1">Income!BJ9</f>
        <v>79.855127522590649</v>
      </c>
      <c r="BK16" s="47">
        <f ca="1">Income!BK9</f>
        <v>79.934982650114492</v>
      </c>
      <c r="BL16" s="49">
        <f ca="1">Income!BL9</f>
        <v>80.01491763276411</v>
      </c>
      <c r="BN16" s="25">
        <f t="shared" ca="1" si="6"/>
        <v>76343.017377370954</v>
      </c>
      <c r="BO16" s="25">
        <f t="shared" ca="1" si="7"/>
        <v>921.17168098943137</v>
      </c>
      <c r="BP16" s="25">
        <f t="shared" ca="1" si="8"/>
        <v>932.28674160671233</v>
      </c>
      <c r="BQ16" s="25">
        <f t="shared" ca="1" si="9"/>
        <v>943.53591899622802</v>
      </c>
      <c r="BR16" s="25">
        <f t="shared" ca="1" si="10"/>
        <v>954.92083144054857</v>
      </c>
    </row>
    <row r="17" spans="1:70" x14ac:dyDescent="0.25">
      <c r="A17" s="5"/>
      <c r="B17" s="45" t="s">
        <v>117</v>
      </c>
      <c r="C17" s="4"/>
      <c r="D17" s="4"/>
      <c r="E17" s="46">
        <f ca="1">Income!E10</f>
        <v>1200</v>
      </c>
      <c r="F17" s="47">
        <f ca="1">Income!F10</f>
        <v>1201.1999999999998</v>
      </c>
      <c r="G17" s="47">
        <f ca="1">Income!G10</f>
        <v>1202.4011999999998</v>
      </c>
      <c r="H17" s="47">
        <f ca="1">Income!H10</f>
        <v>1203.6036011999997</v>
      </c>
      <c r="I17" s="47">
        <f ca="1">Income!I10</f>
        <v>1024.8072048011995</v>
      </c>
      <c r="J17" s="47">
        <f ca="1">Income!J10</f>
        <v>1025.8320120060007</v>
      </c>
      <c r="K17" s="47">
        <f ca="1">Income!K10</f>
        <v>1026.8578440180067</v>
      </c>
      <c r="L17" s="47">
        <f ca="1">Income!L10</f>
        <v>1027.8847018620245</v>
      </c>
      <c r="M17" s="47">
        <f ca="1">Income!M10</f>
        <v>1028.9125865638866</v>
      </c>
      <c r="N17" s="47">
        <f ca="1">Income!N10</f>
        <v>1029.9414991504502</v>
      </c>
      <c r="O17" s="47">
        <f ca="1">Income!O10</f>
        <v>10.971440649600595</v>
      </c>
      <c r="P17" s="48">
        <f ca="1">Income!P10</f>
        <v>10.982412090250193</v>
      </c>
      <c r="Q17" s="47">
        <f ca="1">Income!Q10</f>
        <v>10.99339450234055</v>
      </c>
      <c r="R17" s="47">
        <f ca="1">Income!R10</f>
        <v>11.00438789684307</v>
      </c>
      <c r="S17" s="47">
        <f ca="1">Income!S10</f>
        <v>11.015392284739903</v>
      </c>
      <c r="T17" s="47">
        <f ca="1">Income!T10</f>
        <v>11.026407677024622</v>
      </c>
      <c r="U17" s="47">
        <f ca="1">Income!U10</f>
        <v>11.037434084701545</v>
      </c>
      <c r="V17" s="47">
        <f ca="1">Income!V10</f>
        <v>11.048471518786243</v>
      </c>
      <c r="W17" s="47">
        <f ca="1">Income!W10</f>
        <v>11.059519990304864</v>
      </c>
      <c r="X17" s="47">
        <f ca="1">Income!X10</f>
        <v>11.070579510295147</v>
      </c>
      <c r="Y17" s="47">
        <f ca="1">Income!Y10</f>
        <v>11.081650089805407</v>
      </c>
      <c r="Z17" s="47">
        <f ca="1">Income!Z10</f>
        <v>11.092731739895044</v>
      </c>
      <c r="AA17" s="47">
        <f ca="1">Income!AA10</f>
        <v>11.10382447163505</v>
      </c>
      <c r="AB17" s="48">
        <f ca="1">Income!AB10</f>
        <v>11.114928296106655</v>
      </c>
      <c r="AC17" s="47">
        <f ca="1">Income!AC10</f>
        <v>11.126043224402679</v>
      </c>
      <c r="AD17" s="47">
        <f ca="1">Income!AD10</f>
        <v>11.13716926762703</v>
      </c>
      <c r="AE17" s="47">
        <f ca="1">Income!AE10</f>
        <v>11.1483064368947</v>
      </c>
      <c r="AF17" s="47">
        <f ca="1">Income!AF10</f>
        <v>11.159454743331764</v>
      </c>
      <c r="AG17" s="47">
        <f ca="1">Income!AG10</f>
        <v>11.170614198075214</v>
      </c>
      <c r="AH17" s="47">
        <f ca="1">Income!AH10</f>
        <v>11.181784812273293</v>
      </c>
      <c r="AI17" s="47">
        <f ca="1">Income!AI10</f>
        <v>11.192966597085331</v>
      </c>
      <c r="AJ17" s="47">
        <f ca="1">Income!AJ10</f>
        <v>11.204159563682595</v>
      </c>
      <c r="AK17" s="47">
        <f ca="1">Income!AK10</f>
        <v>11.215363723246071</v>
      </c>
      <c r="AL17" s="47">
        <f ca="1">Income!AL10</f>
        <v>11.226579086969366</v>
      </c>
      <c r="AM17" s="47">
        <f ca="1">Income!AM10</f>
        <v>11.237805666056147</v>
      </c>
      <c r="AN17" s="48">
        <f ca="1">Income!AN10</f>
        <v>11.249043471722359</v>
      </c>
      <c r="AO17" s="47">
        <f ca="1">Income!AO10</f>
        <v>11.26029251519401</v>
      </c>
      <c r="AP17" s="47">
        <f ca="1">Income!AP10</f>
        <v>11.271552807709213</v>
      </c>
      <c r="AQ17" s="47">
        <f ca="1">Income!AQ10</f>
        <v>11.282824360516827</v>
      </c>
      <c r="AR17" s="47">
        <f ca="1">Income!AR10</f>
        <v>11.294107184877475</v>
      </c>
      <c r="AS17" s="47">
        <f ca="1">Income!AS10</f>
        <v>11.305401292062356</v>
      </c>
      <c r="AT17" s="47">
        <f ca="1">Income!AT10</f>
        <v>11.316706693354263</v>
      </c>
      <c r="AU17" s="47">
        <f ca="1">Income!AU10</f>
        <v>11.328023400047755</v>
      </c>
      <c r="AV17" s="47">
        <f ca="1">Income!AV10</f>
        <v>11.339351423447624</v>
      </c>
      <c r="AW17" s="47">
        <f ca="1">Income!AW10</f>
        <v>11.350690774871111</v>
      </c>
      <c r="AX17" s="47">
        <f ca="1">Income!AX10</f>
        <v>11.362041465645859</v>
      </c>
      <c r="AY17" s="47">
        <f ca="1">Income!AY10</f>
        <v>11.373403507111618</v>
      </c>
      <c r="AZ17" s="48">
        <f ca="1">Income!AZ10</f>
        <v>11.384776910618712</v>
      </c>
      <c r="BA17" s="47">
        <f ca="1">Income!BA10</f>
        <v>11.396161687529229</v>
      </c>
      <c r="BB17" s="47">
        <f ca="1">Income!BB10</f>
        <v>11.407557849216857</v>
      </c>
      <c r="BC17" s="47">
        <f ca="1">Income!BC10</f>
        <v>11.418965407066025</v>
      </c>
      <c r="BD17" s="47">
        <f ca="1">Income!BD10</f>
        <v>11.4303843724731</v>
      </c>
      <c r="BE17" s="47">
        <f ca="1">Income!BE10</f>
        <v>11.441814756845702</v>
      </c>
      <c r="BF17" s="47">
        <f ca="1">Income!BF10</f>
        <v>11.453256571602708</v>
      </c>
      <c r="BG17" s="47">
        <f ca="1">Income!BG10</f>
        <v>11.464709828174421</v>
      </c>
      <c r="BH17" s="47">
        <f ca="1">Income!BH10</f>
        <v>11.476174538002738</v>
      </c>
      <c r="BI17" s="47">
        <f ca="1">Income!BI10</f>
        <v>11.487650712540642</v>
      </c>
      <c r="BJ17" s="47">
        <f ca="1">Income!BJ10</f>
        <v>11.499138363253053</v>
      </c>
      <c r="BK17" s="47">
        <f ca="1">Income!BK10</f>
        <v>11.510637501616486</v>
      </c>
      <c r="BL17" s="49">
        <f ca="1">Income!BL10</f>
        <v>11.52214813911803</v>
      </c>
      <c r="BN17" s="25">
        <f t="shared" ca="1" si="6"/>
        <v>10993.39450234142</v>
      </c>
      <c r="BO17" s="25">
        <f t="shared" ca="1" si="7"/>
        <v>132.6487220624781</v>
      </c>
      <c r="BP17" s="25">
        <f t="shared" ca="1" si="8"/>
        <v>134.24929079136655</v>
      </c>
      <c r="BQ17" s="25">
        <f t="shared" ca="1" si="9"/>
        <v>135.86917233545682</v>
      </c>
      <c r="BR17" s="25">
        <f t="shared" ca="1" si="10"/>
        <v>137.50859972743899</v>
      </c>
    </row>
    <row r="18" spans="1:70" x14ac:dyDescent="0.25">
      <c r="A18" s="5"/>
      <c r="B18" s="50" t="s">
        <v>118</v>
      </c>
      <c r="C18" s="4"/>
      <c r="D18" s="4"/>
      <c r="E18" s="51">
        <f ca="1">Income!E13</f>
        <v>0</v>
      </c>
      <c r="F18" s="52">
        <f ca="1">Income!F13</f>
        <v>0</v>
      </c>
      <c r="G18" s="52">
        <f ca="1">Income!G13</f>
        <v>0</v>
      </c>
      <c r="H18" s="52">
        <f ca="1">Income!H13</f>
        <v>0</v>
      </c>
      <c r="I18" s="52">
        <f ca="1">Income!I13</f>
        <v>54286.722995972414</v>
      </c>
      <c r="J18" s="52">
        <f ca="1">Income!J13</f>
        <v>48565.83888073048</v>
      </c>
      <c r="K18" s="52">
        <f ca="1">Income!K13</f>
        <v>42776.669530625739</v>
      </c>
      <c r="L18" s="52">
        <f ca="1">Income!L13</f>
        <v>36918.46887995689</v>
      </c>
      <c r="M18" s="52">
        <f ca="1">Income!M13</f>
        <v>30990.482774335203</v>
      </c>
      <c r="N18" s="52">
        <f ca="1">Income!N13</f>
        <v>24991.948883050798</v>
      </c>
      <c r="O18" s="52">
        <f ca="1">Income!O13</f>
        <v>18922.09661048948</v>
      </c>
      <c r="P18" s="53">
        <f ca="1">Income!P13</f>
        <v>12780.147006589948</v>
      </c>
      <c r="Q18" s="52">
        <f ca="1">Income!Q13</f>
        <v>6565.312676330982</v>
      </c>
      <c r="R18" s="52">
        <f ca="1">Income!R13</f>
        <v>276.79768823806199</v>
      </c>
      <c r="S18" s="52">
        <f ca="1">Income!S13</f>
        <v>277.07448592628356</v>
      </c>
      <c r="T18" s="52">
        <f ca="1">Income!T13</f>
        <v>277.35156041222626</v>
      </c>
      <c r="U18" s="52">
        <f ca="1">Income!U13</f>
        <v>277.62891197263264</v>
      </c>
      <c r="V18" s="52">
        <f ca="1">Income!V13</f>
        <v>277.9065408846177</v>
      </c>
      <c r="W18" s="52">
        <f ca="1">Income!W13</f>
        <v>278.1844474254828</v>
      </c>
      <c r="X18" s="52">
        <f ca="1">Income!X13</f>
        <v>278.462631872911</v>
      </c>
      <c r="Y18" s="52">
        <f ca="1">Income!Y13</f>
        <v>278.7410945047904</v>
      </c>
      <c r="Z18" s="52">
        <f ca="1">Income!Z13</f>
        <v>279.01983559928834</v>
      </c>
      <c r="AA18" s="52">
        <f ca="1">Income!AA13</f>
        <v>279.29885543488899</v>
      </c>
      <c r="AB18" s="53">
        <f ca="1">Income!AB13</f>
        <v>279.5781542903278</v>
      </c>
      <c r="AC18" s="52">
        <f ca="1">Income!AC13</f>
        <v>279.85773244460114</v>
      </c>
      <c r="AD18" s="52">
        <f ca="1">Income!AD13</f>
        <v>280.13759017704984</v>
      </c>
      <c r="AE18" s="52">
        <f ca="1">Income!AE13</f>
        <v>280.41772776723838</v>
      </c>
      <c r="AF18" s="52">
        <f ca="1">Income!AF13</f>
        <v>280.69814549499193</v>
      </c>
      <c r="AG18" s="52">
        <f ca="1">Income!AG13</f>
        <v>280.97884364049884</v>
      </c>
      <c r="AH18" s="52">
        <f ca="1">Income!AH13</f>
        <v>281.25982248414306</v>
      </c>
      <c r="AI18" s="52">
        <f ca="1">Income!AI13</f>
        <v>281.54108230662536</v>
      </c>
      <c r="AJ18" s="52">
        <f ca="1">Income!AJ13</f>
        <v>281.82262338892559</v>
      </c>
      <c r="AK18" s="52">
        <f ca="1">Income!AK13</f>
        <v>282.10444601230324</v>
      </c>
      <c r="AL18" s="52">
        <f ca="1">Income!AL13</f>
        <v>282.38655045832508</v>
      </c>
      <c r="AM18" s="52">
        <f ca="1">Income!AM13</f>
        <v>282.66893700878137</v>
      </c>
      <c r="AN18" s="53">
        <f ca="1">Income!AN13</f>
        <v>282.95160594578834</v>
      </c>
      <c r="AO18" s="52">
        <f ca="1">Income!AO13</f>
        <v>283.23455755173228</v>
      </c>
      <c r="AP18" s="52">
        <f ca="1">Income!AP13</f>
        <v>283.51779210928828</v>
      </c>
      <c r="AQ18" s="52">
        <f ca="1">Income!AQ13</f>
        <v>283.8013099014014</v>
      </c>
      <c r="AR18" s="52">
        <f ca="1">Income!AR13</f>
        <v>284.08511121129618</v>
      </c>
      <c r="AS18" s="52">
        <f ca="1">Income!AS13</f>
        <v>284.36919632251374</v>
      </c>
      <c r="AT18" s="52">
        <f ca="1">Income!AT13</f>
        <v>284.65356551882809</v>
      </c>
      <c r="AU18" s="52">
        <f ca="1">Income!AU13</f>
        <v>284.93821908434853</v>
      </c>
      <c r="AV18" s="52">
        <f ca="1">Income!AV13</f>
        <v>285.22315730343576</v>
      </c>
      <c r="AW18" s="52">
        <f ca="1">Income!AW13</f>
        <v>285.50838046072982</v>
      </c>
      <c r="AX18" s="52">
        <f ca="1">Income!AX13</f>
        <v>285.79388884120624</v>
      </c>
      <c r="AY18" s="52">
        <f ca="1">Income!AY13</f>
        <v>286.07968273003587</v>
      </c>
      <c r="AZ18" s="53">
        <f ca="1">Income!AZ13</f>
        <v>286.36576241276225</v>
      </c>
      <c r="BA18" s="52">
        <f ca="1">Income!BA13</f>
        <v>286.65212817517107</v>
      </c>
      <c r="BB18" s="52">
        <f ca="1">Income!BB13</f>
        <v>286.93878030334599</v>
      </c>
      <c r="BC18" s="52">
        <f ca="1">Income!BC13</f>
        <v>287.22571908365938</v>
      </c>
      <c r="BD18" s="52">
        <f ca="1">Income!BD13</f>
        <v>287.5129448027443</v>
      </c>
      <c r="BE18" s="52">
        <f ca="1">Income!BE13</f>
        <v>287.80045774753205</v>
      </c>
      <c r="BF18" s="52">
        <f ca="1">Income!BF13</f>
        <v>288.08825820529836</v>
      </c>
      <c r="BG18" s="52">
        <f ca="1">Income!BG13</f>
        <v>288.37634646350517</v>
      </c>
      <c r="BH18" s="52">
        <f ca="1">Income!BH13</f>
        <v>288.66472280996851</v>
      </c>
      <c r="BI18" s="52">
        <f ca="1">Income!BI13</f>
        <v>288.95338753277434</v>
      </c>
      <c r="BJ18" s="52">
        <f ca="1">Income!BJ13</f>
        <v>289.24234092030673</v>
      </c>
      <c r="BK18" s="52">
        <f ca="1">Income!BK13</f>
        <v>289.53158326122912</v>
      </c>
      <c r="BL18" s="54">
        <f ca="1">Income!BL13</f>
        <v>289.82111484449359</v>
      </c>
      <c r="BN18" s="26">
        <f t="shared" ca="1" si="6"/>
        <v>270232.37556175096</v>
      </c>
      <c r="BO18" s="26">
        <f t="shared" ca="1" si="7"/>
        <v>9625.3568828924926</v>
      </c>
      <c r="BP18" s="26">
        <f t="shared" ca="1" si="8"/>
        <v>3376.8251071292721</v>
      </c>
      <c r="BQ18" s="26">
        <f t="shared" ca="1" si="9"/>
        <v>3417.5706234475788</v>
      </c>
      <c r="BR18" s="26">
        <f t="shared" ca="1" si="10"/>
        <v>3458.8077841500285</v>
      </c>
    </row>
    <row r="19" spans="1:70" x14ac:dyDescent="0.25">
      <c r="A19" s="22"/>
      <c r="B19" s="55" t="s">
        <v>119</v>
      </c>
      <c r="E19" s="5">
        <f t="shared" ref="E19:BL19" ca="1" si="12">SUM(E14:E18)</f>
        <v>304533.33333333331</v>
      </c>
      <c r="F19" s="5">
        <f t="shared" ca="1" si="12"/>
        <v>304837.8666666667</v>
      </c>
      <c r="G19" s="5">
        <f t="shared" ca="1" si="12"/>
        <v>305142.70453333325</v>
      </c>
      <c r="H19" s="5">
        <f t="shared" ca="1" si="12"/>
        <v>305447.84723786655</v>
      </c>
      <c r="I19" s="5">
        <f ca="1">SUM(I14:I18)</f>
        <v>358610.01808107685</v>
      </c>
      <c r="J19" s="5">
        <f t="shared" ca="1" si="12"/>
        <v>353193.45726092003</v>
      </c>
      <c r="K19" s="5">
        <f t="shared" ca="1" si="12"/>
        <v>347708.91552919551</v>
      </c>
      <c r="L19" s="5">
        <f t="shared" ca="1" si="12"/>
        <v>342155.64712452516</v>
      </c>
      <c r="M19" s="5">
        <f t="shared" ca="1" si="12"/>
        <v>336532.89819714794</v>
      </c>
      <c r="N19" s="5">
        <f t="shared" ca="1" si="12"/>
        <v>330839.90672128636</v>
      </c>
      <c r="O19" s="5">
        <f t="shared" ca="1" si="12"/>
        <v>316972.56907322985</v>
      </c>
      <c r="P19" s="37">
        <f t="shared" ca="1" si="12"/>
        <v>311128.66994179308</v>
      </c>
      <c r="Q19" s="5">
        <f t="shared" ca="1" si="12"/>
        <v>305212.18413446931</v>
      </c>
      <c r="R19" s="5">
        <f t="shared" ca="1" si="12"/>
        <v>299222.31601783459</v>
      </c>
      <c r="S19" s="5">
        <f t="shared" ca="1" si="12"/>
        <v>299521.53833385231</v>
      </c>
      <c r="T19" s="5">
        <f t="shared" ca="1" si="12"/>
        <v>299821.05987218622</v>
      </c>
      <c r="U19" s="5">
        <f t="shared" ca="1" si="12"/>
        <v>300120.88093205827</v>
      </c>
      <c r="V19" s="5">
        <f t="shared" ca="1" si="12"/>
        <v>300421.00181299035</v>
      </c>
      <c r="W19" s="5">
        <f t="shared" ca="1" si="12"/>
        <v>300721.42281480331</v>
      </c>
      <c r="X19" s="5">
        <f t="shared" ca="1" si="12"/>
        <v>301022.14423761802</v>
      </c>
      <c r="Y19" s="5">
        <f t="shared" ca="1" si="12"/>
        <v>301323.16638185567</v>
      </c>
      <c r="Z19" s="5">
        <f t="shared" ca="1" si="12"/>
        <v>301624.48954823741</v>
      </c>
      <c r="AA19" s="5">
        <f t="shared" ca="1" si="12"/>
        <v>301926.11403778568</v>
      </c>
      <c r="AB19" s="37">
        <f t="shared" ca="1" si="12"/>
        <v>302228.04015182343</v>
      </c>
      <c r="AC19" s="5">
        <f t="shared" ca="1" si="12"/>
        <v>302530.26819197519</v>
      </c>
      <c r="AD19" s="5">
        <f t="shared" ca="1" si="12"/>
        <v>302832.79846016719</v>
      </c>
      <c r="AE19" s="5">
        <f t="shared" ca="1" si="12"/>
        <v>303135.63125862734</v>
      </c>
      <c r="AF19" s="5">
        <f t="shared" ca="1" si="12"/>
        <v>303438.76688988588</v>
      </c>
      <c r="AG19" s="5">
        <f t="shared" ca="1" si="12"/>
        <v>303742.20565677574</v>
      </c>
      <c r="AH19" s="5">
        <f t="shared" ca="1" si="12"/>
        <v>304045.94786243251</v>
      </c>
      <c r="AI19" s="5">
        <f t="shared" ca="1" si="12"/>
        <v>304349.99381029495</v>
      </c>
      <c r="AJ19" s="5">
        <f t="shared" ca="1" si="12"/>
        <v>304654.34380410518</v>
      </c>
      <c r="AK19" s="5">
        <f t="shared" ca="1" si="12"/>
        <v>304958.99814790918</v>
      </c>
      <c r="AL19" s="5">
        <f t="shared" ca="1" si="12"/>
        <v>305263.9571460571</v>
      </c>
      <c r="AM19" s="5">
        <f t="shared" ca="1" si="12"/>
        <v>305569.22110320313</v>
      </c>
      <c r="AN19" s="37">
        <f t="shared" ca="1" si="12"/>
        <v>305874.79032430623</v>
      </c>
      <c r="AO19" s="5">
        <f t="shared" ca="1" si="12"/>
        <v>306180.6651146306</v>
      </c>
      <c r="AP19" s="5">
        <f t="shared" ca="1" si="12"/>
        <v>306486.84577974514</v>
      </c>
      <c r="AQ19" s="5">
        <f t="shared" ca="1" si="12"/>
        <v>306793.3326255249</v>
      </c>
      <c r="AR19" s="5">
        <f t="shared" ca="1" si="12"/>
        <v>307100.12595815031</v>
      </c>
      <c r="AS19" s="5">
        <f t="shared" ca="1" si="12"/>
        <v>307407.22608410846</v>
      </c>
      <c r="AT19" s="5">
        <f t="shared" ca="1" si="12"/>
        <v>307714.63331019261</v>
      </c>
      <c r="AU19" s="5">
        <f t="shared" ca="1" si="12"/>
        <v>308022.34794350271</v>
      </c>
      <c r="AV19" s="5">
        <f t="shared" ca="1" si="12"/>
        <v>308330.3702914461</v>
      </c>
      <c r="AW19" s="5">
        <f t="shared" ca="1" si="12"/>
        <v>308638.70066173753</v>
      </c>
      <c r="AX19" s="5">
        <f t="shared" ca="1" si="12"/>
        <v>308947.33936239936</v>
      </c>
      <c r="AY19" s="5">
        <f t="shared" ca="1" si="12"/>
        <v>309256.28670176159</v>
      </c>
      <c r="AZ19" s="37">
        <f t="shared" ca="1" si="12"/>
        <v>309565.54298846336</v>
      </c>
      <c r="BA19" s="5">
        <f t="shared" ca="1" si="12"/>
        <v>309875.10853145173</v>
      </c>
      <c r="BB19" s="5">
        <f t="shared" ca="1" si="12"/>
        <v>310184.98363998317</v>
      </c>
      <c r="BC19" s="5">
        <f t="shared" ca="1" si="12"/>
        <v>310495.16862362321</v>
      </c>
      <c r="BD19" s="5">
        <f t="shared" ca="1" si="12"/>
        <v>310805.66379224672</v>
      </c>
      <c r="BE19" s="5">
        <f t="shared" ca="1" si="12"/>
        <v>311116.46945603896</v>
      </c>
      <c r="BF19" s="5">
        <f t="shared" ca="1" si="12"/>
        <v>311427.58592549502</v>
      </c>
      <c r="BG19" s="5">
        <f t="shared" ca="1" si="12"/>
        <v>311739.01351142052</v>
      </c>
      <c r="BH19" s="5">
        <f t="shared" ca="1" si="12"/>
        <v>312050.75252493192</v>
      </c>
      <c r="BI19" s="5">
        <f t="shared" ca="1" si="12"/>
        <v>312362.80327745678</v>
      </c>
      <c r="BJ19" s="5">
        <f t="shared" ca="1" si="12"/>
        <v>312675.16608073423</v>
      </c>
      <c r="BK19" s="5">
        <f t="shared" ca="1" si="12"/>
        <v>312987.84124681487</v>
      </c>
      <c r="BL19" s="37">
        <f t="shared" ca="1" si="12"/>
        <v>313300.82908806164</v>
      </c>
      <c r="BN19" s="27">
        <f t="shared" ca="1" si="6"/>
        <v>3917103.8337003752</v>
      </c>
      <c r="BO19" s="27">
        <f t="shared" ca="1" si="7"/>
        <v>3613164.3582755141</v>
      </c>
      <c r="BP19" s="27">
        <f t="shared" ca="1" si="8"/>
        <v>3650396.9226557394</v>
      </c>
      <c r="BQ19" s="27">
        <f t="shared" ca="1" si="9"/>
        <v>3694443.4168216623</v>
      </c>
      <c r="BR19" s="27">
        <f t="shared" ca="1" si="10"/>
        <v>3739021.3856982584</v>
      </c>
    </row>
    <row r="21" spans="1:70" x14ac:dyDescent="0.25">
      <c r="A21" s="4"/>
      <c r="B21" s="56" t="s">
        <v>106</v>
      </c>
      <c r="C21" s="4"/>
      <c r="D21" s="4"/>
      <c r="E21" s="41">
        <f>-CapEx!E21</f>
        <v>-26000</v>
      </c>
      <c r="F21" s="42">
        <f>-CapEx!F21</f>
        <v>0</v>
      </c>
      <c r="G21" s="42">
        <f>-CapEx!G21</f>
        <v>-10000</v>
      </c>
      <c r="H21" s="42">
        <f>-CapEx!H21</f>
        <v>-10000</v>
      </c>
      <c r="I21" s="42">
        <f>-CapEx!I21</f>
        <v>-1000</v>
      </c>
      <c r="J21" s="42">
        <f>-CapEx!J21</f>
        <v>0</v>
      </c>
      <c r="K21" s="42">
        <f>-CapEx!K21</f>
        <v>-1000</v>
      </c>
      <c r="L21" s="42">
        <f>-CapEx!L21</f>
        <v>0</v>
      </c>
      <c r="M21" s="42">
        <f>-CapEx!M21</f>
        <v>-1000</v>
      </c>
      <c r="N21" s="42">
        <f>-CapEx!N21</f>
        <v>0</v>
      </c>
      <c r="O21" s="42">
        <f>-CapEx!O21</f>
        <v>-1000</v>
      </c>
      <c r="P21" s="43">
        <f>-CapEx!P21</f>
        <v>0</v>
      </c>
      <c r="Q21" s="42">
        <f>-CapEx!Q21</f>
        <v>-11000</v>
      </c>
      <c r="R21" s="42">
        <f>-CapEx!R21</f>
        <v>0</v>
      </c>
      <c r="S21" s="42">
        <f>-CapEx!S21</f>
        <v>-1000</v>
      </c>
      <c r="T21" s="42">
        <f>-CapEx!T21</f>
        <v>0</v>
      </c>
      <c r="U21" s="42">
        <f>-CapEx!U21</f>
        <v>0</v>
      </c>
      <c r="V21" s="42">
        <f>-CapEx!V21</f>
        <v>-5000</v>
      </c>
      <c r="W21" s="42">
        <f>-CapEx!W21</f>
        <v>-1000</v>
      </c>
      <c r="X21" s="42">
        <f>-CapEx!X21</f>
        <v>0</v>
      </c>
      <c r="Y21" s="42">
        <f>-CapEx!Y21</f>
        <v>0</v>
      </c>
      <c r="Z21" s="42">
        <f>-CapEx!Z21</f>
        <v>0</v>
      </c>
      <c r="AA21" s="42">
        <f>-CapEx!AA21</f>
        <v>0</v>
      </c>
      <c r="AB21" s="43">
        <f>-CapEx!AB21</f>
        <v>0</v>
      </c>
      <c r="AC21" s="42">
        <f>-CapEx!AC21</f>
        <v>0</v>
      </c>
      <c r="AD21" s="42">
        <f>-CapEx!AD21</f>
        <v>0</v>
      </c>
      <c r="AE21" s="42">
        <f>-CapEx!AE21</f>
        <v>0</v>
      </c>
      <c r="AF21" s="42">
        <f>-CapEx!AF21</f>
        <v>0</v>
      </c>
      <c r="AG21" s="42">
        <f>-CapEx!AG21</f>
        <v>0</v>
      </c>
      <c r="AH21" s="42">
        <f>-CapEx!AH21</f>
        <v>0</v>
      </c>
      <c r="AI21" s="42">
        <f>-CapEx!AI21</f>
        <v>0</v>
      </c>
      <c r="AJ21" s="42">
        <f>-CapEx!AJ21</f>
        <v>0</v>
      </c>
      <c r="AK21" s="42">
        <f>-CapEx!AK21</f>
        <v>0</v>
      </c>
      <c r="AL21" s="42">
        <f>-CapEx!AL21</f>
        <v>0</v>
      </c>
      <c r="AM21" s="42">
        <f>-CapEx!AM21</f>
        <v>0</v>
      </c>
      <c r="AN21" s="43">
        <f>-CapEx!AN21</f>
        <v>0</v>
      </c>
      <c r="AO21" s="42">
        <f>-CapEx!AO21</f>
        <v>0</v>
      </c>
      <c r="AP21" s="42">
        <f>-CapEx!AP21</f>
        <v>0</v>
      </c>
      <c r="AQ21" s="42">
        <f>-CapEx!AQ21</f>
        <v>0</v>
      </c>
      <c r="AR21" s="42">
        <f>-CapEx!AR21</f>
        <v>0</v>
      </c>
      <c r="AS21" s="42">
        <f>-CapEx!AS21</f>
        <v>0</v>
      </c>
      <c r="AT21" s="42">
        <f>-CapEx!AT21</f>
        <v>0</v>
      </c>
      <c r="AU21" s="42">
        <f>-CapEx!AU21</f>
        <v>0</v>
      </c>
      <c r="AV21" s="42">
        <f>-CapEx!AV21</f>
        <v>0</v>
      </c>
      <c r="AW21" s="42">
        <f>-CapEx!AW21</f>
        <v>0</v>
      </c>
      <c r="AX21" s="42">
        <f>-CapEx!AX21</f>
        <v>0</v>
      </c>
      <c r="AY21" s="42">
        <f>-CapEx!AY21</f>
        <v>0</v>
      </c>
      <c r="AZ21" s="43">
        <f>-CapEx!AZ21</f>
        <v>0</v>
      </c>
      <c r="BA21" s="42">
        <f>-CapEx!BA21</f>
        <v>0</v>
      </c>
      <c r="BB21" s="42">
        <f>-CapEx!BB21</f>
        <v>0</v>
      </c>
      <c r="BC21" s="42">
        <f>-CapEx!BC21</f>
        <v>0</v>
      </c>
      <c r="BD21" s="42">
        <f>-CapEx!BD21</f>
        <v>0</v>
      </c>
      <c r="BE21" s="42">
        <f>-CapEx!BE21</f>
        <v>0</v>
      </c>
      <c r="BF21" s="42">
        <f>-CapEx!BF21</f>
        <v>0</v>
      </c>
      <c r="BG21" s="42">
        <f>-CapEx!BG21</f>
        <v>0</v>
      </c>
      <c r="BH21" s="42">
        <f>-CapEx!BH21</f>
        <v>0</v>
      </c>
      <c r="BI21" s="42">
        <f>-CapEx!BI21</f>
        <v>0</v>
      </c>
      <c r="BJ21" s="42">
        <f>-CapEx!BJ21</f>
        <v>0</v>
      </c>
      <c r="BK21" s="42">
        <f>-CapEx!BK21</f>
        <v>0</v>
      </c>
      <c r="BL21" s="44">
        <f>-CapEx!BL21</f>
        <v>0</v>
      </c>
      <c r="BN21" s="24">
        <f>SUM(E21:P21)</f>
        <v>-50000</v>
      </c>
      <c r="BO21" s="24">
        <f>SUM(Q21:AB21)</f>
        <v>-18000</v>
      </c>
      <c r="BP21" s="24">
        <f>SUM(AC21:AN21)</f>
        <v>0</v>
      </c>
      <c r="BQ21" s="24">
        <f>SUM(AO21:AZ21)</f>
        <v>0</v>
      </c>
      <c r="BR21" s="24">
        <f>SUM(BA21:BL21)</f>
        <v>0</v>
      </c>
    </row>
    <row r="22" spans="1:70" x14ac:dyDescent="0.25">
      <c r="A22" s="4"/>
      <c r="B22" s="58" t="s">
        <v>120</v>
      </c>
      <c r="C22" s="4">
        <f>Income!C17</f>
        <v>0</v>
      </c>
      <c r="D22" s="4">
        <f>Income!D17</f>
        <v>0</v>
      </c>
      <c r="E22" s="46">
        <f>-Income!E17</f>
        <v>-10000</v>
      </c>
      <c r="F22" s="47">
        <f>-Income!F17</f>
        <v>-10010</v>
      </c>
      <c r="G22" s="47">
        <f>-Income!G17</f>
        <v>-10020.009999999998</v>
      </c>
      <c r="H22" s="47">
        <f>-Income!H17</f>
        <v>-10030.030009999997</v>
      </c>
      <c r="I22" s="47">
        <f>-Income!I17</f>
        <v>-10040.060040009996</v>
      </c>
      <c r="J22" s="47">
        <f>-Income!J17</f>
        <v>-10050.100100050005</v>
      </c>
      <c r="K22" s="47">
        <f>-Income!K17</f>
        <v>-10060.150200150056</v>
      </c>
      <c r="L22" s="47">
        <f>-Income!L17</f>
        <v>-10070.210350350204</v>
      </c>
      <c r="M22" s="47">
        <f>-Income!M17</f>
        <v>-10080.280560700554</v>
      </c>
      <c r="N22" s="47">
        <f>-Income!N17</f>
        <v>-10090.360841261252</v>
      </c>
      <c r="O22" s="47">
        <f>-Income!O17</f>
        <v>-10100.451202102513</v>
      </c>
      <c r="P22" s="48">
        <f>-Income!P17</f>
        <v>-10110.551653304616</v>
      </c>
      <c r="Q22" s="47">
        <f>-Income!Q17</f>
        <v>-10120.66220495792</v>
      </c>
      <c r="R22" s="47">
        <f>-Income!R17</f>
        <v>-10130.782867162878</v>
      </c>
      <c r="S22" s="47">
        <f>-Income!S17</f>
        <v>-10140.913650030039</v>
      </c>
      <c r="T22" s="47">
        <f>-Income!T17</f>
        <v>-10151.054563680069</v>
      </c>
      <c r="U22" s="47">
        <f>-Income!U17</f>
        <v>-10161.205618243746</v>
      </c>
      <c r="V22" s="47">
        <f>-Income!V17</f>
        <v>-10171.36682386199</v>
      </c>
      <c r="W22" s="47">
        <f>-Income!W17</f>
        <v>-10181.538190685851</v>
      </c>
      <c r="X22" s="47">
        <f>-Income!X17</f>
        <v>-10191.719728876535</v>
      </c>
      <c r="Y22" s="47">
        <f>-Income!Y17</f>
        <v>-10201.911448605411</v>
      </c>
      <c r="Z22" s="47">
        <f>-Income!Z17</f>
        <v>-10212.113360054014</v>
      </c>
      <c r="AA22" s="47">
        <f>-Income!AA17</f>
        <v>-10222.325473414068</v>
      </c>
      <c r="AB22" s="48">
        <f>-Income!AB17</f>
        <v>-10232.547798887481</v>
      </c>
      <c r="AC22" s="47">
        <f>-Income!AC17</f>
        <v>-10242.780346686368</v>
      </c>
      <c r="AD22" s="47">
        <f>-Income!AD17</f>
        <v>-10253.023127033053</v>
      </c>
      <c r="AE22" s="47">
        <f>-Income!AE17</f>
        <v>-10263.276150160085</v>
      </c>
      <c r="AF22" s="47">
        <f>-Income!AF17</f>
        <v>-10273.539426310244</v>
      </c>
      <c r="AG22" s="47">
        <f>-Income!AG17</f>
        <v>-10283.812965736553</v>
      </c>
      <c r="AH22" s="47">
        <f>-Income!AH17</f>
        <v>-10294.096778702289</v>
      </c>
      <c r="AI22" s="47">
        <f>-Income!AI17</f>
        <v>-10304.390875480991</v>
      </c>
      <c r="AJ22" s="47">
        <f>-Income!AJ17</f>
        <v>-10314.69526635647</v>
      </c>
      <c r="AK22" s="47">
        <f>-Income!AK17</f>
        <v>-10325.009961622825</v>
      </c>
      <c r="AL22" s="47">
        <f>-Income!AL17</f>
        <v>-10335.334971584447</v>
      </c>
      <c r="AM22" s="47">
        <f>-Income!AM17</f>
        <v>-10345.67030655603</v>
      </c>
      <c r="AN22" s="48">
        <f>-Income!AN17</f>
        <v>-10356.015976862585</v>
      </c>
      <c r="AO22" s="47">
        <f>-Income!AO17</f>
        <v>-10366.371992839448</v>
      </c>
      <c r="AP22" s="47">
        <f>-Income!AP17</f>
        <v>-10376.738364832285</v>
      </c>
      <c r="AQ22" s="47">
        <f>-Income!AQ17</f>
        <v>-10387.115103197117</v>
      </c>
      <c r="AR22" s="47">
        <f>-Income!AR17</f>
        <v>-10397.502218300311</v>
      </c>
      <c r="AS22" s="47">
        <f>-Income!AS17</f>
        <v>-10407.899720518612</v>
      </c>
      <c r="AT22" s="47">
        <f>-Income!AT17</f>
        <v>-10418.307620239129</v>
      </c>
      <c r="AU22" s="47">
        <f>-Income!AU17</f>
        <v>-10428.725927859366</v>
      </c>
      <c r="AV22" s="47">
        <f>-Income!AV17</f>
        <v>-10439.154653787224</v>
      </c>
      <c r="AW22" s="47">
        <f>-Income!AW17</f>
        <v>-10449.59380844101</v>
      </c>
      <c r="AX22" s="47">
        <f>-Income!AX17</f>
        <v>-10460.04340224945</v>
      </c>
      <c r="AY22" s="47">
        <f>-Income!AY17</f>
        <v>-10470.503445651699</v>
      </c>
      <c r="AZ22" s="48">
        <f>-Income!AZ17</f>
        <v>-10480.973949097348</v>
      </c>
      <c r="BA22" s="47">
        <f>-Income!BA17</f>
        <v>-10491.454923046444</v>
      </c>
      <c r="BB22" s="47">
        <f>-Income!BB17</f>
        <v>-10501.946377969491</v>
      </c>
      <c r="BC22" s="47">
        <f>-Income!BC17</f>
        <v>-10512.448324347459</v>
      </c>
      <c r="BD22" s="47">
        <f>-Income!BD17</f>
        <v>-10522.960772671804</v>
      </c>
      <c r="BE22" s="47">
        <f>-Income!BE17</f>
        <v>-10533.483733444476</v>
      </c>
      <c r="BF22" s="47">
        <f>-Income!BF17</f>
        <v>-10544.01721717792</v>
      </c>
      <c r="BG22" s="47">
        <f>-Income!BG17</f>
        <v>-10554.561234395096</v>
      </c>
      <c r="BH22" s="47">
        <f>-Income!BH17</f>
        <v>-10565.11579562949</v>
      </c>
      <c r="BI22" s="47">
        <f>-Income!BI17</f>
        <v>-10575.680911425119</v>
      </c>
      <c r="BJ22" s="47">
        <f>-Income!BJ17</f>
        <v>-10586.256592336544</v>
      </c>
      <c r="BK22" s="47">
        <f>-Income!BK17</f>
        <v>-10596.84284892888</v>
      </c>
      <c r="BL22" s="49">
        <f>-Income!BL17</f>
        <v>-10607.439691777807</v>
      </c>
      <c r="BN22" s="25">
        <f>SUM(E22:P22)</f>
        <v>-120662.20495792919</v>
      </c>
      <c r="BO22" s="25">
        <f>SUM(Q22:AB22)</f>
        <v>-122118.14172846</v>
      </c>
      <c r="BP22" s="25">
        <f>SUM(AC22:AN22)</f>
        <v>-123591.64615309195</v>
      </c>
      <c r="BQ22" s="25">
        <f>SUM(AO22:AZ22)</f>
        <v>-125082.93020701299</v>
      </c>
      <c r="BR22" s="25">
        <f>SUM(BA22:BL22)</f>
        <v>-126592.20842315053</v>
      </c>
    </row>
    <row r="23" spans="1:70" x14ac:dyDescent="0.25">
      <c r="A23" s="4"/>
      <c r="B23" s="58" t="s">
        <v>121</v>
      </c>
      <c r="C23" s="4">
        <f>Income!C18</f>
        <v>0</v>
      </c>
      <c r="D23" s="4">
        <f>Income!D18</f>
        <v>0</v>
      </c>
      <c r="E23" s="46">
        <f>-Income!E18</f>
        <v>-50000</v>
      </c>
      <c r="F23" s="47">
        <f>-Income!F18</f>
        <v>-50049.999999999993</v>
      </c>
      <c r="G23" s="47">
        <f>-Income!G18</f>
        <v>-50100.049999999988</v>
      </c>
      <c r="H23" s="47">
        <f>-Income!H18</f>
        <v>-50150.150049999989</v>
      </c>
      <c r="I23" s="47">
        <f>-Income!I18</f>
        <v>-50200.300200049984</v>
      </c>
      <c r="J23" s="47">
        <f>-Income!J18</f>
        <v>-50250.500500250026</v>
      </c>
      <c r="K23" s="47">
        <f>-Income!K18</f>
        <v>-50300.751000750279</v>
      </c>
      <c r="L23" s="47">
        <f>-Income!L18</f>
        <v>-50351.051751751016</v>
      </c>
      <c r="M23" s="47">
        <f>-Income!M18</f>
        <v>-50401.402803502773</v>
      </c>
      <c r="N23" s="47">
        <f>-Income!N18</f>
        <v>-50451.80420630626</v>
      </c>
      <c r="O23" s="47">
        <f>-Income!O18</f>
        <v>-50502.256010512567</v>
      </c>
      <c r="P23" s="48">
        <f>-Income!P18</f>
        <v>-50552.75826652308</v>
      </c>
      <c r="Q23" s="47">
        <f>-Income!Q18</f>
        <v>-50603.311024789597</v>
      </c>
      <c r="R23" s="47">
        <f>-Income!R18</f>
        <v>-50653.914335814385</v>
      </c>
      <c r="S23" s="47">
        <f>-Income!S18</f>
        <v>-50704.568250150194</v>
      </c>
      <c r="T23" s="47">
        <f>-Income!T18</f>
        <v>-50755.272818400343</v>
      </c>
      <c r="U23" s="47">
        <f>-Income!U18</f>
        <v>-50806.028091218737</v>
      </c>
      <c r="V23" s="47">
        <f>-Income!V18</f>
        <v>-50856.834119309955</v>
      </c>
      <c r="W23" s="47">
        <f>-Income!W18</f>
        <v>-50907.69095342925</v>
      </c>
      <c r="X23" s="47">
        <f>-Income!X18</f>
        <v>-50958.598644382677</v>
      </c>
      <c r="Y23" s="47">
        <f>-Income!Y18</f>
        <v>-51009.557243027062</v>
      </c>
      <c r="Z23" s="47">
        <f>-Income!Z18</f>
        <v>-51060.566800270077</v>
      </c>
      <c r="AA23" s="47">
        <f>-Income!AA18</f>
        <v>-51111.627367070345</v>
      </c>
      <c r="AB23" s="48">
        <f>-Income!AB18</f>
        <v>-51162.738994437408</v>
      </c>
      <c r="AC23" s="47">
        <f>-Income!AC18</f>
        <v>-51213.901733431841</v>
      </c>
      <c r="AD23" s="47">
        <f>-Income!AD18</f>
        <v>-51265.115635165268</v>
      </c>
      <c r="AE23" s="47">
        <f>-Income!AE18</f>
        <v>-51316.380750800425</v>
      </c>
      <c r="AF23" s="47">
        <f>-Income!AF18</f>
        <v>-51367.697131551227</v>
      </c>
      <c r="AG23" s="47">
        <f>-Income!AG18</f>
        <v>-51419.064828682771</v>
      </c>
      <c r="AH23" s="47">
        <f>-Income!AH18</f>
        <v>-51470.483893511453</v>
      </c>
      <c r="AI23" s="47">
        <f>-Income!AI18</f>
        <v>-51521.954377404953</v>
      </c>
      <c r="AJ23" s="47">
        <f>-Income!AJ18</f>
        <v>-51573.476331782353</v>
      </c>
      <c r="AK23" s="47">
        <f>-Income!AK18</f>
        <v>-51625.049808114134</v>
      </c>
      <c r="AL23" s="47">
        <f>-Income!AL18</f>
        <v>-51676.674857922233</v>
      </c>
      <c r="AM23" s="47">
        <f>-Income!AM18</f>
        <v>-51728.351532780151</v>
      </c>
      <c r="AN23" s="48">
        <f>-Income!AN18</f>
        <v>-51780.079884312923</v>
      </c>
      <c r="AO23" s="47">
        <f>-Income!AO18</f>
        <v>-51831.859964197232</v>
      </c>
      <c r="AP23" s="47">
        <f>-Income!AP18</f>
        <v>-51883.691824161426</v>
      </c>
      <c r="AQ23" s="47">
        <f>-Income!AQ18</f>
        <v>-51935.575515985591</v>
      </c>
      <c r="AR23" s="47">
        <f>-Income!AR18</f>
        <v>-51987.511091501561</v>
      </c>
      <c r="AS23" s="47">
        <f>-Income!AS18</f>
        <v>-52039.498602593063</v>
      </c>
      <c r="AT23" s="47">
        <f>-Income!AT18</f>
        <v>-52091.538101195642</v>
      </c>
      <c r="AU23" s="47">
        <f>-Income!AU18</f>
        <v>-52143.629639296829</v>
      </c>
      <c r="AV23" s="47">
        <f>-Income!AV18</f>
        <v>-52195.773268936122</v>
      </c>
      <c r="AW23" s="47">
        <f>-Income!AW18</f>
        <v>-52247.969042205055</v>
      </c>
      <c r="AX23" s="47">
        <f>-Income!AX18</f>
        <v>-52300.217011247252</v>
      </c>
      <c r="AY23" s="47">
        <f>-Income!AY18</f>
        <v>-52352.51722825849</v>
      </c>
      <c r="AZ23" s="48">
        <f>-Income!AZ18</f>
        <v>-52404.869745486751</v>
      </c>
      <c r="BA23" s="47">
        <f>-Income!BA18</f>
        <v>-52457.274615232222</v>
      </c>
      <c r="BB23" s="47">
        <f>-Income!BB18</f>
        <v>-52509.731889847455</v>
      </c>
      <c r="BC23" s="47">
        <f>-Income!BC18</f>
        <v>-52562.241621737296</v>
      </c>
      <c r="BD23" s="47">
        <f>-Income!BD18</f>
        <v>-52614.803863359026</v>
      </c>
      <c r="BE23" s="47">
        <f>-Income!BE18</f>
        <v>-52667.418667222373</v>
      </c>
      <c r="BF23" s="47">
        <f>-Income!BF18</f>
        <v>-52720.086085889598</v>
      </c>
      <c r="BG23" s="47">
        <f>-Income!BG18</f>
        <v>-52772.806171975484</v>
      </c>
      <c r="BH23" s="47">
        <f>-Income!BH18</f>
        <v>-52825.57897814746</v>
      </c>
      <c r="BI23" s="47">
        <f>-Income!BI18</f>
        <v>-52878.404557125599</v>
      </c>
      <c r="BJ23" s="47">
        <f>-Income!BJ18</f>
        <v>-52931.282961682722</v>
      </c>
      <c r="BK23" s="47">
        <f>-Income!BK18</f>
        <v>-52984.214244644398</v>
      </c>
      <c r="BL23" s="49">
        <f>-Income!BL18</f>
        <v>-53037.198458889034</v>
      </c>
      <c r="BN23" s="25">
        <f t="shared" ref="BN23:BN29" si="13">SUM(E23:P23)</f>
        <v>-603311.02478964604</v>
      </c>
      <c r="BO23" s="25">
        <f t="shared" ref="BO23:BO29" si="14">SUM(Q23:AB23)</f>
        <v>-610590.70864229999</v>
      </c>
      <c r="BP23" s="25">
        <f t="shared" ref="BP23:BP29" si="15">SUM(AC23:AN23)</f>
        <v>-617958.23076545971</v>
      </c>
      <c r="BQ23" s="25">
        <f t="shared" ref="BQ23:BQ29" si="16">SUM(AO23:AZ23)</f>
        <v>-625414.65103506506</v>
      </c>
      <c r="BR23" s="25">
        <f t="shared" ref="BR23:BR29" si="17">SUM(BA23:BL23)</f>
        <v>-632961.0421157527</v>
      </c>
    </row>
    <row r="24" spans="1:70" x14ac:dyDescent="0.25">
      <c r="A24" s="4"/>
      <c r="B24" s="58" t="s">
        <v>122</v>
      </c>
      <c r="C24" s="4">
        <f>Income!C25</f>
        <v>0</v>
      </c>
      <c r="D24" s="4">
        <f>Income!D25</f>
        <v>0</v>
      </c>
      <c r="E24" s="46">
        <f>-Income!E25</f>
        <v>-180488.33333333331</v>
      </c>
      <c r="F24" s="47">
        <f>-Income!F25</f>
        <v>-180513.26838860454</v>
      </c>
      <c r="G24" s="47">
        <f>-Income!G25</f>
        <v>-180538.24082218233</v>
      </c>
      <c r="H24" s="47">
        <f>-Income!H25</f>
        <v>-180563.25069009778</v>
      </c>
      <c r="I24" s="47">
        <f>-Income!I25</f>
        <v>-180588.29804846592</v>
      </c>
      <c r="J24" s="47">
        <f>-Income!J25</f>
        <v>-180613.38295348597</v>
      </c>
      <c r="K24" s="47">
        <f>-Income!K25</f>
        <v>-180638.50546144132</v>
      </c>
      <c r="L24" s="47">
        <f>-Income!L25</f>
        <v>-180663.66562869979</v>
      </c>
      <c r="M24" s="47">
        <f>-Income!M25</f>
        <v>-180688.86351171363</v>
      </c>
      <c r="N24" s="47">
        <f>-Income!N25</f>
        <v>-180714.0991670198</v>
      </c>
      <c r="O24" s="47">
        <f>-Income!O25</f>
        <v>-180739.37265123994</v>
      </c>
      <c r="P24" s="48">
        <f>-Income!P25</f>
        <v>-180764.68402108061</v>
      </c>
      <c r="Q24" s="47">
        <f>-Income!Q25</f>
        <v>-182911.88585131895</v>
      </c>
      <c r="R24" s="47">
        <f>-Income!R25</f>
        <v>-182937.27316286039</v>
      </c>
      <c r="S24" s="47">
        <f>-Income!S25</f>
        <v>-182962.69853065253</v>
      </c>
      <c r="T24" s="47">
        <f>-Income!T25</f>
        <v>-182988.16201174268</v>
      </c>
      <c r="U24" s="47">
        <f>-Income!U25</f>
        <v>-183013.66366326367</v>
      </c>
      <c r="V24" s="47">
        <f>-Income!V25</f>
        <v>-183039.20354243397</v>
      </c>
      <c r="W24" s="47">
        <f>-Income!W25</f>
        <v>-183064.78170655787</v>
      </c>
      <c r="X24" s="47">
        <f>-Income!X25</f>
        <v>-183090.3982130255</v>
      </c>
      <c r="Y24" s="47">
        <f>-Income!Y25</f>
        <v>-183116.05311931306</v>
      </c>
      <c r="Z24" s="47">
        <f>-Income!Z25</f>
        <v>-183141.74648298288</v>
      </c>
      <c r="AA24" s="47">
        <f>-Income!AA25</f>
        <v>-183167.47836168361</v>
      </c>
      <c r="AB24" s="48">
        <f>-Income!AB25</f>
        <v>-183193.24881315031</v>
      </c>
      <c r="AC24" s="47">
        <f>-Income!AC25</f>
        <v>-185368.38764004174</v>
      </c>
      <c r="AD24" s="47">
        <f>-Income!AD25</f>
        <v>-185394.23541059179</v>
      </c>
      <c r="AE24" s="47">
        <f>-Income!AE25</f>
        <v>-185420.12192763275</v>
      </c>
      <c r="AF24" s="47">
        <f>-Income!AF25</f>
        <v>-185446.04724924659</v>
      </c>
      <c r="AG24" s="47">
        <f>-Income!AG25</f>
        <v>-185472.01143360243</v>
      </c>
      <c r="AH24" s="47">
        <f>-Income!AH25</f>
        <v>-185498.01453895654</v>
      </c>
      <c r="AI24" s="47">
        <f>-Income!AI25</f>
        <v>-185524.05662365252</v>
      </c>
      <c r="AJ24" s="47">
        <f>-Income!AJ25</f>
        <v>-185550.13774612141</v>
      </c>
      <c r="AK24" s="47">
        <f>-Income!AK25</f>
        <v>-185576.25796488192</v>
      </c>
      <c r="AL24" s="47">
        <f>-Income!AL25</f>
        <v>-185602.41733854037</v>
      </c>
      <c r="AM24" s="47">
        <f>-Income!AM25</f>
        <v>-185628.61592579103</v>
      </c>
      <c r="AN24" s="48">
        <f>-Income!AN25</f>
        <v>-185654.85378541605</v>
      </c>
      <c r="AO24" s="47">
        <f>-Income!AO25</f>
        <v>-187858.2937681785</v>
      </c>
      <c r="AP24" s="47">
        <f>-Income!AP25</f>
        <v>-187884.61034925154</v>
      </c>
      <c r="AQ24" s="47">
        <f>-Income!AQ25</f>
        <v>-187910.96637957488</v>
      </c>
      <c r="AR24" s="47">
        <f>-Income!AR25</f>
        <v>-187937.36191828392</v>
      </c>
      <c r="AS24" s="47">
        <f>-Income!AS25</f>
        <v>-187963.7970246028</v>
      </c>
      <c r="AT24" s="47">
        <f>-Income!AT25</f>
        <v>-187990.2717578444</v>
      </c>
      <c r="AU24" s="47">
        <f>-Income!AU25</f>
        <v>-188016.78617741054</v>
      </c>
      <c r="AV24" s="47">
        <f>-Income!AV25</f>
        <v>-188043.34034279207</v>
      </c>
      <c r="AW24" s="47">
        <f>-Income!AW25</f>
        <v>-188069.93431356899</v>
      </c>
      <c r="AX24" s="47">
        <f>-Income!AX25</f>
        <v>-188096.56814941068</v>
      </c>
      <c r="AY24" s="47">
        <f>-Income!AY25</f>
        <v>-188123.24191007589</v>
      </c>
      <c r="AZ24" s="48">
        <f>-Income!AZ25</f>
        <v>-188149.95565541301</v>
      </c>
      <c r="BA24" s="47">
        <f>-Income!BA25</f>
        <v>-190382.06571225569</v>
      </c>
      <c r="BB24" s="47">
        <f>-Income!BB25</f>
        <v>-190408.85960684071</v>
      </c>
      <c r="BC24" s="47">
        <f>-Income!BC25</f>
        <v>-190435.69366618153</v>
      </c>
      <c r="BD24" s="47">
        <f>-Income!BD25</f>
        <v>-190462.56795048618</v>
      </c>
      <c r="BE24" s="47">
        <f>-Income!BE25</f>
        <v>-190489.48252005299</v>
      </c>
      <c r="BF24" s="47">
        <f>-Income!BF25</f>
        <v>-190516.43743527058</v>
      </c>
      <c r="BG24" s="47">
        <f>-Income!BG25</f>
        <v>-190543.43275661819</v>
      </c>
      <c r="BH24" s="47">
        <f>-Income!BH25</f>
        <v>-190570.46854466564</v>
      </c>
      <c r="BI24" s="47">
        <f>-Income!BI25</f>
        <v>-190597.5448600736</v>
      </c>
      <c r="BJ24" s="47">
        <f>-Income!BJ25</f>
        <v>-190624.66176359367</v>
      </c>
      <c r="BK24" s="47">
        <f>-Income!BK25</f>
        <v>-190651.81931606846</v>
      </c>
      <c r="BL24" s="49">
        <f>-Income!BL25</f>
        <v>-190679.01757843187</v>
      </c>
      <c r="BN24" s="25">
        <f t="shared" si="13"/>
        <v>-2167513.964677365</v>
      </c>
      <c r="BO24" s="25">
        <f t="shared" si="14"/>
        <v>-2196626.5934589854</v>
      </c>
      <c r="BP24" s="25">
        <f t="shared" si="15"/>
        <v>-2226135.1575844749</v>
      </c>
      <c r="BQ24" s="25">
        <f t="shared" si="16"/>
        <v>-2256045.1277464074</v>
      </c>
      <c r="BR24" s="25">
        <f t="shared" si="17"/>
        <v>-2286362.0517105395</v>
      </c>
    </row>
    <row r="25" spans="1:70" x14ac:dyDescent="0.25">
      <c r="A25" s="5"/>
      <c r="B25" s="58" t="s">
        <v>123</v>
      </c>
      <c r="C25" s="4"/>
      <c r="D25" s="4"/>
      <c r="E25" s="46">
        <f>-NotesRate/12*Balance!E15</f>
        <v>-500</v>
      </c>
      <c r="F25" s="47">
        <f>-NotesRate/12*Balance!E15</f>
        <v>-500</v>
      </c>
      <c r="G25" s="47">
        <f>-NotesRate/12*Balance!F15</f>
        <v>-500</v>
      </c>
      <c r="H25" s="47">
        <f>-NotesRate/12*Balance!G15</f>
        <v>-500</v>
      </c>
      <c r="I25" s="47">
        <f>-NotesRate/12*Balance!H15</f>
        <v>-500</v>
      </c>
      <c r="J25" s="47">
        <f>-NotesRate/12*Balance!I15</f>
        <v>-500</v>
      </c>
      <c r="K25" s="47">
        <f>-NotesRate/12*Balance!J15</f>
        <v>-750</v>
      </c>
      <c r="L25" s="47">
        <f>-NotesRate/12*Balance!K15</f>
        <v>-750</v>
      </c>
      <c r="M25" s="47">
        <f>-NotesRate/12*Balance!L15</f>
        <v>-750</v>
      </c>
      <c r="N25" s="47">
        <f>-NotesRate/12*Balance!M15</f>
        <v>-750</v>
      </c>
      <c r="O25" s="47">
        <f>-NotesRate/12*Balance!N15</f>
        <v>-750</v>
      </c>
      <c r="P25" s="48">
        <f>-NotesRate/12*Balance!O15</f>
        <v>-750</v>
      </c>
      <c r="Q25" s="47">
        <f>-NotesRate/12*Balance!P15</f>
        <v>-1000</v>
      </c>
      <c r="R25" s="47">
        <f>-NotesRate/12*Balance!Q15</f>
        <v>-1000</v>
      </c>
      <c r="S25" s="47">
        <f>-NotesRate/12*Balance!R15</f>
        <v>-1000</v>
      </c>
      <c r="T25" s="47">
        <f>-NotesRate/12*Balance!S15</f>
        <v>-1000</v>
      </c>
      <c r="U25" s="47">
        <f>-NotesRate/12*Balance!T15</f>
        <v>-1000</v>
      </c>
      <c r="V25" s="47">
        <f>-NotesRate/12*Balance!U15</f>
        <v>-1000</v>
      </c>
      <c r="W25" s="47">
        <f>-NotesRate/12*Balance!V15</f>
        <v>-1000</v>
      </c>
      <c r="X25" s="47">
        <f>-NotesRate/12*Balance!W15</f>
        <v>-1000</v>
      </c>
      <c r="Y25" s="47">
        <f>-NotesRate/12*Balance!X15</f>
        <v>-1000</v>
      </c>
      <c r="Z25" s="47">
        <f>-NotesRate/12*Balance!Y15</f>
        <v>-1000</v>
      </c>
      <c r="AA25" s="47">
        <f>-NotesRate/12*Balance!Z15</f>
        <v>-1000</v>
      </c>
      <c r="AB25" s="48">
        <f>-NotesRate/12*Balance!AA15</f>
        <v>-1000</v>
      </c>
      <c r="AC25" s="47">
        <f>-NotesRate/12*Balance!AB15</f>
        <v>-1250</v>
      </c>
      <c r="AD25" s="47">
        <f>-NotesRate/12*Balance!AC15</f>
        <v>-1250</v>
      </c>
      <c r="AE25" s="47">
        <f>-NotesRate/12*Balance!AD15</f>
        <v>-1250</v>
      </c>
      <c r="AF25" s="47">
        <f>-NotesRate/12*Balance!AE15</f>
        <v>-1250</v>
      </c>
      <c r="AG25" s="47">
        <f>-NotesRate/12*Balance!AF15</f>
        <v>-1250</v>
      </c>
      <c r="AH25" s="47">
        <f>-NotesRate/12*Balance!AG15</f>
        <v>-1250</v>
      </c>
      <c r="AI25" s="47">
        <f>-NotesRate/12*Balance!AH15</f>
        <v>-1250</v>
      </c>
      <c r="AJ25" s="47">
        <f>-NotesRate/12*Balance!AI15</f>
        <v>-1250</v>
      </c>
      <c r="AK25" s="47">
        <f>-NotesRate/12*Balance!AJ15</f>
        <v>-1250</v>
      </c>
      <c r="AL25" s="47">
        <f>-NotesRate/12*Balance!AK15</f>
        <v>-1250</v>
      </c>
      <c r="AM25" s="47">
        <f>-NotesRate/12*Balance!AL15</f>
        <v>-1250</v>
      </c>
      <c r="AN25" s="48">
        <f>-NotesRate/12*Balance!AM15</f>
        <v>-1250</v>
      </c>
      <c r="AO25" s="47">
        <f>-NotesRate/12*Balance!AN15</f>
        <v>-1500</v>
      </c>
      <c r="AP25" s="47">
        <f>-NotesRate/12*Balance!AO15</f>
        <v>-1500</v>
      </c>
      <c r="AQ25" s="47">
        <f>-NotesRate/12*Balance!AP15</f>
        <v>-1500</v>
      </c>
      <c r="AR25" s="47">
        <f>-NotesRate/12*Balance!AQ15</f>
        <v>-1500</v>
      </c>
      <c r="AS25" s="47">
        <f>-NotesRate/12*Balance!AR15</f>
        <v>-1500</v>
      </c>
      <c r="AT25" s="47">
        <f>-NotesRate/12*Balance!AS15</f>
        <v>-1500</v>
      </c>
      <c r="AU25" s="47">
        <f>-NotesRate/12*Balance!AT15</f>
        <v>-1500</v>
      </c>
      <c r="AV25" s="47">
        <f>-NotesRate/12*Balance!AU15</f>
        <v>-1500</v>
      </c>
      <c r="AW25" s="47">
        <f>-NotesRate/12*Balance!AV15</f>
        <v>-1500</v>
      </c>
      <c r="AX25" s="47">
        <f>-NotesRate/12*Balance!AW15</f>
        <v>-1500</v>
      </c>
      <c r="AY25" s="47">
        <f>-NotesRate/12*Balance!AX15</f>
        <v>-1500</v>
      </c>
      <c r="AZ25" s="48">
        <f>-NotesRate/12*Balance!AY15</f>
        <v>-1500</v>
      </c>
      <c r="BA25" s="47">
        <f>-NotesRate/12*Balance!AZ15</f>
        <v>-1750</v>
      </c>
      <c r="BB25" s="47">
        <f>-NotesRate/12*Balance!BA15</f>
        <v>-1750</v>
      </c>
      <c r="BC25" s="47">
        <f>-NotesRate/12*Balance!BB15</f>
        <v>-1750</v>
      </c>
      <c r="BD25" s="47">
        <f>-NotesRate/12*Balance!BC15</f>
        <v>-1750</v>
      </c>
      <c r="BE25" s="47">
        <f>-NotesRate/12*Balance!BD15</f>
        <v>-1750</v>
      </c>
      <c r="BF25" s="47">
        <f>-NotesRate/12*Balance!BE15</f>
        <v>-1750</v>
      </c>
      <c r="BG25" s="47">
        <f>-NotesRate/12*Balance!BF15</f>
        <v>-1750</v>
      </c>
      <c r="BH25" s="47">
        <f>-NotesRate/12*Balance!BG15</f>
        <v>-1750</v>
      </c>
      <c r="BI25" s="47">
        <f>-NotesRate/12*Balance!BH15</f>
        <v>-1750</v>
      </c>
      <c r="BJ25" s="47">
        <f>-NotesRate/12*Balance!BI15</f>
        <v>-1750</v>
      </c>
      <c r="BK25" s="47">
        <f>-NotesRate/12*Balance!BJ15</f>
        <v>-1750</v>
      </c>
      <c r="BL25" s="49">
        <f>-NotesRate/12*Balance!BK15</f>
        <v>-1750</v>
      </c>
      <c r="BN25" s="25">
        <f t="shared" si="13"/>
        <v>-7500</v>
      </c>
      <c r="BO25" s="25">
        <f t="shared" si="14"/>
        <v>-12000</v>
      </c>
      <c r="BP25" s="25">
        <f t="shared" si="15"/>
        <v>-15000</v>
      </c>
      <c r="BQ25" s="25">
        <f t="shared" si="16"/>
        <v>-18000</v>
      </c>
      <c r="BR25" s="25">
        <f t="shared" si="17"/>
        <v>-21000</v>
      </c>
    </row>
    <row r="26" spans="1:70" x14ac:dyDescent="0.25">
      <c r="A26" s="4"/>
      <c r="B26" s="58" t="s">
        <v>124</v>
      </c>
      <c r="C26" s="4"/>
      <c r="D26" s="4"/>
      <c r="E26" s="46"/>
      <c r="F26" s="47">
        <f t="shared" ref="F26:AK26" ca="1" si="18">-CreditFacilityRate/12*E42</f>
        <v>-17054.342087501609</v>
      </c>
      <c r="G26" s="47">
        <f t="shared" ca="1" si="18"/>
        <v>-33407.586749181748</v>
      </c>
      <c r="H26" s="47">
        <f t="shared" ca="1" si="18"/>
        <v>-47738.562312197217</v>
      </c>
      <c r="I26" s="47">
        <f t="shared" ca="1" si="18"/>
        <v>-59989.963137108352</v>
      </c>
      <c r="J26" s="47">
        <f t="shared" ca="1" si="18"/>
        <v>-67191.84974184871</v>
      </c>
      <c r="K26" s="47">
        <f t="shared" ca="1" si="18"/>
        <v>-71557.398657043712</v>
      </c>
      <c r="L26" s="47">
        <f t="shared" ca="1" si="18"/>
        <v>-75161.989681168954</v>
      </c>
      <c r="M26" s="47">
        <f t="shared" ca="1" si="18"/>
        <v>-76944.295457154032</v>
      </c>
      <c r="N26" s="47">
        <f t="shared" ca="1" si="18"/>
        <v>-76898.369294838994</v>
      </c>
      <c r="O26" s="47">
        <f t="shared" ca="1" si="18"/>
        <v>-75002.602091429901</v>
      </c>
      <c r="P26" s="48">
        <f t="shared" ca="1" si="18"/>
        <v>-57683.66064681812</v>
      </c>
      <c r="Q26" s="47">
        <f t="shared" ca="1" si="18"/>
        <v>-41194.79675793324</v>
      </c>
      <c r="R26" s="47">
        <f t="shared" ca="1" si="18"/>
        <v>-28083.215803281084</v>
      </c>
      <c r="S26" s="47">
        <f t="shared" ca="1" si="18"/>
        <v>-17032.023395088865</v>
      </c>
      <c r="T26" s="47">
        <f t="shared" ca="1" si="18"/>
        <v>-7763.0069515128271</v>
      </c>
      <c r="U26" s="47">
        <f t="shared" ca="1" si="18"/>
        <v>-281.35413450774502</v>
      </c>
      <c r="V26" s="47">
        <f t="shared" ca="1" si="18"/>
        <v>0</v>
      </c>
      <c r="W26" s="47">
        <f t="shared" ca="1" si="18"/>
        <v>0</v>
      </c>
      <c r="X26" s="47">
        <f t="shared" ca="1" si="18"/>
        <v>0</v>
      </c>
      <c r="Y26" s="47">
        <f t="shared" ca="1" si="18"/>
        <v>0</v>
      </c>
      <c r="Z26" s="47">
        <f t="shared" ca="1" si="18"/>
        <v>0</v>
      </c>
      <c r="AA26" s="47">
        <f t="shared" ca="1" si="18"/>
        <v>0</v>
      </c>
      <c r="AB26" s="48">
        <f t="shared" ca="1" si="18"/>
        <v>0</v>
      </c>
      <c r="AC26" s="47">
        <f t="shared" ca="1" si="18"/>
        <v>0</v>
      </c>
      <c r="AD26" s="47">
        <f t="shared" ca="1" si="18"/>
        <v>0</v>
      </c>
      <c r="AE26" s="47">
        <f t="shared" ca="1" si="18"/>
        <v>0</v>
      </c>
      <c r="AF26" s="47">
        <f t="shared" ca="1" si="18"/>
        <v>0</v>
      </c>
      <c r="AG26" s="47">
        <f t="shared" ca="1" si="18"/>
        <v>0</v>
      </c>
      <c r="AH26" s="47">
        <f t="shared" ca="1" si="18"/>
        <v>0</v>
      </c>
      <c r="AI26" s="47">
        <f t="shared" ca="1" si="18"/>
        <v>0</v>
      </c>
      <c r="AJ26" s="47">
        <f t="shared" ca="1" si="18"/>
        <v>0</v>
      </c>
      <c r="AK26" s="47">
        <f t="shared" ca="1" si="18"/>
        <v>0</v>
      </c>
      <c r="AL26" s="47">
        <f t="shared" ref="AL26:BL26" ca="1" si="19">-CreditFacilityRate/12*AK42</f>
        <v>0</v>
      </c>
      <c r="AM26" s="47">
        <f t="shared" ca="1" si="19"/>
        <v>0</v>
      </c>
      <c r="AN26" s="48">
        <f t="shared" ca="1" si="19"/>
        <v>0</v>
      </c>
      <c r="AO26" s="47">
        <f t="shared" ca="1" si="19"/>
        <v>0</v>
      </c>
      <c r="AP26" s="47">
        <f t="shared" ca="1" si="19"/>
        <v>0</v>
      </c>
      <c r="AQ26" s="47">
        <f t="shared" ca="1" si="19"/>
        <v>0</v>
      </c>
      <c r="AR26" s="47">
        <f t="shared" ca="1" si="19"/>
        <v>0</v>
      </c>
      <c r="AS26" s="47">
        <f t="shared" ca="1" si="19"/>
        <v>0</v>
      </c>
      <c r="AT26" s="47">
        <f t="shared" ca="1" si="19"/>
        <v>0</v>
      </c>
      <c r="AU26" s="47">
        <f t="shared" ca="1" si="19"/>
        <v>0</v>
      </c>
      <c r="AV26" s="47">
        <f t="shared" ca="1" si="19"/>
        <v>0</v>
      </c>
      <c r="AW26" s="47">
        <f t="shared" ca="1" si="19"/>
        <v>0</v>
      </c>
      <c r="AX26" s="47">
        <f t="shared" ca="1" si="19"/>
        <v>0</v>
      </c>
      <c r="AY26" s="47">
        <f t="shared" ca="1" si="19"/>
        <v>0</v>
      </c>
      <c r="AZ26" s="48">
        <f t="shared" ca="1" si="19"/>
        <v>0</v>
      </c>
      <c r="BA26" s="47">
        <f t="shared" ca="1" si="19"/>
        <v>0</v>
      </c>
      <c r="BB26" s="47">
        <f t="shared" ca="1" si="19"/>
        <v>0</v>
      </c>
      <c r="BC26" s="47">
        <f t="shared" ca="1" si="19"/>
        <v>0</v>
      </c>
      <c r="BD26" s="47">
        <f t="shared" ca="1" si="19"/>
        <v>0</v>
      </c>
      <c r="BE26" s="47">
        <f t="shared" ca="1" si="19"/>
        <v>0</v>
      </c>
      <c r="BF26" s="47">
        <f t="shared" ca="1" si="19"/>
        <v>0</v>
      </c>
      <c r="BG26" s="47">
        <f t="shared" ca="1" si="19"/>
        <v>0</v>
      </c>
      <c r="BH26" s="47">
        <f t="shared" ca="1" si="19"/>
        <v>0</v>
      </c>
      <c r="BI26" s="47">
        <f t="shared" ca="1" si="19"/>
        <v>0</v>
      </c>
      <c r="BJ26" s="47">
        <f t="shared" ca="1" si="19"/>
        <v>0</v>
      </c>
      <c r="BK26" s="47">
        <f t="shared" ca="1" si="19"/>
        <v>0</v>
      </c>
      <c r="BL26" s="49">
        <f t="shared" ca="1" si="19"/>
        <v>0</v>
      </c>
      <c r="BN26" s="25">
        <f t="shared" ca="1" si="13"/>
        <v>-658630.61985629133</v>
      </c>
      <c r="BO26" s="25">
        <f t="shared" ca="1" si="14"/>
        <v>-94354.397042323762</v>
      </c>
      <c r="BP26" s="25">
        <f t="shared" ca="1" si="15"/>
        <v>0</v>
      </c>
      <c r="BQ26" s="25">
        <f t="shared" ca="1" si="16"/>
        <v>0</v>
      </c>
      <c r="BR26" s="25">
        <f t="shared" ca="1" si="17"/>
        <v>0</v>
      </c>
    </row>
    <row r="27" spans="1:70" x14ac:dyDescent="0.25">
      <c r="A27" s="4"/>
      <c r="B27" s="58" t="s">
        <v>125</v>
      </c>
      <c r="C27" s="4"/>
      <c r="D27" s="4"/>
      <c r="E27" s="46">
        <f ca="1">-Income!E33</f>
        <v>-860.18466935173353</v>
      </c>
      <c r="F27" s="47">
        <f ca="1">-Income!F33</f>
        <v>-27565.415415393913</v>
      </c>
      <c r="G27" s="47">
        <f ca="1">-Income!G33</f>
        <v>-42416.552616671936</v>
      </c>
      <c r="H27" s="47">
        <f ca="1">-Income!H33</f>
        <v>-56063.141954729195</v>
      </c>
      <c r="I27" s="47">
        <f ca="1">-Income!I33</f>
        <v>-91846.653802037341</v>
      </c>
      <c r="J27" s="47">
        <f ca="1">-Income!J33</f>
        <v>-98461.059211621206</v>
      </c>
      <c r="K27" s="47">
        <f ca="1">-Income!K33</f>
        <v>-104133.91441362936</v>
      </c>
      <c r="L27" s="47">
        <f ca="1">-Income!L33</f>
        <v>-108479.82543976721</v>
      </c>
      <c r="M27" s="47">
        <f ca="1">-Income!M33</f>
        <v>-111601.17522737436</v>
      </c>
      <c r="N27" s="47">
        <f ca="1">-Income!N33</f>
        <v>-113744.61922952147</v>
      </c>
      <c r="O27" s="47">
        <f ca="1">-Income!O33</f>
        <v>-119409.12505283579</v>
      </c>
      <c r="P27" s="48">
        <f ca="1">-Income!P33</f>
        <v>-102520.86017908667</v>
      </c>
      <c r="Q27" s="47">
        <f ca="1">-Income!Q33</f>
        <v>-86161.274845534863</v>
      </c>
      <c r="R27" s="47">
        <f ca="1">-Income!R33</f>
        <v>-71641.603055865038</v>
      </c>
      <c r="S27" s="47">
        <f ca="1">-Income!S33</f>
        <v>-61593.428755515604</v>
      </c>
      <c r="T27" s="47">
        <f ca="1">-Income!T33</f>
        <v>-52560.283073549152</v>
      </c>
      <c r="U27" s="47">
        <f ca="1">-Income!U33</f>
        <v>-44613.16053498946</v>
      </c>
      <c r="V27" s="47">
        <f ca="1">-Income!V33</f>
        <v>-35589.105882191812</v>
      </c>
      <c r="W27" s="47">
        <f ca="1">-Income!W33</f>
        <v>-28303.721103711836</v>
      </c>
      <c r="X27" s="47">
        <f ca="1">-Income!X33</f>
        <v>-22896.480200734612</v>
      </c>
      <c r="Y27" s="47">
        <f ca="1">-Income!Y33</f>
        <v>-22983.279039617679</v>
      </c>
      <c r="Z27" s="47">
        <f ca="1">-Income!Z33</f>
        <v>-23070.15955634915</v>
      </c>
      <c r="AA27" s="47">
        <f ca="1">-Income!AA33</f>
        <v>-23157.121824930626</v>
      </c>
      <c r="AB27" s="48">
        <f ca="1">-Income!AB33</f>
        <v>-23244.165919425668</v>
      </c>
      <c r="AC27" s="47">
        <f ca="1">-Income!AC33</f>
        <v>-22371.560016025909</v>
      </c>
      <c r="AD27" s="47">
        <f ca="1">-Income!AD33</f>
        <v>-22458.767984790102</v>
      </c>
      <c r="AE27" s="47">
        <f ca="1">-Income!AE33</f>
        <v>-22546.058002034893</v>
      </c>
      <c r="AF27" s="47">
        <f ca="1">-Income!AF33</f>
        <v>-22633.430142074631</v>
      </c>
      <c r="AG27" s="47">
        <f ca="1">-Income!AG33</f>
        <v>-22720.884479286164</v>
      </c>
      <c r="AH27" s="47">
        <f ca="1">-Income!AH33</f>
        <v>-22808.421088109448</v>
      </c>
      <c r="AI27" s="47">
        <f ca="1">-Income!AI33</f>
        <v>-23132.547979554816</v>
      </c>
      <c r="AJ27" s="47">
        <f ca="1">-Income!AJ33</f>
        <v>-23220.249355171949</v>
      </c>
      <c r="AK27" s="47">
        <f ca="1">-Income!AK33</f>
        <v>-23308.033226096912</v>
      </c>
      <c r="AL27" s="47">
        <f ca="1">-Income!AL33</f>
        <v>-23395.89966702132</v>
      </c>
      <c r="AM27" s="47">
        <f ca="1">-Income!AM33</f>
        <v>-23483.84875269913</v>
      </c>
      <c r="AN27" s="48">
        <f ca="1">-Income!AN33</f>
        <v>-23587.880557947748</v>
      </c>
      <c r="AO27" s="47">
        <f ca="1">-Income!AO33</f>
        <v>-22705.130040890526</v>
      </c>
      <c r="AP27" s="47">
        <f ca="1">-Income!AP33</f>
        <v>-22793.327509985145</v>
      </c>
      <c r="AQ27" s="47">
        <f ca="1">-Income!AQ33</f>
        <v>-22996.992538865787</v>
      </c>
      <c r="AR27" s="47">
        <f ca="1">-Income!AR33</f>
        <v>-23085.355971833051</v>
      </c>
      <c r="AS27" s="47">
        <f ca="1">-Income!AS33</f>
        <v>-23173.802499404934</v>
      </c>
      <c r="AT27" s="47">
        <f ca="1">-Income!AT33</f>
        <v>-23277.147011592562</v>
      </c>
      <c r="AU27" s="47">
        <f ca="1">-Income!AU33</f>
        <v>-23365.759954026304</v>
      </c>
      <c r="AV27" s="47">
        <f ca="1">-Income!AV33</f>
        <v>-23454.45621684409</v>
      </c>
      <c r="AW27" s="47">
        <f ca="1">-Income!AW33</f>
        <v>-23543.235875432681</v>
      </c>
      <c r="AX27" s="47">
        <f ca="1">-Income!AX33</f>
        <v>-23632.099005242446</v>
      </c>
      <c r="AY27" s="47">
        <f ca="1">-Income!AY33</f>
        <v>-23721.045681786745</v>
      </c>
      <c r="AZ27" s="48">
        <f ca="1">-Income!AZ33</f>
        <v>-23810.075980643171</v>
      </c>
      <c r="BA27" s="47">
        <f ca="1">-Income!BA33</f>
        <v>-22917.047470694266</v>
      </c>
      <c r="BB27" s="47">
        <f ca="1">-Income!BB33</f>
        <v>-23006.245241161319</v>
      </c>
      <c r="BC27" s="47">
        <f ca="1">-Income!BC33</f>
        <v>-23095.526861054321</v>
      </c>
      <c r="BD27" s="47">
        <f ca="1">-Income!BD33</f>
        <v>-23280.34695166006</v>
      </c>
      <c r="BE27" s="47">
        <f ca="1">-Income!BE33</f>
        <v>-23369.796497965152</v>
      </c>
      <c r="BF27" s="47">
        <f ca="1">-Income!BF33</f>
        <v>-23459.330121384155</v>
      </c>
      <c r="BG27" s="47">
        <f ca="1">-Income!BG33</f>
        <v>-23548.947897940572</v>
      </c>
      <c r="BH27" s="47">
        <f ca="1">-Income!BH33</f>
        <v>-23638.649903722166</v>
      </c>
      <c r="BI27" s="47">
        <f ca="1">-Income!BI33</f>
        <v>-23728.436214880567</v>
      </c>
      <c r="BJ27" s="47">
        <f ca="1">-Income!BJ33</f>
        <v>-23868.306907631493</v>
      </c>
      <c r="BK27" s="47">
        <f ca="1">-Income!BK33</f>
        <v>-23958.262058254553</v>
      </c>
      <c r="BL27" s="49">
        <f ca="1">-Income!BL33</f>
        <v>-24048.301743093893</v>
      </c>
      <c r="BN27" s="25">
        <f t="shared" ca="1" si="13"/>
        <v>-977102.52721202013</v>
      </c>
      <c r="BO27" s="25">
        <f t="shared" ca="1" si="14"/>
        <v>-495813.78379241552</v>
      </c>
      <c r="BP27" s="25">
        <f t="shared" ca="1" si="15"/>
        <v>-275667.58125081297</v>
      </c>
      <c r="BQ27" s="25">
        <f t="shared" ca="1" si="16"/>
        <v>-279558.42828654748</v>
      </c>
      <c r="BR27" s="25">
        <f t="shared" ca="1" si="17"/>
        <v>-281919.19786944252</v>
      </c>
    </row>
    <row r="28" spans="1:70" x14ac:dyDescent="0.25">
      <c r="A28" s="4"/>
      <c r="B28" s="59" t="s">
        <v>126</v>
      </c>
      <c r="C28" s="4"/>
      <c r="D28" s="4"/>
      <c r="E28" s="51">
        <f>-Income!E36</f>
        <v>0</v>
      </c>
      <c r="F28" s="52">
        <f>-Income!F36</f>
        <v>0</v>
      </c>
      <c r="G28" s="52">
        <f>-Income!G36</f>
        <v>0</v>
      </c>
      <c r="H28" s="52">
        <f>-Income!H36</f>
        <v>0</v>
      </c>
      <c r="I28" s="52">
        <f>-Income!I36</f>
        <v>0</v>
      </c>
      <c r="J28" s="52">
        <f>-Income!J36</f>
        <v>0</v>
      </c>
      <c r="K28" s="52">
        <f>-Income!K36</f>
        <v>0</v>
      </c>
      <c r="L28" s="52">
        <f>-Income!L36</f>
        <v>0</v>
      </c>
      <c r="M28" s="52">
        <f>-Income!M36</f>
        <v>0</v>
      </c>
      <c r="N28" s="52">
        <f>-Income!N36</f>
        <v>0</v>
      </c>
      <c r="O28" s="52">
        <f>-Income!O36</f>
        <v>0</v>
      </c>
      <c r="P28" s="53">
        <f>-Income!P36</f>
        <v>-2500</v>
      </c>
      <c r="Q28" s="52">
        <f>-Income!Q36</f>
        <v>0</v>
      </c>
      <c r="R28" s="52">
        <f>-Income!R36</f>
        <v>0</v>
      </c>
      <c r="S28" s="52">
        <f>-Income!S36</f>
        <v>0</v>
      </c>
      <c r="T28" s="52">
        <f>-Income!T36</f>
        <v>0</v>
      </c>
      <c r="U28" s="52">
        <f>-Income!U36</f>
        <v>0</v>
      </c>
      <c r="V28" s="52">
        <f>-Income!V36</f>
        <v>0</v>
      </c>
      <c r="W28" s="52">
        <f>-Income!W36</f>
        <v>0</v>
      </c>
      <c r="X28" s="52">
        <f>-Income!X36</f>
        <v>0</v>
      </c>
      <c r="Y28" s="52">
        <f>-Income!Y36</f>
        <v>0</v>
      </c>
      <c r="Z28" s="52">
        <f>-Income!Z36</f>
        <v>0</v>
      </c>
      <c r="AA28" s="52">
        <f>-Income!AA36</f>
        <v>0</v>
      </c>
      <c r="AB28" s="53">
        <f>-Income!AB36</f>
        <v>-4000</v>
      </c>
      <c r="AC28" s="52">
        <f>-Income!AC36</f>
        <v>0</v>
      </c>
      <c r="AD28" s="52">
        <f>-Income!AD36</f>
        <v>0</v>
      </c>
      <c r="AE28" s="52">
        <f>-Income!AE36</f>
        <v>0</v>
      </c>
      <c r="AF28" s="52">
        <f>-Income!AF36</f>
        <v>0</v>
      </c>
      <c r="AG28" s="52">
        <f>-Income!AG36</f>
        <v>0</v>
      </c>
      <c r="AH28" s="52">
        <f>-Income!AH36</f>
        <v>0</v>
      </c>
      <c r="AI28" s="52">
        <f>-Income!AI36</f>
        <v>0</v>
      </c>
      <c r="AJ28" s="52">
        <f>-Income!AJ36</f>
        <v>0</v>
      </c>
      <c r="AK28" s="52">
        <f>-Income!AK36</f>
        <v>0</v>
      </c>
      <c r="AL28" s="52">
        <f>-Income!AL36</f>
        <v>0</v>
      </c>
      <c r="AM28" s="52">
        <f>-Income!AM36</f>
        <v>0</v>
      </c>
      <c r="AN28" s="53">
        <f>-Income!AN36</f>
        <v>-5000</v>
      </c>
      <c r="AO28" s="52">
        <f>-Income!AO36</f>
        <v>0</v>
      </c>
      <c r="AP28" s="52">
        <f>-Income!AP36</f>
        <v>0</v>
      </c>
      <c r="AQ28" s="52">
        <f>-Income!AQ36</f>
        <v>0</v>
      </c>
      <c r="AR28" s="52">
        <f>-Income!AR36</f>
        <v>0</v>
      </c>
      <c r="AS28" s="52">
        <f>-Income!AS36</f>
        <v>0</v>
      </c>
      <c r="AT28" s="52">
        <f>-Income!AT36</f>
        <v>0</v>
      </c>
      <c r="AU28" s="52">
        <f>-Income!AU36</f>
        <v>0</v>
      </c>
      <c r="AV28" s="52">
        <f>-Income!AV36</f>
        <v>0</v>
      </c>
      <c r="AW28" s="52">
        <f>-Income!AW36</f>
        <v>0</v>
      </c>
      <c r="AX28" s="52">
        <f>-Income!AX36</f>
        <v>0</v>
      </c>
      <c r="AY28" s="52">
        <f>-Income!AY36</f>
        <v>0</v>
      </c>
      <c r="AZ28" s="53">
        <f>-Income!AZ36</f>
        <v>-5000</v>
      </c>
      <c r="BA28" s="52">
        <f>-Income!BA36</f>
        <v>0</v>
      </c>
      <c r="BB28" s="52">
        <f>-Income!BB36</f>
        <v>0</v>
      </c>
      <c r="BC28" s="52">
        <f>-Income!BC36</f>
        <v>0</v>
      </c>
      <c r="BD28" s="52">
        <f>-Income!BD36</f>
        <v>0</v>
      </c>
      <c r="BE28" s="52">
        <f>-Income!BE36</f>
        <v>0</v>
      </c>
      <c r="BF28" s="52">
        <f>-Income!BF36</f>
        <v>0</v>
      </c>
      <c r="BG28" s="52">
        <f>-Income!BG36</f>
        <v>0</v>
      </c>
      <c r="BH28" s="52">
        <f>-Income!BH36</f>
        <v>0</v>
      </c>
      <c r="BI28" s="52">
        <f>-Income!BI36</f>
        <v>0</v>
      </c>
      <c r="BJ28" s="52">
        <f>-Income!BJ36</f>
        <v>0</v>
      </c>
      <c r="BK28" s="52">
        <f>-Income!BK36</f>
        <v>0</v>
      </c>
      <c r="BL28" s="54">
        <f>-Income!BL36</f>
        <v>-5000</v>
      </c>
      <c r="BN28" s="26">
        <f t="shared" si="13"/>
        <v>-2500</v>
      </c>
      <c r="BO28" s="26">
        <f t="shared" si="14"/>
        <v>-4000</v>
      </c>
      <c r="BP28" s="26">
        <f t="shared" si="15"/>
        <v>-5000</v>
      </c>
      <c r="BQ28" s="26">
        <f t="shared" si="16"/>
        <v>-5000</v>
      </c>
      <c r="BR28" s="26">
        <f t="shared" si="17"/>
        <v>-5000</v>
      </c>
    </row>
    <row r="29" spans="1:70" x14ac:dyDescent="0.25">
      <c r="A29" s="22"/>
      <c r="B29" s="60" t="s">
        <v>127</v>
      </c>
      <c r="E29" s="5">
        <f ca="1">SUM(E21:E28)</f>
        <v>-267848.51800268504</v>
      </c>
      <c r="F29" s="5">
        <f ca="1">SUM(F21:F28)</f>
        <v>-285693.02589150006</v>
      </c>
      <c r="G29" s="5">
        <f t="shared" ref="G29:BL29" ca="1" si="20">SUM(G21:G28)</f>
        <v>-326982.44018803601</v>
      </c>
      <c r="H29" s="5">
        <f t="shared" ca="1" si="20"/>
        <v>-355045.13501702418</v>
      </c>
      <c r="I29" s="5">
        <f t="shared" ca="1" si="20"/>
        <v>-394165.27522767161</v>
      </c>
      <c r="J29" s="5">
        <f t="shared" ca="1" si="20"/>
        <v>-407066.89250725589</v>
      </c>
      <c r="K29" s="5">
        <f t="shared" ca="1" si="20"/>
        <v>-418440.7197330147</v>
      </c>
      <c r="L29" s="5">
        <f t="shared" ca="1" si="20"/>
        <v>-425476.74285173719</v>
      </c>
      <c r="M29" s="5">
        <f t="shared" ca="1" si="20"/>
        <v>-431466.01756044535</v>
      </c>
      <c r="N29" s="5">
        <f t="shared" ca="1" si="20"/>
        <v>-432649.25273894781</v>
      </c>
      <c r="O29" s="5">
        <f t="shared" ca="1" si="20"/>
        <v>-437503.8070081207</v>
      </c>
      <c r="P29" s="37">
        <f t="shared" ca="1" si="20"/>
        <v>-404882.51476681314</v>
      </c>
      <c r="Q29" s="5">
        <f t="shared" ca="1" si="20"/>
        <v>-382991.93068453454</v>
      </c>
      <c r="R29" s="5">
        <f t="shared" ca="1" si="20"/>
        <v>-344446.78922498378</v>
      </c>
      <c r="S29" s="5">
        <f t="shared" ca="1" si="20"/>
        <v>-324433.63258143724</v>
      </c>
      <c r="T29" s="5">
        <f t="shared" ca="1" si="20"/>
        <v>-305217.77941888507</v>
      </c>
      <c r="U29" s="5">
        <f t="shared" ca="1" si="20"/>
        <v>-289875.41204222332</v>
      </c>
      <c r="V29" s="5">
        <f t="shared" ca="1" si="20"/>
        <v>-285656.51036779775</v>
      </c>
      <c r="W29" s="5">
        <f t="shared" ca="1" si="20"/>
        <v>-274457.73195438477</v>
      </c>
      <c r="X29" s="5">
        <f t="shared" ca="1" si="20"/>
        <v>-268137.19678701932</v>
      </c>
      <c r="Y29" s="5">
        <f t="shared" ca="1" si="20"/>
        <v>-268310.80085056322</v>
      </c>
      <c r="Z29" s="5">
        <f t="shared" ca="1" si="20"/>
        <v>-268484.58619965613</v>
      </c>
      <c r="AA29" s="5">
        <f t="shared" ca="1" si="20"/>
        <v>-268658.55302709865</v>
      </c>
      <c r="AB29" s="37">
        <f t="shared" ca="1" si="20"/>
        <v>-272832.70152590086</v>
      </c>
      <c r="AC29" s="5">
        <f t="shared" ca="1" si="20"/>
        <v>-270446.62973618589</v>
      </c>
      <c r="AD29" s="5">
        <f t="shared" ca="1" si="20"/>
        <v>-270621.14215758024</v>
      </c>
      <c r="AE29" s="5">
        <f t="shared" ca="1" si="20"/>
        <v>-270795.83683062816</v>
      </c>
      <c r="AF29" s="5">
        <f t="shared" ca="1" si="20"/>
        <v>-270970.71394918271</v>
      </c>
      <c r="AG29" s="5">
        <f t="shared" ca="1" si="20"/>
        <v>-271145.77370730793</v>
      </c>
      <c r="AH29" s="5">
        <f t="shared" ca="1" si="20"/>
        <v>-271321.01629927976</v>
      </c>
      <c r="AI29" s="5">
        <f t="shared" ca="1" si="20"/>
        <v>-271732.94985609327</v>
      </c>
      <c r="AJ29" s="5">
        <f t="shared" ca="1" si="20"/>
        <v>-271908.55869943218</v>
      </c>
      <c r="AK29" s="5">
        <f t="shared" ca="1" si="20"/>
        <v>-272084.35096071579</v>
      </c>
      <c r="AL29" s="5">
        <f t="shared" ca="1" si="20"/>
        <v>-272260.32683506835</v>
      </c>
      <c r="AM29" s="5">
        <f t="shared" ca="1" si="20"/>
        <v>-272436.48651782633</v>
      </c>
      <c r="AN29" s="37">
        <f t="shared" ca="1" si="20"/>
        <v>-277628.83020453929</v>
      </c>
      <c r="AO29" s="5">
        <f t="shared" ca="1" si="20"/>
        <v>-274261.65576610569</v>
      </c>
      <c r="AP29" s="5">
        <f t="shared" ca="1" si="20"/>
        <v>-274438.36804823042</v>
      </c>
      <c r="AQ29" s="5">
        <f t="shared" ca="1" si="20"/>
        <v>-274730.64953762339</v>
      </c>
      <c r="AR29" s="5">
        <f t="shared" ca="1" si="20"/>
        <v>-274907.73119991884</v>
      </c>
      <c r="AS29" s="5">
        <f t="shared" ca="1" si="20"/>
        <v>-275084.9978471194</v>
      </c>
      <c r="AT29" s="5">
        <f t="shared" ca="1" si="20"/>
        <v>-275277.26449087175</v>
      </c>
      <c r="AU29" s="5">
        <f t="shared" ca="1" si="20"/>
        <v>-275454.90169859305</v>
      </c>
      <c r="AV29" s="5">
        <f t="shared" ca="1" si="20"/>
        <v>-275632.72448235948</v>
      </c>
      <c r="AW29" s="5">
        <f t="shared" ca="1" si="20"/>
        <v>-275810.73303964775</v>
      </c>
      <c r="AX29" s="5">
        <f t="shared" ca="1" si="20"/>
        <v>-275988.92756814981</v>
      </c>
      <c r="AY29" s="5">
        <f t="shared" ca="1" si="20"/>
        <v>-276167.30826577282</v>
      </c>
      <c r="AZ29" s="37">
        <f t="shared" ca="1" si="20"/>
        <v>-281345.87533064029</v>
      </c>
      <c r="BA29" s="5">
        <f t="shared" ca="1" si="20"/>
        <v>-277997.84272122866</v>
      </c>
      <c r="BB29" s="5">
        <f t="shared" ca="1" si="20"/>
        <v>-278176.78311581898</v>
      </c>
      <c r="BC29" s="5">
        <f t="shared" ca="1" si="20"/>
        <v>-278355.91047332057</v>
      </c>
      <c r="BD29" s="5">
        <f t="shared" ca="1" si="20"/>
        <v>-278630.67953817709</v>
      </c>
      <c r="BE29" s="5">
        <f t="shared" ca="1" si="20"/>
        <v>-278810.18141868501</v>
      </c>
      <c r="BF29" s="5">
        <f t="shared" ca="1" si="20"/>
        <v>-278989.87085972226</v>
      </c>
      <c r="BG29" s="5">
        <f t="shared" ca="1" si="20"/>
        <v>-279169.74806092936</v>
      </c>
      <c r="BH29" s="5">
        <f t="shared" ca="1" si="20"/>
        <v>-279349.81322216475</v>
      </c>
      <c r="BI29" s="5">
        <f t="shared" ca="1" si="20"/>
        <v>-279530.06654350489</v>
      </c>
      <c r="BJ29" s="5">
        <f t="shared" ca="1" si="20"/>
        <v>-279760.50822524447</v>
      </c>
      <c r="BK29" s="5">
        <f t="shared" ca="1" si="20"/>
        <v>-279941.13846789626</v>
      </c>
      <c r="BL29" s="37">
        <f t="shared" ca="1" si="20"/>
        <v>-285121.95747219259</v>
      </c>
      <c r="BN29" s="27">
        <f t="shared" ca="1" si="13"/>
        <v>-4587220.3414932517</v>
      </c>
      <c r="BO29" s="27">
        <f t="shared" ca="1" si="14"/>
        <v>-3553503.6246644845</v>
      </c>
      <c r="BP29" s="27">
        <f t="shared" ca="1" si="15"/>
        <v>-3263352.6157538402</v>
      </c>
      <c r="BQ29" s="27">
        <f t="shared" ca="1" si="16"/>
        <v>-3309101.1372750327</v>
      </c>
      <c r="BR29" s="27">
        <f t="shared" ca="1" si="17"/>
        <v>-3353834.5001188847</v>
      </c>
    </row>
    <row r="31" spans="1:70" x14ac:dyDescent="0.25">
      <c r="A31" s="5"/>
      <c r="B31" s="40" t="str">
        <f>Inputs!$H$9</f>
        <v>Notes</v>
      </c>
      <c r="C31" s="4"/>
      <c r="D31" s="4"/>
      <c r="E31" s="41">
        <f>IFERROR(HLOOKUP($B31,Inputs!$B$9:$H$16,MATCH(E$3,Inputs!$B$9:$B$16,0),FALSE),0)</f>
        <v>50000</v>
      </c>
      <c r="F31" s="42">
        <f>IFERROR(HLOOKUP($B31,Inputs!$B$9:$H$16,MATCH(F$3,Inputs!$B$9:$B$16,0),FALSE),0)</f>
        <v>0</v>
      </c>
      <c r="G31" s="42">
        <f>IFERROR(HLOOKUP($B31,Inputs!$B$9:$H$16,MATCH(G$3,Inputs!$B$9:$B$16,0),FALSE),0)</f>
        <v>0</v>
      </c>
      <c r="H31" s="42">
        <f>IFERROR(HLOOKUP($B31,Inputs!$B$9:$H$16,MATCH(H$3,Inputs!$B$9:$B$16,0),FALSE),0)</f>
        <v>0</v>
      </c>
      <c r="I31" s="42">
        <f>IFERROR(HLOOKUP($B31,Inputs!$B$9:$H$16,MATCH(I$3,Inputs!$B$9:$B$16,0),FALSE),0)</f>
        <v>0</v>
      </c>
      <c r="J31" s="42">
        <f>IFERROR(HLOOKUP($B31,Inputs!$B$9:$H$16,MATCH(J$3,Inputs!$B$9:$B$16,0),FALSE),0)</f>
        <v>50000</v>
      </c>
      <c r="K31" s="42">
        <f>IFERROR(HLOOKUP($B31,Inputs!$B$9:$H$16,MATCH(K$3,Inputs!$B$9:$B$16,0),FALSE),0)</f>
        <v>0</v>
      </c>
      <c r="L31" s="42">
        <f>IFERROR(HLOOKUP($B31,Inputs!$B$9:$H$16,MATCH(L$3,Inputs!$B$9:$B$16,0),FALSE),0)</f>
        <v>0</v>
      </c>
      <c r="M31" s="42">
        <f>IFERROR(HLOOKUP($B31,Inputs!$B$9:$H$16,MATCH(M$3,Inputs!$B$9:$B$16,0),FALSE),0)</f>
        <v>0</v>
      </c>
      <c r="N31" s="42">
        <f>IFERROR(HLOOKUP($B31,Inputs!$B$9:$H$16,MATCH(N$3,Inputs!$B$9:$B$16,0),FALSE),0)</f>
        <v>0</v>
      </c>
      <c r="O31" s="42">
        <f>IFERROR(HLOOKUP($B31,Inputs!$B$9:$H$16,MATCH(O$3,Inputs!$B$9:$B$16,0),FALSE),0)</f>
        <v>0</v>
      </c>
      <c r="P31" s="43">
        <f>IFERROR(HLOOKUP($B31,Inputs!$B$9:$H$16,MATCH(P$3,Inputs!$B$9:$B$16,0),FALSE),0)</f>
        <v>50000</v>
      </c>
      <c r="Q31" s="42">
        <f>IFERROR(HLOOKUP($B31,Inputs!$B$9:$H$16,MATCH(Q$3,Inputs!$B$9:$B$16,0),FALSE),0)</f>
        <v>0</v>
      </c>
      <c r="R31" s="42">
        <f>IFERROR(HLOOKUP($B31,Inputs!$B$9:$H$16,MATCH(R$3,Inputs!$B$9:$B$16,0),FALSE),0)</f>
        <v>0</v>
      </c>
      <c r="S31" s="42">
        <f>IFERROR(HLOOKUP($B31,Inputs!$B$9:$H$16,MATCH(S$3,Inputs!$B$9:$B$16,0),FALSE),0)</f>
        <v>0</v>
      </c>
      <c r="T31" s="42">
        <f>IFERROR(HLOOKUP($B31,Inputs!$B$9:$H$16,MATCH(T$3,Inputs!$B$9:$B$16,0),FALSE),0)</f>
        <v>0</v>
      </c>
      <c r="U31" s="42">
        <f>IFERROR(HLOOKUP($B31,Inputs!$B$9:$H$16,MATCH(U$3,Inputs!$B$9:$B$16,0),FALSE),0)</f>
        <v>0</v>
      </c>
      <c r="V31" s="42">
        <f>IFERROR(HLOOKUP($B31,Inputs!$B$9:$H$16,MATCH(V$3,Inputs!$B$9:$B$16,0),FALSE),0)</f>
        <v>0</v>
      </c>
      <c r="W31" s="42">
        <f>IFERROR(HLOOKUP($B31,Inputs!$B$9:$H$16,MATCH(W$3,Inputs!$B$9:$B$16,0),FALSE),0)</f>
        <v>0</v>
      </c>
      <c r="X31" s="42">
        <f>IFERROR(HLOOKUP($B31,Inputs!$B$9:$H$16,MATCH(X$3,Inputs!$B$9:$B$16,0),FALSE),0)</f>
        <v>0</v>
      </c>
      <c r="Y31" s="42">
        <f>IFERROR(HLOOKUP($B31,Inputs!$B$9:$H$16,MATCH(Y$3,Inputs!$B$9:$B$16,0),FALSE),0)</f>
        <v>0</v>
      </c>
      <c r="Z31" s="42">
        <f>IFERROR(HLOOKUP($B31,Inputs!$B$9:$H$16,MATCH(Z$3,Inputs!$B$9:$B$16,0),FALSE),0)</f>
        <v>0</v>
      </c>
      <c r="AA31" s="42">
        <f>IFERROR(HLOOKUP($B31,Inputs!$B$9:$H$16,MATCH(AA$3,Inputs!$B$9:$B$16,0),FALSE),0)</f>
        <v>0</v>
      </c>
      <c r="AB31" s="43">
        <f>IFERROR(HLOOKUP($B31,Inputs!$B$9:$H$16,MATCH(AB$3,Inputs!$B$9:$B$16,0),FALSE),0)</f>
        <v>50000</v>
      </c>
      <c r="AC31" s="42">
        <f>IFERROR(HLOOKUP($B31,Inputs!$B$9:$H$16,MATCH(AC$3,Inputs!$B$9:$B$16,0),FALSE),0)</f>
        <v>0</v>
      </c>
      <c r="AD31" s="42">
        <f>IFERROR(HLOOKUP($B31,Inputs!$B$9:$H$16,MATCH(AD$3,Inputs!$B$9:$B$16,0),FALSE),0)</f>
        <v>0</v>
      </c>
      <c r="AE31" s="42">
        <f>IFERROR(HLOOKUP($B31,Inputs!$B$9:$H$16,MATCH(AE$3,Inputs!$B$9:$B$16,0),FALSE),0)</f>
        <v>0</v>
      </c>
      <c r="AF31" s="42">
        <f>IFERROR(HLOOKUP($B31,Inputs!$B$9:$H$16,MATCH(AF$3,Inputs!$B$9:$B$16,0),FALSE),0)</f>
        <v>0</v>
      </c>
      <c r="AG31" s="42">
        <f>IFERROR(HLOOKUP($B31,Inputs!$B$9:$H$16,MATCH(AG$3,Inputs!$B$9:$B$16,0),FALSE),0)</f>
        <v>0</v>
      </c>
      <c r="AH31" s="42">
        <f>IFERROR(HLOOKUP($B31,Inputs!$B$9:$H$16,MATCH(AH$3,Inputs!$B$9:$B$16,0),FALSE),0)</f>
        <v>0</v>
      </c>
      <c r="AI31" s="42">
        <f>IFERROR(HLOOKUP($B31,Inputs!$B$9:$H$16,MATCH(AI$3,Inputs!$B$9:$B$16,0),FALSE),0)</f>
        <v>0</v>
      </c>
      <c r="AJ31" s="42">
        <f>IFERROR(HLOOKUP($B31,Inputs!$B$9:$H$16,MATCH(AJ$3,Inputs!$B$9:$B$16,0),FALSE),0)</f>
        <v>0</v>
      </c>
      <c r="AK31" s="42">
        <f>IFERROR(HLOOKUP($B31,Inputs!$B$9:$H$16,MATCH(AK$3,Inputs!$B$9:$B$16,0),FALSE),0)</f>
        <v>0</v>
      </c>
      <c r="AL31" s="42">
        <f>IFERROR(HLOOKUP($B31,Inputs!$B$9:$H$16,MATCH(AL$3,Inputs!$B$9:$B$16,0),FALSE),0)</f>
        <v>0</v>
      </c>
      <c r="AM31" s="42">
        <f>IFERROR(HLOOKUP($B31,Inputs!$B$9:$H$16,MATCH(AM$3,Inputs!$B$9:$B$16,0),FALSE),0)</f>
        <v>0</v>
      </c>
      <c r="AN31" s="43">
        <f>IFERROR(HLOOKUP($B31,Inputs!$B$9:$H$16,MATCH(AN$3,Inputs!$B$9:$B$16,0),FALSE),0)</f>
        <v>50000</v>
      </c>
      <c r="AO31" s="42">
        <f>IFERROR(HLOOKUP($B31,Inputs!$B$9:$H$16,MATCH(AO$3,Inputs!$B$9:$B$16,0),FALSE),0)</f>
        <v>0</v>
      </c>
      <c r="AP31" s="42">
        <f>IFERROR(HLOOKUP($B31,Inputs!$B$9:$H$16,MATCH(AP$3,Inputs!$B$9:$B$16,0),FALSE),0)</f>
        <v>0</v>
      </c>
      <c r="AQ31" s="42">
        <f>IFERROR(HLOOKUP($B31,Inputs!$B$9:$H$16,MATCH(AQ$3,Inputs!$B$9:$B$16,0),FALSE),0)</f>
        <v>0</v>
      </c>
      <c r="AR31" s="42">
        <f>IFERROR(HLOOKUP($B31,Inputs!$B$9:$H$16,MATCH(AR$3,Inputs!$B$9:$B$16,0),FALSE),0)</f>
        <v>0</v>
      </c>
      <c r="AS31" s="42">
        <f>IFERROR(HLOOKUP($B31,Inputs!$B$9:$H$16,MATCH(AS$3,Inputs!$B$9:$B$16,0),FALSE),0)</f>
        <v>0</v>
      </c>
      <c r="AT31" s="42">
        <f>IFERROR(HLOOKUP($B31,Inputs!$B$9:$H$16,MATCH(AT$3,Inputs!$B$9:$B$16,0),FALSE),0)</f>
        <v>0</v>
      </c>
      <c r="AU31" s="42">
        <f>IFERROR(HLOOKUP($B31,Inputs!$B$9:$H$16,MATCH(AU$3,Inputs!$B$9:$B$16,0),FALSE),0)</f>
        <v>0</v>
      </c>
      <c r="AV31" s="42">
        <f>IFERROR(HLOOKUP($B31,Inputs!$B$9:$H$16,MATCH(AV$3,Inputs!$B$9:$B$16,0),FALSE),0)</f>
        <v>0</v>
      </c>
      <c r="AW31" s="42">
        <f>IFERROR(HLOOKUP($B31,Inputs!$B$9:$H$16,MATCH(AW$3,Inputs!$B$9:$B$16,0),FALSE),0)</f>
        <v>0</v>
      </c>
      <c r="AX31" s="42">
        <f>IFERROR(HLOOKUP($B31,Inputs!$B$9:$H$16,MATCH(AX$3,Inputs!$B$9:$B$16,0),FALSE),0)</f>
        <v>0</v>
      </c>
      <c r="AY31" s="42">
        <f>IFERROR(HLOOKUP($B31,Inputs!$B$9:$H$16,MATCH(AY$3,Inputs!$B$9:$B$16,0),FALSE),0)</f>
        <v>0</v>
      </c>
      <c r="AZ31" s="43">
        <f>IFERROR(HLOOKUP($B31,Inputs!$B$9:$H$16,MATCH(AZ$3,Inputs!$B$9:$B$16,0),FALSE),0)</f>
        <v>50000</v>
      </c>
      <c r="BA31" s="42">
        <f>IFERROR(HLOOKUP($B31,Inputs!$B$9:$H$16,MATCH(BA$3,Inputs!$B$9:$B$16,0),FALSE),0)</f>
        <v>0</v>
      </c>
      <c r="BB31" s="42">
        <f>IFERROR(HLOOKUP($B31,Inputs!$B$9:$H$16,MATCH(BB$3,Inputs!$B$9:$B$16,0),FALSE),0)</f>
        <v>0</v>
      </c>
      <c r="BC31" s="42">
        <f>IFERROR(HLOOKUP($B31,Inputs!$B$9:$H$16,MATCH(BC$3,Inputs!$B$9:$B$16,0),FALSE),0)</f>
        <v>0</v>
      </c>
      <c r="BD31" s="42">
        <f>IFERROR(HLOOKUP($B31,Inputs!$B$9:$H$16,MATCH(BD$3,Inputs!$B$9:$B$16,0),FALSE),0)</f>
        <v>0</v>
      </c>
      <c r="BE31" s="42">
        <f>IFERROR(HLOOKUP($B31,Inputs!$B$9:$H$16,MATCH(BE$3,Inputs!$B$9:$B$16,0),FALSE),0)</f>
        <v>0</v>
      </c>
      <c r="BF31" s="42">
        <f>IFERROR(HLOOKUP($B31,Inputs!$B$9:$H$16,MATCH(BF$3,Inputs!$B$9:$B$16,0),FALSE),0)</f>
        <v>0</v>
      </c>
      <c r="BG31" s="42">
        <f>IFERROR(HLOOKUP($B31,Inputs!$B$9:$H$16,MATCH(BG$3,Inputs!$B$9:$B$16,0),FALSE),0)</f>
        <v>0</v>
      </c>
      <c r="BH31" s="42">
        <f>IFERROR(HLOOKUP($B31,Inputs!$B$9:$H$16,MATCH(BH$3,Inputs!$B$9:$B$16,0),FALSE),0)</f>
        <v>0</v>
      </c>
      <c r="BI31" s="42">
        <f>IFERROR(HLOOKUP($B31,Inputs!$B$9:$H$16,MATCH(BI$3,Inputs!$B$9:$B$16,0),FALSE),0)</f>
        <v>0</v>
      </c>
      <c r="BJ31" s="42">
        <f>IFERROR(HLOOKUP($B31,Inputs!$B$9:$H$16,MATCH(BJ$3,Inputs!$B$9:$B$16,0),FALSE),0)</f>
        <v>0</v>
      </c>
      <c r="BK31" s="42">
        <f>IFERROR(HLOOKUP($B31,Inputs!$B$9:$H$16,MATCH(BK$3,Inputs!$B$9:$B$16,0),FALSE),0)</f>
        <v>0</v>
      </c>
      <c r="BL31" s="44">
        <f>IFERROR(HLOOKUP($B31,Inputs!$B$9:$H$16,MATCH(BL$3,Inputs!$B$9:$B$16,0),FALSE),0)</f>
        <v>0</v>
      </c>
      <c r="BN31" s="24">
        <f>SUM(E31:P31)</f>
        <v>150000</v>
      </c>
      <c r="BO31" s="24">
        <f>SUM(Q31:AB31)</f>
        <v>50000</v>
      </c>
      <c r="BP31" s="24">
        <f>SUM(AC31:AN31)</f>
        <v>50000</v>
      </c>
      <c r="BQ31" s="24">
        <f>SUM(AO31:AZ31)</f>
        <v>50000</v>
      </c>
      <c r="BR31" s="24">
        <f>SUM(BA31:BL31)</f>
        <v>0</v>
      </c>
    </row>
    <row r="32" spans="1:70" x14ac:dyDescent="0.25">
      <c r="A32" s="5"/>
      <c r="B32" s="45" t="str">
        <f>Inputs!F9</f>
        <v>Preferred</v>
      </c>
      <c r="C32" s="4"/>
      <c r="D32" s="4"/>
      <c r="E32" s="46">
        <f>IFERROR(HLOOKUP($B32,Inputs!$B$9:$H$16,MATCH(E$3,Inputs!$B$9:$B$16,0),FALSE),0)</f>
        <v>15000</v>
      </c>
      <c r="F32" s="47">
        <f>IFERROR(HLOOKUP($B32,Inputs!$B$9:$H$16,MATCH(F$3,Inputs!$B$9:$B$16,0),FALSE),0)</f>
        <v>0</v>
      </c>
      <c r="G32" s="47">
        <f>IFERROR(HLOOKUP($B32,Inputs!$B$9:$H$16,MATCH(G$3,Inputs!$B$9:$B$16,0),FALSE),0)</f>
        <v>0</v>
      </c>
      <c r="H32" s="47">
        <f>IFERROR(HLOOKUP($B32,Inputs!$B$9:$H$16,MATCH(H$3,Inputs!$B$9:$B$16,0),FALSE),0)</f>
        <v>0</v>
      </c>
      <c r="I32" s="47">
        <f>IFERROR(HLOOKUP($B32,Inputs!$B$9:$H$16,MATCH(I$3,Inputs!$B$9:$B$16,0),FALSE),0)</f>
        <v>0</v>
      </c>
      <c r="J32" s="47">
        <f>IFERROR(HLOOKUP($B32,Inputs!$B$9:$H$16,MATCH(J$3,Inputs!$B$9:$B$16,0),FALSE),0)</f>
        <v>20000</v>
      </c>
      <c r="K32" s="47">
        <f>IFERROR(HLOOKUP($B32,Inputs!$B$9:$H$16,MATCH(K$3,Inputs!$B$9:$B$16,0),FALSE),0)</f>
        <v>0</v>
      </c>
      <c r="L32" s="47">
        <f>IFERROR(HLOOKUP($B32,Inputs!$B$9:$H$16,MATCH(L$3,Inputs!$B$9:$B$16,0),FALSE),0)</f>
        <v>0</v>
      </c>
      <c r="M32" s="47">
        <f>IFERROR(HLOOKUP($B32,Inputs!$B$9:$H$16,MATCH(M$3,Inputs!$B$9:$B$16,0),FALSE),0)</f>
        <v>0</v>
      </c>
      <c r="N32" s="47">
        <f>IFERROR(HLOOKUP($B32,Inputs!$B$9:$H$16,MATCH(N$3,Inputs!$B$9:$B$16,0),FALSE),0)</f>
        <v>0</v>
      </c>
      <c r="O32" s="47">
        <f>IFERROR(HLOOKUP($B32,Inputs!$B$9:$H$16,MATCH(O$3,Inputs!$B$9:$B$16,0),FALSE),0)</f>
        <v>0</v>
      </c>
      <c r="P32" s="48">
        <f>IFERROR(HLOOKUP($B32,Inputs!$B$9:$H$16,MATCH(P$3,Inputs!$B$9:$B$16,0),FALSE),0)</f>
        <v>25000</v>
      </c>
      <c r="Q32" s="47">
        <f>IFERROR(HLOOKUP($B32,Inputs!$B$9:$H$16,MATCH(Q$3,Inputs!$B$9:$B$16,0),FALSE),0)</f>
        <v>0</v>
      </c>
      <c r="R32" s="47">
        <f>IFERROR(HLOOKUP($B32,Inputs!$B$9:$H$16,MATCH(R$3,Inputs!$B$9:$B$16,0),FALSE),0)</f>
        <v>0</v>
      </c>
      <c r="S32" s="47">
        <f>IFERROR(HLOOKUP($B32,Inputs!$B$9:$H$16,MATCH(S$3,Inputs!$B$9:$B$16,0),FALSE),0)</f>
        <v>0</v>
      </c>
      <c r="T32" s="47">
        <f>IFERROR(HLOOKUP($B32,Inputs!$B$9:$H$16,MATCH(T$3,Inputs!$B$9:$B$16,0),FALSE),0)</f>
        <v>0</v>
      </c>
      <c r="U32" s="47">
        <f>IFERROR(HLOOKUP($B32,Inputs!$B$9:$H$16,MATCH(U$3,Inputs!$B$9:$B$16,0),FALSE),0)</f>
        <v>0</v>
      </c>
      <c r="V32" s="47">
        <f>IFERROR(HLOOKUP($B32,Inputs!$B$9:$H$16,MATCH(V$3,Inputs!$B$9:$B$16,0),FALSE),0)</f>
        <v>0</v>
      </c>
      <c r="W32" s="47">
        <f>IFERROR(HLOOKUP($B32,Inputs!$B$9:$H$16,MATCH(W$3,Inputs!$B$9:$B$16,0),FALSE),0)</f>
        <v>0</v>
      </c>
      <c r="X32" s="47">
        <f>IFERROR(HLOOKUP($B32,Inputs!$B$9:$H$16,MATCH(X$3,Inputs!$B$9:$B$16,0),FALSE),0)</f>
        <v>0</v>
      </c>
      <c r="Y32" s="47">
        <f>IFERROR(HLOOKUP($B32,Inputs!$B$9:$H$16,MATCH(Y$3,Inputs!$B$9:$B$16,0),FALSE),0)</f>
        <v>0</v>
      </c>
      <c r="Z32" s="47">
        <f>IFERROR(HLOOKUP($B32,Inputs!$B$9:$H$16,MATCH(Z$3,Inputs!$B$9:$B$16,0),FALSE),0)</f>
        <v>0</v>
      </c>
      <c r="AA32" s="47">
        <f>IFERROR(HLOOKUP($B32,Inputs!$B$9:$H$16,MATCH(AA$3,Inputs!$B$9:$B$16,0),FALSE),0)</f>
        <v>0</v>
      </c>
      <c r="AB32" s="48">
        <f>IFERROR(HLOOKUP($B32,Inputs!$B$9:$H$16,MATCH(AB$3,Inputs!$B$9:$B$16,0),FALSE),0)</f>
        <v>30000</v>
      </c>
      <c r="AC32" s="47">
        <f>IFERROR(HLOOKUP($B32,Inputs!$B$9:$H$16,MATCH(AC$3,Inputs!$B$9:$B$16,0),FALSE),0)</f>
        <v>0</v>
      </c>
      <c r="AD32" s="47">
        <f>IFERROR(HLOOKUP($B32,Inputs!$B$9:$H$16,MATCH(AD$3,Inputs!$B$9:$B$16,0),FALSE),0)</f>
        <v>0</v>
      </c>
      <c r="AE32" s="47">
        <f>IFERROR(HLOOKUP($B32,Inputs!$B$9:$H$16,MATCH(AE$3,Inputs!$B$9:$B$16,0),FALSE),0)</f>
        <v>0</v>
      </c>
      <c r="AF32" s="47">
        <f>IFERROR(HLOOKUP($B32,Inputs!$B$9:$H$16,MATCH(AF$3,Inputs!$B$9:$B$16,0),FALSE),0)</f>
        <v>0</v>
      </c>
      <c r="AG32" s="47">
        <f>IFERROR(HLOOKUP($B32,Inputs!$B$9:$H$16,MATCH(AG$3,Inputs!$B$9:$B$16,0),FALSE),0)</f>
        <v>0</v>
      </c>
      <c r="AH32" s="47">
        <f>IFERROR(HLOOKUP($B32,Inputs!$B$9:$H$16,MATCH(AH$3,Inputs!$B$9:$B$16,0),FALSE),0)</f>
        <v>0</v>
      </c>
      <c r="AI32" s="47">
        <f>IFERROR(HLOOKUP($B32,Inputs!$B$9:$H$16,MATCH(AI$3,Inputs!$B$9:$B$16,0),FALSE),0)</f>
        <v>0</v>
      </c>
      <c r="AJ32" s="47">
        <f>IFERROR(HLOOKUP($B32,Inputs!$B$9:$H$16,MATCH(AJ$3,Inputs!$B$9:$B$16,0),FALSE),0)</f>
        <v>0</v>
      </c>
      <c r="AK32" s="47">
        <f>IFERROR(HLOOKUP($B32,Inputs!$B$9:$H$16,MATCH(AK$3,Inputs!$B$9:$B$16,0),FALSE),0)</f>
        <v>0</v>
      </c>
      <c r="AL32" s="47">
        <f>IFERROR(HLOOKUP($B32,Inputs!$B$9:$H$16,MATCH(AL$3,Inputs!$B$9:$B$16,0),FALSE),0)</f>
        <v>0</v>
      </c>
      <c r="AM32" s="47">
        <f>IFERROR(HLOOKUP($B32,Inputs!$B$9:$H$16,MATCH(AM$3,Inputs!$B$9:$B$16,0),FALSE),0)</f>
        <v>0</v>
      </c>
      <c r="AN32" s="48">
        <f>IFERROR(HLOOKUP($B32,Inputs!$B$9:$H$16,MATCH(AN$3,Inputs!$B$9:$B$16,0),FALSE),0)</f>
        <v>35000</v>
      </c>
      <c r="AO32" s="47">
        <f>IFERROR(HLOOKUP($B32,Inputs!$B$9:$H$16,MATCH(AO$3,Inputs!$B$9:$B$16,0),FALSE),0)</f>
        <v>0</v>
      </c>
      <c r="AP32" s="47">
        <f>IFERROR(HLOOKUP($B32,Inputs!$B$9:$H$16,MATCH(AP$3,Inputs!$B$9:$B$16,0),FALSE),0)</f>
        <v>0</v>
      </c>
      <c r="AQ32" s="47">
        <f>IFERROR(HLOOKUP($B32,Inputs!$B$9:$H$16,MATCH(AQ$3,Inputs!$B$9:$B$16,0),FALSE),0)</f>
        <v>0</v>
      </c>
      <c r="AR32" s="47">
        <f>IFERROR(HLOOKUP($B32,Inputs!$B$9:$H$16,MATCH(AR$3,Inputs!$B$9:$B$16,0),FALSE),0)</f>
        <v>0</v>
      </c>
      <c r="AS32" s="47">
        <f>IFERROR(HLOOKUP($B32,Inputs!$B$9:$H$16,MATCH(AS$3,Inputs!$B$9:$B$16,0),FALSE),0)</f>
        <v>0</v>
      </c>
      <c r="AT32" s="47">
        <f>IFERROR(HLOOKUP($B32,Inputs!$B$9:$H$16,MATCH(AT$3,Inputs!$B$9:$B$16,0),FALSE),0)</f>
        <v>0</v>
      </c>
      <c r="AU32" s="47">
        <f>IFERROR(HLOOKUP($B32,Inputs!$B$9:$H$16,MATCH(AU$3,Inputs!$B$9:$B$16,0),FALSE),0)</f>
        <v>0</v>
      </c>
      <c r="AV32" s="47">
        <f>IFERROR(HLOOKUP($B32,Inputs!$B$9:$H$16,MATCH(AV$3,Inputs!$B$9:$B$16,0),FALSE),0)</f>
        <v>0</v>
      </c>
      <c r="AW32" s="47">
        <f>IFERROR(HLOOKUP($B32,Inputs!$B$9:$H$16,MATCH(AW$3,Inputs!$B$9:$B$16,0),FALSE),0)</f>
        <v>0</v>
      </c>
      <c r="AX32" s="47">
        <f>IFERROR(HLOOKUP($B32,Inputs!$B$9:$H$16,MATCH(AX$3,Inputs!$B$9:$B$16,0),FALSE),0)</f>
        <v>0</v>
      </c>
      <c r="AY32" s="47">
        <f>IFERROR(HLOOKUP($B32,Inputs!$B$9:$H$16,MATCH(AY$3,Inputs!$B$9:$B$16,0),FALSE),0)</f>
        <v>0</v>
      </c>
      <c r="AZ32" s="48">
        <f>IFERROR(HLOOKUP($B32,Inputs!$B$9:$H$16,MATCH(AZ$3,Inputs!$B$9:$B$16,0),FALSE),0)</f>
        <v>40000</v>
      </c>
      <c r="BA32" s="47">
        <f>IFERROR(HLOOKUP($B32,Inputs!$B$9:$H$16,MATCH(BA$3,Inputs!$B$9:$B$16,0),FALSE),0)</f>
        <v>0</v>
      </c>
      <c r="BB32" s="47">
        <f>IFERROR(HLOOKUP($B32,Inputs!$B$9:$H$16,MATCH(BB$3,Inputs!$B$9:$B$16,0),FALSE),0)</f>
        <v>0</v>
      </c>
      <c r="BC32" s="47">
        <f>IFERROR(HLOOKUP($B32,Inputs!$B$9:$H$16,MATCH(BC$3,Inputs!$B$9:$B$16,0),FALSE),0)</f>
        <v>0</v>
      </c>
      <c r="BD32" s="47">
        <f>IFERROR(HLOOKUP($B32,Inputs!$B$9:$H$16,MATCH(BD$3,Inputs!$B$9:$B$16,0),FALSE),0)</f>
        <v>0</v>
      </c>
      <c r="BE32" s="47">
        <f>IFERROR(HLOOKUP($B32,Inputs!$B$9:$H$16,MATCH(BE$3,Inputs!$B$9:$B$16,0),FALSE),0)</f>
        <v>0</v>
      </c>
      <c r="BF32" s="47">
        <f>IFERROR(HLOOKUP($B32,Inputs!$B$9:$H$16,MATCH(BF$3,Inputs!$B$9:$B$16,0),FALSE),0)</f>
        <v>0</v>
      </c>
      <c r="BG32" s="47">
        <f>IFERROR(HLOOKUP($B32,Inputs!$B$9:$H$16,MATCH(BG$3,Inputs!$B$9:$B$16,0),FALSE),0)</f>
        <v>0</v>
      </c>
      <c r="BH32" s="47">
        <f>IFERROR(HLOOKUP($B32,Inputs!$B$9:$H$16,MATCH(BH$3,Inputs!$B$9:$B$16,0),FALSE),0)</f>
        <v>0</v>
      </c>
      <c r="BI32" s="47">
        <f>IFERROR(HLOOKUP($B32,Inputs!$B$9:$H$16,MATCH(BI$3,Inputs!$B$9:$B$16,0),FALSE),0)</f>
        <v>0</v>
      </c>
      <c r="BJ32" s="47">
        <f>IFERROR(HLOOKUP($B32,Inputs!$B$9:$H$16,MATCH(BJ$3,Inputs!$B$9:$B$16,0),FALSE),0)</f>
        <v>0</v>
      </c>
      <c r="BK32" s="47">
        <f>IFERROR(HLOOKUP($B32,Inputs!$B$9:$H$16,MATCH(BK$3,Inputs!$B$9:$B$16,0),FALSE),0)</f>
        <v>0</v>
      </c>
      <c r="BL32" s="49">
        <f>IFERROR(HLOOKUP($B32,Inputs!$B$9:$H$16,MATCH(BL$3,Inputs!$B$9:$B$16,0),FALSE),0)</f>
        <v>0</v>
      </c>
      <c r="BN32" s="25">
        <f>SUM(E32:P32)</f>
        <v>60000</v>
      </c>
      <c r="BO32" s="25">
        <f>SUM(Q32:AB32)</f>
        <v>30000</v>
      </c>
      <c r="BP32" s="25">
        <f>SUM(AC32:AN32)</f>
        <v>35000</v>
      </c>
      <c r="BQ32" s="25">
        <f>SUM(AO32:AZ32)</f>
        <v>40000</v>
      </c>
      <c r="BR32" s="25">
        <f>SUM(BA32:BL32)</f>
        <v>0</v>
      </c>
    </row>
    <row r="33" spans="1:70" x14ac:dyDescent="0.25">
      <c r="A33" s="5"/>
      <c r="B33" s="50" t="str">
        <f>Inputs!G9</f>
        <v>Common</v>
      </c>
      <c r="C33" s="4"/>
      <c r="D33" s="4"/>
      <c r="E33" s="51">
        <f>IFERROR(HLOOKUP($B33,Inputs!$B$9:$H$16,MATCH(E$3,Inputs!$B$9:$B$16,0),FALSE),0)</f>
        <v>135000</v>
      </c>
      <c r="F33" s="52">
        <f>IFERROR(HLOOKUP($B33,Inputs!$B$9:$H$16,MATCH(F$3,Inputs!$B$9:$B$16,0),FALSE),0)</f>
        <v>0</v>
      </c>
      <c r="G33" s="52">
        <f>IFERROR(HLOOKUP($B33,Inputs!$B$9:$H$16,MATCH(G$3,Inputs!$B$9:$B$16,0),FALSE),0)</f>
        <v>0</v>
      </c>
      <c r="H33" s="52">
        <f>IFERROR(HLOOKUP($B33,Inputs!$B$9:$H$16,MATCH(H$3,Inputs!$B$9:$B$16,0),FALSE),0)</f>
        <v>0</v>
      </c>
      <c r="I33" s="52">
        <f>IFERROR(HLOOKUP($B33,Inputs!$B$9:$H$16,MATCH(I$3,Inputs!$B$9:$B$16,0),FALSE),0)</f>
        <v>0</v>
      </c>
      <c r="J33" s="52">
        <f>IFERROR(HLOOKUP($B33,Inputs!$B$9:$H$16,MATCH(J$3,Inputs!$B$9:$B$16,0),FALSE),0)</f>
        <v>180000</v>
      </c>
      <c r="K33" s="52">
        <f>IFERROR(HLOOKUP($B33,Inputs!$B$9:$H$16,MATCH(K$3,Inputs!$B$9:$B$16,0),FALSE),0)</f>
        <v>0</v>
      </c>
      <c r="L33" s="52">
        <f>IFERROR(HLOOKUP($B33,Inputs!$B$9:$H$16,MATCH(L$3,Inputs!$B$9:$B$16,0),FALSE),0)</f>
        <v>0</v>
      </c>
      <c r="M33" s="52">
        <f>IFERROR(HLOOKUP($B33,Inputs!$B$9:$H$16,MATCH(M$3,Inputs!$B$9:$B$16,0),FALSE),0)</f>
        <v>0</v>
      </c>
      <c r="N33" s="52">
        <f>IFERROR(HLOOKUP($B33,Inputs!$B$9:$H$16,MATCH(N$3,Inputs!$B$9:$B$16,0),FALSE),0)</f>
        <v>0</v>
      </c>
      <c r="O33" s="52">
        <f>IFERROR(HLOOKUP($B33,Inputs!$B$9:$H$16,MATCH(O$3,Inputs!$B$9:$B$16,0),FALSE),0)</f>
        <v>0</v>
      </c>
      <c r="P33" s="53">
        <f>IFERROR(HLOOKUP($B33,Inputs!$B$9:$H$16,MATCH(P$3,Inputs!$B$9:$B$16,0),FALSE),0)</f>
        <v>225000</v>
      </c>
      <c r="Q33" s="52">
        <f>IFERROR(HLOOKUP($B33,Inputs!$B$9:$H$16,MATCH(Q$3,Inputs!$B$9:$B$16,0),FALSE),0)</f>
        <v>0</v>
      </c>
      <c r="R33" s="52">
        <f>IFERROR(HLOOKUP($B33,Inputs!$B$9:$H$16,MATCH(R$3,Inputs!$B$9:$B$16,0),FALSE),0)</f>
        <v>0</v>
      </c>
      <c r="S33" s="52">
        <f>IFERROR(HLOOKUP($B33,Inputs!$B$9:$H$16,MATCH(S$3,Inputs!$B$9:$B$16,0),FALSE),0)</f>
        <v>0</v>
      </c>
      <c r="T33" s="52">
        <f>IFERROR(HLOOKUP($B33,Inputs!$B$9:$H$16,MATCH(T$3,Inputs!$B$9:$B$16,0),FALSE),0)</f>
        <v>0</v>
      </c>
      <c r="U33" s="52">
        <f>IFERROR(HLOOKUP($B33,Inputs!$B$9:$H$16,MATCH(U$3,Inputs!$B$9:$B$16,0),FALSE),0)</f>
        <v>0</v>
      </c>
      <c r="V33" s="52">
        <f>IFERROR(HLOOKUP($B33,Inputs!$B$9:$H$16,MATCH(V$3,Inputs!$B$9:$B$16,0),FALSE),0)</f>
        <v>0</v>
      </c>
      <c r="W33" s="52">
        <f>IFERROR(HLOOKUP($B33,Inputs!$B$9:$H$16,MATCH(W$3,Inputs!$B$9:$B$16,0),FALSE),0)</f>
        <v>0</v>
      </c>
      <c r="X33" s="52">
        <f>IFERROR(HLOOKUP($B33,Inputs!$B$9:$H$16,MATCH(X$3,Inputs!$B$9:$B$16,0),FALSE),0)</f>
        <v>0</v>
      </c>
      <c r="Y33" s="52">
        <f>IFERROR(HLOOKUP($B33,Inputs!$B$9:$H$16,MATCH(Y$3,Inputs!$B$9:$B$16,0),FALSE),0)</f>
        <v>0</v>
      </c>
      <c r="Z33" s="52">
        <f>IFERROR(HLOOKUP($B33,Inputs!$B$9:$H$16,MATCH(Z$3,Inputs!$B$9:$B$16,0),FALSE),0)</f>
        <v>0</v>
      </c>
      <c r="AA33" s="52">
        <f>IFERROR(HLOOKUP($B33,Inputs!$B$9:$H$16,MATCH(AA$3,Inputs!$B$9:$B$16,0),FALSE),0)</f>
        <v>0</v>
      </c>
      <c r="AB33" s="53">
        <f>IFERROR(HLOOKUP($B33,Inputs!$B$9:$H$16,MATCH(AB$3,Inputs!$B$9:$B$16,0),FALSE),0)</f>
        <v>270000</v>
      </c>
      <c r="AC33" s="52">
        <f>IFERROR(HLOOKUP($B33,Inputs!$B$9:$H$16,MATCH(AC$3,Inputs!$B$9:$B$16,0),FALSE),0)</f>
        <v>0</v>
      </c>
      <c r="AD33" s="52">
        <f>IFERROR(HLOOKUP($B33,Inputs!$B$9:$H$16,MATCH(AD$3,Inputs!$B$9:$B$16,0),FALSE),0)</f>
        <v>0</v>
      </c>
      <c r="AE33" s="52">
        <f>IFERROR(HLOOKUP($B33,Inputs!$B$9:$H$16,MATCH(AE$3,Inputs!$B$9:$B$16,0),FALSE),0)</f>
        <v>0</v>
      </c>
      <c r="AF33" s="52">
        <f>IFERROR(HLOOKUP($B33,Inputs!$B$9:$H$16,MATCH(AF$3,Inputs!$B$9:$B$16,0),FALSE),0)</f>
        <v>0</v>
      </c>
      <c r="AG33" s="52">
        <f>IFERROR(HLOOKUP($B33,Inputs!$B$9:$H$16,MATCH(AG$3,Inputs!$B$9:$B$16,0),FALSE),0)</f>
        <v>0</v>
      </c>
      <c r="AH33" s="52">
        <f>IFERROR(HLOOKUP($B33,Inputs!$B$9:$H$16,MATCH(AH$3,Inputs!$B$9:$B$16,0),FALSE),0)</f>
        <v>0</v>
      </c>
      <c r="AI33" s="52">
        <f>IFERROR(HLOOKUP($B33,Inputs!$B$9:$H$16,MATCH(AI$3,Inputs!$B$9:$B$16,0),FALSE),0)</f>
        <v>0</v>
      </c>
      <c r="AJ33" s="52">
        <f>IFERROR(HLOOKUP($B33,Inputs!$B$9:$H$16,MATCH(AJ$3,Inputs!$B$9:$B$16,0),FALSE),0)</f>
        <v>0</v>
      </c>
      <c r="AK33" s="52">
        <f>IFERROR(HLOOKUP($B33,Inputs!$B$9:$H$16,MATCH(AK$3,Inputs!$B$9:$B$16,0),FALSE),0)</f>
        <v>0</v>
      </c>
      <c r="AL33" s="52">
        <f>IFERROR(HLOOKUP($B33,Inputs!$B$9:$H$16,MATCH(AL$3,Inputs!$B$9:$B$16,0),FALSE),0)</f>
        <v>0</v>
      </c>
      <c r="AM33" s="52">
        <f>IFERROR(HLOOKUP($B33,Inputs!$B$9:$H$16,MATCH(AM$3,Inputs!$B$9:$B$16,0),FALSE),0)</f>
        <v>0</v>
      </c>
      <c r="AN33" s="53">
        <f>IFERROR(HLOOKUP($B33,Inputs!$B$9:$H$16,MATCH(AN$3,Inputs!$B$9:$B$16,0),FALSE),0)</f>
        <v>315000</v>
      </c>
      <c r="AO33" s="52">
        <f>IFERROR(HLOOKUP($B33,Inputs!$B$9:$H$16,MATCH(AO$3,Inputs!$B$9:$B$16,0),FALSE),0)</f>
        <v>0</v>
      </c>
      <c r="AP33" s="52">
        <f>IFERROR(HLOOKUP($B33,Inputs!$B$9:$H$16,MATCH(AP$3,Inputs!$B$9:$B$16,0),FALSE),0)</f>
        <v>0</v>
      </c>
      <c r="AQ33" s="52">
        <f>IFERROR(HLOOKUP($B33,Inputs!$B$9:$H$16,MATCH(AQ$3,Inputs!$B$9:$B$16,0),FALSE),0)</f>
        <v>0</v>
      </c>
      <c r="AR33" s="52">
        <f>IFERROR(HLOOKUP($B33,Inputs!$B$9:$H$16,MATCH(AR$3,Inputs!$B$9:$B$16,0),FALSE),0)</f>
        <v>0</v>
      </c>
      <c r="AS33" s="52">
        <f>IFERROR(HLOOKUP($B33,Inputs!$B$9:$H$16,MATCH(AS$3,Inputs!$B$9:$B$16,0),FALSE),0)</f>
        <v>0</v>
      </c>
      <c r="AT33" s="52">
        <f>IFERROR(HLOOKUP($B33,Inputs!$B$9:$H$16,MATCH(AT$3,Inputs!$B$9:$B$16,0),FALSE),0)</f>
        <v>0</v>
      </c>
      <c r="AU33" s="52">
        <f>IFERROR(HLOOKUP($B33,Inputs!$B$9:$H$16,MATCH(AU$3,Inputs!$B$9:$B$16,0),FALSE),0)</f>
        <v>0</v>
      </c>
      <c r="AV33" s="52">
        <f>IFERROR(HLOOKUP($B33,Inputs!$B$9:$H$16,MATCH(AV$3,Inputs!$B$9:$B$16,0),FALSE),0)</f>
        <v>0</v>
      </c>
      <c r="AW33" s="52">
        <f>IFERROR(HLOOKUP($B33,Inputs!$B$9:$H$16,MATCH(AW$3,Inputs!$B$9:$B$16,0),FALSE),0)</f>
        <v>0</v>
      </c>
      <c r="AX33" s="52">
        <f>IFERROR(HLOOKUP($B33,Inputs!$B$9:$H$16,MATCH(AX$3,Inputs!$B$9:$B$16,0),FALSE),0)</f>
        <v>0</v>
      </c>
      <c r="AY33" s="52">
        <f>IFERROR(HLOOKUP($B33,Inputs!$B$9:$H$16,MATCH(AY$3,Inputs!$B$9:$B$16,0),FALSE),0)</f>
        <v>0</v>
      </c>
      <c r="AZ33" s="53">
        <f>IFERROR(HLOOKUP($B33,Inputs!$B$9:$H$16,MATCH(AZ$3,Inputs!$B$9:$B$16,0),FALSE),0)</f>
        <v>360000</v>
      </c>
      <c r="BA33" s="52">
        <f>IFERROR(HLOOKUP($B33,Inputs!$B$9:$H$16,MATCH(BA$3,Inputs!$B$9:$B$16,0),FALSE),0)</f>
        <v>0</v>
      </c>
      <c r="BB33" s="52">
        <f>IFERROR(HLOOKUP($B33,Inputs!$B$9:$H$16,MATCH(BB$3,Inputs!$B$9:$B$16,0),FALSE),0)</f>
        <v>0</v>
      </c>
      <c r="BC33" s="52">
        <f>IFERROR(HLOOKUP($B33,Inputs!$B$9:$H$16,MATCH(BC$3,Inputs!$B$9:$B$16,0),FALSE),0)</f>
        <v>0</v>
      </c>
      <c r="BD33" s="52">
        <f>IFERROR(HLOOKUP($B33,Inputs!$B$9:$H$16,MATCH(BD$3,Inputs!$B$9:$B$16,0),FALSE),0)</f>
        <v>0</v>
      </c>
      <c r="BE33" s="52">
        <f>IFERROR(HLOOKUP($B33,Inputs!$B$9:$H$16,MATCH(BE$3,Inputs!$B$9:$B$16,0),FALSE),0)</f>
        <v>0</v>
      </c>
      <c r="BF33" s="52">
        <f>IFERROR(HLOOKUP($B33,Inputs!$B$9:$H$16,MATCH(BF$3,Inputs!$B$9:$B$16,0),FALSE),0)</f>
        <v>0</v>
      </c>
      <c r="BG33" s="52">
        <f>IFERROR(HLOOKUP($B33,Inputs!$B$9:$H$16,MATCH(BG$3,Inputs!$B$9:$B$16,0),FALSE),0)</f>
        <v>0</v>
      </c>
      <c r="BH33" s="52">
        <f>IFERROR(HLOOKUP($B33,Inputs!$B$9:$H$16,MATCH(BH$3,Inputs!$B$9:$B$16,0),FALSE),0)</f>
        <v>0</v>
      </c>
      <c r="BI33" s="52">
        <f>IFERROR(HLOOKUP($B33,Inputs!$B$9:$H$16,MATCH(BI$3,Inputs!$B$9:$B$16,0),FALSE),0)</f>
        <v>0</v>
      </c>
      <c r="BJ33" s="52">
        <f>IFERROR(HLOOKUP($B33,Inputs!$B$9:$H$16,MATCH(BJ$3,Inputs!$B$9:$B$16,0),FALSE),0)</f>
        <v>0</v>
      </c>
      <c r="BK33" s="52">
        <f>IFERROR(HLOOKUP($B33,Inputs!$B$9:$H$16,MATCH(BK$3,Inputs!$B$9:$B$16,0),FALSE),0)</f>
        <v>0</v>
      </c>
      <c r="BL33" s="54">
        <f>IFERROR(HLOOKUP($B33,Inputs!$B$9:$H$16,MATCH(BL$3,Inputs!$B$9:$B$16,0),FALSE),0)</f>
        <v>0</v>
      </c>
      <c r="BN33" s="26">
        <f>SUM(E33:P33)</f>
        <v>540000</v>
      </c>
      <c r="BO33" s="26">
        <f>SUM(Q33:AB33)</f>
        <v>270000</v>
      </c>
      <c r="BP33" s="26">
        <f>SUM(AC33:AN33)</f>
        <v>315000</v>
      </c>
      <c r="BQ33" s="26">
        <f>SUM(AO33:AZ33)</f>
        <v>360000</v>
      </c>
      <c r="BR33" s="26">
        <f>SUM(BA33:BL33)</f>
        <v>0</v>
      </c>
    </row>
    <row r="34" spans="1:70" x14ac:dyDescent="0.25">
      <c r="A34" s="22"/>
      <c r="B34" s="55" t="s">
        <v>128</v>
      </c>
      <c r="E34" s="5">
        <f>SUM(E31:E33)</f>
        <v>200000</v>
      </c>
      <c r="F34" s="5">
        <f t="shared" ref="F34:BL34" si="21">SUM(F31:F33)</f>
        <v>0</v>
      </c>
      <c r="G34" s="5">
        <f t="shared" si="21"/>
        <v>0</v>
      </c>
      <c r="H34" s="5">
        <f t="shared" si="21"/>
        <v>0</v>
      </c>
      <c r="I34" s="5">
        <f t="shared" si="21"/>
        <v>0</v>
      </c>
      <c r="J34" s="5">
        <f t="shared" si="21"/>
        <v>250000</v>
      </c>
      <c r="K34" s="5">
        <f t="shared" si="21"/>
        <v>0</v>
      </c>
      <c r="L34" s="5">
        <f t="shared" si="21"/>
        <v>0</v>
      </c>
      <c r="M34" s="5">
        <f t="shared" si="21"/>
        <v>0</v>
      </c>
      <c r="N34" s="5">
        <f t="shared" si="21"/>
        <v>0</v>
      </c>
      <c r="O34" s="5">
        <f t="shared" si="21"/>
        <v>0</v>
      </c>
      <c r="P34" s="37">
        <f t="shared" si="21"/>
        <v>300000</v>
      </c>
      <c r="Q34" s="5">
        <f t="shared" si="21"/>
        <v>0</v>
      </c>
      <c r="R34" s="5">
        <f t="shared" si="21"/>
        <v>0</v>
      </c>
      <c r="S34" s="5">
        <f t="shared" si="21"/>
        <v>0</v>
      </c>
      <c r="T34" s="5">
        <f t="shared" si="21"/>
        <v>0</v>
      </c>
      <c r="U34" s="5">
        <f t="shared" si="21"/>
        <v>0</v>
      </c>
      <c r="V34" s="5">
        <f t="shared" si="21"/>
        <v>0</v>
      </c>
      <c r="W34" s="5">
        <f t="shared" si="21"/>
        <v>0</v>
      </c>
      <c r="X34" s="5">
        <f t="shared" si="21"/>
        <v>0</v>
      </c>
      <c r="Y34" s="5">
        <f t="shared" si="21"/>
        <v>0</v>
      </c>
      <c r="Z34" s="5">
        <f t="shared" si="21"/>
        <v>0</v>
      </c>
      <c r="AA34" s="5">
        <f t="shared" si="21"/>
        <v>0</v>
      </c>
      <c r="AB34" s="37">
        <f t="shared" si="21"/>
        <v>350000</v>
      </c>
      <c r="AC34" s="5">
        <f t="shared" si="21"/>
        <v>0</v>
      </c>
      <c r="AD34" s="5">
        <f t="shared" si="21"/>
        <v>0</v>
      </c>
      <c r="AE34" s="5">
        <f t="shared" si="21"/>
        <v>0</v>
      </c>
      <c r="AF34" s="5">
        <f t="shared" si="21"/>
        <v>0</v>
      </c>
      <c r="AG34" s="5">
        <f t="shared" si="21"/>
        <v>0</v>
      </c>
      <c r="AH34" s="5">
        <f t="shared" si="21"/>
        <v>0</v>
      </c>
      <c r="AI34" s="5">
        <f t="shared" si="21"/>
        <v>0</v>
      </c>
      <c r="AJ34" s="5">
        <f t="shared" si="21"/>
        <v>0</v>
      </c>
      <c r="AK34" s="5">
        <f t="shared" si="21"/>
        <v>0</v>
      </c>
      <c r="AL34" s="5">
        <f t="shared" si="21"/>
        <v>0</v>
      </c>
      <c r="AM34" s="5">
        <f t="shared" si="21"/>
        <v>0</v>
      </c>
      <c r="AN34" s="37">
        <f t="shared" si="21"/>
        <v>400000</v>
      </c>
      <c r="AO34" s="5">
        <f t="shared" si="21"/>
        <v>0</v>
      </c>
      <c r="AP34" s="5">
        <f t="shared" si="21"/>
        <v>0</v>
      </c>
      <c r="AQ34" s="5">
        <f t="shared" si="21"/>
        <v>0</v>
      </c>
      <c r="AR34" s="5">
        <f t="shared" si="21"/>
        <v>0</v>
      </c>
      <c r="AS34" s="5">
        <f t="shared" si="21"/>
        <v>0</v>
      </c>
      <c r="AT34" s="5">
        <f t="shared" si="21"/>
        <v>0</v>
      </c>
      <c r="AU34" s="5">
        <f t="shared" si="21"/>
        <v>0</v>
      </c>
      <c r="AV34" s="5">
        <f t="shared" si="21"/>
        <v>0</v>
      </c>
      <c r="AW34" s="5">
        <f t="shared" si="21"/>
        <v>0</v>
      </c>
      <c r="AX34" s="5">
        <f t="shared" si="21"/>
        <v>0</v>
      </c>
      <c r="AY34" s="5">
        <f t="shared" si="21"/>
        <v>0</v>
      </c>
      <c r="AZ34" s="37">
        <f t="shared" si="21"/>
        <v>450000</v>
      </c>
      <c r="BA34" s="5">
        <f t="shared" si="21"/>
        <v>0</v>
      </c>
      <c r="BB34" s="5">
        <f t="shared" si="21"/>
        <v>0</v>
      </c>
      <c r="BC34" s="5">
        <f t="shared" si="21"/>
        <v>0</v>
      </c>
      <c r="BD34" s="5">
        <f t="shared" si="21"/>
        <v>0</v>
      </c>
      <c r="BE34" s="5">
        <f t="shared" si="21"/>
        <v>0</v>
      </c>
      <c r="BF34" s="5">
        <f t="shared" si="21"/>
        <v>0</v>
      </c>
      <c r="BG34" s="5">
        <f t="shared" si="21"/>
        <v>0</v>
      </c>
      <c r="BH34" s="5">
        <f t="shared" si="21"/>
        <v>0</v>
      </c>
      <c r="BI34" s="5">
        <f t="shared" si="21"/>
        <v>0</v>
      </c>
      <c r="BJ34" s="5">
        <f t="shared" si="21"/>
        <v>0</v>
      </c>
      <c r="BK34" s="5">
        <f t="shared" si="21"/>
        <v>0</v>
      </c>
      <c r="BL34" s="37">
        <f t="shared" si="21"/>
        <v>0</v>
      </c>
      <c r="BN34" s="27">
        <f>SUM(E34:P34)</f>
        <v>750000</v>
      </c>
      <c r="BO34" s="27">
        <f>SUM(Q34:AB34)</f>
        <v>350000</v>
      </c>
      <c r="BP34" s="27">
        <f>SUM(AC34:AN34)</f>
        <v>400000</v>
      </c>
      <c r="BQ34" s="27">
        <f>SUM(AO34:AZ34)</f>
        <v>450000</v>
      </c>
      <c r="BR34" s="27">
        <f>SUM(BA34:BL34)</f>
        <v>0</v>
      </c>
    </row>
    <row r="36" spans="1:70" x14ac:dyDescent="0.25">
      <c r="A36" s="22"/>
      <c r="B36" s="55" t="s">
        <v>192</v>
      </c>
      <c r="E36" s="5">
        <f t="shared" ref="E36:BL36" ca="1" si="22">SUM(E34,E29,E19,E12)</f>
        <v>-4233042.1010003863</v>
      </c>
      <c r="F36" s="5">
        <f t="shared" ca="1" si="22"/>
        <v>-3924778.7188032325</v>
      </c>
      <c r="G36" s="5">
        <f t="shared" ca="1" si="22"/>
        <v>-3439434.1351237134</v>
      </c>
      <c r="H36" s="5">
        <f t="shared" ca="1" si="22"/>
        <v>-2940336.1979786716</v>
      </c>
      <c r="I36" s="5">
        <f t="shared" ca="1" si="22"/>
        <v>-1728452.7851376866</v>
      </c>
      <c r="J36" s="5">
        <f t="shared" ca="1" si="22"/>
        <v>-1047731.739646798</v>
      </c>
      <c r="K36" s="5">
        <f t="shared" ca="1" si="22"/>
        <v>-865101.84579006024</v>
      </c>
      <c r="L36" s="5">
        <f t="shared" ca="1" si="22"/>
        <v>-427753.38623641734</v>
      </c>
      <c r="M36" s="5">
        <f t="shared" ca="1" si="22"/>
        <v>11022.278955607151</v>
      </c>
      <c r="N36" s="5">
        <f t="shared" ca="1" si="22"/>
        <v>454984.12881818396</v>
      </c>
      <c r="O36" s="5">
        <f t="shared" ca="1" si="22"/>
        <v>4156545.9467068254</v>
      </c>
      <c r="P36" s="37">
        <f t="shared" ca="1" si="22"/>
        <v>3957327.3333323714</v>
      </c>
      <c r="Q36" s="5">
        <f t="shared" ca="1" si="22"/>
        <v>3146779.4291165173</v>
      </c>
      <c r="R36" s="5">
        <f t="shared" ca="1" si="22"/>
        <v>2652286.1779661328</v>
      </c>
      <c r="S36" s="5">
        <f t="shared" ca="1" si="22"/>
        <v>2224563.9464582494</v>
      </c>
      <c r="T36" s="5">
        <f t="shared" ca="1" si="22"/>
        <v>1795596.6760812197</v>
      </c>
      <c r="U36" s="5">
        <f t="shared" ca="1" si="22"/>
        <v>1362307.7367947605</v>
      </c>
      <c r="V36" s="5">
        <f t="shared" ca="1" si="22"/>
        <v>917446.70049940213</v>
      </c>
      <c r="W36" s="5">
        <f t="shared" ca="1" si="22"/>
        <v>479116.46100506157</v>
      </c>
      <c r="X36" s="5">
        <f t="shared" ca="1" si="22"/>
        <v>35458.44924676542</v>
      </c>
      <c r="Y36" s="5">
        <f t="shared" ca="1" si="22"/>
        <v>35588.440829255444</v>
      </c>
      <c r="Z36" s="5">
        <f t="shared" ca="1" si="22"/>
        <v>35718.554721842847</v>
      </c>
      <c r="AA36" s="5">
        <f t="shared" ca="1" si="22"/>
        <v>35848.791035321279</v>
      </c>
      <c r="AB36" s="37">
        <f t="shared" ca="1" si="22"/>
        <v>381979.14988058136</v>
      </c>
      <c r="AC36" s="5">
        <f t="shared" ca="1" si="22"/>
        <v>34670.033521702891</v>
      </c>
      <c r="AD36" s="5">
        <f t="shared" ca="1" si="22"/>
        <v>34800.637763566432</v>
      </c>
      <c r="AE36" s="5">
        <f t="shared" ca="1" si="22"/>
        <v>34931.364870439284</v>
      </c>
      <c r="AF36" s="5">
        <f t="shared" ca="1" si="22"/>
        <v>35062.214953584895</v>
      </c>
      <c r="AG36" s="5">
        <f t="shared" ca="1" si="22"/>
        <v>35193.18812436195</v>
      </c>
      <c r="AH36" s="5">
        <f t="shared" ca="1" si="22"/>
        <v>35324.284494221822</v>
      </c>
      <c r="AI36" s="5">
        <f t="shared" ca="1" si="22"/>
        <v>35218.996238202737</v>
      </c>
      <c r="AJ36" s="5">
        <f t="shared" ca="1" si="22"/>
        <v>35350.339340957413</v>
      </c>
      <c r="AK36" s="5">
        <f t="shared" ca="1" si="22"/>
        <v>35481.805977714903</v>
      </c>
      <c r="AL36" s="5">
        <f t="shared" ca="1" si="22"/>
        <v>35613.396260300586</v>
      </c>
      <c r="AM36" s="5">
        <f t="shared" ca="1" si="22"/>
        <v>35745.110300638662</v>
      </c>
      <c r="AN36" s="37">
        <f t="shared" ca="1" si="22"/>
        <v>430860.94821074343</v>
      </c>
      <c r="AO36" s="5">
        <f t="shared" ca="1" si="22"/>
        <v>34536.612427592685</v>
      </c>
      <c r="AP36" s="5">
        <f t="shared" ca="1" si="22"/>
        <v>34668.698413661456</v>
      </c>
      <c r="AQ36" s="5">
        <f t="shared" ca="1" si="22"/>
        <v>34685.523990730595</v>
      </c>
      <c r="AR36" s="5">
        <f t="shared" ca="1" si="22"/>
        <v>34817.858501962728</v>
      </c>
      <c r="AS36" s="5">
        <f t="shared" ca="1" si="22"/>
        <v>34950.317444464017</v>
      </c>
      <c r="AT36" s="5">
        <f t="shared" ca="1" si="22"/>
        <v>35068.086116003775</v>
      </c>
      <c r="AU36" s="5">
        <f t="shared" ca="1" si="22"/>
        <v>35200.79425888868</v>
      </c>
      <c r="AV36" s="5">
        <f t="shared" ca="1" si="22"/>
        <v>35333.627171080247</v>
      </c>
      <c r="AW36" s="5">
        <f t="shared" ca="1" si="22"/>
        <v>35466.584965445232</v>
      </c>
      <c r="AX36" s="5">
        <f t="shared" ca="1" si="22"/>
        <v>35599.667754948729</v>
      </c>
      <c r="AY36" s="5">
        <f t="shared" ca="1" si="22"/>
        <v>35732.87565264813</v>
      </c>
      <c r="AZ36" s="37">
        <f t="shared" ca="1" si="22"/>
        <v>480866.20877169911</v>
      </c>
      <c r="BA36" s="5">
        <f t="shared" ca="1" si="22"/>
        <v>34526.453465213322</v>
      </c>
      <c r="BB36" s="5">
        <f t="shared" ca="1" si="22"/>
        <v>34660.037366808938</v>
      </c>
      <c r="BC36" s="5">
        <f t="shared" ca="1" si="22"/>
        <v>34793.746829790121</v>
      </c>
      <c r="BD36" s="5">
        <f t="shared" ca="1" si="22"/>
        <v>34832.127422236546</v>
      </c>
      <c r="BE36" s="5">
        <f t="shared" ca="1" si="22"/>
        <v>34966.08834868847</v>
      </c>
      <c r="BF36" s="5">
        <f t="shared" ca="1" si="22"/>
        <v>35100.175177418059</v>
      </c>
      <c r="BG36" s="5">
        <f t="shared" ca="1" si="22"/>
        <v>35234.388022247782</v>
      </c>
      <c r="BH36" s="5">
        <f t="shared" ca="1" si="22"/>
        <v>35368.726997095211</v>
      </c>
      <c r="BI36" s="5">
        <f t="shared" ca="1" si="22"/>
        <v>35503.192215974857</v>
      </c>
      <c r="BJ36" s="5">
        <f t="shared" ca="1" si="22"/>
        <v>35587.783792995404</v>
      </c>
      <c r="BK36" s="5">
        <f t="shared" ca="1" si="22"/>
        <v>35722.501842361256</v>
      </c>
      <c r="BL36" s="37">
        <f t="shared" ca="1" si="22"/>
        <v>30857.346478375606</v>
      </c>
      <c r="BN36" s="27">
        <f t="shared" ref="BN36" ca="1" si="23">SUM(E36:P36)</f>
        <v>-10026751.221903978</v>
      </c>
      <c r="BO36" s="27">
        <f t="shared" ref="BO36" ca="1" si="24">SUM(Q36:AB36)</f>
        <v>13102690.513635108</v>
      </c>
      <c r="BP36" s="27">
        <f t="shared" ref="BP36" ca="1" si="25">SUM(AC36:AN36)</f>
        <v>818252.32005643495</v>
      </c>
      <c r="BQ36" s="27">
        <f t="shared" ref="BQ36" ca="1" si="26">SUM(AO36:AZ36)</f>
        <v>866926.85546912532</v>
      </c>
      <c r="BR36" s="27">
        <f t="shared" ref="BR36" ca="1" si="27">SUM(BA36:BL36)</f>
        <v>417152.56795920554</v>
      </c>
    </row>
    <row r="38" spans="1:70" x14ac:dyDescent="0.25">
      <c r="A38" s="5"/>
      <c r="B38" s="61" t="s">
        <v>129</v>
      </c>
      <c r="C38" s="5"/>
      <c r="D38" s="5"/>
      <c r="E38" s="41">
        <f t="shared" ref="E38:BL38" ca="1" si="28">E36+E7</f>
        <v>-4083042.1010003863</v>
      </c>
      <c r="F38" s="42">
        <f t="shared" ca="1" si="28"/>
        <v>-3914778.7188032325</v>
      </c>
      <c r="G38" s="42">
        <f t="shared" ca="1" si="28"/>
        <v>-3429434.1351237134</v>
      </c>
      <c r="H38" s="42">
        <f t="shared" ca="1" si="28"/>
        <v>-2930336.1979786716</v>
      </c>
      <c r="I38" s="42">
        <f t="shared" ca="1" si="28"/>
        <v>-1718452.7851376866</v>
      </c>
      <c r="J38" s="42">
        <f t="shared" ca="1" si="28"/>
        <v>-1037731.739646798</v>
      </c>
      <c r="K38" s="42">
        <f t="shared" ca="1" si="28"/>
        <v>-855101.84579006024</v>
      </c>
      <c r="L38" s="42">
        <f t="shared" ca="1" si="28"/>
        <v>-417753.38623641734</v>
      </c>
      <c r="M38" s="42">
        <f t="shared" ca="1" si="28"/>
        <v>21022.278955607151</v>
      </c>
      <c r="N38" s="42">
        <f t="shared" ca="1" si="28"/>
        <v>464984.12881818396</v>
      </c>
      <c r="O38" s="42">
        <f t="shared" ca="1" si="28"/>
        <v>4166545.9467068254</v>
      </c>
      <c r="P38" s="43">
        <f t="shared" ca="1" si="28"/>
        <v>3967327.3333323714</v>
      </c>
      <c r="Q38" s="42">
        <f t="shared" ca="1" si="28"/>
        <v>3156779.4291165173</v>
      </c>
      <c r="R38" s="42">
        <f t="shared" ca="1" si="28"/>
        <v>2662286.1779661328</v>
      </c>
      <c r="S38" s="42">
        <f t="shared" ca="1" si="28"/>
        <v>2234563.9464582494</v>
      </c>
      <c r="T38" s="42">
        <f t="shared" ca="1" si="28"/>
        <v>1805596.6760812197</v>
      </c>
      <c r="U38" s="42">
        <f t="shared" ca="1" si="28"/>
        <v>1372307.7367947605</v>
      </c>
      <c r="V38" s="42">
        <f t="shared" ca="1" si="28"/>
        <v>2222229.445012304</v>
      </c>
      <c r="W38" s="42">
        <f t="shared" ca="1" si="28"/>
        <v>2701345.9060173654</v>
      </c>
      <c r="X38" s="42">
        <f t="shared" ca="1" si="28"/>
        <v>2736804.355264131</v>
      </c>
      <c r="Y38" s="42">
        <f t="shared" ca="1" si="28"/>
        <v>2772392.7960933866</v>
      </c>
      <c r="Z38" s="42">
        <f t="shared" ca="1" si="28"/>
        <v>2808111.3508152296</v>
      </c>
      <c r="AA38" s="42">
        <f t="shared" ca="1" si="28"/>
        <v>2843960.1418505507</v>
      </c>
      <c r="AB38" s="43">
        <f t="shared" ca="1" si="28"/>
        <v>3225939.2917311322</v>
      </c>
      <c r="AC38" s="42">
        <f t="shared" ca="1" si="28"/>
        <v>3260609.3252528352</v>
      </c>
      <c r="AD38" s="42">
        <f t="shared" ca="1" si="28"/>
        <v>3295409.9630164015</v>
      </c>
      <c r="AE38" s="42">
        <f t="shared" ca="1" si="28"/>
        <v>3330341.3278868408</v>
      </c>
      <c r="AF38" s="42">
        <f t="shared" ca="1" si="28"/>
        <v>3365403.5428404259</v>
      </c>
      <c r="AG38" s="42">
        <f t="shared" ca="1" si="28"/>
        <v>3400596.7309647878</v>
      </c>
      <c r="AH38" s="42">
        <f t="shared" ca="1" si="28"/>
        <v>3435921.0154590094</v>
      </c>
      <c r="AI38" s="42">
        <f t="shared" ca="1" si="28"/>
        <v>3471140.0116972122</v>
      </c>
      <c r="AJ38" s="42">
        <f t="shared" ca="1" si="28"/>
        <v>3506490.3510381696</v>
      </c>
      <c r="AK38" s="42">
        <f t="shared" ca="1" si="28"/>
        <v>3541972.1570158843</v>
      </c>
      <c r="AL38" s="42">
        <f t="shared" ca="1" si="28"/>
        <v>3577585.5532761849</v>
      </c>
      <c r="AM38" s="42">
        <f t="shared" ca="1" si="28"/>
        <v>3613330.6635768237</v>
      </c>
      <c r="AN38" s="43">
        <f t="shared" ca="1" si="28"/>
        <v>4044191.6117875669</v>
      </c>
      <c r="AO38" s="42">
        <f t="shared" ca="1" si="28"/>
        <v>4078728.2242151597</v>
      </c>
      <c r="AP38" s="42">
        <f t="shared" ca="1" si="28"/>
        <v>4113396.9226288213</v>
      </c>
      <c r="AQ38" s="42">
        <f t="shared" ca="1" si="28"/>
        <v>4148082.4466195521</v>
      </c>
      <c r="AR38" s="42">
        <f t="shared" ca="1" si="28"/>
        <v>4182900.3051215149</v>
      </c>
      <c r="AS38" s="42">
        <f t="shared" ca="1" si="28"/>
        <v>4217850.6225659791</v>
      </c>
      <c r="AT38" s="42">
        <f t="shared" ca="1" si="28"/>
        <v>4252918.7086819829</v>
      </c>
      <c r="AU38" s="42">
        <f t="shared" ca="1" si="28"/>
        <v>4288119.5029408718</v>
      </c>
      <c r="AV38" s="42">
        <f t="shared" ca="1" si="28"/>
        <v>4323453.1301119523</v>
      </c>
      <c r="AW38" s="42">
        <f t="shared" ca="1" si="28"/>
        <v>4358919.7150773974</v>
      </c>
      <c r="AX38" s="42">
        <f t="shared" ca="1" si="28"/>
        <v>4394519.3828323465</v>
      </c>
      <c r="AY38" s="42">
        <f t="shared" ca="1" si="28"/>
        <v>4430252.258484995</v>
      </c>
      <c r="AZ38" s="43">
        <f t="shared" ca="1" si="28"/>
        <v>4911118.4672566941</v>
      </c>
      <c r="BA38" s="42">
        <f t="shared" ca="1" si="28"/>
        <v>4945644.9207219072</v>
      </c>
      <c r="BB38" s="42">
        <f t="shared" ca="1" si="28"/>
        <v>4980304.9580887165</v>
      </c>
      <c r="BC38" s="42">
        <f t="shared" ca="1" si="28"/>
        <v>5015098.7049185066</v>
      </c>
      <c r="BD38" s="42">
        <f t="shared" ca="1" si="28"/>
        <v>5049930.8323407434</v>
      </c>
      <c r="BE38" s="42">
        <f t="shared" ca="1" si="28"/>
        <v>5084896.920689432</v>
      </c>
      <c r="BF38" s="42">
        <f t="shared" ca="1" si="28"/>
        <v>5119997.0958668496</v>
      </c>
      <c r="BG38" s="42">
        <f t="shared" ca="1" si="28"/>
        <v>5155231.4838890973</v>
      </c>
      <c r="BH38" s="42">
        <f t="shared" ca="1" si="28"/>
        <v>5190600.2108861925</v>
      </c>
      <c r="BI38" s="42">
        <f t="shared" ca="1" si="28"/>
        <v>5226103.403102167</v>
      </c>
      <c r="BJ38" s="42">
        <f t="shared" ca="1" si="28"/>
        <v>5261691.1868951628</v>
      </c>
      <c r="BK38" s="42">
        <f t="shared" ca="1" si="28"/>
        <v>5297413.6887375237</v>
      </c>
      <c r="BL38" s="44">
        <f t="shared" ca="1" si="28"/>
        <v>5328271.0352158993</v>
      </c>
      <c r="BN38" s="24">
        <f ca="1">SUM(E38:P38)</f>
        <v>-9766751.2219039779</v>
      </c>
      <c r="BO38" s="24">
        <f t="shared" ref="BO38:BO40" ca="1" si="29">SUM(Q38:AB38)</f>
        <v>30542317.253200978</v>
      </c>
      <c r="BP38" s="24">
        <f t="shared" ref="BP38:BP40" ca="1" si="30">SUM(AC38:AN38)</f>
        <v>41842992.253812142</v>
      </c>
      <c r="BQ38" s="24">
        <f t="shared" ref="BQ38:BQ40" ca="1" si="31">SUM(AO38:AZ38)</f>
        <v>51700259.686537273</v>
      </c>
      <c r="BR38" s="24">
        <f t="shared" ref="BR38:BR40" ca="1" si="32">SUM(BA38:BL38)</f>
        <v>61655184.441352203</v>
      </c>
    </row>
    <row r="39" spans="1:70" x14ac:dyDescent="0.25">
      <c r="B39" s="62" t="s">
        <v>193</v>
      </c>
      <c r="E39" s="63">
        <f ca="1">IF(E38&gt;=MinCash,IF(D42&gt;=E38+MinCash,-E38+MinCash,-D42),MinCash-E38)</f>
        <v>4093042.1010003863</v>
      </c>
      <c r="F39" s="64">
        <f t="shared" ref="F39" ca="1" si="33">IF(F38&gt;=MinCash,IF(E42&gt;=F38+MinCash,-F38+MinCash,-E42),MinCash-F38)</f>
        <v>3924778.7188032325</v>
      </c>
      <c r="G39" s="64">
        <f t="shared" ref="G39" ca="1" si="34">IF(G38&gt;=MinCash,IF(F42&gt;=G38+MinCash,-G38+MinCash,-F42),MinCash-G38)</f>
        <v>3439434.1351237134</v>
      </c>
      <c r="H39" s="64">
        <f t="shared" ref="H39" ca="1" si="35">IF(H38&gt;=MinCash,IF(G42&gt;=H38+MinCash,-H38+MinCash,-G42),MinCash-H38)</f>
        <v>2940336.1979786716</v>
      </c>
      <c r="I39" s="64">
        <f t="shared" ref="I39" ca="1" si="36">IF(I38&gt;=MinCash,IF(H42&gt;=I38+MinCash,-I38+MinCash,-H42),MinCash-I38)</f>
        <v>1728452.7851376866</v>
      </c>
      <c r="J39" s="64">
        <f t="shared" ref="J39" ca="1" si="37">IF(J38&gt;=MinCash,IF(I42&gt;=J38+MinCash,-J38+MinCash,-I42),MinCash-J38)</f>
        <v>1047731.739646798</v>
      </c>
      <c r="K39" s="64">
        <f t="shared" ref="K39" ca="1" si="38">IF(K38&gt;=MinCash,IF(J42&gt;=K38+MinCash,-K38+MinCash,-J42),MinCash-K38)</f>
        <v>865101.84579006024</v>
      </c>
      <c r="L39" s="64">
        <f t="shared" ref="L39" ca="1" si="39">IF(L38&gt;=MinCash,IF(K42&gt;=L38+MinCash,-L38+MinCash,-K42),MinCash-L38)</f>
        <v>427753.38623641734</v>
      </c>
      <c r="M39" s="64">
        <f t="shared" ref="M39" ca="1" si="40">IF(M38&gt;=MinCash,IF(L42&gt;=M38+MinCash,-M38+MinCash,-L42),MinCash-M38)</f>
        <v>-11022.278955607151</v>
      </c>
      <c r="N39" s="64">
        <f t="shared" ref="N39" ca="1" si="41">IF(N38&gt;=MinCash,IF(M42&gt;=N38+MinCash,-N38+MinCash,-M42),MinCash-N38)</f>
        <v>-454984.12881818396</v>
      </c>
      <c r="O39" s="64">
        <f t="shared" ref="O39" ca="1" si="42">IF(O38&gt;=MinCash,IF(N42&gt;=O38+MinCash,-O38+MinCash,-N42),MinCash-O38)</f>
        <v>-4156545.9467068254</v>
      </c>
      <c r="P39" s="65">
        <f t="shared" ref="P39" ca="1" si="43">IF(P38&gt;=MinCash,IF(O42&gt;=P38+MinCash,-P38+MinCash,-O42),MinCash-P38)</f>
        <v>-3957327.3333323714</v>
      </c>
      <c r="Q39" s="64">
        <f t="shared" ref="Q39" ca="1" si="44">IF(Q38&gt;=MinCash,IF(P42&gt;=Q38+MinCash,-Q38+MinCash,-P42),MinCash-Q38)</f>
        <v>-3146779.4291165173</v>
      </c>
      <c r="R39" s="64">
        <f t="shared" ref="R39" ca="1" si="45">IF(R38&gt;=MinCash,IF(Q42&gt;=R38+MinCash,-R38+MinCash,-Q42),MinCash-R38)</f>
        <v>-2652286.1779661328</v>
      </c>
      <c r="S39" s="64">
        <f t="shared" ref="S39" ca="1" si="46">IF(S38&gt;=MinCash,IF(R42&gt;=S38+MinCash,-S38+MinCash,-R42),MinCash-S38)</f>
        <v>-2224563.9464582494</v>
      </c>
      <c r="T39" s="64">
        <f t="shared" ref="T39" ca="1" si="47">IF(T38&gt;=MinCash,IF(S42&gt;=T38+MinCash,-T38+MinCash,-S42),MinCash-T38)</f>
        <v>-1795596.6760812197</v>
      </c>
      <c r="U39" s="64">
        <f t="shared" ref="U39" ca="1" si="48">IF(U38&gt;=MinCash,IF(T42&gt;=U38+MinCash,-U38+MinCash,-T42),MinCash-U38)</f>
        <v>-67524.992281858809</v>
      </c>
      <c r="V39" s="64">
        <f t="shared" ref="V39" ca="1" si="49">IF(V38&gt;=MinCash,IF(U42&gt;=V38+MinCash,-V38+MinCash,-U42),MinCash-V38)</f>
        <v>0</v>
      </c>
      <c r="W39" s="64">
        <f t="shared" ref="W39" ca="1" si="50">IF(W38&gt;=MinCash,IF(V42&gt;=W38+MinCash,-W38+MinCash,-V42),MinCash-W38)</f>
        <v>0</v>
      </c>
      <c r="X39" s="64">
        <f t="shared" ref="X39" ca="1" si="51">IF(X38&gt;=MinCash,IF(W42&gt;=X38+MinCash,-X38+MinCash,-W42),MinCash-X38)</f>
        <v>0</v>
      </c>
      <c r="Y39" s="64">
        <f t="shared" ref="Y39" ca="1" si="52">IF(Y38&gt;=MinCash,IF(X42&gt;=Y38+MinCash,-Y38+MinCash,-X42),MinCash-Y38)</f>
        <v>0</v>
      </c>
      <c r="Z39" s="64">
        <f t="shared" ref="Z39" ca="1" si="53">IF(Z38&gt;=MinCash,IF(Y42&gt;=Z38+MinCash,-Z38+MinCash,-Y42),MinCash-Z38)</f>
        <v>0</v>
      </c>
      <c r="AA39" s="64">
        <f t="shared" ref="AA39" ca="1" si="54">IF(AA38&gt;=MinCash,IF(Z42&gt;=AA38+MinCash,-AA38+MinCash,-Z42),MinCash-AA38)</f>
        <v>0</v>
      </c>
      <c r="AB39" s="65">
        <f t="shared" ref="AB39" ca="1" si="55">IF(AB38&gt;=MinCash,IF(AA42&gt;=AB38+MinCash,-AB38+MinCash,-AA42),MinCash-AB38)</f>
        <v>0</v>
      </c>
      <c r="AC39" s="64">
        <f t="shared" ref="AC39" ca="1" si="56">IF(AC38&gt;=MinCash,IF(AB42&gt;=AC38+MinCash,-AC38+MinCash,-AB42),MinCash-AC38)</f>
        <v>0</v>
      </c>
      <c r="AD39" s="64">
        <f t="shared" ref="AD39" ca="1" si="57">IF(AD38&gt;=MinCash,IF(AC42&gt;=AD38+MinCash,-AD38+MinCash,-AC42),MinCash-AD38)</f>
        <v>0</v>
      </c>
      <c r="AE39" s="64">
        <f t="shared" ref="AE39" ca="1" si="58">IF(AE38&gt;=MinCash,IF(AD42&gt;=AE38+MinCash,-AE38+MinCash,-AD42),MinCash-AE38)</f>
        <v>0</v>
      </c>
      <c r="AF39" s="64">
        <f t="shared" ref="AF39" ca="1" si="59">IF(AF38&gt;=MinCash,IF(AE42&gt;=AF38+MinCash,-AF38+MinCash,-AE42),MinCash-AF38)</f>
        <v>0</v>
      </c>
      <c r="AG39" s="64">
        <f t="shared" ref="AG39" ca="1" si="60">IF(AG38&gt;=MinCash,IF(AF42&gt;=AG38+MinCash,-AG38+MinCash,-AF42),MinCash-AG38)</f>
        <v>0</v>
      </c>
      <c r="AH39" s="64">
        <f t="shared" ref="AH39" ca="1" si="61">IF(AH38&gt;=MinCash,IF(AG42&gt;=AH38+MinCash,-AH38+MinCash,-AG42),MinCash-AH38)</f>
        <v>0</v>
      </c>
      <c r="AI39" s="64">
        <f t="shared" ref="AI39" ca="1" si="62">IF(AI38&gt;=MinCash,IF(AH42&gt;=AI38+MinCash,-AI38+MinCash,-AH42),MinCash-AI38)</f>
        <v>0</v>
      </c>
      <c r="AJ39" s="64">
        <f t="shared" ref="AJ39" ca="1" si="63">IF(AJ38&gt;=MinCash,IF(AI42&gt;=AJ38+MinCash,-AJ38+MinCash,-AI42),MinCash-AJ38)</f>
        <v>0</v>
      </c>
      <c r="AK39" s="64">
        <f t="shared" ref="AK39" ca="1" si="64">IF(AK38&gt;=MinCash,IF(AJ42&gt;=AK38+MinCash,-AK38+MinCash,-AJ42),MinCash-AK38)</f>
        <v>0</v>
      </c>
      <c r="AL39" s="64">
        <f t="shared" ref="AL39" ca="1" si="65">IF(AL38&gt;=MinCash,IF(AK42&gt;=AL38+MinCash,-AL38+MinCash,-AK42),MinCash-AL38)</f>
        <v>0</v>
      </c>
      <c r="AM39" s="64">
        <f t="shared" ref="AM39" ca="1" si="66">IF(AM38&gt;=MinCash,IF(AL42&gt;=AM38+MinCash,-AM38+MinCash,-AL42),MinCash-AM38)</f>
        <v>0</v>
      </c>
      <c r="AN39" s="65">
        <f t="shared" ref="AN39" ca="1" si="67">IF(AN38&gt;=MinCash,IF(AM42&gt;=AN38+MinCash,-AN38+MinCash,-AM42),MinCash-AN38)</f>
        <v>0</v>
      </c>
      <c r="AO39" s="64">
        <f t="shared" ref="AO39" ca="1" si="68">IF(AO38&gt;=MinCash,IF(AN42&gt;=AO38+MinCash,-AO38+MinCash,-AN42),MinCash-AO38)</f>
        <v>0</v>
      </c>
      <c r="AP39" s="64">
        <f t="shared" ref="AP39" ca="1" si="69">IF(AP38&gt;=MinCash,IF(AO42&gt;=AP38+MinCash,-AP38+MinCash,-AO42),MinCash-AP38)</f>
        <v>0</v>
      </c>
      <c r="AQ39" s="64">
        <f t="shared" ref="AQ39" ca="1" si="70">IF(AQ38&gt;=MinCash,IF(AP42&gt;=AQ38+MinCash,-AQ38+MinCash,-AP42),MinCash-AQ38)</f>
        <v>0</v>
      </c>
      <c r="AR39" s="64">
        <f t="shared" ref="AR39" ca="1" si="71">IF(AR38&gt;=MinCash,IF(AQ42&gt;=AR38+MinCash,-AR38+MinCash,-AQ42),MinCash-AR38)</f>
        <v>0</v>
      </c>
      <c r="AS39" s="64">
        <f t="shared" ref="AS39" ca="1" si="72">IF(AS38&gt;=MinCash,IF(AR42&gt;=AS38+MinCash,-AS38+MinCash,-AR42),MinCash-AS38)</f>
        <v>0</v>
      </c>
      <c r="AT39" s="64">
        <f t="shared" ref="AT39" ca="1" si="73">IF(AT38&gt;=MinCash,IF(AS42&gt;=AT38+MinCash,-AT38+MinCash,-AS42),MinCash-AT38)</f>
        <v>0</v>
      </c>
      <c r="AU39" s="64">
        <f t="shared" ref="AU39" ca="1" si="74">IF(AU38&gt;=MinCash,IF(AT42&gt;=AU38+MinCash,-AU38+MinCash,-AT42),MinCash-AU38)</f>
        <v>0</v>
      </c>
      <c r="AV39" s="64">
        <f t="shared" ref="AV39" ca="1" si="75">IF(AV38&gt;=MinCash,IF(AU42&gt;=AV38+MinCash,-AV38+MinCash,-AU42),MinCash-AV38)</f>
        <v>0</v>
      </c>
      <c r="AW39" s="64">
        <f t="shared" ref="AW39" ca="1" si="76">IF(AW38&gt;=MinCash,IF(AV42&gt;=AW38+MinCash,-AW38+MinCash,-AV42),MinCash-AW38)</f>
        <v>0</v>
      </c>
      <c r="AX39" s="64">
        <f t="shared" ref="AX39" ca="1" si="77">IF(AX38&gt;=MinCash,IF(AW42&gt;=AX38+MinCash,-AX38+MinCash,-AW42),MinCash-AX38)</f>
        <v>0</v>
      </c>
      <c r="AY39" s="64">
        <f t="shared" ref="AY39" ca="1" si="78">IF(AY38&gt;=MinCash,IF(AX42&gt;=AY38+MinCash,-AY38+MinCash,-AX42),MinCash-AY38)</f>
        <v>0</v>
      </c>
      <c r="AZ39" s="65">
        <f t="shared" ref="AZ39" ca="1" si="79">IF(AZ38&gt;=MinCash,IF(AY42&gt;=AZ38+MinCash,-AZ38+MinCash,-AY42),MinCash-AZ38)</f>
        <v>0</v>
      </c>
      <c r="BA39" s="64">
        <f t="shared" ref="BA39" ca="1" si="80">IF(BA38&gt;=MinCash,IF(AZ42&gt;=BA38+MinCash,-BA38+MinCash,-AZ42),MinCash-BA38)</f>
        <v>0</v>
      </c>
      <c r="BB39" s="64">
        <f t="shared" ref="BB39" ca="1" si="81">IF(BB38&gt;=MinCash,IF(BA42&gt;=BB38+MinCash,-BB38+MinCash,-BA42),MinCash-BB38)</f>
        <v>0</v>
      </c>
      <c r="BC39" s="64">
        <f t="shared" ref="BC39" ca="1" si="82">IF(BC38&gt;=MinCash,IF(BB42&gt;=BC38+MinCash,-BC38+MinCash,-BB42),MinCash-BC38)</f>
        <v>0</v>
      </c>
      <c r="BD39" s="64">
        <f t="shared" ref="BD39" ca="1" si="83">IF(BD38&gt;=MinCash,IF(BC42&gt;=BD38+MinCash,-BD38+MinCash,-BC42),MinCash-BD38)</f>
        <v>0</v>
      </c>
      <c r="BE39" s="64">
        <f t="shared" ref="BE39" ca="1" si="84">IF(BE38&gt;=MinCash,IF(BD42&gt;=BE38+MinCash,-BE38+MinCash,-BD42),MinCash-BE38)</f>
        <v>0</v>
      </c>
      <c r="BF39" s="64">
        <f t="shared" ref="BF39" ca="1" si="85">IF(BF38&gt;=MinCash,IF(BE42&gt;=BF38+MinCash,-BF38+MinCash,-BE42),MinCash-BF38)</f>
        <v>0</v>
      </c>
      <c r="BG39" s="64">
        <f t="shared" ref="BG39" ca="1" si="86">IF(BG38&gt;=MinCash,IF(BF42&gt;=BG38+MinCash,-BG38+MinCash,-BF42),MinCash-BG38)</f>
        <v>0</v>
      </c>
      <c r="BH39" s="64">
        <f t="shared" ref="BH39" ca="1" si="87">IF(BH38&gt;=MinCash,IF(BG42&gt;=BH38+MinCash,-BH38+MinCash,-BG42),MinCash-BH38)</f>
        <v>0</v>
      </c>
      <c r="BI39" s="64">
        <f t="shared" ref="BI39" ca="1" si="88">IF(BI38&gt;=MinCash,IF(BH42&gt;=BI38+MinCash,-BI38+MinCash,-BH42),MinCash-BI38)</f>
        <v>0</v>
      </c>
      <c r="BJ39" s="64">
        <f t="shared" ref="BJ39" ca="1" si="89">IF(BJ38&gt;=MinCash,IF(BI42&gt;=BJ38+MinCash,-BJ38+MinCash,-BI42),MinCash-BJ38)</f>
        <v>0</v>
      </c>
      <c r="BK39" s="64">
        <f t="shared" ref="BK39" ca="1" si="90">IF(BK38&gt;=MinCash,IF(BJ42&gt;=BK38+MinCash,-BK38+MinCash,-BJ42),MinCash-BK38)</f>
        <v>0</v>
      </c>
      <c r="BL39" s="66">
        <f t="shared" ref="BL39" ca="1" si="91">IF(BL38&gt;=MinCash,IF(BK42&gt;=BL38+MinCash,-BL38+MinCash,-BK42),MinCash-BL38)</f>
        <v>0</v>
      </c>
      <c r="BN39" s="26">
        <f t="shared" ref="BN39:BN40" ca="1" si="92">SUM(E39:P39)</f>
        <v>9886751.2219039779</v>
      </c>
      <c r="BO39" s="26">
        <f ca="1">SUM(Q39:AB39)</f>
        <v>-9886751.2219039761</v>
      </c>
      <c r="BP39" s="26">
        <f t="shared" ca="1" si="30"/>
        <v>0</v>
      </c>
      <c r="BQ39" s="26">
        <f t="shared" ca="1" si="31"/>
        <v>0</v>
      </c>
      <c r="BR39" s="26">
        <f t="shared" ca="1" si="32"/>
        <v>0</v>
      </c>
    </row>
    <row r="40" spans="1:70" x14ac:dyDescent="0.25">
      <c r="A40" s="22"/>
      <c r="B40" s="55" t="s">
        <v>130</v>
      </c>
      <c r="E40" s="5">
        <f t="shared" ref="E40:BL40" ca="1" si="93">SUM(E38:E39)</f>
        <v>10000</v>
      </c>
      <c r="F40" s="5">
        <f ca="1">SUM(F38:F39)</f>
        <v>10000</v>
      </c>
      <c r="G40" s="5">
        <f t="shared" ca="1" si="93"/>
        <v>10000</v>
      </c>
      <c r="H40" s="5">
        <f ca="1">SUM(H38:H39)</f>
        <v>10000</v>
      </c>
      <c r="I40" s="5">
        <f t="shared" ca="1" si="93"/>
        <v>10000</v>
      </c>
      <c r="J40" s="5">
        <f t="shared" ca="1" si="93"/>
        <v>10000</v>
      </c>
      <c r="K40" s="5">
        <f t="shared" ca="1" si="93"/>
        <v>10000</v>
      </c>
      <c r="L40" s="5">
        <f t="shared" ca="1" si="93"/>
        <v>10000</v>
      </c>
      <c r="M40" s="5">
        <f t="shared" ca="1" si="93"/>
        <v>10000</v>
      </c>
      <c r="N40" s="5">
        <f t="shared" ca="1" si="93"/>
        <v>10000</v>
      </c>
      <c r="O40" s="5">
        <f t="shared" ca="1" si="93"/>
        <v>10000</v>
      </c>
      <c r="P40" s="37">
        <f t="shared" ca="1" si="93"/>
        <v>10000</v>
      </c>
      <c r="Q40" s="5">
        <f t="shared" ca="1" si="93"/>
        <v>10000</v>
      </c>
      <c r="R40" s="5">
        <f t="shared" ca="1" si="93"/>
        <v>10000</v>
      </c>
      <c r="S40" s="5">
        <f t="shared" ca="1" si="93"/>
        <v>10000</v>
      </c>
      <c r="T40" s="5">
        <f t="shared" ca="1" si="93"/>
        <v>10000</v>
      </c>
      <c r="U40" s="5">
        <f t="shared" ca="1" si="93"/>
        <v>1304782.7445129016</v>
      </c>
      <c r="V40" s="5">
        <f t="shared" ca="1" si="93"/>
        <v>2222229.445012304</v>
      </c>
      <c r="W40" s="5">
        <f t="shared" ca="1" si="93"/>
        <v>2701345.9060173654</v>
      </c>
      <c r="X40" s="5">
        <f t="shared" ca="1" si="93"/>
        <v>2736804.355264131</v>
      </c>
      <c r="Y40" s="5">
        <f t="shared" ca="1" si="93"/>
        <v>2772392.7960933866</v>
      </c>
      <c r="Z40" s="5">
        <f t="shared" ca="1" si="93"/>
        <v>2808111.3508152296</v>
      </c>
      <c r="AA40" s="5">
        <f t="shared" ca="1" si="93"/>
        <v>2843960.1418505507</v>
      </c>
      <c r="AB40" s="37">
        <f t="shared" ca="1" si="93"/>
        <v>3225939.2917311322</v>
      </c>
      <c r="AC40" s="5">
        <f t="shared" ca="1" si="93"/>
        <v>3260609.3252528352</v>
      </c>
      <c r="AD40" s="5">
        <f t="shared" ca="1" si="93"/>
        <v>3295409.9630164015</v>
      </c>
      <c r="AE40" s="5">
        <f t="shared" ca="1" si="93"/>
        <v>3330341.3278868408</v>
      </c>
      <c r="AF40" s="5">
        <f t="shared" ca="1" si="93"/>
        <v>3365403.5428404259</v>
      </c>
      <c r="AG40" s="5">
        <f t="shared" ca="1" si="93"/>
        <v>3400596.7309647878</v>
      </c>
      <c r="AH40" s="5">
        <f t="shared" ca="1" si="93"/>
        <v>3435921.0154590094</v>
      </c>
      <c r="AI40" s="5">
        <f t="shared" ca="1" si="93"/>
        <v>3471140.0116972122</v>
      </c>
      <c r="AJ40" s="5">
        <f t="shared" ca="1" si="93"/>
        <v>3506490.3510381696</v>
      </c>
      <c r="AK40" s="5">
        <f t="shared" ca="1" si="93"/>
        <v>3541972.1570158843</v>
      </c>
      <c r="AL40" s="5">
        <f t="shared" ca="1" si="93"/>
        <v>3577585.5532761849</v>
      </c>
      <c r="AM40" s="5">
        <f t="shared" ca="1" si="93"/>
        <v>3613330.6635768237</v>
      </c>
      <c r="AN40" s="37">
        <f t="shared" ca="1" si="93"/>
        <v>4044191.6117875669</v>
      </c>
      <c r="AO40" s="5">
        <f t="shared" ca="1" si="93"/>
        <v>4078728.2242151597</v>
      </c>
      <c r="AP40" s="5">
        <f t="shared" ca="1" si="93"/>
        <v>4113396.9226288213</v>
      </c>
      <c r="AQ40" s="5">
        <f t="shared" ca="1" si="93"/>
        <v>4148082.4466195521</v>
      </c>
      <c r="AR40" s="5">
        <f t="shared" ca="1" si="93"/>
        <v>4182900.3051215149</v>
      </c>
      <c r="AS40" s="5">
        <f t="shared" ca="1" si="93"/>
        <v>4217850.6225659791</v>
      </c>
      <c r="AT40" s="5">
        <f t="shared" ca="1" si="93"/>
        <v>4252918.7086819829</v>
      </c>
      <c r="AU40" s="5">
        <f t="shared" ca="1" si="93"/>
        <v>4288119.5029408718</v>
      </c>
      <c r="AV40" s="5">
        <f t="shared" ca="1" si="93"/>
        <v>4323453.1301119523</v>
      </c>
      <c r="AW40" s="5">
        <f t="shared" ca="1" si="93"/>
        <v>4358919.7150773974</v>
      </c>
      <c r="AX40" s="5">
        <f t="shared" ca="1" si="93"/>
        <v>4394519.3828323465</v>
      </c>
      <c r="AY40" s="5">
        <f t="shared" ca="1" si="93"/>
        <v>4430252.258484995</v>
      </c>
      <c r="AZ40" s="37">
        <f t="shared" ca="1" si="93"/>
        <v>4911118.4672566941</v>
      </c>
      <c r="BA40" s="5">
        <f t="shared" ca="1" si="93"/>
        <v>4945644.9207219072</v>
      </c>
      <c r="BB40" s="5">
        <f t="shared" ca="1" si="93"/>
        <v>4980304.9580887165</v>
      </c>
      <c r="BC40" s="5">
        <f t="shared" ca="1" si="93"/>
        <v>5015098.7049185066</v>
      </c>
      <c r="BD40" s="5">
        <f t="shared" ca="1" si="93"/>
        <v>5049930.8323407434</v>
      </c>
      <c r="BE40" s="5">
        <f t="shared" ca="1" si="93"/>
        <v>5084896.920689432</v>
      </c>
      <c r="BF40" s="5">
        <f t="shared" ca="1" si="93"/>
        <v>5119997.0958668496</v>
      </c>
      <c r="BG40" s="5">
        <f t="shared" ca="1" si="93"/>
        <v>5155231.4838890973</v>
      </c>
      <c r="BH40" s="5">
        <f t="shared" ca="1" si="93"/>
        <v>5190600.2108861925</v>
      </c>
      <c r="BI40" s="5">
        <f t="shared" ca="1" si="93"/>
        <v>5226103.403102167</v>
      </c>
      <c r="BJ40" s="5">
        <f t="shared" ca="1" si="93"/>
        <v>5261691.1868951628</v>
      </c>
      <c r="BK40" s="5">
        <f t="shared" ca="1" si="93"/>
        <v>5297413.6887375237</v>
      </c>
      <c r="BL40" s="37">
        <f t="shared" ca="1" si="93"/>
        <v>5328271.0352158993</v>
      </c>
      <c r="BN40" s="27">
        <f t="shared" ca="1" si="92"/>
        <v>120000</v>
      </c>
      <c r="BO40" s="27">
        <f t="shared" ca="1" si="29"/>
        <v>20655566.031296998</v>
      </c>
      <c r="BP40" s="27">
        <f t="shared" ca="1" si="30"/>
        <v>41842992.253812142</v>
      </c>
      <c r="BQ40" s="27">
        <f t="shared" ca="1" si="31"/>
        <v>51700259.686537273</v>
      </c>
      <c r="BR40" s="27">
        <f t="shared" ca="1" si="32"/>
        <v>61655184.441352203</v>
      </c>
    </row>
    <row r="42" spans="1:70" x14ac:dyDescent="0.25">
      <c r="A42" s="5"/>
      <c r="B42" s="67" t="s">
        <v>131</v>
      </c>
      <c r="C42" s="4"/>
      <c r="D42" s="4"/>
      <c r="E42" s="68">
        <f ca="1">E39</f>
        <v>4093042.1010003863</v>
      </c>
      <c r="F42" s="69">
        <f ca="1">E42+F39</f>
        <v>8017820.8198036188</v>
      </c>
      <c r="G42" s="69">
        <f t="shared" ref="G42:BL42" ca="1" si="94">F42+G39</f>
        <v>11457254.954927333</v>
      </c>
      <c r="H42" s="69">
        <f t="shared" ca="1" si="94"/>
        <v>14397591.152906004</v>
      </c>
      <c r="I42" s="69">
        <f t="shared" ca="1" si="94"/>
        <v>16126043.938043691</v>
      </c>
      <c r="J42" s="69">
        <f t="shared" ca="1" si="94"/>
        <v>17173775.677690491</v>
      </c>
      <c r="K42" s="69">
        <f t="shared" ca="1" si="94"/>
        <v>18038877.523480549</v>
      </c>
      <c r="L42" s="69">
        <f t="shared" ca="1" si="94"/>
        <v>18466630.909716967</v>
      </c>
      <c r="M42" s="69">
        <f t="shared" ca="1" si="94"/>
        <v>18455608.630761359</v>
      </c>
      <c r="N42" s="69">
        <f t="shared" ca="1" si="94"/>
        <v>18000624.501943175</v>
      </c>
      <c r="O42" s="69">
        <f t="shared" ca="1" si="94"/>
        <v>13844078.555236349</v>
      </c>
      <c r="P42" s="70">
        <f t="shared" ca="1" si="94"/>
        <v>9886751.2219039779</v>
      </c>
      <c r="Q42" s="69">
        <f t="shared" ca="1" si="94"/>
        <v>6739971.7927874606</v>
      </c>
      <c r="R42" s="69">
        <f t="shared" ca="1" si="94"/>
        <v>4087685.6148213279</v>
      </c>
      <c r="S42" s="69">
        <f t="shared" ca="1" si="94"/>
        <v>1863121.6683630785</v>
      </c>
      <c r="T42" s="69">
        <f t="shared" ca="1" si="94"/>
        <v>67524.992281858809</v>
      </c>
      <c r="U42" s="69">
        <f t="shared" ca="1" si="94"/>
        <v>0</v>
      </c>
      <c r="V42" s="69">
        <f t="shared" ca="1" si="94"/>
        <v>0</v>
      </c>
      <c r="W42" s="69">
        <f t="shared" ca="1" si="94"/>
        <v>0</v>
      </c>
      <c r="X42" s="69">
        <f t="shared" ca="1" si="94"/>
        <v>0</v>
      </c>
      <c r="Y42" s="69">
        <f t="shared" ca="1" si="94"/>
        <v>0</v>
      </c>
      <c r="Z42" s="69">
        <f t="shared" ca="1" si="94"/>
        <v>0</v>
      </c>
      <c r="AA42" s="69">
        <f t="shared" ca="1" si="94"/>
        <v>0</v>
      </c>
      <c r="AB42" s="70">
        <f t="shared" ca="1" si="94"/>
        <v>0</v>
      </c>
      <c r="AC42" s="69">
        <f t="shared" ca="1" si="94"/>
        <v>0</v>
      </c>
      <c r="AD42" s="69">
        <f t="shared" ca="1" si="94"/>
        <v>0</v>
      </c>
      <c r="AE42" s="69">
        <f t="shared" ca="1" si="94"/>
        <v>0</v>
      </c>
      <c r="AF42" s="69">
        <f t="shared" ca="1" si="94"/>
        <v>0</v>
      </c>
      <c r="AG42" s="69">
        <f t="shared" ca="1" si="94"/>
        <v>0</v>
      </c>
      <c r="AH42" s="69">
        <f t="shared" ca="1" si="94"/>
        <v>0</v>
      </c>
      <c r="AI42" s="69">
        <f t="shared" ca="1" si="94"/>
        <v>0</v>
      </c>
      <c r="AJ42" s="69">
        <f t="shared" ca="1" si="94"/>
        <v>0</v>
      </c>
      <c r="AK42" s="69">
        <f t="shared" ca="1" si="94"/>
        <v>0</v>
      </c>
      <c r="AL42" s="69">
        <f t="shared" ca="1" si="94"/>
        <v>0</v>
      </c>
      <c r="AM42" s="69">
        <f t="shared" ca="1" si="94"/>
        <v>0</v>
      </c>
      <c r="AN42" s="70">
        <f t="shared" ca="1" si="94"/>
        <v>0</v>
      </c>
      <c r="AO42" s="69">
        <f t="shared" ca="1" si="94"/>
        <v>0</v>
      </c>
      <c r="AP42" s="69">
        <f t="shared" ca="1" si="94"/>
        <v>0</v>
      </c>
      <c r="AQ42" s="69">
        <f t="shared" ca="1" si="94"/>
        <v>0</v>
      </c>
      <c r="AR42" s="69">
        <f t="shared" ca="1" si="94"/>
        <v>0</v>
      </c>
      <c r="AS42" s="69">
        <f t="shared" ca="1" si="94"/>
        <v>0</v>
      </c>
      <c r="AT42" s="69">
        <f t="shared" ca="1" si="94"/>
        <v>0</v>
      </c>
      <c r="AU42" s="69">
        <f t="shared" ca="1" si="94"/>
        <v>0</v>
      </c>
      <c r="AV42" s="69">
        <f t="shared" ca="1" si="94"/>
        <v>0</v>
      </c>
      <c r="AW42" s="69">
        <f t="shared" ca="1" si="94"/>
        <v>0</v>
      </c>
      <c r="AX42" s="69">
        <f t="shared" ca="1" si="94"/>
        <v>0</v>
      </c>
      <c r="AY42" s="69">
        <f t="shared" ca="1" si="94"/>
        <v>0</v>
      </c>
      <c r="AZ42" s="70">
        <f t="shared" ca="1" si="94"/>
        <v>0</v>
      </c>
      <c r="BA42" s="69">
        <f t="shared" ca="1" si="94"/>
        <v>0</v>
      </c>
      <c r="BB42" s="69">
        <f t="shared" ca="1" si="94"/>
        <v>0</v>
      </c>
      <c r="BC42" s="69">
        <f t="shared" ca="1" si="94"/>
        <v>0</v>
      </c>
      <c r="BD42" s="69">
        <f t="shared" ca="1" si="94"/>
        <v>0</v>
      </c>
      <c r="BE42" s="69">
        <f t="shared" ca="1" si="94"/>
        <v>0</v>
      </c>
      <c r="BF42" s="69">
        <f t="shared" ca="1" si="94"/>
        <v>0</v>
      </c>
      <c r="BG42" s="69">
        <f t="shared" ca="1" si="94"/>
        <v>0</v>
      </c>
      <c r="BH42" s="69">
        <f t="shared" ca="1" si="94"/>
        <v>0</v>
      </c>
      <c r="BI42" s="69">
        <f t="shared" ca="1" si="94"/>
        <v>0</v>
      </c>
      <c r="BJ42" s="69">
        <f t="shared" ca="1" si="94"/>
        <v>0</v>
      </c>
      <c r="BK42" s="69">
        <f t="shared" ca="1" si="94"/>
        <v>0</v>
      </c>
      <c r="BL42" s="71">
        <f t="shared" ca="1" si="94"/>
        <v>0</v>
      </c>
      <c r="BN42" s="28">
        <f ca="1">P42</f>
        <v>9886751.2219039779</v>
      </c>
      <c r="BO42" s="28">
        <f ca="1">AB42</f>
        <v>0</v>
      </c>
      <c r="BP42" s="28">
        <f ca="1">AN42</f>
        <v>0</v>
      </c>
      <c r="BQ42" s="28">
        <f ca="1">AZ42</f>
        <v>0</v>
      </c>
      <c r="BR42" s="28">
        <f ca="1">BL42</f>
        <v>0</v>
      </c>
    </row>
  </sheetData>
  <sheetProtection algorithmName="SHA-512" hashValue="7d2cmLZgB/XoqUO84HThVdKp2r1AGbYAaQdAt/JCvt06ZsYkatcCXGTw8jLvcO0BTrfCCgjVUlFJgKuMKjotCQ==" saltValue="lEOgtUT5ENU7HYdcvICSRg==" spinCount="100000" sheet="1" objects="1" scenarios="1" selectLockedCells="1" selectUnlockedCells="1"/>
  <mergeCells count="1">
    <mergeCell ref="B2:B4"/>
  </mergeCells>
  <conditionalFormatting sqref="A7:BL42">
    <cfRule type="expression" dxfId="37" priority="2">
      <formula>IF(ABS(A7)&lt;1000,TRUE,FALSE)</formula>
    </cfRule>
  </conditionalFormatting>
  <conditionalFormatting sqref="BM7:BM28">
    <cfRule type="expression" dxfId="36" priority="1">
      <formula>IF(ABS(BM7)&lt;1000,TRUE,FALSE)</formula>
    </cfRule>
  </conditionalFormatting>
  <printOptions horizontalCentered="1"/>
  <pageMargins left="0.5" right="0.5" top="0.75" bottom="0.5" header="0.3" footer="0.3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6B5F-80D6-41B3-87E8-2B0FEEA17B4F}">
  <sheetPr>
    <tabColor theme="9" tint="0.59999389629810485"/>
    <pageSetUpPr fitToPage="1"/>
  </sheetPr>
  <dimension ref="A1:BS32"/>
  <sheetViews>
    <sheetView showGridLines="0" showRowColHeaders="0" workbookViewId="0">
      <pane xSplit="3" ySplit="5" topLeftCell="D6" activePane="bottomRight" state="frozen"/>
      <selection activeCell="E12" sqref="E12"/>
      <selection pane="topRight" activeCell="E12" sqref="E12"/>
      <selection pane="bottomLeft" activeCell="E12" sqref="E12"/>
      <selection pane="bottomRight" activeCell="B2" sqref="B2:B4"/>
    </sheetView>
  </sheetViews>
  <sheetFormatPr defaultColWidth="8.88671875" defaultRowHeight="12.6" outlineLevelCol="1" x14ac:dyDescent="0.25"/>
  <cols>
    <col min="1" max="1" width="8.109375" style="6" customWidth="1"/>
    <col min="2" max="2" width="22.88671875" style="6" customWidth="1"/>
    <col min="3" max="4" width="0.6640625" style="6" customWidth="1"/>
    <col min="5" max="15" width="7.21875" style="22" customWidth="1" outlineLevel="1"/>
    <col min="16" max="16" width="7.21875" style="22" customWidth="1"/>
    <col min="17" max="27" width="7.21875" style="22" hidden="1" customWidth="1" outlineLevel="1"/>
    <col min="28" max="28" width="7.21875" style="22" customWidth="1" collapsed="1"/>
    <col min="29" max="39" width="7.21875" style="22" hidden="1" customWidth="1" outlineLevel="1"/>
    <col min="40" max="40" width="7.21875" style="22" customWidth="1" collapsed="1"/>
    <col min="41" max="51" width="7.21875" style="22" hidden="1" customWidth="1" outlineLevel="1"/>
    <col min="52" max="52" width="7.21875" style="22" customWidth="1" collapsed="1"/>
    <col min="53" max="63" width="7.21875" style="22" hidden="1" customWidth="1" outlineLevel="1"/>
    <col min="64" max="64" width="7.21875" style="22" customWidth="1" collapsed="1"/>
    <col min="65" max="65" width="3.33203125" style="22" customWidth="1"/>
    <col min="66" max="70" width="8.5546875" style="22" customWidth="1"/>
    <col min="71" max="16384" width="8.88671875" style="6"/>
  </cols>
  <sheetData>
    <row r="1" spans="1:71" ht="27" customHeight="1" x14ac:dyDescent="0.3">
      <c r="A1" s="4"/>
      <c r="B1" s="36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20"/>
      <c r="BN1" s="19"/>
      <c r="BO1" s="19"/>
      <c r="BP1" s="19"/>
      <c r="BQ1" s="19"/>
      <c r="BR1" s="19"/>
      <c r="BS1" s="21"/>
    </row>
    <row r="2" spans="1:71" ht="1.2" customHeight="1" x14ac:dyDescent="0.25">
      <c r="A2" s="4"/>
      <c r="B2" s="381" t="s">
        <v>132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8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38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38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38"/>
    </row>
    <row r="3" spans="1:71" s="21" customFormat="1" ht="13.8" x14ac:dyDescent="0.3">
      <c r="A3" s="18"/>
      <c r="B3" s="382"/>
      <c r="C3" s="18"/>
      <c r="D3" s="18"/>
      <c r="E3" s="137">
        <v>1</v>
      </c>
      <c r="F3" s="138">
        <v>2</v>
      </c>
      <c r="G3" s="138">
        <v>3</v>
      </c>
      <c r="H3" s="138">
        <v>4</v>
      </c>
      <c r="I3" s="138">
        <v>5</v>
      </c>
      <c r="J3" s="138">
        <v>6</v>
      </c>
      <c r="K3" s="138">
        <v>7</v>
      </c>
      <c r="L3" s="138">
        <v>8</v>
      </c>
      <c r="M3" s="138">
        <v>9</v>
      </c>
      <c r="N3" s="138">
        <v>10</v>
      </c>
      <c r="O3" s="138">
        <v>11</v>
      </c>
      <c r="P3" s="23">
        <v>12</v>
      </c>
      <c r="Q3" s="138">
        <v>13</v>
      </c>
      <c r="R3" s="138">
        <v>14</v>
      </c>
      <c r="S3" s="138">
        <v>15</v>
      </c>
      <c r="T3" s="138">
        <v>16</v>
      </c>
      <c r="U3" s="138">
        <v>17</v>
      </c>
      <c r="V3" s="138">
        <v>18</v>
      </c>
      <c r="W3" s="138">
        <v>19</v>
      </c>
      <c r="X3" s="138">
        <v>20</v>
      </c>
      <c r="Y3" s="138">
        <v>21</v>
      </c>
      <c r="Z3" s="138">
        <v>22</v>
      </c>
      <c r="AA3" s="138">
        <v>23</v>
      </c>
      <c r="AB3" s="23">
        <v>24</v>
      </c>
      <c r="AC3" s="138">
        <v>25</v>
      </c>
      <c r="AD3" s="138">
        <v>26</v>
      </c>
      <c r="AE3" s="138">
        <v>27</v>
      </c>
      <c r="AF3" s="138">
        <v>28</v>
      </c>
      <c r="AG3" s="138">
        <v>29</v>
      </c>
      <c r="AH3" s="138">
        <v>30</v>
      </c>
      <c r="AI3" s="138">
        <v>31</v>
      </c>
      <c r="AJ3" s="138">
        <v>32</v>
      </c>
      <c r="AK3" s="138">
        <v>33</v>
      </c>
      <c r="AL3" s="138">
        <v>34</v>
      </c>
      <c r="AM3" s="138">
        <v>35</v>
      </c>
      <c r="AN3" s="23">
        <v>36</v>
      </c>
      <c r="AO3" s="138">
        <v>37</v>
      </c>
      <c r="AP3" s="138">
        <v>38</v>
      </c>
      <c r="AQ3" s="138">
        <v>39</v>
      </c>
      <c r="AR3" s="138">
        <v>40</v>
      </c>
      <c r="AS3" s="138">
        <v>41</v>
      </c>
      <c r="AT3" s="138">
        <v>42</v>
      </c>
      <c r="AU3" s="138">
        <v>43</v>
      </c>
      <c r="AV3" s="138">
        <v>44</v>
      </c>
      <c r="AW3" s="138">
        <v>45</v>
      </c>
      <c r="AX3" s="138">
        <v>46</v>
      </c>
      <c r="AY3" s="138">
        <v>47</v>
      </c>
      <c r="AZ3" s="23">
        <v>48</v>
      </c>
      <c r="BA3" s="138">
        <v>49</v>
      </c>
      <c r="BB3" s="138">
        <v>50</v>
      </c>
      <c r="BC3" s="138">
        <v>51</v>
      </c>
      <c r="BD3" s="138">
        <v>52</v>
      </c>
      <c r="BE3" s="138">
        <v>53</v>
      </c>
      <c r="BF3" s="138">
        <v>54</v>
      </c>
      <c r="BG3" s="138">
        <v>55</v>
      </c>
      <c r="BH3" s="138">
        <v>56</v>
      </c>
      <c r="BI3" s="138">
        <v>57</v>
      </c>
      <c r="BJ3" s="138">
        <v>58</v>
      </c>
      <c r="BK3" s="138">
        <v>59</v>
      </c>
      <c r="BL3" s="23">
        <v>60</v>
      </c>
      <c r="BM3" s="20"/>
      <c r="BN3" s="139" t="s">
        <v>13</v>
      </c>
      <c r="BO3" s="140" t="s">
        <v>14</v>
      </c>
      <c r="BP3" s="140" t="s">
        <v>15</v>
      </c>
      <c r="BQ3" s="140" t="s">
        <v>16</v>
      </c>
      <c r="BR3" s="141" t="s">
        <v>17</v>
      </c>
    </row>
    <row r="4" spans="1:71" ht="1.2" customHeight="1" x14ac:dyDescent="0.25">
      <c r="A4" s="4"/>
      <c r="B4" s="38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38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8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38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38"/>
    </row>
    <row r="5" spans="1:71" x14ac:dyDescent="0.25">
      <c r="A5" s="4"/>
      <c r="B5" s="174" t="s">
        <v>133</v>
      </c>
      <c r="C5" s="72"/>
      <c r="D5" s="7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7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37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7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37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37"/>
      <c r="BN5" s="5"/>
      <c r="BO5" s="5"/>
      <c r="BP5" s="5"/>
      <c r="BQ5" s="5"/>
      <c r="BR5" s="5"/>
    </row>
    <row r="6" spans="1:71" x14ac:dyDescent="0.25">
      <c r="A6" s="4"/>
      <c r="B6" s="4"/>
      <c r="C6" s="72"/>
      <c r="D6" s="7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7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37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7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37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37"/>
    </row>
    <row r="7" spans="1:71" s="76" customFormat="1" x14ac:dyDescent="0.25">
      <c r="A7" s="73"/>
      <c r="B7" s="74" t="s">
        <v>134</v>
      </c>
      <c r="C7" s="73"/>
      <c r="D7" s="73"/>
      <c r="E7" s="75">
        <f>IF(E9=0,0,C7+1)</f>
        <v>1</v>
      </c>
      <c r="F7" s="73">
        <f t="shared" ref="F7:BL7" si="0">IF(F8=0,0,E7+1)</f>
        <v>2</v>
      </c>
      <c r="G7" s="73">
        <f t="shared" si="0"/>
        <v>3</v>
      </c>
      <c r="H7" s="73">
        <f t="shared" si="0"/>
        <v>4</v>
      </c>
      <c r="I7" s="73">
        <f t="shared" si="0"/>
        <v>5</v>
      </c>
      <c r="J7" s="73">
        <f t="shared" si="0"/>
        <v>6</v>
      </c>
      <c r="K7" s="73">
        <f t="shared" si="0"/>
        <v>7</v>
      </c>
      <c r="L7" s="73">
        <f t="shared" si="0"/>
        <v>8</v>
      </c>
      <c r="M7" s="73">
        <f t="shared" si="0"/>
        <v>9</v>
      </c>
      <c r="N7" s="73">
        <f t="shared" si="0"/>
        <v>10</v>
      </c>
      <c r="O7" s="73">
        <f t="shared" si="0"/>
        <v>0</v>
      </c>
      <c r="P7" s="73">
        <f t="shared" si="0"/>
        <v>0</v>
      </c>
      <c r="Q7" s="73">
        <f t="shared" si="0"/>
        <v>0</v>
      </c>
      <c r="R7" s="73">
        <f t="shared" si="0"/>
        <v>0</v>
      </c>
      <c r="S7" s="73">
        <f t="shared" si="0"/>
        <v>0</v>
      </c>
      <c r="T7" s="73">
        <f t="shared" si="0"/>
        <v>0</v>
      </c>
      <c r="U7" s="73">
        <f t="shared" si="0"/>
        <v>0</v>
      </c>
      <c r="V7" s="73">
        <f t="shared" si="0"/>
        <v>0</v>
      </c>
      <c r="W7" s="73">
        <f t="shared" si="0"/>
        <v>0</v>
      </c>
      <c r="X7" s="73">
        <f t="shared" si="0"/>
        <v>0</v>
      </c>
      <c r="Y7" s="73">
        <f t="shared" si="0"/>
        <v>0</v>
      </c>
      <c r="Z7" s="73">
        <f t="shared" si="0"/>
        <v>0</v>
      </c>
      <c r="AA7" s="73">
        <f t="shared" si="0"/>
        <v>0</v>
      </c>
      <c r="AB7" s="73">
        <f t="shared" si="0"/>
        <v>0</v>
      </c>
      <c r="AC7" s="73">
        <f t="shared" si="0"/>
        <v>0</v>
      </c>
      <c r="AD7" s="73">
        <f t="shared" si="0"/>
        <v>0</v>
      </c>
      <c r="AE7" s="73">
        <f t="shared" si="0"/>
        <v>0</v>
      </c>
      <c r="AF7" s="73">
        <f t="shared" si="0"/>
        <v>0</v>
      </c>
      <c r="AG7" s="73">
        <f t="shared" si="0"/>
        <v>0</v>
      </c>
      <c r="AH7" s="73">
        <f t="shared" si="0"/>
        <v>0</v>
      </c>
      <c r="AI7" s="73">
        <f t="shared" si="0"/>
        <v>0</v>
      </c>
      <c r="AJ7" s="73">
        <f t="shared" si="0"/>
        <v>0</v>
      </c>
      <c r="AK7" s="73">
        <f t="shared" si="0"/>
        <v>0</v>
      </c>
      <c r="AL7" s="73">
        <f t="shared" si="0"/>
        <v>0</v>
      </c>
      <c r="AM7" s="73">
        <f t="shared" si="0"/>
        <v>0</v>
      </c>
      <c r="AN7" s="73">
        <f t="shared" si="0"/>
        <v>0</v>
      </c>
      <c r="AO7" s="73">
        <f t="shared" si="0"/>
        <v>0</v>
      </c>
      <c r="AP7" s="73">
        <f t="shared" si="0"/>
        <v>0</v>
      </c>
      <c r="AQ7" s="73">
        <f t="shared" si="0"/>
        <v>0</v>
      </c>
      <c r="AR7" s="73">
        <f t="shared" si="0"/>
        <v>0</v>
      </c>
      <c r="AS7" s="73">
        <f t="shared" si="0"/>
        <v>0</v>
      </c>
      <c r="AT7" s="73">
        <f t="shared" si="0"/>
        <v>0</v>
      </c>
      <c r="AU7" s="73">
        <f t="shared" si="0"/>
        <v>0</v>
      </c>
      <c r="AV7" s="73">
        <f t="shared" si="0"/>
        <v>0</v>
      </c>
      <c r="AW7" s="73">
        <f t="shared" si="0"/>
        <v>0</v>
      </c>
      <c r="AX7" s="73">
        <f t="shared" si="0"/>
        <v>0</v>
      </c>
      <c r="AY7" s="73">
        <f t="shared" si="0"/>
        <v>0</v>
      </c>
      <c r="AZ7" s="73">
        <f t="shared" si="0"/>
        <v>0</v>
      </c>
      <c r="BA7" s="73">
        <f t="shared" si="0"/>
        <v>0</v>
      </c>
      <c r="BB7" s="73">
        <f t="shared" si="0"/>
        <v>0</v>
      </c>
      <c r="BC7" s="73">
        <f t="shared" si="0"/>
        <v>0</v>
      </c>
      <c r="BD7" s="73">
        <f t="shared" si="0"/>
        <v>0</v>
      </c>
      <c r="BE7" s="73">
        <f t="shared" si="0"/>
        <v>0</v>
      </c>
      <c r="BF7" s="73">
        <f t="shared" si="0"/>
        <v>0</v>
      </c>
      <c r="BG7" s="73">
        <f t="shared" si="0"/>
        <v>0</v>
      </c>
      <c r="BH7" s="73">
        <f t="shared" si="0"/>
        <v>0</v>
      </c>
      <c r="BI7" s="73">
        <f t="shared" si="0"/>
        <v>0</v>
      </c>
      <c r="BJ7" s="73">
        <f t="shared" si="0"/>
        <v>0</v>
      </c>
      <c r="BK7" s="73">
        <f t="shared" si="0"/>
        <v>0</v>
      </c>
      <c r="BL7" s="73">
        <f t="shared" si="0"/>
        <v>0</v>
      </c>
      <c r="BM7" s="22"/>
      <c r="BN7" s="3"/>
      <c r="BO7" s="3"/>
      <c r="BP7" s="3"/>
      <c r="BQ7" s="3"/>
      <c r="BR7" s="3"/>
    </row>
    <row r="8" spans="1:71" x14ac:dyDescent="0.25">
      <c r="A8" s="4"/>
      <c r="B8" s="77" t="s">
        <v>0</v>
      </c>
      <c r="C8" s="4"/>
      <c r="D8" s="4"/>
      <c r="E8" s="78">
        <f>LoanAmount</f>
        <v>25000</v>
      </c>
      <c r="F8" s="5">
        <f t="shared" ref="F8:BL8" si="1">IF(E8-E11&lt;=0.1,0,E8-E11)</f>
        <v>22619.467914988505</v>
      </c>
      <c r="G8" s="5">
        <f t="shared" si="1"/>
        <v>20213.146732389385</v>
      </c>
      <c r="H8" s="5">
        <f t="shared" si="1"/>
        <v>17780.757070312105</v>
      </c>
      <c r="I8" s="5">
        <f t="shared" si="1"/>
        <v>15322.01652022899</v>
      </c>
      <c r="J8" s="5">
        <f t="shared" si="1"/>
        <v>12836.639614186641</v>
      </c>
      <c r="K8" s="5">
        <f t="shared" si="1"/>
        <v>10324.337791662167</v>
      </c>
      <c r="L8" s="5">
        <f t="shared" si="1"/>
        <v>7784.8193660603438</v>
      </c>
      <c r="M8" s="5">
        <f t="shared" si="1"/>
        <v>5217.7894908478338</v>
      </c>
      <c r="N8" s="5">
        <f t="shared" si="1"/>
        <v>2622.9501253205221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1"/>
        <v>0</v>
      </c>
      <c r="X8" s="5">
        <f t="shared" si="1"/>
        <v>0</v>
      </c>
      <c r="Y8" s="5">
        <f t="shared" si="1"/>
        <v>0</v>
      </c>
      <c r="Z8" s="5">
        <f t="shared" si="1"/>
        <v>0</v>
      </c>
      <c r="AA8" s="5">
        <f t="shared" si="1"/>
        <v>0</v>
      </c>
      <c r="AB8" s="5">
        <f t="shared" si="1"/>
        <v>0</v>
      </c>
      <c r="AC8" s="5">
        <f t="shared" si="1"/>
        <v>0</v>
      </c>
      <c r="AD8" s="5">
        <f t="shared" si="1"/>
        <v>0</v>
      </c>
      <c r="AE8" s="5">
        <f t="shared" si="1"/>
        <v>0</v>
      </c>
      <c r="AF8" s="5">
        <f t="shared" si="1"/>
        <v>0</v>
      </c>
      <c r="AG8" s="5">
        <f t="shared" si="1"/>
        <v>0</v>
      </c>
      <c r="AH8" s="5">
        <f t="shared" si="1"/>
        <v>0</v>
      </c>
      <c r="AI8" s="5">
        <f t="shared" si="1"/>
        <v>0</v>
      </c>
      <c r="AJ8" s="5">
        <f t="shared" si="1"/>
        <v>0</v>
      </c>
      <c r="AK8" s="5">
        <f t="shared" si="1"/>
        <v>0</v>
      </c>
      <c r="AL8" s="5">
        <f t="shared" si="1"/>
        <v>0</v>
      </c>
      <c r="AM8" s="5">
        <f t="shared" si="1"/>
        <v>0</v>
      </c>
      <c r="AN8" s="5">
        <f t="shared" si="1"/>
        <v>0</v>
      </c>
      <c r="AO8" s="5">
        <f t="shared" si="1"/>
        <v>0</v>
      </c>
      <c r="AP8" s="5">
        <f t="shared" si="1"/>
        <v>0</v>
      </c>
      <c r="AQ8" s="5">
        <f t="shared" si="1"/>
        <v>0</v>
      </c>
      <c r="AR8" s="5">
        <f t="shared" si="1"/>
        <v>0</v>
      </c>
      <c r="AS8" s="5">
        <f t="shared" si="1"/>
        <v>0</v>
      </c>
      <c r="AT8" s="5">
        <f t="shared" si="1"/>
        <v>0</v>
      </c>
      <c r="AU8" s="5">
        <f t="shared" si="1"/>
        <v>0</v>
      </c>
      <c r="AV8" s="5">
        <f t="shared" si="1"/>
        <v>0</v>
      </c>
      <c r="AW8" s="5">
        <f t="shared" si="1"/>
        <v>0</v>
      </c>
      <c r="AX8" s="5">
        <f t="shared" si="1"/>
        <v>0</v>
      </c>
      <c r="AY8" s="5">
        <f t="shared" si="1"/>
        <v>0</v>
      </c>
      <c r="AZ8" s="5">
        <f t="shared" si="1"/>
        <v>0</v>
      </c>
      <c r="BA8" s="5">
        <f t="shared" si="1"/>
        <v>0</v>
      </c>
      <c r="BB8" s="5">
        <f t="shared" si="1"/>
        <v>0</v>
      </c>
      <c r="BC8" s="5">
        <f t="shared" si="1"/>
        <v>0</v>
      </c>
      <c r="BD8" s="5">
        <f t="shared" si="1"/>
        <v>0</v>
      </c>
      <c r="BE8" s="5">
        <f t="shared" si="1"/>
        <v>0</v>
      </c>
      <c r="BF8" s="5">
        <f t="shared" si="1"/>
        <v>0</v>
      </c>
      <c r="BG8" s="5">
        <f t="shared" si="1"/>
        <v>0</v>
      </c>
      <c r="BH8" s="5">
        <f t="shared" si="1"/>
        <v>0</v>
      </c>
      <c r="BI8" s="5">
        <f t="shared" si="1"/>
        <v>0</v>
      </c>
      <c r="BJ8" s="5">
        <f t="shared" si="1"/>
        <v>0</v>
      </c>
      <c r="BK8" s="5">
        <f t="shared" si="1"/>
        <v>0</v>
      </c>
      <c r="BL8" s="5">
        <f t="shared" si="1"/>
        <v>0</v>
      </c>
      <c r="BN8" s="3"/>
      <c r="BO8" s="3"/>
      <c r="BP8" s="3"/>
      <c r="BQ8" s="3"/>
      <c r="BR8" s="3"/>
    </row>
    <row r="9" spans="1:71" s="83" customFormat="1" x14ac:dyDescent="0.25">
      <c r="A9" s="79"/>
      <c r="B9" s="80" t="s">
        <v>135</v>
      </c>
      <c r="C9" s="79"/>
      <c r="D9" s="79"/>
      <c r="E9" s="81">
        <f>IF(E8=0,0,PMT(LendingRate/12,LoanTerm, -LoanAmount))</f>
        <v>2651.3654183448298</v>
      </c>
      <c r="F9" s="82">
        <f t="shared" ref="F9:AK9" si="2">IF(F8=0,0, PMT(LendingRate/12,LoanTerm, -LoanAmount))</f>
        <v>2651.3654183448298</v>
      </c>
      <c r="G9" s="82">
        <f t="shared" si="2"/>
        <v>2651.3654183448298</v>
      </c>
      <c r="H9" s="82">
        <f t="shared" si="2"/>
        <v>2651.3654183448298</v>
      </c>
      <c r="I9" s="82">
        <f t="shared" si="2"/>
        <v>2651.3654183448298</v>
      </c>
      <c r="J9" s="82">
        <f t="shared" si="2"/>
        <v>2651.3654183448298</v>
      </c>
      <c r="K9" s="82">
        <f t="shared" si="2"/>
        <v>2651.3654183448298</v>
      </c>
      <c r="L9" s="82">
        <f t="shared" si="2"/>
        <v>2651.3654183448298</v>
      </c>
      <c r="M9" s="82">
        <f t="shared" si="2"/>
        <v>2651.3654183448298</v>
      </c>
      <c r="N9" s="82">
        <f t="shared" si="2"/>
        <v>2651.3654183448298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2"/>
        <v>0</v>
      </c>
      <c r="T9" s="82">
        <f t="shared" si="2"/>
        <v>0</v>
      </c>
      <c r="U9" s="82">
        <f t="shared" si="2"/>
        <v>0</v>
      </c>
      <c r="V9" s="82">
        <f t="shared" si="2"/>
        <v>0</v>
      </c>
      <c r="W9" s="82">
        <f t="shared" si="2"/>
        <v>0</v>
      </c>
      <c r="X9" s="82">
        <f t="shared" si="2"/>
        <v>0</v>
      </c>
      <c r="Y9" s="82">
        <f t="shared" si="2"/>
        <v>0</v>
      </c>
      <c r="Z9" s="82">
        <f t="shared" si="2"/>
        <v>0</v>
      </c>
      <c r="AA9" s="82">
        <f t="shared" si="2"/>
        <v>0</v>
      </c>
      <c r="AB9" s="82">
        <f t="shared" si="2"/>
        <v>0</v>
      </c>
      <c r="AC9" s="82">
        <f t="shared" si="2"/>
        <v>0</v>
      </c>
      <c r="AD9" s="82">
        <f t="shared" si="2"/>
        <v>0</v>
      </c>
      <c r="AE9" s="82">
        <f t="shared" si="2"/>
        <v>0</v>
      </c>
      <c r="AF9" s="82">
        <f t="shared" si="2"/>
        <v>0</v>
      </c>
      <c r="AG9" s="82">
        <f t="shared" si="2"/>
        <v>0</v>
      </c>
      <c r="AH9" s="82">
        <f t="shared" si="2"/>
        <v>0</v>
      </c>
      <c r="AI9" s="82">
        <f t="shared" si="2"/>
        <v>0</v>
      </c>
      <c r="AJ9" s="82">
        <f t="shared" si="2"/>
        <v>0</v>
      </c>
      <c r="AK9" s="82">
        <f t="shared" si="2"/>
        <v>0</v>
      </c>
      <c r="AL9" s="82">
        <f t="shared" ref="AL9:BL9" si="3">IF(AL8=0,0, PMT(LendingRate/12,LoanTerm, -LoanAmount))</f>
        <v>0</v>
      </c>
      <c r="AM9" s="82">
        <f t="shared" si="3"/>
        <v>0</v>
      </c>
      <c r="AN9" s="82">
        <f t="shared" si="3"/>
        <v>0</v>
      </c>
      <c r="AO9" s="82">
        <f t="shared" si="3"/>
        <v>0</v>
      </c>
      <c r="AP9" s="82">
        <f t="shared" si="3"/>
        <v>0</v>
      </c>
      <c r="AQ9" s="82">
        <f t="shared" si="3"/>
        <v>0</v>
      </c>
      <c r="AR9" s="82">
        <f t="shared" si="3"/>
        <v>0</v>
      </c>
      <c r="AS9" s="82">
        <f t="shared" si="3"/>
        <v>0</v>
      </c>
      <c r="AT9" s="82">
        <f t="shared" si="3"/>
        <v>0</v>
      </c>
      <c r="AU9" s="82">
        <f t="shared" si="3"/>
        <v>0</v>
      </c>
      <c r="AV9" s="82">
        <f t="shared" si="3"/>
        <v>0</v>
      </c>
      <c r="AW9" s="82">
        <f t="shared" si="3"/>
        <v>0</v>
      </c>
      <c r="AX9" s="82">
        <f t="shared" si="3"/>
        <v>0</v>
      </c>
      <c r="AY9" s="82">
        <f t="shared" si="3"/>
        <v>0</v>
      </c>
      <c r="AZ9" s="82">
        <f t="shared" si="3"/>
        <v>0</v>
      </c>
      <c r="BA9" s="82">
        <f t="shared" si="3"/>
        <v>0</v>
      </c>
      <c r="BB9" s="82">
        <f t="shared" si="3"/>
        <v>0</v>
      </c>
      <c r="BC9" s="82">
        <f t="shared" si="3"/>
        <v>0</v>
      </c>
      <c r="BD9" s="82">
        <f t="shared" si="3"/>
        <v>0</v>
      </c>
      <c r="BE9" s="82">
        <f t="shared" si="3"/>
        <v>0</v>
      </c>
      <c r="BF9" s="82">
        <f t="shared" si="3"/>
        <v>0</v>
      </c>
      <c r="BG9" s="82">
        <f t="shared" si="3"/>
        <v>0</v>
      </c>
      <c r="BH9" s="82">
        <f t="shared" si="3"/>
        <v>0</v>
      </c>
      <c r="BI9" s="82">
        <f t="shared" si="3"/>
        <v>0</v>
      </c>
      <c r="BJ9" s="82">
        <f t="shared" si="3"/>
        <v>0</v>
      </c>
      <c r="BK9" s="82">
        <f t="shared" si="3"/>
        <v>0</v>
      </c>
      <c r="BL9" s="82">
        <f t="shared" si="3"/>
        <v>0</v>
      </c>
      <c r="BM9" s="22"/>
      <c r="BN9" s="3"/>
      <c r="BO9" s="3"/>
      <c r="BP9" s="3"/>
      <c r="BQ9" s="3"/>
      <c r="BR9" s="3"/>
    </row>
    <row r="10" spans="1:71" s="83" customFormat="1" x14ac:dyDescent="0.25">
      <c r="A10" s="79"/>
      <c r="B10" s="84" t="s">
        <v>98</v>
      </c>
      <c r="C10" s="79"/>
      <c r="D10" s="79"/>
      <c r="E10" s="85">
        <f t="shared" ref="E10:AJ10" si="4">E8*LendingRate/12</f>
        <v>270.83333333333331</v>
      </c>
      <c r="F10" s="86">
        <f t="shared" si="4"/>
        <v>245.04423574570879</v>
      </c>
      <c r="G10" s="86">
        <f t="shared" si="4"/>
        <v>218.97575626755167</v>
      </c>
      <c r="H10" s="86">
        <f t="shared" si="4"/>
        <v>192.62486826171448</v>
      </c>
      <c r="I10" s="86">
        <f t="shared" si="4"/>
        <v>165.98851230248073</v>
      </c>
      <c r="J10" s="86">
        <f t="shared" si="4"/>
        <v>139.06359582035529</v>
      </c>
      <c r="K10" s="86">
        <f t="shared" si="4"/>
        <v>111.84699274300681</v>
      </c>
      <c r="L10" s="86">
        <f t="shared" si="4"/>
        <v>84.335543132320396</v>
      </c>
      <c r="M10" s="86">
        <f t="shared" si="4"/>
        <v>56.526052817518206</v>
      </c>
      <c r="N10" s="86">
        <f t="shared" si="4"/>
        <v>28.415293024305658</v>
      </c>
      <c r="O10" s="86">
        <f t="shared" si="4"/>
        <v>0</v>
      </c>
      <c r="P10" s="86">
        <f t="shared" si="4"/>
        <v>0</v>
      </c>
      <c r="Q10" s="86">
        <f t="shared" si="4"/>
        <v>0</v>
      </c>
      <c r="R10" s="86">
        <f t="shared" si="4"/>
        <v>0</v>
      </c>
      <c r="S10" s="86">
        <f t="shared" si="4"/>
        <v>0</v>
      </c>
      <c r="T10" s="86">
        <f t="shared" si="4"/>
        <v>0</v>
      </c>
      <c r="U10" s="86">
        <f t="shared" si="4"/>
        <v>0</v>
      </c>
      <c r="V10" s="86">
        <f t="shared" si="4"/>
        <v>0</v>
      </c>
      <c r="W10" s="86">
        <f t="shared" si="4"/>
        <v>0</v>
      </c>
      <c r="X10" s="86">
        <f t="shared" si="4"/>
        <v>0</v>
      </c>
      <c r="Y10" s="86">
        <f t="shared" si="4"/>
        <v>0</v>
      </c>
      <c r="Z10" s="86">
        <f t="shared" si="4"/>
        <v>0</v>
      </c>
      <c r="AA10" s="86">
        <f t="shared" si="4"/>
        <v>0</v>
      </c>
      <c r="AB10" s="86">
        <f t="shared" si="4"/>
        <v>0</v>
      </c>
      <c r="AC10" s="86">
        <f t="shared" si="4"/>
        <v>0</v>
      </c>
      <c r="AD10" s="86">
        <f t="shared" si="4"/>
        <v>0</v>
      </c>
      <c r="AE10" s="86">
        <f t="shared" si="4"/>
        <v>0</v>
      </c>
      <c r="AF10" s="86">
        <f t="shared" si="4"/>
        <v>0</v>
      </c>
      <c r="AG10" s="86">
        <f t="shared" si="4"/>
        <v>0</v>
      </c>
      <c r="AH10" s="86">
        <f t="shared" si="4"/>
        <v>0</v>
      </c>
      <c r="AI10" s="86">
        <f t="shared" si="4"/>
        <v>0</v>
      </c>
      <c r="AJ10" s="86">
        <f t="shared" si="4"/>
        <v>0</v>
      </c>
      <c r="AK10" s="86">
        <f t="shared" ref="AK10:BL10" si="5">AK8*LendingRate/12</f>
        <v>0</v>
      </c>
      <c r="AL10" s="86">
        <f t="shared" si="5"/>
        <v>0</v>
      </c>
      <c r="AM10" s="86">
        <f t="shared" si="5"/>
        <v>0</v>
      </c>
      <c r="AN10" s="86">
        <f t="shared" si="5"/>
        <v>0</v>
      </c>
      <c r="AO10" s="86">
        <f t="shared" si="5"/>
        <v>0</v>
      </c>
      <c r="AP10" s="86">
        <f t="shared" si="5"/>
        <v>0</v>
      </c>
      <c r="AQ10" s="86">
        <f t="shared" si="5"/>
        <v>0</v>
      </c>
      <c r="AR10" s="86">
        <f t="shared" si="5"/>
        <v>0</v>
      </c>
      <c r="AS10" s="86">
        <f t="shared" si="5"/>
        <v>0</v>
      </c>
      <c r="AT10" s="86">
        <f t="shared" si="5"/>
        <v>0</v>
      </c>
      <c r="AU10" s="86">
        <f t="shared" si="5"/>
        <v>0</v>
      </c>
      <c r="AV10" s="86">
        <f t="shared" si="5"/>
        <v>0</v>
      </c>
      <c r="AW10" s="86">
        <f t="shared" si="5"/>
        <v>0</v>
      </c>
      <c r="AX10" s="86">
        <f t="shared" si="5"/>
        <v>0</v>
      </c>
      <c r="AY10" s="86">
        <f t="shared" si="5"/>
        <v>0</v>
      </c>
      <c r="AZ10" s="86">
        <f t="shared" si="5"/>
        <v>0</v>
      </c>
      <c r="BA10" s="86">
        <f t="shared" si="5"/>
        <v>0</v>
      </c>
      <c r="BB10" s="86">
        <f t="shared" si="5"/>
        <v>0</v>
      </c>
      <c r="BC10" s="86">
        <f t="shared" si="5"/>
        <v>0</v>
      </c>
      <c r="BD10" s="86">
        <f t="shared" si="5"/>
        <v>0</v>
      </c>
      <c r="BE10" s="86">
        <f t="shared" si="5"/>
        <v>0</v>
      </c>
      <c r="BF10" s="86">
        <f t="shared" si="5"/>
        <v>0</v>
      </c>
      <c r="BG10" s="86">
        <f t="shared" si="5"/>
        <v>0</v>
      </c>
      <c r="BH10" s="86">
        <f t="shared" si="5"/>
        <v>0</v>
      </c>
      <c r="BI10" s="86">
        <f t="shared" si="5"/>
        <v>0</v>
      </c>
      <c r="BJ10" s="86">
        <f t="shared" si="5"/>
        <v>0</v>
      </c>
      <c r="BK10" s="86">
        <f t="shared" si="5"/>
        <v>0</v>
      </c>
      <c r="BL10" s="86">
        <f t="shared" si="5"/>
        <v>0</v>
      </c>
      <c r="BM10" s="22"/>
      <c r="BN10" s="3"/>
      <c r="BO10" s="3"/>
      <c r="BP10" s="3"/>
      <c r="BQ10" s="3"/>
      <c r="BR10" s="3"/>
    </row>
    <row r="11" spans="1:71" s="83" customFormat="1" x14ac:dyDescent="0.25">
      <c r="A11" s="79"/>
      <c r="B11" s="87" t="s">
        <v>136</v>
      </c>
      <c r="C11" s="79"/>
      <c r="D11" s="79"/>
      <c r="E11" s="81">
        <f t="shared" ref="E11:BL11" si="6">E9-E10</f>
        <v>2380.5320850114963</v>
      </c>
      <c r="F11" s="82">
        <f t="shared" si="6"/>
        <v>2406.3211825991211</v>
      </c>
      <c r="G11" s="82">
        <f t="shared" si="6"/>
        <v>2432.389662077278</v>
      </c>
      <c r="H11" s="82">
        <f t="shared" si="6"/>
        <v>2458.7405500831155</v>
      </c>
      <c r="I11" s="82">
        <f t="shared" si="6"/>
        <v>2485.3769060423492</v>
      </c>
      <c r="J11" s="82">
        <f t="shared" si="6"/>
        <v>2512.3018225244746</v>
      </c>
      <c r="K11" s="82">
        <f t="shared" si="6"/>
        <v>2539.5184256018229</v>
      </c>
      <c r="L11" s="82">
        <f t="shared" si="6"/>
        <v>2567.0298752125095</v>
      </c>
      <c r="M11" s="82">
        <f t="shared" si="6"/>
        <v>2594.8393655273117</v>
      </c>
      <c r="N11" s="82">
        <f t="shared" si="6"/>
        <v>2622.950125320524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6"/>
        <v>0</v>
      </c>
      <c r="T11" s="82">
        <f t="shared" si="6"/>
        <v>0</v>
      </c>
      <c r="U11" s="82">
        <f t="shared" si="6"/>
        <v>0</v>
      </c>
      <c r="V11" s="82">
        <f t="shared" si="6"/>
        <v>0</v>
      </c>
      <c r="W11" s="82">
        <f t="shared" si="6"/>
        <v>0</v>
      </c>
      <c r="X11" s="82">
        <f t="shared" si="6"/>
        <v>0</v>
      </c>
      <c r="Y11" s="82">
        <f t="shared" si="6"/>
        <v>0</v>
      </c>
      <c r="Z11" s="82">
        <f t="shared" si="6"/>
        <v>0</v>
      </c>
      <c r="AA11" s="82">
        <f t="shared" si="6"/>
        <v>0</v>
      </c>
      <c r="AB11" s="82">
        <f t="shared" si="6"/>
        <v>0</v>
      </c>
      <c r="AC11" s="82">
        <f t="shared" si="6"/>
        <v>0</v>
      </c>
      <c r="AD11" s="82">
        <f t="shared" si="6"/>
        <v>0</v>
      </c>
      <c r="AE11" s="82">
        <f t="shared" si="6"/>
        <v>0</v>
      </c>
      <c r="AF11" s="82">
        <f t="shared" si="6"/>
        <v>0</v>
      </c>
      <c r="AG11" s="82">
        <f t="shared" si="6"/>
        <v>0</v>
      </c>
      <c r="AH11" s="82">
        <f t="shared" si="6"/>
        <v>0</v>
      </c>
      <c r="AI11" s="82">
        <f t="shared" si="6"/>
        <v>0</v>
      </c>
      <c r="AJ11" s="82">
        <f t="shared" si="6"/>
        <v>0</v>
      </c>
      <c r="AK11" s="82">
        <f t="shared" si="6"/>
        <v>0</v>
      </c>
      <c r="AL11" s="82">
        <f t="shared" si="6"/>
        <v>0</v>
      </c>
      <c r="AM11" s="82">
        <f t="shared" si="6"/>
        <v>0</v>
      </c>
      <c r="AN11" s="82">
        <f t="shared" si="6"/>
        <v>0</v>
      </c>
      <c r="AO11" s="82">
        <f t="shared" si="6"/>
        <v>0</v>
      </c>
      <c r="AP11" s="82">
        <f t="shared" si="6"/>
        <v>0</v>
      </c>
      <c r="AQ11" s="82">
        <f t="shared" si="6"/>
        <v>0</v>
      </c>
      <c r="AR11" s="82">
        <f t="shared" si="6"/>
        <v>0</v>
      </c>
      <c r="AS11" s="82">
        <f t="shared" si="6"/>
        <v>0</v>
      </c>
      <c r="AT11" s="82">
        <f t="shared" si="6"/>
        <v>0</v>
      </c>
      <c r="AU11" s="82">
        <f t="shared" si="6"/>
        <v>0</v>
      </c>
      <c r="AV11" s="82">
        <f t="shared" si="6"/>
        <v>0</v>
      </c>
      <c r="AW11" s="82">
        <f t="shared" si="6"/>
        <v>0</v>
      </c>
      <c r="AX11" s="82">
        <f t="shared" si="6"/>
        <v>0</v>
      </c>
      <c r="AY11" s="82">
        <f t="shared" si="6"/>
        <v>0</v>
      </c>
      <c r="AZ11" s="82">
        <f t="shared" si="6"/>
        <v>0</v>
      </c>
      <c r="BA11" s="82">
        <f t="shared" si="6"/>
        <v>0</v>
      </c>
      <c r="BB11" s="82">
        <f t="shared" si="6"/>
        <v>0</v>
      </c>
      <c r="BC11" s="82">
        <f t="shared" si="6"/>
        <v>0</v>
      </c>
      <c r="BD11" s="82">
        <f t="shared" si="6"/>
        <v>0</v>
      </c>
      <c r="BE11" s="82">
        <f t="shared" si="6"/>
        <v>0</v>
      </c>
      <c r="BF11" s="82">
        <f t="shared" si="6"/>
        <v>0</v>
      </c>
      <c r="BG11" s="82">
        <f t="shared" si="6"/>
        <v>0</v>
      </c>
      <c r="BH11" s="82">
        <f t="shared" si="6"/>
        <v>0</v>
      </c>
      <c r="BI11" s="82">
        <f t="shared" si="6"/>
        <v>0</v>
      </c>
      <c r="BJ11" s="82">
        <f t="shared" si="6"/>
        <v>0</v>
      </c>
      <c r="BK11" s="82">
        <f t="shared" si="6"/>
        <v>0</v>
      </c>
      <c r="BL11" s="82">
        <f t="shared" si="6"/>
        <v>0</v>
      </c>
      <c r="BM11" s="22"/>
      <c r="BN11" s="3"/>
      <c r="BO11" s="3"/>
      <c r="BP11" s="3"/>
      <c r="BQ11" s="3"/>
      <c r="BR11" s="3"/>
    </row>
    <row r="13" spans="1:71" s="88" customFormat="1" x14ac:dyDescent="0.25">
      <c r="B13" s="89" t="s">
        <v>137</v>
      </c>
      <c r="C13" s="2"/>
      <c r="D13" s="2"/>
      <c r="E13" s="90">
        <f>LoansStart</f>
        <v>200</v>
      </c>
      <c r="F13" s="91">
        <f t="shared" ref="F13:AK13" si="7">E13*(1+LoanGrowthPct)</f>
        <v>200.2</v>
      </c>
      <c r="G13" s="91">
        <f t="shared" si="7"/>
        <v>200.40019999999996</v>
      </c>
      <c r="H13" s="91">
        <f t="shared" si="7"/>
        <v>200.60060019999995</v>
      </c>
      <c r="I13" s="91">
        <f t="shared" si="7"/>
        <v>200.80120080019992</v>
      </c>
      <c r="J13" s="91">
        <f t="shared" si="7"/>
        <v>201.00200200100011</v>
      </c>
      <c r="K13" s="91">
        <f t="shared" si="7"/>
        <v>201.2030040030011</v>
      </c>
      <c r="L13" s="91">
        <f t="shared" si="7"/>
        <v>201.40420700700409</v>
      </c>
      <c r="M13" s="91">
        <f t="shared" si="7"/>
        <v>201.60561121401108</v>
      </c>
      <c r="N13" s="91">
        <f t="shared" si="7"/>
        <v>201.80721682522505</v>
      </c>
      <c r="O13" s="91">
        <f t="shared" si="7"/>
        <v>202.00902404205027</v>
      </c>
      <c r="P13" s="92">
        <f t="shared" si="7"/>
        <v>202.21103306609231</v>
      </c>
      <c r="Q13" s="91">
        <f t="shared" si="7"/>
        <v>202.41324409915839</v>
      </c>
      <c r="R13" s="91">
        <f t="shared" si="7"/>
        <v>202.61565734325754</v>
      </c>
      <c r="S13" s="91">
        <f t="shared" si="7"/>
        <v>202.81827300060078</v>
      </c>
      <c r="T13" s="91">
        <f t="shared" si="7"/>
        <v>203.02109127360137</v>
      </c>
      <c r="U13" s="91">
        <f t="shared" si="7"/>
        <v>203.22411236487494</v>
      </c>
      <c r="V13" s="91">
        <f t="shared" si="7"/>
        <v>203.42733647723981</v>
      </c>
      <c r="W13" s="91">
        <f t="shared" si="7"/>
        <v>203.63076381371701</v>
      </c>
      <c r="X13" s="91">
        <f t="shared" si="7"/>
        <v>203.8343945775307</v>
      </c>
      <c r="Y13" s="91">
        <f t="shared" si="7"/>
        <v>204.03822897210821</v>
      </c>
      <c r="Z13" s="91">
        <f t="shared" si="7"/>
        <v>204.2422672010803</v>
      </c>
      <c r="AA13" s="91">
        <f t="shared" si="7"/>
        <v>204.44650946828136</v>
      </c>
      <c r="AB13" s="92">
        <f t="shared" si="7"/>
        <v>204.65095597774962</v>
      </c>
      <c r="AC13" s="91">
        <f t="shared" si="7"/>
        <v>204.85560693372736</v>
      </c>
      <c r="AD13" s="91">
        <f t="shared" si="7"/>
        <v>205.06046254066106</v>
      </c>
      <c r="AE13" s="91">
        <f t="shared" si="7"/>
        <v>205.26552300320171</v>
      </c>
      <c r="AF13" s="91">
        <f t="shared" si="7"/>
        <v>205.4707885262049</v>
      </c>
      <c r="AG13" s="91">
        <f t="shared" si="7"/>
        <v>205.67625931473108</v>
      </c>
      <c r="AH13" s="91">
        <f t="shared" si="7"/>
        <v>205.8819355740458</v>
      </c>
      <c r="AI13" s="91">
        <f t="shared" si="7"/>
        <v>206.08781750961981</v>
      </c>
      <c r="AJ13" s="91">
        <f t="shared" si="7"/>
        <v>206.29390532712941</v>
      </c>
      <c r="AK13" s="91">
        <f t="shared" si="7"/>
        <v>206.50019923245651</v>
      </c>
      <c r="AL13" s="91">
        <f t="shared" ref="AL13:BL13" si="8">AK13*(1+LoanGrowthPct)</f>
        <v>206.70669943168895</v>
      </c>
      <c r="AM13" s="91">
        <f t="shared" si="8"/>
        <v>206.91340613112061</v>
      </c>
      <c r="AN13" s="92">
        <f t="shared" si="8"/>
        <v>207.1203195372517</v>
      </c>
      <c r="AO13" s="91">
        <f t="shared" si="8"/>
        <v>207.32743985678894</v>
      </c>
      <c r="AP13" s="91">
        <f t="shared" si="8"/>
        <v>207.5347672966457</v>
      </c>
      <c r="AQ13" s="91">
        <f t="shared" si="8"/>
        <v>207.74230206394233</v>
      </c>
      <c r="AR13" s="91">
        <f t="shared" si="8"/>
        <v>207.95004436600624</v>
      </c>
      <c r="AS13" s="91">
        <f t="shared" si="8"/>
        <v>208.15799441037223</v>
      </c>
      <c r="AT13" s="91">
        <f t="shared" si="8"/>
        <v>208.36615240478258</v>
      </c>
      <c r="AU13" s="91">
        <f t="shared" si="8"/>
        <v>208.57451855718733</v>
      </c>
      <c r="AV13" s="91">
        <f t="shared" si="8"/>
        <v>208.78309307574449</v>
      </c>
      <c r="AW13" s="91">
        <f t="shared" si="8"/>
        <v>208.9918761688202</v>
      </c>
      <c r="AX13" s="91">
        <f t="shared" si="8"/>
        <v>209.20086804498899</v>
      </c>
      <c r="AY13" s="91">
        <f t="shared" si="8"/>
        <v>209.41006891303397</v>
      </c>
      <c r="AZ13" s="92">
        <f t="shared" si="8"/>
        <v>209.61947898194697</v>
      </c>
      <c r="BA13" s="91">
        <f t="shared" si="8"/>
        <v>209.82909846092889</v>
      </c>
      <c r="BB13" s="91">
        <f t="shared" si="8"/>
        <v>210.0389275593898</v>
      </c>
      <c r="BC13" s="91">
        <f t="shared" si="8"/>
        <v>210.24896648694917</v>
      </c>
      <c r="BD13" s="91">
        <f t="shared" si="8"/>
        <v>210.45921545343609</v>
      </c>
      <c r="BE13" s="91">
        <f t="shared" si="8"/>
        <v>210.66967466888951</v>
      </c>
      <c r="BF13" s="91">
        <f t="shared" si="8"/>
        <v>210.88034434355839</v>
      </c>
      <c r="BG13" s="91">
        <f t="shared" si="8"/>
        <v>211.09122468790193</v>
      </c>
      <c r="BH13" s="91">
        <f t="shared" si="8"/>
        <v>211.30231591258982</v>
      </c>
      <c r="BI13" s="91">
        <f t="shared" si="8"/>
        <v>211.51361822850239</v>
      </c>
      <c r="BJ13" s="91">
        <f t="shared" si="8"/>
        <v>211.72513184673087</v>
      </c>
      <c r="BK13" s="91">
        <f t="shared" si="8"/>
        <v>211.93685697857759</v>
      </c>
      <c r="BL13" s="93">
        <f t="shared" si="8"/>
        <v>212.14879383555615</v>
      </c>
      <c r="BM13" s="22"/>
      <c r="BN13" s="29">
        <f>SUM(E13:P13)</f>
        <v>2413.2440991585836</v>
      </c>
      <c r="BO13" s="29">
        <f>SUM(Q13:AB13)</f>
        <v>2442.3628345692</v>
      </c>
      <c r="BP13" s="29">
        <f>SUM(AC13:AN13)</f>
        <v>2471.8329230618388</v>
      </c>
      <c r="BQ13" s="29">
        <f>SUM(AO13:AZ13)</f>
        <v>2501.6586041402602</v>
      </c>
      <c r="BR13" s="29">
        <f>SUM(BA13:BL13)</f>
        <v>2531.8441684630106</v>
      </c>
    </row>
    <row r="14" spans="1:71" s="88" customFormat="1" x14ac:dyDescent="0.25">
      <c r="B14" s="94" t="s">
        <v>138</v>
      </c>
      <c r="C14" s="2"/>
      <c r="D14" s="2"/>
      <c r="E14" s="95">
        <f t="shared" ref="E14:AJ14" ca="1" si="9">IF(E3-HeldUntilSale&gt;0,OFFSET(E13,0,-HeldUntilSale)*LoanSalesPct,0)</f>
        <v>0</v>
      </c>
      <c r="F14" s="96">
        <f t="shared" ca="1" si="9"/>
        <v>0</v>
      </c>
      <c r="G14" s="96">
        <f t="shared" ca="1" si="9"/>
        <v>0</v>
      </c>
      <c r="H14" s="96">
        <f t="shared" ca="1" si="9"/>
        <v>0</v>
      </c>
      <c r="I14" s="96">
        <f t="shared" ca="1" si="9"/>
        <v>30</v>
      </c>
      <c r="J14" s="96">
        <f t="shared" ca="1" si="9"/>
        <v>30.029999999999998</v>
      </c>
      <c r="K14" s="96">
        <f t="shared" ca="1" si="9"/>
        <v>30.06002999999999</v>
      </c>
      <c r="L14" s="96">
        <f t="shared" ca="1" si="9"/>
        <v>30.090090029999992</v>
      </c>
      <c r="M14" s="96">
        <f t="shared" ca="1" si="9"/>
        <v>30.120180120029985</v>
      </c>
      <c r="N14" s="96">
        <f t="shared" ca="1" si="9"/>
        <v>30.150300300150015</v>
      </c>
      <c r="O14" s="96">
        <f t="shared" ca="1" si="9"/>
        <v>30.180450600450165</v>
      </c>
      <c r="P14" s="48">
        <f t="shared" ca="1" si="9"/>
        <v>30.210631051050612</v>
      </c>
      <c r="Q14" s="96">
        <f t="shared" ca="1" si="9"/>
        <v>30.24084168210166</v>
      </c>
      <c r="R14" s="96">
        <f t="shared" ca="1" si="9"/>
        <v>30.271082523783758</v>
      </c>
      <c r="S14" s="96">
        <f t="shared" ca="1" si="9"/>
        <v>30.30135360630754</v>
      </c>
      <c r="T14" s="96">
        <f t="shared" ca="1" si="9"/>
        <v>30.331654959913845</v>
      </c>
      <c r="U14" s="96">
        <f t="shared" ca="1" si="9"/>
        <v>30.361986614873757</v>
      </c>
      <c r="V14" s="96">
        <f t="shared" ca="1" si="9"/>
        <v>30.392348601488628</v>
      </c>
      <c r="W14" s="96">
        <f t="shared" ca="1" si="9"/>
        <v>30.422740950090116</v>
      </c>
      <c r="X14" s="96">
        <f t="shared" ca="1" si="9"/>
        <v>30.453163691040203</v>
      </c>
      <c r="Y14" s="96">
        <f t="shared" ca="1" si="9"/>
        <v>30.483616854731238</v>
      </c>
      <c r="Z14" s="96">
        <f t="shared" ca="1" si="9"/>
        <v>30.514100471585969</v>
      </c>
      <c r="AA14" s="96">
        <f t="shared" ca="1" si="9"/>
        <v>30.544614572057551</v>
      </c>
      <c r="AB14" s="48">
        <f t="shared" ca="1" si="9"/>
        <v>30.575159186629605</v>
      </c>
      <c r="AC14" s="96">
        <f t="shared" ca="1" si="9"/>
        <v>30.605734345816231</v>
      </c>
      <c r="AD14" s="96">
        <f t="shared" ca="1" si="9"/>
        <v>30.636340080162043</v>
      </c>
      <c r="AE14" s="96">
        <f t="shared" ca="1" si="9"/>
        <v>30.666976420242204</v>
      </c>
      <c r="AF14" s="96">
        <f t="shared" ca="1" si="9"/>
        <v>30.697643396662443</v>
      </c>
      <c r="AG14" s="96">
        <f t="shared" ca="1" si="9"/>
        <v>30.728341040059103</v>
      </c>
      <c r="AH14" s="96">
        <f t="shared" ca="1" si="9"/>
        <v>30.75906938109916</v>
      </c>
      <c r="AI14" s="96">
        <f t="shared" ca="1" si="9"/>
        <v>30.789828450480254</v>
      </c>
      <c r="AJ14" s="96">
        <f t="shared" ca="1" si="9"/>
        <v>30.820618278930734</v>
      </c>
      <c r="AK14" s="96">
        <f t="shared" ref="AK14:BL14" ca="1" si="10">IF(AK3-HeldUntilSale&gt;0,OFFSET(AK13,0,-HeldUntilSale)*LoanSalesPct,0)</f>
        <v>30.851438897209661</v>
      </c>
      <c r="AL14" s="96">
        <f t="shared" ca="1" si="10"/>
        <v>30.88229033610687</v>
      </c>
      <c r="AM14" s="96">
        <f t="shared" ca="1" si="10"/>
        <v>30.913172626442972</v>
      </c>
      <c r="AN14" s="48">
        <f t="shared" ca="1" si="10"/>
        <v>30.944085799069409</v>
      </c>
      <c r="AO14" s="96">
        <f t="shared" ca="1" si="10"/>
        <v>30.975029884868476</v>
      </c>
      <c r="AP14" s="96">
        <f t="shared" ca="1" si="10"/>
        <v>31.006004914753341</v>
      </c>
      <c r="AQ14" s="96">
        <f t="shared" ca="1" si="10"/>
        <v>31.037010919668091</v>
      </c>
      <c r="AR14" s="96">
        <f t="shared" ca="1" si="10"/>
        <v>31.068047930587753</v>
      </c>
      <c r="AS14" s="96">
        <f t="shared" ca="1" si="10"/>
        <v>31.099115978518341</v>
      </c>
      <c r="AT14" s="96">
        <f t="shared" ca="1" si="10"/>
        <v>31.130215094496855</v>
      </c>
      <c r="AU14" s="96">
        <f t="shared" ca="1" si="10"/>
        <v>31.161345309591347</v>
      </c>
      <c r="AV14" s="96">
        <f t="shared" ca="1" si="10"/>
        <v>31.192506654900935</v>
      </c>
      <c r="AW14" s="96">
        <f t="shared" ca="1" si="10"/>
        <v>31.223699161555832</v>
      </c>
      <c r="AX14" s="96">
        <f t="shared" ca="1" si="10"/>
        <v>31.254922860717386</v>
      </c>
      <c r="AY14" s="96">
        <f t="shared" ca="1" si="10"/>
        <v>31.286177783578097</v>
      </c>
      <c r="AZ14" s="48">
        <f t="shared" ca="1" si="10"/>
        <v>31.317463961361671</v>
      </c>
      <c r="BA14" s="96">
        <f t="shared" ca="1" si="10"/>
        <v>31.348781425323029</v>
      </c>
      <c r="BB14" s="96">
        <f t="shared" ca="1" si="10"/>
        <v>31.380130206748348</v>
      </c>
      <c r="BC14" s="96">
        <f t="shared" ca="1" si="10"/>
        <v>31.411510336955093</v>
      </c>
      <c r="BD14" s="96">
        <f t="shared" ca="1" si="10"/>
        <v>31.442921847292045</v>
      </c>
      <c r="BE14" s="96">
        <f t="shared" ca="1" si="10"/>
        <v>31.474364769139331</v>
      </c>
      <c r="BF14" s="96">
        <f t="shared" ca="1" si="10"/>
        <v>31.50583913390847</v>
      </c>
      <c r="BG14" s="96">
        <f t="shared" ca="1" si="10"/>
        <v>31.537344973042373</v>
      </c>
      <c r="BH14" s="96">
        <f t="shared" ca="1" si="10"/>
        <v>31.568882318015412</v>
      </c>
      <c r="BI14" s="96">
        <f t="shared" ca="1" si="10"/>
        <v>31.600451200333424</v>
      </c>
      <c r="BJ14" s="96">
        <f t="shared" ca="1" si="10"/>
        <v>31.632051651533757</v>
      </c>
      <c r="BK14" s="96">
        <f t="shared" ca="1" si="10"/>
        <v>31.663683703185288</v>
      </c>
      <c r="BL14" s="49">
        <f t="shared" ca="1" si="10"/>
        <v>31.695347386888471</v>
      </c>
      <c r="BM14" s="22"/>
      <c r="BN14" s="30">
        <f ca="1">SUM(E14:P14)</f>
        <v>240.84168210168076</v>
      </c>
      <c r="BO14" s="30">
        <f ca="1">SUM(Q14:AB14)</f>
        <v>364.89266371460383</v>
      </c>
      <c r="BP14" s="30">
        <f ca="1">SUM(AC14:AN14)</f>
        <v>369.29553905228107</v>
      </c>
      <c r="BQ14" s="30">
        <f ca="1">SUM(AO14:AZ14)</f>
        <v>373.75154045459817</v>
      </c>
      <c r="BR14" s="30">
        <f ca="1">SUM(BA14:BL14)</f>
        <v>378.26130895236508</v>
      </c>
    </row>
    <row r="15" spans="1:71" x14ac:dyDescent="0.25">
      <c r="B15" s="97" t="s">
        <v>139</v>
      </c>
      <c r="C15" s="4"/>
      <c r="D15" s="4"/>
      <c r="E15" s="46">
        <f t="shared" ref="E15:AJ15" ca="1" si="11">IFERROR(   OFFSET(E13,0,-LoanTerm) - OFFSET(E14,0,-LoanTerm+HeldUntilSale),0)</f>
        <v>0</v>
      </c>
      <c r="F15" s="47">
        <f t="shared" ca="1" si="11"/>
        <v>0</v>
      </c>
      <c r="G15" s="47">
        <f t="shared" ca="1" si="11"/>
        <v>0</v>
      </c>
      <c r="H15" s="47">
        <f t="shared" ca="1" si="11"/>
        <v>0</v>
      </c>
      <c r="I15" s="47">
        <f t="shared" ca="1" si="11"/>
        <v>0</v>
      </c>
      <c r="J15" s="47">
        <f t="shared" ca="1" si="11"/>
        <v>0</v>
      </c>
      <c r="K15" s="47">
        <f t="shared" ca="1" si="11"/>
        <v>0</v>
      </c>
      <c r="L15" s="47">
        <f t="shared" ca="1" si="11"/>
        <v>0</v>
      </c>
      <c r="M15" s="47">
        <f t="shared" ca="1" si="11"/>
        <v>0</v>
      </c>
      <c r="N15" s="47">
        <f t="shared" ca="1" si="11"/>
        <v>0</v>
      </c>
      <c r="O15" s="47">
        <f t="shared" ca="1" si="11"/>
        <v>170</v>
      </c>
      <c r="P15" s="48">
        <f t="shared" ca="1" si="11"/>
        <v>170.17</v>
      </c>
      <c r="Q15" s="47">
        <f t="shared" ca="1" si="11"/>
        <v>170.34016999999997</v>
      </c>
      <c r="R15" s="47">
        <f t="shared" ca="1" si="11"/>
        <v>170.51051016999995</v>
      </c>
      <c r="S15" s="47">
        <f t="shared" ca="1" si="11"/>
        <v>170.68102068016992</v>
      </c>
      <c r="T15" s="47">
        <f t="shared" ca="1" si="11"/>
        <v>170.8517017008501</v>
      </c>
      <c r="U15" s="47">
        <f t="shared" ca="1" si="11"/>
        <v>171.02255340255093</v>
      </c>
      <c r="V15" s="47">
        <f t="shared" ca="1" si="11"/>
        <v>171.19357595595346</v>
      </c>
      <c r="W15" s="47">
        <f t="shared" ca="1" si="11"/>
        <v>171.36476953190942</v>
      </c>
      <c r="X15" s="47">
        <f t="shared" ca="1" si="11"/>
        <v>171.53613430144131</v>
      </c>
      <c r="Y15" s="47">
        <f t="shared" ca="1" si="11"/>
        <v>171.70767043574273</v>
      </c>
      <c r="Z15" s="47">
        <f t="shared" ca="1" si="11"/>
        <v>171.87937810617848</v>
      </c>
      <c r="AA15" s="47">
        <f t="shared" ca="1" si="11"/>
        <v>172.05125748428463</v>
      </c>
      <c r="AB15" s="48">
        <f t="shared" ca="1" si="11"/>
        <v>172.2233087417689</v>
      </c>
      <c r="AC15" s="47">
        <f t="shared" ca="1" si="11"/>
        <v>172.39553205051067</v>
      </c>
      <c r="AD15" s="47">
        <f t="shared" ca="1" si="11"/>
        <v>172.56792758256117</v>
      </c>
      <c r="AE15" s="47">
        <f t="shared" ca="1" si="11"/>
        <v>172.74049551014372</v>
      </c>
      <c r="AF15" s="47">
        <f t="shared" ca="1" si="11"/>
        <v>172.91323600565383</v>
      </c>
      <c r="AG15" s="47">
        <f t="shared" ca="1" si="11"/>
        <v>173.08614924165946</v>
      </c>
      <c r="AH15" s="47">
        <f t="shared" ca="1" si="11"/>
        <v>173.2592353909011</v>
      </c>
      <c r="AI15" s="47">
        <f t="shared" ca="1" si="11"/>
        <v>173.432494626292</v>
      </c>
      <c r="AJ15" s="47">
        <f t="shared" ca="1" si="11"/>
        <v>173.60592712091824</v>
      </c>
      <c r="AK15" s="47">
        <f t="shared" ref="AK15:BL15" ca="1" si="12">IFERROR(   OFFSET(AK13,0,-LoanTerm) - OFFSET(AK14,0,-LoanTerm+HeldUntilSale),0)</f>
        <v>173.77953304803916</v>
      </c>
      <c r="AL15" s="47">
        <f t="shared" ca="1" si="12"/>
        <v>173.95331258108718</v>
      </c>
      <c r="AM15" s="47">
        <f t="shared" ca="1" si="12"/>
        <v>174.12726589366827</v>
      </c>
      <c r="AN15" s="48">
        <f t="shared" ca="1" si="12"/>
        <v>174.30139315956191</v>
      </c>
      <c r="AO15" s="47">
        <f t="shared" ca="1" si="12"/>
        <v>174.47569455272145</v>
      </c>
      <c r="AP15" s="47">
        <f t="shared" ca="1" si="12"/>
        <v>174.65017024727416</v>
      </c>
      <c r="AQ15" s="47">
        <f t="shared" ca="1" si="12"/>
        <v>174.82482041752144</v>
      </c>
      <c r="AR15" s="47">
        <f t="shared" ca="1" si="12"/>
        <v>174.99964523793892</v>
      </c>
      <c r="AS15" s="47">
        <f t="shared" ca="1" si="12"/>
        <v>175.17464488317682</v>
      </c>
      <c r="AT15" s="47">
        <f t="shared" ca="1" si="12"/>
        <v>175.34981952806001</v>
      </c>
      <c r="AU15" s="47">
        <f t="shared" ca="1" si="12"/>
        <v>175.52516934758802</v>
      </c>
      <c r="AV15" s="47">
        <f t="shared" ca="1" si="12"/>
        <v>175.70069451693561</v>
      </c>
      <c r="AW15" s="47">
        <f t="shared" ca="1" si="12"/>
        <v>175.87639521145252</v>
      </c>
      <c r="AX15" s="47">
        <f t="shared" ca="1" si="12"/>
        <v>176.05227160666396</v>
      </c>
      <c r="AY15" s="47">
        <f t="shared" ca="1" si="12"/>
        <v>176.2283238782706</v>
      </c>
      <c r="AZ15" s="48">
        <f t="shared" ca="1" si="12"/>
        <v>176.40455220214884</v>
      </c>
      <c r="BA15" s="47">
        <f t="shared" ca="1" si="12"/>
        <v>176.58095675435098</v>
      </c>
      <c r="BB15" s="47">
        <f t="shared" ca="1" si="12"/>
        <v>176.7575377111053</v>
      </c>
      <c r="BC15" s="47">
        <f t="shared" ca="1" si="12"/>
        <v>176.9342952488164</v>
      </c>
      <c r="BD15" s="47">
        <f t="shared" ca="1" si="12"/>
        <v>177.1112295440652</v>
      </c>
      <c r="BE15" s="47">
        <f t="shared" ca="1" si="12"/>
        <v>177.28834077360924</v>
      </c>
      <c r="BF15" s="47">
        <f t="shared" ca="1" si="12"/>
        <v>177.46562911438281</v>
      </c>
      <c r="BG15" s="47">
        <f t="shared" ca="1" si="12"/>
        <v>177.64309474349716</v>
      </c>
      <c r="BH15" s="47">
        <f t="shared" ca="1" si="12"/>
        <v>177.82073783824063</v>
      </c>
      <c r="BI15" s="47">
        <f t="shared" ca="1" si="12"/>
        <v>177.99855857607886</v>
      </c>
      <c r="BJ15" s="47">
        <f t="shared" ca="1" si="12"/>
        <v>178.17655713465493</v>
      </c>
      <c r="BK15" s="47">
        <f t="shared" ca="1" si="12"/>
        <v>178.35473369178956</v>
      </c>
      <c r="BL15" s="49">
        <f t="shared" ca="1" si="12"/>
        <v>178.53308842548134</v>
      </c>
      <c r="BN15" s="25">
        <f ca="1">SUM(E15:P15)</f>
        <v>340.16999999999996</v>
      </c>
      <c r="BO15" s="25">
        <f ca="1">SUM(Q15:AB15)</f>
        <v>2055.3620505108497</v>
      </c>
      <c r="BP15" s="25">
        <f ca="1">SUM(AC15:AN15)</f>
        <v>2080.1625022109965</v>
      </c>
      <c r="BQ15" s="25">
        <f ca="1">SUM(AO15:AZ15)</f>
        <v>2105.2622016297523</v>
      </c>
      <c r="BR15" s="25">
        <f ca="1">SUM(BA15:BL15)</f>
        <v>2130.6647595560726</v>
      </c>
    </row>
    <row r="16" spans="1:71" x14ac:dyDescent="0.25">
      <c r="B16" s="98" t="s">
        <v>140</v>
      </c>
      <c r="C16" s="4"/>
      <c r="D16" s="4"/>
      <c r="E16" s="99">
        <f t="shared" ref="E16:BL16" ca="1" si="13">E13-E14-E15</f>
        <v>200</v>
      </c>
      <c r="F16" s="53">
        <f t="shared" ca="1" si="13"/>
        <v>200.2</v>
      </c>
      <c r="G16" s="53">
        <f t="shared" ca="1" si="13"/>
        <v>200.40019999999996</v>
      </c>
      <c r="H16" s="53">
        <f t="shared" ca="1" si="13"/>
        <v>200.60060019999995</v>
      </c>
      <c r="I16" s="53">
        <f t="shared" ca="1" si="13"/>
        <v>170.80120080019992</v>
      </c>
      <c r="J16" s="53">
        <f t="shared" ca="1" si="13"/>
        <v>170.97200200100011</v>
      </c>
      <c r="K16" s="53">
        <f t="shared" ca="1" si="13"/>
        <v>171.14297400300111</v>
      </c>
      <c r="L16" s="53">
        <f t="shared" ca="1" si="13"/>
        <v>171.31411697700409</v>
      </c>
      <c r="M16" s="53">
        <f t="shared" ca="1" si="13"/>
        <v>171.48543109398111</v>
      </c>
      <c r="N16" s="53">
        <f t="shared" ca="1" si="13"/>
        <v>171.65691652507505</v>
      </c>
      <c r="O16" s="53">
        <f t="shared" ca="1" si="13"/>
        <v>1.8285734416000992</v>
      </c>
      <c r="P16" s="53">
        <f t="shared" ca="1" si="13"/>
        <v>1.8304020150416989</v>
      </c>
      <c r="Q16" s="53">
        <f t="shared" ca="1" si="13"/>
        <v>1.8322324170567583</v>
      </c>
      <c r="R16" s="53">
        <f t="shared" ca="1" si="13"/>
        <v>1.8340646494738451</v>
      </c>
      <c r="S16" s="53">
        <f t="shared" ca="1" si="13"/>
        <v>1.8358987141233172</v>
      </c>
      <c r="T16" s="53">
        <f t="shared" ca="1" si="13"/>
        <v>1.837734612837437</v>
      </c>
      <c r="U16" s="53">
        <f t="shared" ca="1" si="13"/>
        <v>1.8395723474502574</v>
      </c>
      <c r="V16" s="53">
        <f t="shared" ca="1" si="13"/>
        <v>1.8414119197977072</v>
      </c>
      <c r="W16" s="53">
        <f t="shared" ca="1" si="13"/>
        <v>1.8432533317174773</v>
      </c>
      <c r="X16" s="53">
        <f t="shared" ca="1" si="13"/>
        <v>1.8450965850491912</v>
      </c>
      <c r="Y16" s="53">
        <f t="shared" ca="1" si="13"/>
        <v>1.8469416816342346</v>
      </c>
      <c r="Z16" s="53">
        <f t="shared" ca="1" si="13"/>
        <v>1.8487886233158406</v>
      </c>
      <c r="AA16" s="53">
        <f t="shared" ca="1" si="13"/>
        <v>1.8506374119391751</v>
      </c>
      <c r="AB16" s="53">
        <f t="shared" ca="1" si="13"/>
        <v>1.8524880493511091</v>
      </c>
      <c r="AC16" s="53">
        <f t="shared" ca="1" si="13"/>
        <v>1.8543405374004465</v>
      </c>
      <c r="AD16" s="53">
        <f t="shared" ca="1" si="13"/>
        <v>1.8561948779378383</v>
      </c>
      <c r="AE16" s="53">
        <f t="shared" ca="1" si="13"/>
        <v>1.8580510728157833</v>
      </c>
      <c r="AF16" s="53">
        <f t="shared" ca="1" si="13"/>
        <v>1.8599091238886274</v>
      </c>
      <c r="AG16" s="53">
        <f t="shared" ca="1" si="13"/>
        <v>1.8617690330125356</v>
      </c>
      <c r="AH16" s="53">
        <f t="shared" ca="1" si="13"/>
        <v>1.8636308020455488</v>
      </c>
      <c r="AI16" s="53">
        <f t="shared" ca="1" si="13"/>
        <v>1.8654944328475551</v>
      </c>
      <c r="AJ16" s="53">
        <f t="shared" ca="1" si="13"/>
        <v>1.8673599272804324</v>
      </c>
      <c r="AK16" s="53">
        <f t="shared" ca="1" si="13"/>
        <v>1.8692272872076785</v>
      </c>
      <c r="AL16" s="53">
        <f t="shared" ca="1" si="13"/>
        <v>1.8710965144948943</v>
      </c>
      <c r="AM16" s="53">
        <f t="shared" ca="1" si="13"/>
        <v>1.8729676110093578</v>
      </c>
      <c r="AN16" s="53">
        <f t="shared" ca="1" si="13"/>
        <v>1.8748405786203932</v>
      </c>
      <c r="AO16" s="53">
        <f t="shared" ca="1" si="13"/>
        <v>1.8767154191990016</v>
      </c>
      <c r="AP16" s="53">
        <f t="shared" ca="1" si="13"/>
        <v>1.8785921346182022</v>
      </c>
      <c r="AQ16" s="53">
        <f t="shared" ca="1" si="13"/>
        <v>1.8804707267528045</v>
      </c>
      <c r="AR16" s="53">
        <f t="shared" ca="1" si="13"/>
        <v>1.8823511974795792</v>
      </c>
      <c r="AS16" s="53">
        <f t="shared" ca="1" si="13"/>
        <v>1.8842335486770594</v>
      </c>
      <c r="AT16" s="53">
        <f t="shared" ca="1" si="13"/>
        <v>1.8861177822257105</v>
      </c>
      <c r="AU16" s="53">
        <f t="shared" ca="1" si="13"/>
        <v>1.8880039000079591</v>
      </c>
      <c r="AV16" s="53">
        <f t="shared" ca="1" si="13"/>
        <v>1.8898919039079374</v>
      </c>
      <c r="AW16" s="53">
        <f t="shared" ca="1" si="13"/>
        <v>1.8917817958118519</v>
      </c>
      <c r="AX16" s="53">
        <f t="shared" ca="1" si="13"/>
        <v>1.8936735776076432</v>
      </c>
      <c r="AY16" s="53">
        <f t="shared" ca="1" si="13"/>
        <v>1.8955672511852697</v>
      </c>
      <c r="AZ16" s="53">
        <f t="shared" ca="1" si="13"/>
        <v>1.8974628184364519</v>
      </c>
      <c r="BA16" s="53">
        <f t="shared" ca="1" si="13"/>
        <v>1.8993602812548716</v>
      </c>
      <c r="BB16" s="53">
        <f t="shared" ca="1" si="13"/>
        <v>1.9012596415361429</v>
      </c>
      <c r="BC16" s="53">
        <f t="shared" ca="1" si="13"/>
        <v>1.9031609011776709</v>
      </c>
      <c r="BD16" s="53">
        <f t="shared" ca="1" si="13"/>
        <v>1.9050640620788499</v>
      </c>
      <c r="BE16" s="53">
        <f t="shared" ca="1" si="13"/>
        <v>1.9069691261409503</v>
      </c>
      <c r="BF16" s="53">
        <f t="shared" ca="1" si="13"/>
        <v>1.908876095267118</v>
      </c>
      <c r="BG16" s="53">
        <f t="shared" ca="1" si="13"/>
        <v>1.9107849713624034</v>
      </c>
      <c r="BH16" s="53">
        <f t="shared" ca="1" si="13"/>
        <v>1.9126957563337896</v>
      </c>
      <c r="BI16" s="53">
        <f t="shared" ca="1" si="13"/>
        <v>1.914608452090107</v>
      </c>
      <c r="BJ16" s="53">
        <f t="shared" ca="1" si="13"/>
        <v>1.9165230605421755</v>
      </c>
      <c r="BK16" s="53">
        <f t="shared" ca="1" si="13"/>
        <v>1.9184395836027477</v>
      </c>
      <c r="BL16" s="54">
        <f t="shared" ca="1" si="13"/>
        <v>1.9203580231863384</v>
      </c>
      <c r="BN16" s="31">
        <f ca="1">SUM(E16:P16)</f>
        <v>1832.2324170569032</v>
      </c>
      <c r="BO16" s="31">
        <f ca="1">SUM(Q16:AB16)</f>
        <v>22.10812034374635</v>
      </c>
      <c r="BP16" s="31">
        <f ca="1">SUM(AC16:AN16)</f>
        <v>22.374881798561091</v>
      </c>
      <c r="BQ16" s="31">
        <f ca="1">SUM(AO16:AZ16)</f>
        <v>22.644862055909471</v>
      </c>
      <c r="BR16" s="31">
        <f ca="1">SUM(BA16:BL16)</f>
        <v>22.918099954573165</v>
      </c>
    </row>
    <row r="17" spans="1:70" s="88" customFormat="1" x14ac:dyDescent="0.25">
      <c r="B17" s="100" t="s">
        <v>141</v>
      </c>
      <c r="C17" s="2"/>
      <c r="D17" s="2"/>
      <c r="E17" s="1">
        <f ca="1">E16</f>
        <v>200</v>
      </c>
      <c r="F17" s="1">
        <f t="shared" ref="F17:BL17" ca="1" si="14">E17+F16</f>
        <v>400.2</v>
      </c>
      <c r="G17" s="1">
        <f t="shared" ca="1" si="14"/>
        <v>600.60019999999997</v>
      </c>
      <c r="H17" s="1">
        <f t="shared" ca="1" si="14"/>
        <v>801.20080019999989</v>
      </c>
      <c r="I17" s="1">
        <f t="shared" ca="1" si="14"/>
        <v>972.00200100019981</v>
      </c>
      <c r="J17" s="1">
        <f t="shared" ca="1" si="14"/>
        <v>1142.9740030011999</v>
      </c>
      <c r="K17" s="1">
        <f t="shared" ca="1" si="14"/>
        <v>1314.1169770042011</v>
      </c>
      <c r="L17" s="1">
        <f t="shared" ca="1" si="14"/>
        <v>1485.4310939812051</v>
      </c>
      <c r="M17" s="1">
        <f t="shared" ca="1" si="14"/>
        <v>1656.9165250751862</v>
      </c>
      <c r="N17" s="1">
        <f t="shared" ca="1" si="14"/>
        <v>1828.5734416002613</v>
      </c>
      <c r="O17" s="1">
        <f t="shared" ca="1" si="14"/>
        <v>1830.4020150418614</v>
      </c>
      <c r="P17" s="101">
        <f t="shared" ca="1" si="14"/>
        <v>1832.2324170569032</v>
      </c>
      <c r="Q17" s="1">
        <f t="shared" ca="1" si="14"/>
        <v>1834.0646494739599</v>
      </c>
      <c r="R17" s="1">
        <f t="shared" ca="1" si="14"/>
        <v>1835.8987141234338</v>
      </c>
      <c r="S17" s="1">
        <f t="shared" ca="1" si="14"/>
        <v>1837.7346128375571</v>
      </c>
      <c r="T17" s="1">
        <f t="shared" ca="1" si="14"/>
        <v>1839.5723474503945</v>
      </c>
      <c r="U17" s="1">
        <f t="shared" ca="1" si="14"/>
        <v>1841.4119197978448</v>
      </c>
      <c r="V17" s="1">
        <f t="shared" ca="1" si="14"/>
        <v>1843.2533317176426</v>
      </c>
      <c r="W17" s="1">
        <f t="shared" ca="1" si="14"/>
        <v>1845.0965850493601</v>
      </c>
      <c r="X17" s="1">
        <f t="shared" ca="1" si="14"/>
        <v>1846.9416816344092</v>
      </c>
      <c r="Y17" s="1">
        <f t="shared" ca="1" si="14"/>
        <v>1848.7886233160434</v>
      </c>
      <c r="Z17" s="1">
        <f t="shared" ca="1" si="14"/>
        <v>1850.6374119393593</v>
      </c>
      <c r="AA17" s="1">
        <f t="shared" ca="1" si="14"/>
        <v>1852.4880493512985</v>
      </c>
      <c r="AB17" s="101">
        <f t="shared" ca="1" si="14"/>
        <v>1854.3405374006497</v>
      </c>
      <c r="AC17" s="1">
        <f t="shared" ca="1" si="14"/>
        <v>1856.1948779380502</v>
      </c>
      <c r="AD17" s="1">
        <f t="shared" ca="1" si="14"/>
        <v>1858.0510728159882</v>
      </c>
      <c r="AE17" s="1">
        <f t="shared" ca="1" si="14"/>
        <v>1859.9091238888041</v>
      </c>
      <c r="AF17" s="1">
        <f t="shared" ca="1" si="14"/>
        <v>1861.7690330126927</v>
      </c>
      <c r="AG17" s="1">
        <f t="shared" ca="1" si="14"/>
        <v>1863.6308020457052</v>
      </c>
      <c r="AH17" s="1">
        <f t="shared" ca="1" si="14"/>
        <v>1865.4944328477507</v>
      </c>
      <c r="AI17" s="1">
        <f t="shared" ca="1" si="14"/>
        <v>1867.3599272805982</v>
      </c>
      <c r="AJ17" s="1">
        <f t="shared" ca="1" si="14"/>
        <v>1869.2272872078786</v>
      </c>
      <c r="AK17" s="1">
        <f t="shared" ca="1" si="14"/>
        <v>1871.0965144950862</v>
      </c>
      <c r="AL17" s="1">
        <f t="shared" ca="1" si="14"/>
        <v>1872.9676110095811</v>
      </c>
      <c r="AM17" s="1">
        <f t="shared" ca="1" si="14"/>
        <v>1874.8405786205903</v>
      </c>
      <c r="AN17" s="101">
        <f t="shared" ca="1" si="14"/>
        <v>1876.7154191992108</v>
      </c>
      <c r="AO17" s="1">
        <f t="shared" ca="1" si="14"/>
        <v>1878.5921346184098</v>
      </c>
      <c r="AP17" s="1">
        <f t="shared" ca="1" si="14"/>
        <v>1880.470726753028</v>
      </c>
      <c r="AQ17" s="1">
        <f t="shared" ca="1" si="14"/>
        <v>1882.3511974797807</v>
      </c>
      <c r="AR17" s="1">
        <f t="shared" ca="1" si="14"/>
        <v>1884.2335486772604</v>
      </c>
      <c r="AS17" s="1">
        <f t="shared" ca="1" si="14"/>
        <v>1886.1177822259374</v>
      </c>
      <c r="AT17" s="1">
        <f t="shared" ca="1" si="14"/>
        <v>1888.0039000081631</v>
      </c>
      <c r="AU17" s="1">
        <f t="shared" ca="1" si="14"/>
        <v>1889.8919039081711</v>
      </c>
      <c r="AV17" s="1">
        <f t="shared" ca="1" si="14"/>
        <v>1891.7817958120791</v>
      </c>
      <c r="AW17" s="1">
        <f t="shared" ca="1" si="14"/>
        <v>1893.6735776078908</v>
      </c>
      <c r="AX17" s="1">
        <f t="shared" ca="1" si="14"/>
        <v>1895.5672511854984</v>
      </c>
      <c r="AY17" s="1">
        <f t="shared" ca="1" si="14"/>
        <v>1897.4628184366836</v>
      </c>
      <c r="AZ17" s="101">
        <f t="shared" ca="1" si="14"/>
        <v>1899.3602812551201</v>
      </c>
      <c r="BA17" s="1">
        <f t="shared" ca="1" si="14"/>
        <v>1901.2596415363751</v>
      </c>
      <c r="BB17" s="1">
        <f t="shared" ca="1" si="14"/>
        <v>1903.1609011779112</v>
      </c>
      <c r="BC17" s="1">
        <f t="shared" ca="1" si="14"/>
        <v>1905.0640620790889</v>
      </c>
      <c r="BD17" s="1">
        <f t="shared" ca="1" si="14"/>
        <v>1906.9691261411676</v>
      </c>
      <c r="BE17" s="1">
        <f t="shared" ca="1" si="14"/>
        <v>1908.8760952673085</v>
      </c>
      <c r="BF17" s="1">
        <f t="shared" ca="1" si="14"/>
        <v>1910.7849713625756</v>
      </c>
      <c r="BG17" s="1">
        <f t="shared" ca="1" si="14"/>
        <v>1912.6957563339379</v>
      </c>
      <c r="BH17" s="1">
        <f t="shared" ca="1" si="14"/>
        <v>1914.6084520902716</v>
      </c>
      <c r="BI17" s="1">
        <f t="shared" ca="1" si="14"/>
        <v>1916.5230605423617</v>
      </c>
      <c r="BJ17" s="1">
        <f t="shared" ca="1" si="14"/>
        <v>1918.4395836029039</v>
      </c>
      <c r="BK17" s="1">
        <f t="shared" ca="1" si="14"/>
        <v>1920.3580231865067</v>
      </c>
      <c r="BL17" s="101">
        <f t="shared" ca="1" si="14"/>
        <v>1922.278381209693</v>
      </c>
      <c r="BM17" s="22"/>
      <c r="BN17" s="32">
        <f ca="1">P17</f>
        <v>1832.2324170569032</v>
      </c>
      <c r="BO17" s="32">
        <f ca="1">AB17</f>
        <v>1854.3405374006497</v>
      </c>
      <c r="BP17" s="32">
        <f ca="1">AN17</f>
        <v>1876.7154191992108</v>
      </c>
      <c r="BQ17" s="32">
        <f ca="1">AZ17</f>
        <v>1899.3602812551201</v>
      </c>
      <c r="BR17" s="32">
        <f ca="1">BL17</f>
        <v>1922.278381209693</v>
      </c>
    </row>
    <row r="19" spans="1:70" s="57" customFormat="1" x14ac:dyDescent="0.25">
      <c r="A19" s="4"/>
      <c r="B19" s="61" t="s">
        <v>113</v>
      </c>
      <c r="C19" s="4"/>
      <c r="D19" s="4"/>
      <c r="E19" s="41">
        <f t="shared" ref="E19:AJ19" ca="1" si="15">SUMPRODUCT(_xlfn.SORTBY(OFFSET(E$16,0,0,1,-MIN(LoanTerm,E$3)),OFFSET(E$3,0,0,1,-MIN(LoanTerm,E$3)),-1),OFFSET($E$10,0,0,1,MIN(LoanTerm,E$3)))</f>
        <v>54166.666666666664</v>
      </c>
      <c r="F19" s="42">
        <f t="shared" ca="1" si="15"/>
        <v>103229.68048247509</v>
      </c>
      <c r="G19" s="42">
        <f t="shared" ca="1" si="15"/>
        <v>147128.06141646788</v>
      </c>
      <c r="H19" s="42">
        <f t="shared" ca="1" si="15"/>
        <v>185800.16313022721</v>
      </c>
      <c r="I19" s="42">
        <f t="shared" ca="1" si="15"/>
        <v>211058.66575385362</v>
      </c>
      <c r="J19" s="42">
        <f t="shared" ca="1" si="15"/>
        <v>231731.11651130719</v>
      </c>
      <c r="K19" s="42">
        <f t="shared" ca="1" si="15"/>
        <v>247762.97348839333</v>
      </c>
      <c r="L19" s="42">
        <f t="shared" ca="1" si="15"/>
        <v>259099.0990404943</v>
      </c>
      <c r="M19" s="42">
        <f t="shared" ca="1" si="15"/>
        <v>265683.75333396404</v>
      </c>
      <c r="N19" s="42">
        <f t="shared" ca="1" si="15"/>
        <v>267460.58781754848</v>
      </c>
      <c r="O19" s="42">
        <f t="shared" ca="1" si="15"/>
        <v>218330.97195640914</v>
      </c>
      <c r="P19" s="43">
        <f t="shared" ca="1" si="15"/>
        <v>174361.71655762539</v>
      </c>
      <c r="Q19" s="42">
        <f t="shared" ca="1" si="15"/>
        <v>135614.41812417368</v>
      </c>
      <c r="R19" s="42">
        <f t="shared" ca="1" si="15"/>
        <v>102151.34614707722</v>
      </c>
      <c r="S19" s="42">
        <f t="shared" ca="1" si="15"/>
        <v>74035.450401802576</v>
      </c>
      <c r="T19" s="42">
        <f t="shared" ca="1" si="15"/>
        <v>50468.674562743967</v>
      </c>
      <c r="U19" s="42">
        <f t="shared" ca="1" si="15"/>
        <v>31505.154470995556</v>
      </c>
      <c r="V19" s="42">
        <f t="shared" ca="1" si="15"/>
        <v>17199.617292972078</v>
      </c>
      <c r="W19" s="42">
        <f t="shared" ca="1" si="15"/>
        <v>7607.3879312869503</v>
      </c>
      <c r="X19" s="42">
        <f t="shared" ca="1" si="15"/>
        <v>2784.3955050862669</v>
      </c>
      <c r="Y19" s="42">
        <f t="shared" ca="1" si="15"/>
        <v>2787.1799005913449</v>
      </c>
      <c r="Z19" s="42">
        <f t="shared" ca="1" si="15"/>
        <v>2789.9670804919197</v>
      </c>
      <c r="AA19" s="42">
        <f t="shared" ca="1" si="15"/>
        <v>2792.7570475724024</v>
      </c>
      <c r="AB19" s="43">
        <f t="shared" ca="1" si="15"/>
        <v>2795.5498046199637</v>
      </c>
      <c r="AC19" s="42">
        <f t="shared" ca="1" si="15"/>
        <v>2798.3453544245722</v>
      </c>
      <c r="AD19" s="42">
        <f t="shared" ca="1" si="15"/>
        <v>2801.1436997789847</v>
      </c>
      <c r="AE19" s="42">
        <f t="shared" ca="1" si="15"/>
        <v>2803.944843478756</v>
      </c>
      <c r="AF19" s="42">
        <f t="shared" ca="1" si="15"/>
        <v>2806.7487883222375</v>
      </c>
      <c r="AG19" s="42">
        <f t="shared" ca="1" si="15"/>
        <v>2809.5555371105675</v>
      </c>
      <c r="AH19" s="42">
        <f t="shared" ca="1" si="15"/>
        <v>2812.3650926476867</v>
      </c>
      <c r="AI19" s="42">
        <f t="shared" ca="1" si="15"/>
        <v>2815.1774577403312</v>
      </c>
      <c r="AJ19" s="42">
        <f t="shared" ca="1" si="15"/>
        <v>2817.9926351980785</v>
      </c>
      <c r="AK19" s="42">
        <f t="shared" ref="AK19:BL19" ca="1" si="16">SUMPRODUCT(_xlfn.SORTBY(OFFSET(AK$16,0,0,1,-MIN(LoanTerm,AK$3)),OFFSET(AK$3,0,0,1,-MIN(LoanTerm,AK$3)),-1),OFFSET($E$10,0,0,1,MIN(LoanTerm,AK$3)))</f>
        <v>2820.8106278332716</v>
      </c>
      <c r="AL19" s="42">
        <f t="shared" ca="1" si="16"/>
        <v>2823.6314384611037</v>
      </c>
      <c r="AM19" s="42">
        <f t="shared" ca="1" si="16"/>
        <v>2826.4550698995549</v>
      </c>
      <c r="AN19" s="43">
        <f t="shared" ca="1" si="16"/>
        <v>2829.2815249694527</v>
      </c>
      <c r="AO19" s="42">
        <f t="shared" ca="1" si="16"/>
        <v>2832.1108064944146</v>
      </c>
      <c r="AP19" s="42">
        <f t="shared" ca="1" si="16"/>
        <v>2834.9429173009039</v>
      </c>
      <c r="AQ19" s="42">
        <f t="shared" ca="1" si="16"/>
        <v>2837.7778602181957</v>
      </c>
      <c r="AR19" s="42">
        <f t="shared" ca="1" si="16"/>
        <v>2840.6156380784128</v>
      </c>
      <c r="AS19" s="42">
        <f t="shared" ca="1" si="16"/>
        <v>2843.4562537164916</v>
      </c>
      <c r="AT19" s="42">
        <f t="shared" ca="1" si="16"/>
        <v>2846.2997099702006</v>
      </c>
      <c r="AU19" s="42">
        <f t="shared" ca="1" si="16"/>
        <v>2849.146009680172</v>
      </c>
      <c r="AV19" s="42">
        <f t="shared" ca="1" si="16"/>
        <v>2851.9951556898454</v>
      </c>
      <c r="AW19" s="42">
        <f t="shared" ca="1" si="16"/>
        <v>2854.8471508455309</v>
      </c>
      <c r="AX19" s="42">
        <f t="shared" ca="1" si="16"/>
        <v>2857.7019979963675</v>
      </c>
      <c r="AY19" s="42">
        <f t="shared" ca="1" si="16"/>
        <v>2860.5596999943609</v>
      </c>
      <c r="AZ19" s="43">
        <f t="shared" ca="1" si="16"/>
        <v>2863.4202596943514</v>
      </c>
      <c r="BA19" s="42">
        <f t="shared" ca="1" si="16"/>
        <v>2866.2836799540396</v>
      </c>
      <c r="BB19" s="42">
        <f t="shared" ca="1" si="16"/>
        <v>2869.1499636339918</v>
      </c>
      <c r="BC19" s="42">
        <f t="shared" ca="1" si="16"/>
        <v>2872.0191135976215</v>
      </c>
      <c r="BD19" s="42">
        <f t="shared" ca="1" si="16"/>
        <v>2874.8911327112178</v>
      </c>
      <c r="BE19" s="42">
        <f t="shared" ca="1" si="16"/>
        <v>2877.766023843933</v>
      </c>
      <c r="BF19" s="42">
        <f t="shared" ca="1" si="16"/>
        <v>2880.6437898677887</v>
      </c>
      <c r="BG19" s="42">
        <f t="shared" ca="1" si="16"/>
        <v>2883.5244336576725</v>
      </c>
      <c r="BH19" s="42">
        <f t="shared" ca="1" si="16"/>
        <v>2886.4079580913512</v>
      </c>
      <c r="BI19" s="42">
        <f t="shared" ca="1" si="16"/>
        <v>2889.2943660494561</v>
      </c>
      <c r="BJ19" s="42">
        <f t="shared" ca="1" si="16"/>
        <v>2892.1836604155123</v>
      </c>
      <c r="BK19" s="42">
        <f t="shared" ca="1" si="16"/>
        <v>2895.0758440759405</v>
      </c>
      <c r="BL19" s="44">
        <f t="shared" ca="1" si="16"/>
        <v>2897.9709199200233</v>
      </c>
      <c r="BM19" s="22"/>
      <c r="BN19" s="24">
        <f t="shared" ref="BN19:BN20" ca="1" si="17">SUM(E19:P19)</f>
        <v>2365813.4561554324</v>
      </c>
      <c r="BO19" s="24">
        <f t="shared" ref="BO19:BO20" ca="1" si="18">SUM(Q19:AB19)</f>
        <v>432531.89826941391</v>
      </c>
      <c r="BP19" s="24">
        <f t="shared" ref="BP19:BP20" ca="1" si="19">SUM(AC19:AN19)</f>
        <v>33765.452069864594</v>
      </c>
      <c r="BQ19" s="24">
        <f t="shared" ref="BQ19:BQ20" ca="1" si="20">SUM(AO19:AZ19)</f>
        <v>34172.873459679242</v>
      </c>
      <c r="BR19" s="24">
        <f t="shared" ref="BR19:BR20" ca="1" si="21">SUM(BA19:BL19)</f>
        <v>34585.210885818553</v>
      </c>
    </row>
    <row r="20" spans="1:70" s="57" customFormat="1" x14ac:dyDescent="0.25">
      <c r="A20" s="4"/>
      <c r="B20" s="62" t="s">
        <v>112</v>
      </c>
      <c r="C20" s="4"/>
      <c r="D20" s="4"/>
      <c r="E20" s="51">
        <f t="shared" ref="E20:AJ20" ca="1" si="22">SUMPRODUCT(_xlfn.SORTBY(OFFSET(E$16,0,0,1,-MIN(LoanTerm,E$3)),OFFSET(E$3,0,0,1,-MIN(LoanTerm,E$3)),-1),OFFSET($E$11,0,0,1,MIN(LoanTerm,E$3)))</f>
        <v>476106.41700229928</v>
      </c>
      <c r="F20" s="52">
        <f t="shared" ca="1" si="22"/>
        <v>957846.75993912574</v>
      </c>
      <c r="G20" s="52">
        <f t="shared" ca="1" si="22"/>
        <v>1445282.5391145204</v>
      </c>
      <c r="H20" s="52">
        <f t="shared" ca="1" si="22"/>
        <v>1938475.9316702578</v>
      </c>
      <c r="I20" s="52">
        <f t="shared" ca="1" si="22"/>
        <v>2366073.8262600526</v>
      </c>
      <c r="J20" s="52">
        <f t="shared" ca="1" si="22"/>
        <v>2798710.6291132336</v>
      </c>
      <c r="K20" s="52">
        <f t="shared" ca="1" si="22"/>
        <v>3236441.3350003934</v>
      </c>
      <c r="L20" s="52">
        <f t="shared" ca="1" si="22"/>
        <v>3679321.5348754022</v>
      </c>
      <c r="M20" s="52">
        <f t="shared" ca="1" si="22"/>
        <v>4127407.4223344685</v>
      </c>
      <c r="N20" s="52">
        <f t="shared" ca="1" si="22"/>
        <v>4580755.8001451734</v>
      </c>
      <c r="O20" s="52">
        <f t="shared" ca="1" si="22"/>
        <v>4104460.5487253093</v>
      </c>
      <c r="P20" s="53">
        <f t="shared" ca="1" si="22"/>
        <v>3622479.5119758085</v>
      </c>
      <c r="Q20" s="52">
        <f t="shared" ca="1" si="22"/>
        <v>3134750.5679688277</v>
      </c>
      <c r="R20" s="52">
        <f t="shared" ca="1" si="22"/>
        <v>2641210.9212630508</v>
      </c>
      <c r="S20" s="52">
        <f t="shared" ca="1" si="22"/>
        <v>2221338.0581571143</v>
      </c>
      <c r="T20" s="52">
        <f t="shared" ca="1" si="22"/>
        <v>1796468.0863861104</v>
      </c>
      <c r="U20" s="52">
        <f t="shared" ca="1" si="22"/>
        <v>1366546.4221201865</v>
      </c>
      <c r="V20" s="52">
        <f t="shared" ca="1" si="22"/>
        <v>931517.88975618011</v>
      </c>
      <c r="W20" s="52">
        <f t="shared" ca="1" si="22"/>
        <v>491326.71550629305</v>
      </c>
      <c r="X20" s="52">
        <f t="shared" ca="1" si="22"/>
        <v>45916.520917310234</v>
      </c>
      <c r="Y20" s="52">
        <f t="shared" ca="1" si="22"/>
        <v>45962.437438227513</v>
      </c>
      <c r="Z20" s="52">
        <f t="shared" ca="1" si="22"/>
        <v>46008.399875665658</v>
      </c>
      <c r="AA20" s="52">
        <f t="shared" ca="1" si="22"/>
        <v>46054.408275541231</v>
      </c>
      <c r="AB20" s="53">
        <f t="shared" ca="1" si="22"/>
        <v>46100.462683816579</v>
      </c>
      <c r="AC20" s="52">
        <f t="shared" ca="1" si="22"/>
        <v>46146.563146500179</v>
      </c>
      <c r="AD20" s="52">
        <f t="shared" ca="1" si="22"/>
        <v>46192.709709646449</v>
      </c>
      <c r="AE20" s="52">
        <f t="shared" ca="1" si="22"/>
        <v>46238.902419355931</v>
      </c>
      <c r="AF20" s="52">
        <f t="shared" ca="1" si="22"/>
        <v>46285.141321775176</v>
      </c>
      <c r="AG20" s="52">
        <f t="shared" ca="1" si="22"/>
        <v>46331.42646309697</v>
      </c>
      <c r="AH20" s="52">
        <f t="shared" ca="1" si="22"/>
        <v>46377.757889560096</v>
      </c>
      <c r="AI20" s="52">
        <f t="shared" ca="1" si="22"/>
        <v>46424.135647449599</v>
      </c>
      <c r="AJ20" s="52">
        <f t="shared" ca="1" si="22"/>
        <v>46470.559783097138</v>
      </c>
      <c r="AK20" s="52">
        <f t="shared" ref="AK20:BL20" ca="1" si="23">SUMPRODUCT(_xlfn.SORTBY(OFFSET(AK$16,0,0,1,-MIN(LoanTerm,AK$3)),OFFSET(AK$3,0,0,1,-MIN(LoanTerm,AK$3)),-1),OFFSET($E$11,0,0,1,MIN(LoanTerm,AK$3)))</f>
        <v>46517.030342880207</v>
      </c>
      <c r="AL20" s="52">
        <f t="shared" ca="1" si="23"/>
        <v>46563.547373223089</v>
      </c>
      <c r="AM20" s="52">
        <f t="shared" ca="1" si="23"/>
        <v>46610.110920596249</v>
      </c>
      <c r="AN20" s="53">
        <f t="shared" ca="1" si="23"/>
        <v>46656.721031516892</v>
      </c>
      <c r="AO20" s="52">
        <f t="shared" ca="1" si="23"/>
        <v>46703.377752548404</v>
      </c>
      <c r="AP20" s="52">
        <f t="shared" ca="1" si="23"/>
        <v>46750.081130300881</v>
      </c>
      <c r="AQ20" s="52">
        <f t="shared" ca="1" si="23"/>
        <v>46796.83121143101</v>
      </c>
      <c r="AR20" s="52">
        <f t="shared" ca="1" si="23"/>
        <v>46843.628042642318</v>
      </c>
      <c r="AS20" s="52">
        <f t="shared" ca="1" si="23"/>
        <v>46890.47167068495</v>
      </c>
      <c r="AT20" s="52">
        <f t="shared" ca="1" si="23"/>
        <v>46937.362142355472</v>
      </c>
      <c r="AU20" s="52">
        <f t="shared" ca="1" si="23"/>
        <v>46984.299504497823</v>
      </c>
      <c r="AV20" s="52">
        <f t="shared" ca="1" si="23"/>
        <v>47031.283804002211</v>
      </c>
      <c r="AW20" s="52">
        <f t="shared" ca="1" si="23"/>
        <v>47078.315087806215</v>
      </c>
      <c r="AX20" s="52">
        <f t="shared" ca="1" si="23"/>
        <v>47125.393402893889</v>
      </c>
      <c r="AY20" s="52">
        <f t="shared" ca="1" si="23"/>
        <v>47172.518796296739</v>
      </c>
      <c r="AZ20" s="53">
        <f t="shared" ca="1" si="23"/>
        <v>47219.691315092976</v>
      </c>
      <c r="BA20" s="52">
        <f t="shared" ca="1" si="23"/>
        <v>47266.911006408009</v>
      </c>
      <c r="BB20" s="52">
        <f t="shared" ca="1" si="23"/>
        <v>47314.17791741433</v>
      </c>
      <c r="BC20" s="52">
        <f t="shared" ca="1" si="23"/>
        <v>47361.492095331647</v>
      </c>
      <c r="BD20" s="52">
        <f t="shared" ca="1" si="23"/>
        <v>47408.853587426951</v>
      </c>
      <c r="BE20" s="52">
        <f t="shared" ca="1" si="23"/>
        <v>47456.26244101434</v>
      </c>
      <c r="BF20" s="52">
        <f t="shared" ca="1" si="23"/>
        <v>47503.718703455459</v>
      </c>
      <c r="BG20" s="52">
        <f t="shared" ca="1" si="23"/>
        <v>47551.22242215903</v>
      </c>
      <c r="BH20" s="52">
        <f t="shared" ca="1" si="23"/>
        <v>47598.773644581437</v>
      </c>
      <c r="BI20" s="52">
        <f t="shared" ca="1" si="23"/>
        <v>47646.372418226179</v>
      </c>
      <c r="BJ20" s="52">
        <f t="shared" ca="1" si="23"/>
        <v>47694.018790644521</v>
      </c>
      <c r="BK20" s="52">
        <f t="shared" ca="1" si="23"/>
        <v>47741.712809435398</v>
      </c>
      <c r="BL20" s="54">
        <f t="shared" ca="1" si="23"/>
        <v>47789.454522244996</v>
      </c>
      <c r="BM20" s="22"/>
      <c r="BN20" s="26">
        <f t="shared" ca="1" si="17"/>
        <v>33333362.256156046</v>
      </c>
      <c r="BO20" s="26">
        <f t="shared" ca="1" si="18"/>
        <v>12813200.890348325</v>
      </c>
      <c r="BP20" s="26">
        <f t="shared" ca="1" si="19"/>
        <v>556814.60604869784</v>
      </c>
      <c r="BQ20" s="26">
        <f t="shared" ca="1" si="20"/>
        <v>563533.25386055291</v>
      </c>
      <c r="BR20" s="26">
        <f t="shared" ca="1" si="21"/>
        <v>570332.97035834228</v>
      </c>
    </row>
    <row r="21" spans="1:70" x14ac:dyDescent="0.25">
      <c r="A21" s="5"/>
      <c r="B21" s="102" t="s">
        <v>142</v>
      </c>
      <c r="C21" s="4"/>
      <c r="D21" s="4"/>
      <c r="E21" s="5">
        <f ca="1">SUM(E19:E20)</f>
        <v>530273.08366896596</v>
      </c>
      <c r="F21" s="5">
        <f t="shared" ref="F21:BL21" ca="1" si="24">SUM(F19:F20)</f>
        <v>1061076.4404216008</v>
      </c>
      <c r="G21" s="5">
        <f t="shared" ca="1" si="24"/>
        <v>1592410.6005309883</v>
      </c>
      <c r="H21" s="5">
        <f t="shared" ca="1" si="24"/>
        <v>2124276.0948004848</v>
      </c>
      <c r="I21" s="5">
        <f t="shared" ca="1" si="24"/>
        <v>2577132.4920139061</v>
      </c>
      <c r="J21" s="5">
        <f t="shared" ca="1" si="24"/>
        <v>3030441.7456245408</v>
      </c>
      <c r="K21" s="5">
        <f t="shared" ca="1" si="24"/>
        <v>3484204.3084887867</v>
      </c>
      <c r="L21" s="5">
        <f t="shared" ca="1" si="24"/>
        <v>3938420.6339158965</v>
      </c>
      <c r="M21" s="5">
        <f t="shared" ca="1" si="24"/>
        <v>4393091.1756684324</v>
      </c>
      <c r="N21" s="5">
        <f t="shared" ca="1" si="24"/>
        <v>4848216.3879627222</v>
      </c>
      <c r="O21" s="5">
        <f ca="1">SUM(O19:O20)</f>
        <v>4322791.5206817184</v>
      </c>
      <c r="P21" s="37">
        <f t="shared" ca="1" si="24"/>
        <v>3796841.2285334338</v>
      </c>
      <c r="Q21" s="5">
        <f t="shared" ca="1" si="24"/>
        <v>3270364.9860930014</v>
      </c>
      <c r="R21" s="5">
        <f t="shared" ca="1" si="24"/>
        <v>2743362.2674101279</v>
      </c>
      <c r="S21" s="5">
        <f t="shared" ca="1" si="24"/>
        <v>2295373.5085589169</v>
      </c>
      <c r="T21" s="5">
        <f t="shared" ca="1" si="24"/>
        <v>1846936.7609488543</v>
      </c>
      <c r="U21" s="5">
        <f t="shared" ca="1" si="24"/>
        <v>1398051.576591182</v>
      </c>
      <c r="V21" s="5">
        <f t="shared" ca="1" si="24"/>
        <v>948717.50704915216</v>
      </c>
      <c r="W21" s="5">
        <f t="shared" ca="1" si="24"/>
        <v>498934.10343757999</v>
      </c>
      <c r="X21" s="5">
        <f t="shared" ca="1" si="24"/>
        <v>48700.916422396498</v>
      </c>
      <c r="Y21" s="5">
        <f t="shared" ca="1" si="24"/>
        <v>48749.617338818854</v>
      </c>
      <c r="Z21" s="5">
        <f t="shared" ca="1" si="24"/>
        <v>48798.366956157581</v>
      </c>
      <c r="AA21" s="5">
        <f t="shared" ca="1" si="24"/>
        <v>48847.16532311363</v>
      </c>
      <c r="AB21" s="37">
        <f t="shared" ca="1" si="24"/>
        <v>48896.012488436543</v>
      </c>
      <c r="AC21" s="5">
        <f t="shared" ca="1" si="24"/>
        <v>48944.90850092475</v>
      </c>
      <c r="AD21" s="5">
        <f t="shared" ca="1" si="24"/>
        <v>48993.853409425436</v>
      </c>
      <c r="AE21" s="5">
        <f t="shared" ca="1" si="24"/>
        <v>49042.847262834686</v>
      </c>
      <c r="AF21" s="5">
        <f t="shared" ca="1" si="24"/>
        <v>49091.890110097411</v>
      </c>
      <c r="AG21" s="5">
        <f t="shared" ca="1" si="24"/>
        <v>49140.982000207536</v>
      </c>
      <c r="AH21" s="5">
        <f t="shared" ca="1" si="24"/>
        <v>49190.12298220778</v>
      </c>
      <c r="AI21" s="5">
        <f t="shared" ca="1" si="24"/>
        <v>49239.313105189933</v>
      </c>
      <c r="AJ21" s="5">
        <f t="shared" ca="1" si="24"/>
        <v>49288.552418295214</v>
      </c>
      <c r="AK21" s="5">
        <f t="shared" ca="1" si="24"/>
        <v>49337.840970713478</v>
      </c>
      <c r="AL21" s="5">
        <f t="shared" ca="1" si="24"/>
        <v>49387.178811684193</v>
      </c>
      <c r="AM21" s="5">
        <f t="shared" ca="1" si="24"/>
        <v>49436.565990495801</v>
      </c>
      <c r="AN21" s="37">
        <f t="shared" ca="1" si="24"/>
        <v>49486.002556486346</v>
      </c>
      <c r="AO21" s="5">
        <f t="shared" ca="1" si="24"/>
        <v>49535.488559042817</v>
      </c>
      <c r="AP21" s="5">
        <f t="shared" ca="1" si="24"/>
        <v>49585.024047601786</v>
      </c>
      <c r="AQ21" s="5">
        <f t="shared" ca="1" si="24"/>
        <v>49634.609071649204</v>
      </c>
      <c r="AR21" s="5">
        <f t="shared" ca="1" si="24"/>
        <v>49684.243680720734</v>
      </c>
      <c r="AS21" s="5">
        <f t="shared" ca="1" si="24"/>
        <v>49733.92792440144</v>
      </c>
      <c r="AT21" s="5">
        <f t="shared" ca="1" si="24"/>
        <v>49783.661852325677</v>
      </c>
      <c r="AU21" s="5">
        <f t="shared" ca="1" si="24"/>
        <v>49833.445514177998</v>
      </c>
      <c r="AV21" s="5">
        <f t="shared" ca="1" si="24"/>
        <v>49883.278959692056</v>
      </c>
      <c r="AW21" s="5">
        <f t="shared" ca="1" si="24"/>
        <v>49933.162238651748</v>
      </c>
      <c r="AX21" s="5">
        <f t="shared" ca="1" si="24"/>
        <v>49983.095400890255</v>
      </c>
      <c r="AY21" s="5">
        <f t="shared" ca="1" si="24"/>
        <v>50033.078496291098</v>
      </c>
      <c r="AZ21" s="37">
        <f t="shared" ca="1" si="24"/>
        <v>50083.111574787326</v>
      </c>
      <c r="BA21" s="5">
        <f t="shared" ca="1" si="24"/>
        <v>50133.194686362047</v>
      </c>
      <c r="BB21" s="5">
        <f t="shared" ca="1" si="24"/>
        <v>50183.327881048324</v>
      </c>
      <c r="BC21" s="5">
        <f t="shared" ca="1" si="24"/>
        <v>50233.511208929267</v>
      </c>
      <c r="BD21" s="5">
        <f t="shared" ca="1" si="24"/>
        <v>50283.744720138166</v>
      </c>
      <c r="BE21" s="5">
        <f t="shared" ca="1" si="24"/>
        <v>50334.028464858275</v>
      </c>
      <c r="BF21" s="5">
        <f t="shared" ca="1" si="24"/>
        <v>50384.36249332325</v>
      </c>
      <c r="BG21" s="5">
        <f t="shared" ca="1" si="24"/>
        <v>50434.746855816702</v>
      </c>
      <c r="BH21" s="5">
        <f t="shared" ca="1" si="24"/>
        <v>50485.18160267279</v>
      </c>
      <c r="BI21" s="5">
        <f t="shared" ca="1" si="24"/>
        <v>50535.666784275636</v>
      </c>
      <c r="BJ21" s="5">
        <f t="shared" ca="1" si="24"/>
        <v>50586.202451060031</v>
      </c>
      <c r="BK21" s="5">
        <f t="shared" ca="1" si="24"/>
        <v>50636.788653511336</v>
      </c>
      <c r="BL21" s="37">
        <f t="shared" ca="1" si="24"/>
        <v>50687.425442165018</v>
      </c>
      <c r="BN21" s="27">
        <f ca="1">SUM(E21:P21)</f>
        <v>35699175.712311476</v>
      </c>
      <c r="BO21" s="27">
        <f ca="1">SUM(Q21:AB21)</f>
        <v>13245732.788617739</v>
      </c>
      <c r="BP21" s="27">
        <f ca="1">SUM(AC21:AN21)</f>
        <v>590580.05811856268</v>
      </c>
      <c r="BQ21" s="27">
        <f ca="1">SUM(AO21:AZ21)</f>
        <v>597706.12732023222</v>
      </c>
      <c r="BR21" s="27">
        <f ca="1">SUM(BA21:BL21)</f>
        <v>604918.18124416075</v>
      </c>
    </row>
    <row r="23" spans="1:70" s="57" customFormat="1" x14ac:dyDescent="0.25">
      <c r="A23" s="4"/>
      <c r="B23" s="61" t="s">
        <v>143</v>
      </c>
      <c r="C23" s="4"/>
      <c r="D23" s="4"/>
      <c r="E23" s="41">
        <f t="shared" ref="E23:AJ23" ca="1" si="25">E17*LoanAmount</f>
        <v>5000000</v>
      </c>
      <c r="F23" s="42">
        <f t="shared" ca="1" si="25"/>
        <v>10005000</v>
      </c>
      <c r="G23" s="42">
        <f t="shared" ca="1" si="25"/>
        <v>15015005</v>
      </c>
      <c r="H23" s="42">
        <f t="shared" ca="1" si="25"/>
        <v>20030020.004999999</v>
      </c>
      <c r="I23" s="42">
        <f t="shared" ca="1" si="25"/>
        <v>24300050.025004994</v>
      </c>
      <c r="J23" s="42">
        <f t="shared" ca="1" si="25"/>
        <v>28574350.075029999</v>
      </c>
      <c r="K23" s="42">
        <f t="shared" ca="1" si="25"/>
        <v>32852924.425105028</v>
      </c>
      <c r="L23" s="42">
        <f t="shared" ca="1" si="25"/>
        <v>37135777.349530131</v>
      </c>
      <c r="M23" s="42">
        <f t="shared" ca="1" si="25"/>
        <v>41422913.126879655</v>
      </c>
      <c r="N23" s="42">
        <f t="shared" ca="1" si="25"/>
        <v>45714336.040006533</v>
      </c>
      <c r="O23" s="42">
        <f t="shared" ca="1" si="25"/>
        <v>45760050.376046538</v>
      </c>
      <c r="P23" s="43">
        <f t="shared" ca="1" si="25"/>
        <v>45805810.426422581</v>
      </c>
      <c r="Q23" s="42">
        <f t="shared" ca="1" si="25"/>
        <v>45851616.236848995</v>
      </c>
      <c r="R23" s="42">
        <f t="shared" ca="1" si="25"/>
        <v>45897467.853085846</v>
      </c>
      <c r="S23" s="42">
        <f t="shared" ca="1" si="25"/>
        <v>45943365.32093893</v>
      </c>
      <c r="T23" s="42">
        <f t="shared" ca="1" si="25"/>
        <v>45989308.686259866</v>
      </c>
      <c r="U23" s="42">
        <f t="shared" ca="1" si="25"/>
        <v>46035297.994946122</v>
      </c>
      <c r="V23" s="42">
        <f t="shared" ca="1" si="25"/>
        <v>46081333.292941064</v>
      </c>
      <c r="W23" s="42">
        <f t="shared" ca="1" si="25"/>
        <v>46127414.626234002</v>
      </c>
      <c r="X23" s="42">
        <f t="shared" ca="1" si="25"/>
        <v>46173542.040860228</v>
      </c>
      <c r="Y23" s="42">
        <f t="shared" ca="1" si="25"/>
        <v>46219715.582901083</v>
      </c>
      <c r="Z23" s="42">
        <f t="shared" ca="1" si="25"/>
        <v>46265935.298483983</v>
      </c>
      <c r="AA23" s="42">
        <f t="shared" ca="1" si="25"/>
        <v>46312201.233782463</v>
      </c>
      <c r="AB23" s="43">
        <f t="shared" ca="1" si="25"/>
        <v>46358513.435016245</v>
      </c>
      <c r="AC23" s="42">
        <f t="shared" ca="1" si="25"/>
        <v>46404871.948451258</v>
      </c>
      <c r="AD23" s="42">
        <f t="shared" ca="1" si="25"/>
        <v>46451276.820399702</v>
      </c>
      <c r="AE23" s="42">
        <f t="shared" ca="1" si="25"/>
        <v>46497728.0972201</v>
      </c>
      <c r="AF23" s="42">
        <f t="shared" ca="1" si="25"/>
        <v>46544225.825317316</v>
      </c>
      <c r="AG23" s="42">
        <f t="shared" ca="1" si="25"/>
        <v>46590770.051142633</v>
      </c>
      <c r="AH23" s="42">
        <f t="shared" ca="1" si="25"/>
        <v>46637360.82119377</v>
      </c>
      <c r="AI23" s="42">
        <f t="shared" ca="1" si="25"/>
        <v>46683998.182014957</v>
      </c>
      <c r="AJ23" s="42">
        <f t="shared" ca="1" si="25"/>
        <v>46730682.180196963</v>
      </c>
      <c r="AK23" s="42">
        <f t="shared" ref="AK23:BL23" ca="1" si="26">AK17*LoanAmount</f>
        <v>46777412.862377159</v>
      </c>
      <c r="AL23" s="42">
        <f t="shared" ca="1" si="26"/>
        <v>46824190.275239527</v>
      </c>
      <c r="AM23" s="42">
        <f t="shared" ca="1" si="26"/>
        <v>46871014.465514757</v>
      </c>
      <c r="AN23" s="43">
        <f t="shared" ca="1" si="26"/>
        <v>46917885.479980268</v>
      </c>
      <c r="AO23" s="42">
        <f t="shared" ca="1" si="26"/>
        <v>46964803.365460247</v>
      </c>
      <c r="AP23" s="42">
        <f t="shared" ca="1" si="26"/>
        <v>47011768.168825701</v>
      </c>
      <c r="AQ23" s="42">
        <f t="shared" ca="1" si="26"/>
        <v>47058779.936994515</v>
      </c>
      <c r="AR23" s="42">
        <f t="shared" ca="1" si="26"/>
        <v>47105838.716931507</v>
      </c>
      <c r="AS23" s="42">
        <f t="shared" ca="1" si="26"/>
        <v>47152944.555648431</v>
      </c>
      <c r="AT23" s="42">
        <f t="shared" ca="1" si="26"/>
        <v>47200097.500204079</v>
      </c>
      <c r="AU23" s="42">
        <f t="shared" ca="1" si="26"/>
        <v>47247297.597704276</v>
      </c>
      <c r="AV23" s="42">
        <f t="shared" ca="1" si="26"/>
        <v>47294544.895301975</v>
      </c>
      <c r="AW23" s="42">
        <f t="shared" ca="1" si="26"/>
        <v>47341839.440197274</v>
      </c>
      <c r="AX23" s="42">
        <f t="shared" ca="1" si="26"/>
        <v>47389181.279637463</v>
      </c>
      <c r="AY23" s="42">
        <f t="shared" ca="1" si="26"/>
        <v>47436570.460917093</v>
      </c>
      <c r="AZ23" s="43">
        <f t="shared" ca="1" si="26"/>
        <v>47484007.031378001</v>
      </c>
      <c r="BA23" s="42">
        <f t="shared" ca="1" si="26"/>
        <v>47531491.038409375</v>
      </c>
      <c r="BB23" s="42">
        <f t="shared" ca="1" si="26"/>
        <v>47579022.529447779</v>
      </c>
      <c r="BC23" s="42">
        <f t="shared" ca="1" si="26"/>
        <v>47626601.551977225</v>
      </c>
      <c r="BD23" s="42">
        <f t="shared" ca="1" si="26"/>
        <v>47674228.15352919</v>
      </c>
      <c r="BE23" s="42">
        <f t="shared" ca="1" si="26"/>
        <v>47721902.381682716</v>
      </c>
      <c r="BF23" s="42">
        <f t="shared" ca="1" si="26"/>
        <v>47769624.28406439</v>
      </c>
      <c r="BG23" s="42">
        <f t="shared" ca="1" si="26"/>
        <v>47817393.908348449</v>
      </c>
      <c r="BH23" s="42">
        <f t="shared" ca="1" si="26"/>
        <v>47865211.302256793</v>
      </c>
      <c r="BI23" s="42">
        <f t="shared" ca="1" si="26"/>
        <v>47913076.513559043</v>
      </c>
      <c r="BJ23" s="42">
        <f t="shared" ca="1" si="26"/>
        <v>47960989.590072595</v>
      </c>
      <c r="BK23" s="42">
        <f t="shared" ca="1" si="26"/>
        <v>48008950.579662666</v>
      </c>
      <c r="BL23" s="44">
        <f t="shared" ca="1" si="26"/>
        <v>48056959.530242324</v>
      </c>
      <c r="BM23" s="22"/>
      <c r="BN23" s="24">
        <f ca="1">P23</f>
        <v>45805810.426422581</v>
      </c>
      <c r="BO23" s="24">
        <f ca="1">AB23</f>
        <v>46358513.435016245</v>
      </c>
      <c r="BP23" s="24">
        <f ca="1">AN23</f>
        <v>46917885.479980268</v>
      </c>
      <c r="BQ23" s="24">
        <f ca="1">AZ23</f>
        <v>47484007.031378001</v>
      </c>
      <c r="BR23" s="24">
        <f ca="1">BL23</f>
        <v>48056959.530242324</v>
      </c>
    </row>
    <row r="24" spans="1:70" s="22" customFormat="1" x14ac:dyDescent="0.25">
      <c r="B24" s="103" t="s">
        <v>144</v>
      </c>
      <c r="E24" s="104">
        <f ca="1">-E20</f>
        <v>-476106.41700229928</v>
      </c>
      <c r="F24" s="105">
        <f t="shared" ref="F24:BL24" ca="1" si="27">-F20+E24</f>
        <v>-1433953.1769414251</v>
      </c>
      <c r="G24" s="105">
        <f t="shared" ca="1" si="27"/>
        <v>-2879235.7160559455</v>
      </c>
      <c r="H24" s="105">
        <f t="shared" ca="1" si="27"/>
        <v>-4817711.6477262033</v>
      </c>
      <c r="I24" s="105">
        <f t="shared" ca="1" si="27"/>
        <v>-7183785.4739862559</v>
      </c>
      <c r="J24" s="105">
        <f t="shared" ca="1" si="27"/>
        <v>-9982496.1030994896</v>
      </c>
      <c r="K24" s="105">
        <f t="shared" ca="1" si="27"/>
        <v>-13218937.438099883</v>
      </c>
      <c r="L24" s="105">
        <f t="shared" ca="1" si="27"/>
        <v>-16898258.972975284</v>
      </c>
      <c r="M24" s="105">
        <f t="shared" ca="1" si="27"/>
        <v>-21025666.395309754</v>
      </c>
      <c r="N24" s="105">
        <f t="shared" ca="1" si="27"/>
        <v>-25606422.195454925</v>
      </c>
      <c r="O24" s="105">
        <f t="shared" ca="1" si="27"/>
        <v>-29710882.744180236</v>
      </c>
      <c r="P24" s="106">
        <f t="shared" ca="1" si="27"/>
        <v>-33333362.256156046</v>
      </c>
      <c r="Q24" s="105">
        <f t="shared" ca="1" si="27"/>
        <v>-36468112.824124873</v>
      </c>
      <c r="R24" s="105">
        <f t="shared" ca="1" si="27"/>
        <v>-39109323.745387927</v>
      </c>
      <c r="S24" s="105">
        <f t="shared" ca="1" si="27"/>
        <v>-41330661.803545043</v>
      </c>
      <c r="T24" s="105">
        <f t="shared" ca="1" si="27"/>
        <v>-43127129.88993115</v>
      </c>
      <c r="U24" s="105">
        <f t="shared" ca="1" si="27"/>
        <v>-44493676.312051333</v>
      </c>
      <c r="V24" s="105">
        <f t="shared" ca="1" si="27"/>
        <v>-45425194.201807514</v>
      </c>
      <c r="W24" s="105">
        <f t="shared" ca="1" si="27"/>
        <v>-45916520.917313807</v>
      </c>
      <c r="X24" s="105">
        <f t="shared" ca="1" si="27"/>
        <v>-45962437.438231118</v>
      </c>
      <c r="Y24" s="105">
        <f t="shared" ca="1" si="27"/>
        <v>-46008399.875669345</v>
      </c>
      <c r="Z24" s="105">
        <f t="shared" ca="1" si="27"/>
        <v>-46054408.275545008</v>
      </c>
      <c r="AA24" s="105">
        <f t="shared" ca="1" si="27"/>
        <v>-46100462.683820553</v>
      </c>
      <c r="AB24" s="106">
        <f t="shared" ca="1" si="27"/>
        <v>-46146563.146504372</v>
      </c>
      <c r="AC24" s="105">
        <f t="shared" ca="1" si="27"/>
        <v>-46192709.709650874</v>
      </c>
      <c r="AD24" s="105">
        <f t="shared" ca="1" si="27"/>
        <v>-46238902.419360518</v>
      </c>
      <c r="AE24" s="105">
        <f t="shared" ca="1" si="27"/>
        <v>-46285141.321779877</v>
      </c>
      <c r="AF24" s="105">
        <f t="shared" ca="1" si="27"/>
        <v>-46331426.463101655</v>
      </c>
      <c r="AG24" s="105">
        <f t="shared" ca="1" si="27"/>
        <v>-46377757.889564753</v>
      </c>
      <c r="AH24" s="105">
        <f t="shared" ca="1" si="27"/>
        <v>-46424135.647454314</v>
      </c>
      <c r="AI24" s="105">
        <f t="shared" ca="1" si="27"/>
        <v>-46470559.78310176</v>
      </c>
      <c r="AJ24" s="105">
        <f t="shared" ca="1" si="27"/>
        <v>-46517030.342884853</v>
      </c>
      <c r="AK24" s="105">
        <f t="shared" ca="1" si="27"/>
        <v>-46563547.37322773</v>
      </c>
      <c r="AL24" s="105">
        <f t="shared" ca="1" si="27"/>
        <v>-46610110.920600951</v>
      </c>
      <c r="AM24" s="105">
        <f t="shared" ca="1" si="27"/>
        <v>-46656721.031521544</v>
      </c>
      <c r="AN24" s="106">
        <f t="shared" ca="1" si="27"/>
        <v>-46703377.752553061</v>
      </c>
      <c r="AO24" s="105">
        <f t="shared" ca="1" si="27"/>
        <v>-46750081.130305611</v>
      </c>
      <c r="AP24" s="105">
        <f t="shared" ca="1" si="27"/>
        <v>-46796831.211435914</v>
      </c>
      <c r="AQ24" s="105">
        <f t="shared" ca="1" si="27"/>
        <v>-46843628.042647347</v>
      </c>
      <c r="AR24" s="105">
        <f t="shared" ca="1" si="27"/>
        <v>-46890471.670689993</v>
      </c>
      <c r="AS24" s="105">
        <f t="shared" ca="1" si="27"/>
        <v>-46937362.14236068</v>
      </c>
      <c r="AT24" s="105">
        <f t="shared" ca="1" si="27"/>
        <v>-46984299.504503034</v>
      </c>
      <c r="AU24" s="105">
        <f t="shared" ca="1" si="27"/>
        <v>-47031283.80400753</v>
      </c>
      <c r="AV24" s="105">
        <f t="shared" ca="1" si="27"/>
        <v>-47078315.08781153</v>
      </c>
      <c r="AW24" s="105">
        <f t="shared" ca="1" si="27"/>
        <v>-47125393.402899332</v>
      </c>
      <c r="AX24" s="105">
        <f t="shared" ca="1" si="27"/>
        <v>-47172518.796302229</v>
      </c>
      <c r="AY24" s="105">
        <f t="shared" ca="1" si="27"/>
        <v>-47219691.315098524</v>
      </c>
      <c r="AZ24" s="106">
        <f t="shared" ca="1" si="27"/>
        <v>-47266911.006413616</v>
      </c>
      <c r="BA24" s="105">
        <f t="shared" ca="1" si="27"/>
        <v>-47314177.917420022</v>
      </c>
      <c r="BB24" s="105">
        <f t="shared" ca="1" si="27"/>
        <v>-47361492.095337436</v>
      </c>
      <c r="BC24" s="105">
        <f t="shared" ca="1" si="27"/>
        <v>-47408853.587432764</v>
      </c>
      <c r="BD24" s="105">
        <f t="shared" ca="1" si="27"/>
        <v>-47456262.441020191</v>
      </c>
      <c r="BE24" s="105">
        <f t="shared" ca="1" si="27"/>
        <v>-47503718.703461207</v>
      </c>
      <c r="BF24" s="105">
        <f t="shared" ca="1" si="27"/>
        <v>-47551222.422164664</v>
      </c>
      <c r="BG24" s="105">
        <f t="shared" ca="1" si="27"/>
        <v>-47598773.644586824</v>
      </c>
      <c r="BH24" s="105">
        <f t="shared" ca="1" si="27"/>
        <v>-47646372.418231405</v>
      </c>
      <c r="BI24" s="105">
        <f t="shared" ca="1" si="27"/>
        <v>-47694018.79064963</v>
      </c>
      <c r="BJ24" s="105">
        <f t="shared" ca="1" si="27"/>
        <v>-47741712.809440278</v>
      </c>
      <c r="BK24" s="105">
        <f t="shared" ca="1" si="27"/>
        <v>-47789454.522249714</v>
      </c>
      <c r="BL24" s="107">
        <f t="shared" ca="1" si="27"/>
        <v>-47837243.976771958</v>
      </c>
      <c r="BN24" s="25">
        <f ca="1">P24</f>
        <v>-33333362.256156046</v>
      </c>
      <c r="BO24" s="25">
        <f ca="1">AB24</f>
        <v>-46146563.146504372</v>
      </c>
      <c r="BP24" s="25">
        <f ca="1">AN24</f>
        <v>-46703377.752553061</v>
      </c>
      <c r="BQ24" s="25">
        <f ca="1">AZ24</f>
        <v>-47266911.006413616</v>
      </c>
      <c r="BR24" s="25">
        <f ca="1">BL24</f>
        <v>-47837243.976771958</v>
      </c>
    </row>
    <row r="25" spans="1:70" x14ac:dyDescent="0.25">
      <c r="B25" s="108" t="s">
        <v>145</v>
      </c>
      <c r="E25" s="104">
        <f ca="1">SUM(E23:E24)</f>
        <v>4523893.5829977011</v>
      </c>
      <c r="F25" s="105">
        <f t="shared" ref="F25:BL25" ca="1" si="28">SUM(F23:F24)</f>
        <v>8571046.8230585754</v>
      </c>
      <c r="G25" s="105">
        <f ca="1">SUM(G23:G24)</f>
        <v>12135769.283944055</v>
      </c>
      <c r="H25" s="105">
        <f t="shared" ca="1" si="28"/>
        <v>15212308.357273795</v>
      </c>
      <c r="I25" s="105">
        <f t="shared" ca="1" si="28"/>
        <v>17116264.551018737</v>
      </c>
      <c r="J25" s="105">
        <f t="shared" ca="1" si="28"/>
        <v>18591853.971930511</v>
      </c>
      <c r="K25" s="105">
        <f t="shared" ca="1" si="28"/>
        <v>19633986.987005144</v>
      </c>
      <c r="L25" s="105">
        <f ca="1">SUM(L23:L24)</f>
        <v>20237518.376554847</v>
      </c>
      <c r="M25" s="105">
        <f t="shared" ca="1" si="28"/>
        <v>20397246.731569901</v>
      </c>
      <c r="N25" s="105">
        <f t="shared" ca="1" si="28"/>
        <v>20107913.844551608</v>
      </c>
      <c r="O25" s="105">
        <f t="shared" ca="1" si="28"/>
        <v>16049167.631866302</v>
      </c>
      <c r="P25" s="106">
        <f t="shared" ca="1" si="28"/>
        <v>12472448.170266535</v>
      </c>
      <c r="Q25" s="105">
        <f t="shared" ca="1" si="28"/>
        <v>9383503.4127241224</v>
      </c>
      <c r="R25" s="105">
        <f t="shared" ca="1" si="28"/>
        <v>6788144.107697919</v>
      </c>
      <c r="S25" s="105">
        <f t="shared" ca="1" si="28"/>
        <v>4612703.517393887</v>
      </c>
      <c r="T25" s="105">
        <f t="shared" ca="1" si="28"/>
        <v>2862178.796328716</v>
      </c>
      <c r="U25" s="105">
        <f t="shared" ca="1" si="28"/>
        <v>1541621.6828947887</v>
      </c>
      <c r="V25" s="105">
        <f t="shared" ca="1" si="28"/>
        <v>656139.09113354981</v>
      </c>
      <c r="W25" s="105">
        <f t="shared" ca="1" si="28"/>
        <v>210893.7089201957</v>
      </c>
      <c r="X25" s="105">
        <f t="shared" ca="1" si="28"/>
        <v>211104.60262911022</v>
      </c>
      <c r="Y25" s="105">
        <f t="shared" ca="1" si="28"/>
        <v>211315.70723173767</v>
      </c>
      <c r="Z25" s="105">
        <f t="shared" ca="1" si="28"/>
        <v>211527.0229389742</v>
      </c>
      <c r="AA25" s="105">
        <f t="shared" ca="1" si="28"/>
        <v>211738.54996190965</v>
      </c>
      <c r="AB25" s="106">
        <f t="shared" ca="1" si="28"/>
        <v>211950.28851187229</v>
      </c>
      <c r="AC25" s="105">
        <f t="shared" ca="1" si="28"/>
        <v>212162.2388003841</v>
      </c>
      <c r="AD25" s="105">
        <f t="shared" ca="1" si="28"/>
        <v>212374.40103918314</v>
      </c>
      <c r="AE25" s="105">
        <f t="shared" ca="1" si="28"/>
        <v>212586.77544022352</v>
      </c>
      <c r="AF25" s="105">
        <f t="shared" ca="1" si="28"/>
        <v>212799.36221566051</v>
      </c>
      <c r="AG25" s="105">
        <f t="shared" ca="1" si="28"/>
        <v>213012.16157788038</v>
      </c>
      <c r="AH25" s="105">
        <f t="shared" ca="1" si="28"/>
        <v>213225.17373945564</v>
      </c>
      <c r="AI25" s="105">
        <f t="shared" ca="1" si="28"/>
        <v>213438.39891319722</v>
      </c>
      <c r="AJ25" s="105">
        <f t="shared" ca="1" si="28"/>
        <v>213651.83731210977</v>
      </c>
      <c r="AK25" s="105">
        <f t="shared" ca="1" si="28"/>
        <v>213865.4891494289</v>
      </c>
      <c r="AL25" s="105">
        <f t="shared" ca="1" si="28"/>
        <v>214079.35463857651</v>
      </c>
      <c r="AM25" s="105">
        <f t="shared" ca="1" si="28"/>
        <v>214293.43399321288</v>
      </c>
      <c r="AN25" s="106">
        <f t="shared" ca="1" si="28"/>
        <v>214507.72742720693</v>
      </c>
      <c r="AO25" s="105">
        <f t="shared" ca="1" si="28"/>
        <v>214722.2351546362</v>
      </c>
      <c r="AP25" s="105">
        <f t="shared" ca="1" si="28"/>
        <v>214936.95738978684</v>
      </c>
      <c r="AQ25" s="105">
        <f t="shared" ca="1" si="28"/>
        <v>215151.89434716851</v>
      </c>
      <c r="AR25" s="105">
        <f t="shared" ca="1" si="28"/>
        <v>215367.04624151438</v>
      </c>
      <c r="AS25" s="105">
        <f t="shared" ca="1" si="28"/>
        <v>215582.41328775138</v>
      </c>
      <c r="AT25" s="105">
        <f t="shared" ca="1" si="28"/>
        <v>215797.9957010448</v>
      </c>
      <c r="AU25" s="105">
        <f t="shared" ca="1" si="28"/>
        <v>216013.79369674623</v>
      </c>
      <c r="AV25" s="105">
        <f t="shared" ca="1" si="28"/>
        <v>216229.80749044567</v>
      </c>
      <c r="AW25" s="105">
        <f t="shared" ca="1" si="28"/>
        <v>216446.03729794174</v>
      </c>
      <c r="AX25" s="105">
        <f t="shared" ca="1" si="28"/>
        <v>216662.48333523422</v>
      </c>
      <c r="AY25" s="105">
        <f t="shared" ca="1" si="28"/>
        <v>216879.14581856877</v>
      </c>
      <c r="AZ25" s="106">
        <f t="shared" ca="1" si="28"/>
        <v>217096.02496438473</v>
      </c>
      <c r="BA25" s="105">
        <f t="shared" ca="1" si="28"/>
        <v>217313.12098935246</v>
      </c>
      <c r="BB25" s="105">
        <f t="shared" ca="1" si="28"/>
        <v>217530.43411034346</v>
      </c>
      <c r="BC25" s="105">
        <f t="shared" ca="1" si="28"/>
        <v>217747.96454446018</v>
      </c>
      <c r="BD25" s="105">
        <f t="shared" ca="1" si="28"/>
        <v>217965.71250899881</v>
      </c>
      <c r="BE25" s="105">
        <f t="shared" ca="1" si="28"/>
        <v>218183.67822150886</v>
      </c>
      <c r="BF25" s="105">
        <f t="shared" ca="1" si="28"/>
        <v>218401.86189972609</v>
      </c>
      <c r="BG25" s="105">
        <f t="shared" ca="1" si="28"/>
        <v>218620.26376162469</v>
      </c>
      <c r="BH25" s="105">
        <f t="shared" ca="1" si="28"/>
        <v>218838.88402538747</v>
      </c>
      <c r="BI25" s="105">
        <f t="shared" ca="1" si="28"/>
        <v>219057.72290941328</v>
      </c>
      <c r="BJ25" s="105">
        <f t="shared" ca="1" si="28"/>
        <v>219276.78063231707</v>
      </c>
      <c r="BK25" s="105">
        <f t="shared" ca="1" si="28"/>
        <v>219496.05741295218</v>
      </c>
      <c r="BL25" s="107">
        <f t="shared" ca="1" si="28"/>
        <v>219715.5534703657</v>
      </c>
      <c r="BN25" s="25">
        <f ca="1">P25</f>
        <v>12472448.170266535</v>
      </c>
      <c r="BO25" s="25">
        <f ca="1">AB25</f>
        <v>211950.28851187229</v>
      </c>
      <c r="BP25" s="25">
        <f ca="1">AN25</f>
        <v>214507.72742720693</v>
      </c>
      <c r="BQ25" s="25">
        <f ca="1">AZ25</f>
        <v>217096.02496438473</v>
      </c>
      <c r="BR25" s="25">
        <f ca="1">BL25</f>
        <v>219715.5534703657</v>
      </c>
    </row>
    <row r="26" spans="1:70" x14ac:dyDescent="0.25">
      <c r="B26" s="109" t="s">
        <v>146</v>
      </c>
      <c r="E26" s="110">
        <f ca="1">-LossReservePct*E25</f>
        <v>-90477.87165995402</v>
      </c>
      <c r="F26" s="111">
        <f t="shared" ref="F26:AJ26" ca="1" si="29">-LossReservePct*F25</f>
        <v>-171420.93646117151</v>
      </c>
      <c r="G26" s="111">
        <f t="shared" ca="1" si="29"/>
        <v>-242715.38567888111</v>
      </c>
      <c r="H26" s="111">
        <f t="shared" ca="1" si="29"/>
        <v>-304246.16714547592</v>
      </c>
      <c r="I26" s="111">
        <f t="shared" ca="1" si="29"/>
        <v>-342325.29102037475</v>
      </c>
      <c r="J26" s="111">
        <f t="shared" ca="1" si="29"/>
        <v>-371837.07943861024</v>
      </c>
      <c r="K26" s="111">
        <f t="shared" ca="1" si="29"/>
        <v>-392679.7397401029</v>
      </c>
      <c r="L26" s="111">
        <f t="shared" ca="1" si="29"/>
        <v>-404750.36753109697</v>
      </c>
      <c r="M26" s="111">
        <f t="shared" ca="1" si="29"/>
        <v>-407944.93463139801</v>
      </c>
      <c r="N26" s="111">
        <f t="shared" ca="1" si="29"/>
        <v>-402158.27689103218</v>
      </c>
      <c r="O26" s="111">
        <f t="shared" ca="1" si="29"/>
        <v>-320983.35263732605</v>
      </c>
      <c r="P26" s="112">
        <f t="shared" ca="1" si="29"/>
        <v>-249448.96340533069</v>
      </c>
      <c r="Q26" s="111">
        <f t="shared" ca="1" si="29"/>
        <v>-187670.06825448244</v>
      </c>
      <c r="R26" s="111">
        <f t="shared" ca="1" si="29"/>
        <v>-135762.88215395837</v>
      </c>
      <c r="S26" s="111">
        <f t="shared" ca="1" si="29"/>
        <v>-92254.070347877743</v>
      </c>
      <c r="T26" s="111">
        <f t="shared" ca="1" si="29"/>
        <v>-57243.575926574318</v>
      </c>
      <c r="U26" s="111">
        <f t="shared" ca="1" si="29"/>
        <v>-30832.433657895774</v>
      </c>
      <c r="V26" s="111">
        <f t="shared" ca="1" si="29"/>
        <v>-13122.781822670997</v>
      </c>
      <c r="W26" s="111">
        <f t="shared" ca="1" si="29"/>
        <v>-4217.8741784039139</v>
      </c>
      <c r="X26" s="111">
        <f t="shared" ca="1" si="29"/>
        <v>-4222.0920525822048</v>
      </c>
      <c r="Y26" s="111">
        <f t="shared" ca="1" si="29"/>
        <v>-4226.3141446347536</v>
      </c>
      <c r="Z26" s="111">
        <f t="shared" ca="1" si="29"/>
        <v>-4230.5404587794837</v>
      </c>
      <c r="AA26" s="111">
        <f t="shared" ca="1" si="29"/>
        <v>-4234.7709992381933</v>
      </c>
      <c r="AB26" s="112">
        <f t="shared" ca="1" si="29"/>
        <v>-4239.0057702374461</v>
      </c>
      <c r="AC26" s="111">
        <f t="shared" ca="1" si="29"/>
        <v>-4243.244776007682</v>
      </c>
      <c r="AD26" s="111">
        <f t="shared" ca="1" si="29"/>
        <v>-4247.4880207836632</v>
      </c>
      <c r="AE26" s="111">
        <f t="shared" ca="1" si="29"/>
        <v>-4251.7355088044706</v>
      </c>
      <c r="AF26" s="111">
        <f t="shared" ca="1" si="29"/>
        <v>-4255.9872443132099</v>
      </c>
      <c r="AG26" s="111">
        <f t="shared" ca="1" si="29"/>
        <v>-4260.2432315576079</v>
      </c>
      <c r="AH26" s="111">
        <f t="shared" ca="1" si="29"/>
        <v>-4264.5034747891132</v>
      </c>
      <c r="AI26" s="111">
        <f t="shared" ca="1" si="29"/>
        <v>-4268.7679782639443</v>
      </c>
      <c r="AJ26" s="111">
        <f t="shared" ca="1" si="29"/>
        <v>-4273.0367462421955</v>
      </c>
      <c r="AK26" s="111">
        <f t="shared" ref="AK26:BL26" ca="1" si="30">-LossReservePct*AK25</f>
        <v>-4277.3097829885783</v>
      </c>
      <c r="AL26" s="111">
        <f t="shared" ca="1" si="30"/>
        <v>-4281.5870927715305</v>
      </c>
      <c r="AM26" s="111">
        <f t="shared" ca="1" si="30"/>
        <v>-4285.8686798642575</v>
      </c>
      <c r="AN26" s="112">
        <f t="shared" ca="1" si="30"/>
        <v>-4290.1545485441384</v>
      </c>
      <c r="AO26" s="111">
        <f t="shared" ca="1" si="30"/>
        <v>-4294.444703092724</v>
      </c>
      <c r="AP26" s="111">
        <f t="shared" ca="1" si="30"/>
        <v>-4298.7391477957372</v>
      </c>
      <c r="AQ26" s="111">
        <f t="shared" ca="1" si="30"/>
        <v>-4303.0378869433698</v>
      </c>
      <c r="AR26" s="111">
        <f t="shared" ca="1" si="30"/>
        <v>-4307.3409248302878</v>
      </c>
      <c r="AS26" s="111">
        <f t="shared" ca="1" si="30"/>
        <v>-4311.6482657550278</v>
      </c>
      <c r="AT26" s="111">
        <f t="shared" ca="1" si="30"/>
        <v>-4315.9599140208957</v>
      </c>
      <c r="AU26" s="111">
        <f t="shared" ca="1" si="30"/>
        <v>-4320.2758739349247</v>
      </c>
      <c r="AV26" s="111">
        <f t="shared" ca="1" si="30"/>
        <v>-4324.5961498089137</v>
      </c>
      <c r="AW26" s="111">
        <f t="shared" ca="1" si="30"/>
        <v>-4328.9207459588351</v>
      </c>
      <c r="AX26" s="111">
        <f t="shared" ca="1" si="30"/>
        <v>-4333.2496667046844</v>
      </c>
      <c r="AY26" s="111">
        <f t="shared" ca="1" si="30"/>
        <v>-4337.5829163713752</v>
      </c>
      <c r="AZ26" s="112">
        <f t="shared" ca="1" si="30"/>
        <v>-4341.9204992876948</v>
      </c>
      <c r="BA26" s="111">
        <f t="shared" ca="1" si="30"/>
        <v>-4346.2624197870491</v>
      </c>
      <c r="BB26" s="111">
        <f t="shared" ca="1" si="30"/>
        <v>-4350.6086822068692</v>
      </c>
      <c r="BC26" s="111">
        <f t="shared" ca="1" si="30"/>
        <v>-4354.9592908892037</v>
      </c>
      <c r="BD26" s="111">
        <f t="shared" ca="1" si="30"/>
        <v>-4359.3142501799766</v>
      </c>
      <c r="BE26" s="111">
        <f t="shared" ca="1" si="30"/>
        <v>-4363.6735644301771</v>
      </c>
      <c r="BF26" s="111">
        <f t="shared" ca="1" si="30"/>
        <v>-4368.037237994522</v>
      </c>
      <c r="BG26" s="111">
        <f t="shared" ca="1" si="30"/>
        <v>-4372.4052752324942</v>
      </c>
      <c r="BH26" s="111">
        <f t="shared" ca="1" si="30"/>
        <v>-4376.7776805077492</v>
      </c>
      <c r="BI26" s="111">
        <f t="shared" ca="1" si="30"/>
        <v>-4381.1544581882654</v>
      </c>
      <c r="BJ26" s="111">
        <f t="shared" ca="1" si="30"/>
        <v>-4385.5356126463412</v>
      </c>
      <c r="BK26" s="111">
        <f t="shared" ca="1" si="30"/>
        <v>-4389.9211482590435</v>
      </c>
      <c r="BL26" s="113">
        <f t="shared" ca="1" si="30"/>
        <v>-4394.3110694073139</v>
      </c>
      <c r="BN26" s="26">
        <f ca="1">P26</f>
        <v>-249448.96340533069</v>
      </c>
      <c r="BO26" s="26">
        <f ca="1">AB26</f>
        <v>-4239.0057702374461</v>
      </c>
      <c r="BP26" s="26">
        <f ca="1">AN26</f>
        <v>-4290.1545485441384</v>
      </c>
      <c r="BQ26" s="26">
        <f ca="1">AZ26</f>
        <v>-4341.9204992876948</v>
      </c>
      <c r="BR26" s="26">
        <f ca="1">BL26</f>
        <v>-4394.3110694073139</v>
      </c>
    </row>
    <row r="27" spans="1:70" x14ac:dyDescent="0.25">
      <c r="A27" s="5"/>
      <c r="B27" s="102" t="s">
        <v>42</v>
      </c>
      <c r="C27" s="4"/>
      <c r="D27" s="4"/>
      <c r="E27" s="5">
        <f ca="1">SUM(E25:E26)</f>
        <v>4433415.7113377471</v>
      </c>
      <c r="F27" s="5">
        <f t="shared" ref="F27:BL27" ca="1" si="31">SUM(F25:F26)</f>
        <v>8399625.8865974043</v>
      </c>
      <c r="G27" s="5">
        <f t="shared" ca="1" si="31"/>
        <v>11893053.898265174</v>
      </c>
      <c r="H27" s="5">
        <f t="shared" ca="1" si="31"/>
        <v>14908062.190128319</v>
      </c>
      <c r="I27" s="5">
        <f t="shared" ca="1" si="31"/>
        <v>16773939.259998363</v>
      </c>
      <c r="J27" s="5">
        <f t="shared" ca="1" si="31"/>
        <v>18220016.892491899</v>
      </c>
      <c r="K27" s="5">
        <f t="shared" ca="1" si="31"/>
        <v>19241307.247265041</v>
      </c>
      <c r="L27" s="5">
        <f t="shared" ca="1" si="31"/>
        <v>19832768.009023748</v>
      </c>
      <c r="M27" s="5">
        <f t="shared" ca="1" si="31"/>
        <v>19989301.796938501</v>
      </c>
      <c r="N27" s="5">
        <f t="shared" ca="1" si="31"/>
        <v>19705755.567660578</v>
      </c>
      <c r="O27" s="5">
        <f t="shared" ca="1" si="31"/>
        <v>15728184.279228976</v>
      </c>
      <c r="P27" s="37">
        <f t="shared" ca="1" si="31"/>
        <v>12222999.206861204</v>
      </c>
      <c r="Q27" s="5">
        <f t="shared" ca="1" si="31"/>
        <v>9195833.3444696404</v>
      </c>
      <c r="R27" s="5">
        <f t="shared" ca="1" si="31"/>
        <v>6652381.2255439609</v>
      </c>
      <c r="S27" s="5">
        <f t="shared" ca="1" si="31"/>
        <v>4520449.4470460089</v>
      </c>
      <c r="T27" s="5">
        <f t="shared" ca="1" si="31"/>
        <v>2804935.2204021416</v>
      </c>
      <c r="U27" s="5">
        <f t="shared" ca="1" si="31"/>
        <v>1510789.2492368929</v>
      </c>
      <c r="V27" s="5">
        <f t="shared" ca="1" si="31"/>
        <v>643016.30931087886</v>
      </c>
      <c r="W27" s="5">
        <f t="shared" ca="1" si="31"/>
        <v>206675.8347417918</v>
      </c>
      <c r="X27" s="5">
        <f t="shared" ca="1" si="31"/>
        <v>206882.510576528</v>
      </c>
      <c r="Y27" s="5">
        <f t="shared" ca="1" si="31"/>
        <v>207089.39308710292</v>
      </c>
      <c r="Z27" s="5">
        <f t="shared" ca="1" si="31"/>
        <v>207296.48248019471</v>
      </c>
      <c r="AA27" s="5">
        <f t="shared" ca="1" si="31"/>
        <v>207503.77896267147</v>
      </c>
      <c r="AB27" s="37">
        <f t="shared" ca="1" si="31"/>
        <v>207711.28274163484</v>
      </c>
      <c r="AC27" s="5">
        <f t="shared" ca="1" si="31"/>
        <v>207918.99402437641</v>
      </c>
      <c r="AD27" s="5">
        <f t="shared" ca="1" si="31"/>
        <v>208126.91301839947</v>
      </c>
      <c r="AE27" s="5">
        <f t="shared" ca="1" si="31"/>
        <v>208335.03993141904</v>
      </c>
      <c r="AF27" s="5">
        <f t="shared" ca="1" si="31"/>
        <v>208543.37497134731</v>
      </c>
      <c r="AG27" s="5">
        <f t="shared" ca="1" si="31"/>
        <v>208751.91834632278</v>
      </c>
      <c r="AH27" s="5">
        <f t="shared" ca="1" si="31"/>
        <v>208960.67026466652</v>
      </c>
      <c r="AI27" s="5">
        <f t="shared" ca="1" si="31"/>
        <v>209169.63093493329</v>
      </c>
      <c r="AJ27" s="5">
        <f t="shared" ca="1" si="31"/>
        <v>209378.80056586757</v>
      </c>
      <c r="AK27" s="5">
        <f t="shared" ca="1" si="31"/>
        <v>209588.17936644034</v>
      </c>
      <c r="AL27" s="5">
        <f t="shared" ca="1" si="31"/>
        <v>209797.76754580496</v>
      </c>
      <c r="AM27" s="5">
        <f t="shared" ca="1" si="31"/>
        <v>210007.56531334863</v>
      </c>
      <c r="AN27" s="37">
        <f t="shared" ca="1" si="31"/>
        <v>210217.57287866279</v>
      </c>
      <c r="AO27" s="5">
        <f t="shared" ca="1" si="31"/>
        <v>210427.79045154349</v>
      </c>
      <c r="AP27" s="5">
        <f t="shared" ca="1" si="31"/>
        <v>210638.2182419911</v>
      </c>
      <c r="AQ27" s="5">
        <f t="shared" ca="1" si="31"/>
        <v>210848.85646022513</v>
      </c>
      <c r="AR27" s="5">
        <f t="shared" ca="1" si="31"/>
        <v>211059.70531668409</v>
      </c>
      <c r="AS27" s="5">
        <f t="shared" ca="1" si="31"/>
        <v>211270.76502199634</v>
      </c>
      <c r="AT27" s="5">
        <f t="shared" ca="1" si="31"/>
        <v>211482.03578702389</v>
      </c>
      <c r="AU27" s="5">
        <f t="shared" ca="1" si="31"/>
        <v>211693.51782281129</v>
      </c>
      <c r="AV27" s="5">
        <f t="shared" ca="1" si="31"/>
        <v>211905.21134063677</v>
      </c>
      <c r="AW27" s="5">
        <f t="shared" ca="1" si="31"/>
        <v>212117.11655198291</v>
      </c>
      <c r="AX27" s="5">
        <f t="shared" ca="1" si="31"/>
        <v>212329.23366852954</v>
      </c>
      <c r="AY27" s="5">
        <f t="shared" ca="1" si="31"/>
        <v>212541.56290219739</v>
      </c>
      <c r="AZ27" s="37">
        <f t="shared" ca="1" si="31"/>
        <v>212754.10446509704</v>
      </c>
      <c r="BA27" s="5">
        <f t="shared" ca="1" si="31"/>
        <v>212966.8585695654</v>
      </c>
      <c r="BB27" s="5">
        <f t="shared" ca="1" si="31"/>
        <v>213179.8254281366</v>
      </c>
      <c r="BC27" s="5">
        <f t="shared" ca="1" si="31"/>
        <v>213393.00525357097</v>
      </c>
      <c r="BD27" s="5">
        <f t="shared" ca="1" si="31"/>
        <v>213606.39825881884</v>
      </c>
      <c r="BE27" s="5">
        <f t="shared" ca="1" si="31"/>
        <v>213820.00465707868</v>
      </c>
      <c r="BF27" s="5">
        <f t="shared" ca="1" si="31"/>
        <v>214033.82466173157</v>
      </c>
      <c r="BG27" s="5">
        <f t="shared" ca="1" si="31"/>
        <v>214247.85848639219</v>
      </c>
      <c r="BH27" s="5">
        <f t="shared" ca="1" si="31"/>
        <v>214462.10634487972</v>
      </c>
      <c r="BI27" s="5">
        <f t="shared" ca="1" si="31"/>
        <v>214676.568451225</v>
      </c>
      <c r="BJ27" s="5">
        <f t="shared" ca="1" si="31"/>
        <v>214891.24501967072</v>
      </c>
      <c r="BK27" s="5">
        <f t="shared" ca="1" si="31"/>
        <v>215106.13626469314</v>
      </c>
      <c r="BL27" s="37">
        <f t="shared" ca="1" si="31"/>
        <v>215321.24240095838</v>
      </c>
      <c r="BN27" s="27">
        <f ca="1">P27</f>
        <v>12222999.206861204</v>
      </c>
      <c r="BO27" s="27">
        <f ca="1">AB27</f>
        <v>207711.28274163484</v>
      </c>
      <c r="BP27" s="27">
        <f ca="1">AN27</f>
        <v>210217.57287866279</v>
      </c>
      <c r="BQ27" s="27">
        <f ca="1">AZ27</f>
        <v>212754.10446509704</v>
      </c>
      <c r="BR27" s="27">
        <f ca="1">BL27</f>
        <v>215321.24240095838</v>
      </c>
    </row>
    <row r="29" spans="1:70" x14ac:dyDescent="0.25">
      <c r="B29" s="114" t="s">
        <v>147</v>
      </c>
      <c r="E29" s="115">
        <f t="shared" ref="E29:AJ29" ca="1" si="32">E14*LoanAmount</f>
        <v>0</v>
      </c>
      <c r="F29" s="116">
        <f t="shared" ca="1" si="32"/>
        <v>0</v>
      </c>
      <c r="G29" s="116">
        <f t="shared" ca="1" si="32"/>
        <v>0</v>
      </c>
      <c r="H29" s="116">
        <f t="shared" ca="1" si="32"/>
        <v>0</v>
      </c>
      <c r="I29" s="116">
        <f t="shared" ca="1" si="32"/>
        <v>750000</v>
      </c>
      <c r="J29" s="116">
        <f t="shared" ca="1" si="32"/>
        <v>750749.99999999988</v>
      </c>
      <c r="K29" s="116">
        <f t="shared" ca="1" si="32"/>
        <v>751500.74999999977</v>
      </c>
      <c r="L29" s="116">
        <f t="shared" ca="1" si="32"/>
        <v>752252.25074999977</v>
      </c>
      <c r="M29" s="116">
        <f t="shared" ca="1" si="32"/>
        <v>753004.50300074962</v>
      </c>
      <c r="N29" s="116">
        <f t="shared" ca="1" si="32"/>
        <v>753757.50750375038</v>
      </c>
      <c r="O29" s="116">
        <f t="shared" ca="1" si="32"/>
        <v>754511.26501125412</v>
      </c>
      <c r="P29" s="117">
        <f t="shared" ca="1" si="32"/>
        <v>755265.77627626527</v>
      </c>
      <c r="Q29" s="116">
        <f t="shared" ca="1" si="32"/>
        <v>756021.04205254151</v>
      </c>
      <c r="R29" s="116">
        <f t="shared" ca="1" si="32"/>
        <v>756777.06309459393</v>
      </c>
      <c r="S29" s="116">
        <f t="shared" ca="1" si="32"/>
        <v>757533.84015768848</v>
      </c>
      <c r="T29" s="116">
        <f t="shared" ca="1" si="32"/>
        <v>758291.37399784615</v>
      </c>
      <c r="U29" s="116">
        <f t="shared" ca="1" si="32"/>
        <v>759049.66537184396</v>
      </c>
      <c r="V29" s="116">
        <f t="shared" ca="1" si="32"/>
        <v>759808.71503721573</v>
      </c>
      <c r="W29" s="116">
        <f t="shared" ca="1" si="32"/>
        <v>760568.52375225292</v>
      </c>
      <c r="X29" s="116">
        <f t="shared" ca="1" si="32"/>
        <v>761329.09227600507</v>
      </c>
      <c r="Y29" s="116">
        <f t="shared" ca="1" si="32"/>
        <v>762090.42136828101</v>
      </c>
      <c r="Z29" s="116">
        <f t="shared" ca="1" si="32"/>
        <v>762852.51178964926</v>
      </c>
      <c r="AA29" s="116">
        <f t="shared" ca="1" si="32"/>
        <v>763615.36430143879</v>
      </c>
      <c r="AB29" s="117">
        <f t="shared" ca="1" si="32"/>
        <v>764378.97966574016</v>
      </c>
      <c r="AC29" s="116">
        <f t="shared" ca="1" si="32"/>
        <v>765143.35864540574</v>
      </c>
      <c r="AD29" s="116">
        <f t="shared" ca="1" si="32"/>
        <v>765908.50200405112</v>
      </c>
      <c r="AE29" s="116">
        <f t="shared" ca="1" si="32"/>
        <v>766674.41050605511</v>
      </c>
      <c r="AF29" s="116">
        <f t="shared" ca="1" si="32"/>
        <v>767441.08491656103</v>
      </c>
      <c r="AG29" s="116">
        <f t="shared" ca="1" si="32"/>
        <v>768208.52600147761</v>
      </c>
      <c r="AH29" s="116">
        <f t="shared" ca="1" si="32"/>
        <v>768976.73452747904</v>
      </c>
      <c r="AI29" s="116">
        <f t="shared" ca="1" si="32"/>
        <v>769745.71126200631</v>
      </c>
      <c r="AJ29" s="116">
        <f t="shared" ca="1" si="32"/>
        <v>770515.4569732683</v>
      </c>
      <c r="AK29" s="116">
        <f t="shared" ref="AK29:BL29" ca="1" si="33">AK14*LoanAmount</f>
        <v>771285.97243024153</v>
      </c>
      <c r="AL29" s="116">
        <f t="shared" ca="1" si="33"/>
        <v>772057.25840267178</v>
      </c>
      <c r="AM29" s="116">
        <f t="shared" ca="1" si="33"/>
        <v>772829.31566107424</v>
      </c>
      <c r="AN29" s="117">
        <f t="shared" ca="1" si="33"/>
        <v>773602.14497673523</v>
      </c>
      <c r="AO29" s="116">
        <f t="shared" ca="1" si="33"/>
        <v>774375.74712171196</v>
      </c>
      <c r="AP29" s="116">
        <f t="shared" ca="1" si="33"/>
        <v>775150.12286883348</v>
      </c>
      <c r="AQ29" s="116">
        <f t="shared" ca="1" si="33"/>
        <v>775925.27299170231</v>
      </c>
      <c r="AR29" s="116">
        <f t="shared" ca="1" si="33"/>
        <v>776701.19826469384</v>
      </c>
      <c r="AS29" s="116">
        <f t="shared" ca="1" si="33"/>
        <v>777477.89946295856</v>
      </c>
      <c r="AT29" s="116">
        <f t="shared" ca="1" si="33"/>
        <v>778255.37736242136</v>
      </c>
      <c r="AU29" s="116">
        <f t="shared" ca="1" si="33"/>
        <v>779033.63273978373</v>
      </c>
      <c r="AV29" s="116">
        <f t="shared" ca="1" si="33"/>
        <v>779812.66637252341</v>
      </c>
      <c r="AW29" s="116">
        <f t="shared" ca="1" si="33"/>
        <v>780592.47903889581</v>
      </c>
      <c r="AX29" s="116">
        <f t="shared" ca="1" si="33"/>
        <v>781373.07151793467</v>
      </c>
      <c r="AY29" s="116">
        <f t="shared" ca="1" si="33"/>
        <v>782154.44458945247</v>
      </c>
      <c r="AZ29" s="117">
        <f t="shared" ca="1" si="33"/>
        <v>782936.59903404175</v>
      </c>
      <c r="BA29" s="116">
        <f t="shared" ca="1" si="33"/>
        <v>783719.53563307575</v>
      </c>
      <c r="BB29" s="116">
        <f t="shared" ca="1" si="33"/>
        <v>784503.25516870874</v>
      </c>
      <c r="BC29" s="116">
        <f t="shared" ca="1" si="33"/>
        <v>785287.7584238773</v>
      </c>
      <c r="BD29" s="116">
        <f t="shared" ca="1" si="33"/>
        <v>786073.04618230113</v>
      </c>
      <c r="BE29" s="116">
        <f t="shared" ca="1" si="33"/>
        <v>786859.11922848329</v>
      </c>
      <c r="BF29" s="116">
        <f t="shared" ca="1" si="33"/>
        <v>787645.97834771173</v>
      </c>
      <c r="BG29" s="116">
        <f t="shared" ca="1" si="33"/>
        <v>788433.62432605936</v>
      </c>
      <c r="BH29" s="116">
        <f t="shared" ca="1" si="33"/>
        <v>789222.05795038526</v>
      </c>
      <c r="BI29" s="116">
        <f t="shared" ca="1" si="33"/>
        <v>790011.2800083356</v>
      </c>
      <c r="BJ29" s="116">
        <f t="shared" ca="1" si="33"/>
        <v>790801.29128834396</v>
      </c>
      <c r="BK29" s="116">
        <f t="shared" ca="1" si="33"/>
        <v>791592.09257963218</v>
      </c>
      <c r="BL29" s="118">
        <f t="shared" ca="1" si="33"/>
        <v>792383.68467221176</v>
      </c>
      <c r="BN29" s="24">
        <f ca="1">SUM(E29:P29)</f>
        <v>6021042.0525420187</v>
      </c>
      <c r="BO29" s="24">
        <f t="shared" ref="BO29:BO30" ca="1" si="34">SUM(Q29:AB29)</f>
        <v>9122316.5928650964</v>
      </c>
      <c r="BP29" s="24">
        <f t="shared" ref="BP29:BP30" ca="1" si="35">SUM(AC29:AN29)</f>
        <v>9232388.476307027</v>
      </c>
      <c r="BQ29" s="24">
        <f t="shared" ref="BQ29:BQ30" ca="1" si="36">SUM(AO29:AZ29)</f>
        <v>9343788.5113649536</v>
      </c>
      <c r="BR29" s="24">
        <f t="shared" ref="BR29:BR30" ca="1" si="37">SUM(BA29:BL29)</f>
        <v>9456532.7238091268</v>
      </c>
    </row>
    <row r="30" spans="1:70" x14ac:dyDescent="0.25">
      <c r="B30" s="103" t="s">
        <v>112</v>
      </c>
      <c r="E30" s="104">
        <f t="shared" ref="E30:AJ30" ca="1" si="38">-SUMPRODUCT(_xlfn.SORTBY(OFFSET(E14,0,0,1,-MIN(LoanTerm,E$3)),OFFSET(E$3,0,0,1,-MIN(LoanTerm,E$3)),-1),OFFSET($E$11,0,0,1,MIN(LoanTerm,E$3)))</f>
        <v>0</v>
      </c>
      <c r="F30" s="105">
        <f t="shared" ca="1" si="38"/>
        <v>0</v>
      </c>
      <c r="G30" s="105">
        <f t="shared" ca="1" si="38"/>
        <v>0</v>
      </c>
      <c r="H30" s="105">
        <f t="shared" ca="1" si="38"/>
        <v>0</v>
      </c>
      <c r="I30" s="105">
        <f t="shared" ca="1" si="38"/>
        <v>-71415.962550344891</v>
      </c>
      <c r="J30" s="105">
        <f t="shared" ca="1" si="38"/>
        <v>-143677.01399086887</v>
      </c>
      <c r="K30" s="105">
        <f t="shared" ca="1" si="38"/>
        <v>-216792.38086717803</v>
      </c>
      <c r="L30" s="105">
        <f t="shared" ca="1" si="38"/>
        <v>-290771.38975053868</v>
      </c>
      <c r="M30" s="105">
        <f t="shared" ca="1" si="38"/>
        <v>-365623.4683215596</v>
      </c>
      <c r="N30" s="105">
        <f t="shared" ca="1" si="38"/>
        <v>-441358.14646561543</v>
      </c>
      <c r="O30" s="105">
        <f t="shared" ca="1" si="38"/>
        <v>-517985.05738013564</v>
      </c>
      <c r="P30" s="106">
        <f t="shared" ca="1" si="38"/>
        <v>-595513.93869389093</v>
      </c>
      <c r="Q30" s="105">
        <f t="shared" ca="1" si="38"/>
        <v>-673954.63359840424</v>
      </c>
      <c r="R30" s="105">
        <f t="shared" ca="1" si="38"/>
        <v>-753317.09199161816</v>
      </c>
      <c r="S30" s="105">
        <f t="shared" ca="1" si="38"/>
        <v>-754070.40908360993</v>
      </c>
      <c r="T30" s="105">
        <f t="shared" ca="1" si="38"/>
        <v>-754824.47949269332</v>
      </c>
      <c r="U30" s="105">
        <f t="shared" ca="1" si="38"/>
        <v>-755579.30397218606</v>
      </c>
      <c r="V30" s="105">
        <f t="shared" ca="1" si="38"/>
        <v>-756334.88327615801</v>
      </c>
      <c r="W30" s="105">
        <f t="shared" ca="1" si="38"/>
        <v>-757091.21815943439</v>
      </c>
      <c r="X30" s="105">
        <f t="shared" ca="1" si="38"/>
        <v>-757848.30937759369</v>
      </c>
      <c r="Y30" s="105">
        <f t="shared" ca="1" si="38"/>
        <v>-758606.15768697113</v>
      </c>
      <c r="Z30" s="105">
        <f t="shared" ca="1" si="38"/>
        <v>-759364.76384465815</v>
      </c>
      <c r="AA30" s="105">
        <f t="shared" ca="1" si="38"/>
        <v>-760124.12860850268</v>
      </c>
      <c r="AB30" s="106">
        <f t="shared" ca="1" si="38"/>
        <v>-760884.25273711106</v>
      </c>
      <c r="AC30" s="105">
        <f t="shared" ca="1" si="38"/>
        <v>-761645.13698984822</v>
      </c>
      <c r="AD30" s="105">
        <f t="shared" ca="1" si="38"/>
        <v>-762406.78212683799</v>
      </c>
      <c r="AE30" s="105">
        <f t="shared" ca="1" si="38"/>
        <v>-763169.18890896463</v>
      </c>
      <c r="AF30" s="105">
        <f t="shared" ca="1" si="38"/>
        <v>-763932.35809787363</v>
      </c>
      <c r="AG30" s="105">
        <f t="shared" ca="1" si="38"/>
        <v>-764696.29045597138</v>
      </c>
      <c r="AH30" s="105">
        <f t="shared" ca="1" si="38"/>
        <v>-765460.98674642725</v>
      </c>
      <c r="AI30" s="105">
        <f t="shared" ca="1" si="38"/>
        <v>-766226.4477331735</v>
      </c>
      <c r="AJ30" s="105">
        <f t="shared" ca="1" si="38"/>
        <v>-766992.67418090673</v>
      </c>
      <c r="AK30" s="105">
        <f t="shared" ref="AK30:BL30" ca="1" si="39">-SUMPRODUCT(_xlfn.SORTBY(OFFSET(AK14,0,0,1,-MIN(LoanTerm,AK$3)),OFFSET(AK$3,0,0,1,-MIN(LoanTerm,AK$3)),-1),OFFSET($E$11,0,0,1,MIN(LoanTerm,AK$3)))</f>
        <v>-767759.66685508774</v>
      </c>
      <c r="AL30" s="105">
        <f t="shared" ca="1" si="39"/>
        <v>-768527.42652194272</v>
      </c>
      <c r="AM30" s="105">
        <f t="shared" ca="1" si="39"/>
        <v>-769295.95394846448</v>
      </c>
      <c r="AN30" s="106">
        <f t="shared" ca="1" si="39"/>
        <v>-770065.24990241288</v>
      </c>
      <c r="AO30" s="105">
        <f t="shared" ca="1" si="39"/>
        <v>-770835.31515231531</v>
      </c>
      <c r="AP30" s="105">
        <f t="shared" ca="1" si="39"/>
        <v>-771606.15046746738</v>
      </c>
      <c r="AQ30" s="105">
        <f t="shared" ca="1" si="39"/>
        <v>-772377.75661793479</v>
      </c>
      <c r="AR30" s="105">
        <f t="shared" ca="1" si="39"/>
        <v>-773150.13437455264</v>
      </c>
      <c r="AS30" s="105">
        <f t="shared" ca="1" si="39"/>
        <v>-773923.28450892714</v>
      </c>
      <c r="AT30" s="105">
        <f t="shared" ca="1" si="39"/>
        <v>-774697.20779343601</v>
      </c>
      <c r="AU30" s="105">
        <f t="shared" ca="1" si="39"/>
        <v>-775471.90500122937</v>
      </c>
      <c r="AV30" s="105">
        <f t="shared" ca="1" si="39"/>
        <v>-776247.37690623046</v>
      </c>
      <c r="AW30" s="105">
        <f t="shared" ca="1" si="39"/>
        <v>-777023.62428313668</v>
      </c>
      <c r="AX30" s="105">
        <f t="shared" ca="1" si="39"/>
        <v>-777800.6479074196</v>
      </c>
      <c r="AY30" s="105">
        <f t="shared" ca="1" si="39"/>
        <v>-778578.44855532702</v>
      </c>
      <c r="AZ30" s="106">
        <f t="shared" ca="1" si="39"/>
        <v>-779357.02700388222</v>
      </c>
      <c r="BA30" s="105">
        <f t="shared" ca="1" si="39"/>
        <v>-780136.38403088611</v>
      </c>
      <c r="BB30" s="105">
        <f t="shared" ca="1" si="39"/>
        <v>-780916.52041491691</v>
      </c>
      <c r="BC30" s="105">
        <f t="shared" ca="1" si="39"/>
        <v>-781697.43693533156</v>
      </c>
      <c r="BD30" s="105">
        <f t="shared" ca="1" si="39"/>
        <v>-782479.13437226682</v>
      </c>
      <c r="BE30" s="105">
        <f t="shared" ca="1" si="39"/>
        <v>-783261.61350663914</v>
      </c>
      <c r="BF30" s="105">
        <f t="shared" ca="1" si="39"/>
        <v>-784044.8751201455</v>
      </c>
      <c r="BG30" s="105">
        <f t="shared" ca="1" si="39"/>
        <v>-784828.91999526555</v>
      </c>
      <c r="BH30" s="105">
        <f t="shared" ca="1" si="39"/>
        <v>-785613.74891526066</v>
      </c>
      <c r="BI30" s="105">
        <f t="shared" ca="1" si="39"/>
        <v>-786399.36266417592</v>
      </c>
      <c r="BJ30" s="105">
        <f t="shared" ca="1" si="39"/>
        <v>-787185.76202684012</v>
      </c>
      <c r="BK30" s="105">
        <f t="shared" ca="1" si="39"/>
        <v>-787972.94778886682</v>
      </c>
      <c r="BL30" s="107">
        <f t="shared" ca="1" si="39"/>
        <v>-788760.92073665559</v>
      </c>
      <c r="BN30" s="25">
        <f ca="1">SUM(E30:P30)</f>
        <v>-2643137.3580201319</v>
      </c>
      <c r="BO30" s="25">
        <f t="shared" ca="1" si="34"/>
        <v>-9001999.6318289395</v>
      </c>
      <c r="BP30" s="25">
        <f t="shared" ca="1" si="35"/>
        <v>-9190178.16246791</v>
      </c>
      <c r="BQ30" s="25">
        <f t="shared" ca="1" si="36"/>
        <v>-9301068.8785718586</v>
      </c>
      <c r="BR30" s="25">
        <f t="shared" ca="1" si="37"/>
        <v>-9413297.6265072506</v>
      </c>
    </row>
    <row r="31" spans="1:70" x14ac:dyDescent="0.25">
      <c r="B31" s="119" t="s">
        <v>148</v>
      </c>
      <c r="E31" s="110">
        <f t="shared" ref="E31:H31" ca="1" si="40">SUM(E29:E30)</f>
        <v>0</v>
      </c>
      <c r="F31" s="111">
        <f t="shared" ca="1" si="40"/>
        <v>0</v>
      </c>
      <c r="G31" s="111">
        <f t="shared" ca="1" si="40"/>
        <v>0</v>
      </c>
      <c r="H31" s="111">
        <f t="shared" ca="1" si="40"/>
        <v>0</v>
      </c>
      <c r="I31" s="111">
        <f ca="1">SUM(I29:I30)</f>
        <v>678584.03744965512</v>
      </c>
      <c r="J31" s="111">
        <f ca="1">SUM(J29:J30)</f>
        <v>607072.98600913095</v>
      </c>
      <c r="K31" s="111">
        <f t="shared" ref="K31:BL31" ca="1" si="41">SUM(K29:K30)</f>
        <v>534708.36913282168</v>
      </c>
      <c r="L31" s="111">
        <f t="shared" ca="1" si="41"/>
        <v>461480.86099946109</v>
      </c>
      <c r="M31" s="111">
        <f t="shared" ca="1" si="41"/>
        <v>387381.03467919002</v>
      </c>
      <c r="N31" s="111">
        <f t="shared" ca="1" si="41"/>
        <v>312399.36103813496</v>
      </c>
      <c r="O31" s="111">
        <f t="shared" ca="1" si="41"/>
        <v>236526.20763111848</v>
      </c>
      <c r="P31" s="112">
        <f t="shared" ca="1" si="41"/>
        <v>159751.83758237434</v>
      </c>
      <c r="Q31" s="111">
        <f t="shared" ca="1" si="41"/>
        <v>82066.408454137272</v>
      </c>
      <c r="R31" s="111">
        <f t="shared" ca="1" si="41"/>
        <v>3459.9711029757746</v>
      </c>
      <c r="S31" s="111">
        <f t="shared" ca="1" si="41"/>
        <v>3463.431074078544</v>
      </c>
      <c r="T31" s="111">
        <f t="shared" ca="1" si="41"/>
        <v>3466.8945051528281</v>
      </c>
      <c r="U31" s="111">
        <f t="shared" ca="1" si="41"/>
        <v>3470.3613996579079</v>
      </c>
      <c r="V31" s="111">
        <f t="shared" ca="1" si="41"/>
        <v>3473.8317610577215</v>
      </c>
      <c r="W31" s="111">
        <f t="shared" ca="1" si="41"/>
        <v>3477.3055928185349</v>
      </c>
      <c r="X31" s="111">
        <f t="shared" ca="1" si="41"/>
        <v>3480.7828984113876</v>
      </c>
      <c r="Y31" s="111">
        <f t="shared" ca="1" si="41"/>
        <v>3484.2636813098798</v>
      </c>
      <c r="Z31" s="111">
        <f t="shared" ca="1" si="41"/>
        <v>3487.7479449911043</v>
      </c>
      <c r="AA31" s="111">
        <f t="shared" ca="1" si="41"/>
        <v>3491.2356929361122</v>
      </c>
      <c r="AB31" s="112">
        <f t="shared" ca="1" si="41"/>
        <v>3494.7269286290975</v>
      </c>
      <c r="AC31" s="111">
        <f t="shared" ca="1" si="41"/>
        <v>3498.2216555575142</v>
      </c>
      <c r="AD31" s="111">
        <f t="shared" ca="1" si="41"/>
        <v>3501.7198772131233</v>
      </c>
      <c r="AE31" s="111">
        <f t="shared" ca="1" si="41"/>
        <v>3505.2215970904799</v>
      </c>
      <c r="AF31" s="111">
        <f t="shared" ca="1" si="41"/>
        <v>3508.7268186873989</v>
      </c>
      <c r="AG31" s="111">
        <f t="shared" ca="1" si="41"/>
        <v>3512.2355455062352</v>
      </c>
      <c r="AH31" s="111">
        <f t="shared" ca="1" si="41"/>
        <v>3515.7477810517885</v>
      </c>
      <c r="AI31" s="111">
        <f t="shared" ca="1" si="41"/>
        <v>3519.2635288328165</v>
      </c>
      <c r="AJ31" s="111">
        <f t="shared" ca="1" si="41"/>
        <v>3522.7827923615696</v>
      </c>
      <c r="AK31" s="111">
        <f t="shared" ca="1" si="41"/>
        <v>3526.3055751537904</v>
      </c>
      <c r="AL31" s="111">
        <f t="shared" ca="1" si="41"/>
        <v>3529.8318807290634</v>
      </c>
      <c r="AM31" s="111">
        <f t="shared" ca="1" si="41"/>
        <v>3533.361712609767</v>
      </c>
      <c r="AN31" s="112">
        <f t="shared" ca="1" si="41"/>
        <v>3536.895074322354</v>
      </c>
      <c r="AO31" s="111">
        <f t="shared" ca="1" si="41"/>
        <v>3540.4319693966536</v>
      </c>
      <c r="AP31" s="111">
        <f t="shared" ca="1" si="41"/>
        <v>3543.9724013661034</v>
      </c>
      <c r="AQ31" s="111">
        <f t="shared" ca="1" si="41"/>
        <v>3547.5163737675175</v>
      </c>
      <c r="AR31" s="111">
        <f t="shared" ca="1" si="41"/>
        <v>3551.0638901412021</v>
      </c>
      <c r="AS31" s="111">
        <f t="shared" ca="1" si="41"/>
        <v>3554.6149540314218</v>
      </c>
      <c r="AT31" s="111">
        <f t="shared" ca="1" si="41"/>
        <v>3558.1695689853514</v>
      </c>
      <c r="AU31" s="111">
        <f t="shared" ca="1" si="41"/>
        <v>3561.7277385543566</v>
      </c>
      <c r="AV31" s="111">
        <f t="shared" ca="1" si="41"/>
        <v>3565.2894662929466</v>
      </c>
      <c r="AW31" s="111">
        <f t="shared" ca="1" si="41"/>
        <v>3568.8547557591228</v>
      </c>
      <c r="AX31" s="111">
        <f t="shared" ca="1" si="41"/>
        <v>3572.4236105150776</v>
      </c>
      <c r="AY31" s="111">
        <f t="shared" ca="1" si="41"/>
        <v>3575.9960341254482</v>
      </c>
      <c r="AZ31" s="112">
        <f t="shared" ca="1" si="41"/>
        <v>3579.5720301595284</v>
      </c>
      <c r="BA31" s="111">
        <f t="shared" ca="1" si="41"/>
        <v>3583.1516021896387</v>
      </c>
      <c r="BB31" s="111">
        <f t="shared" ca="1" si="41"/>
        <v>3586.7347537918249</v>
      </c>
      <c r="BC31" s="111">
        <f t="shared" ca="1" si="41"/>
        <v>3590.3214885457419</v>
      </c>
      <c r="BD31" s="111">
        <f t="shared" ca="1" si="41"/>
        <v>3593.9118100343039</v>
      </c>
      <c r="BE31" s="111">
        <f t="shared" ca="1" si="41"/>
        <v>3597.5057218441507</v>
      </c>
      <c r="BF31" s="111">
        <f t="shared" ca="1" si="41"/>
        <v>3601.1032275662292</v>
      </c>
      <c r="BG31" s="111">
        <f t="shared" ca="1" si="41"/>
        <v>3604.7043307938147</v>
      </c>
      <c r="BH31" s="111">
        <f t="shared" ca="1" si="41"/>
        <v>3608.3090351246065</v>
      </c>
      <c r="BI31" s="111">
        <f t="shared" ca="1" si="41"/>
        <v>3611.9173441596795</v>
      </c>
      <c r="BJ31" s="111">
        <f t="shared" ca="1" si="41"/>
        <v>3615.5292615038343</v>
      </c>
      <c r="BK31" s="111">
        <f t="shared" ca="1" si="41"/>
        <v>3619.1447907653637</v>
      </c>
      <c r="BL31" s="113">
        <f t="shared" ca="1" si="41"/>
        <v>3622.7639355561696</v>
      </c>
      <c r="BN31" s="26">
        <f ca="1">SUM(E31:P31)</f>
        <v>3377904.6945218872</v>
      </c>
      <c r="BO31" s="26">
        <f t="shared" ref="BO31" ca="1" si="42">SUM(Q31:AB31)</f>
        <v>120316.96103615616</v>
      </c>
      <c r="BP31" s="26">
        <f t="shared" ref="BP31" ca="1" si="43">SUM(AC31:AN31)</f>
        <v>42210.313839115901</v>
      </c>
      <c r="BQ31" s="26">
        <f t="shared" ref="BQ31" ca="1" si="44">SUM(AO31:AZ31)</f>
        <v>42719.63279309473</v>
      </c>
      <c r="BR31" s="26">
        <f t="shared" ref="BR31" ca="1" si="45">SUM(BA31:BL31)</f>
        <v>43235.097301875358</v>
      </c>
    </row>
    <row r="32" spans="1:70" x14ac:dyDescent="0.25">
      <c r="A32" s="5"/>
      <c r="B32" s="102" t="s">
        <v>149</v>
      </c>
      <c r="C32" s="4"/>
      <c r="D32" s="4"/>
      <c r="E32" s="5">
        <f ca="1">SalePremiumPct*Loans!E31</f>
        <v>0</v>
      </c>
      <c r="F32" s="5">
        <f ca="1">SalePremiumPct*Loans!F31</f>
        <v>0</v>
      </c>
      <c r="G32" s="5">
        <f ca="1">SalePremiumPct*Loans!G31</f>
        <v>0</v>
      </c>
      <c r="H32" s="5">
        <f ca="1">SalePremiumPct*Loans!H31</f>
        <v>0</v>
      </c>
      <c r="I32" s="5">
        <f ca="1">SalePremiumPct*Loans!I31</f>
        <v>54286.722995972414</v>
      </c>
      <c r="J32" s="5">
        <f ca="1">SalePremiumPct*Loans!J31</f>
        <v>48565.83888073048</v>
      </c>
      <c r="K32" s="5">
        <f ca="1">SalePremiumPct*Loans!K31</f>
        <v>42776.669530625739</v>
      </c>
      <c r="L32" s="5">
        <f ca="1">SalePremiumPct*Loans!L31</f>
        <v>36918.46887995689</v>
      </c>
      <c r="M32" s="5">
        <f ca="1">SalePremiumPct*Loans!M31</f>
        <v>30990.482774335203</v>
      </c>
      <c r="N32" s="5">
        <f ca="1">SalePremiumPct*Loans!N31</f>
        <v>24991.948883050798</v>
      </c>
      <c r="O32" s="5">
        <f ca="1">SalePremiumPct*Loans!O31</f>
        <v>18922.09661048948</v>
      </c>
      <c r="P32" s="37">
        <f ca="1">SalePremiumPct*Loans!P31</f>
        <v>12780.147006589948</v>
      </c>
      <c r="Q32" s="5">
        <f ca="1">SalePremiumPct*Loans!Q31</f>
        <v>6565.312676330982</v>
      </c>
      <c r="R32" s="5">
        <f ca="1">SalePremiumPct*Loans!R31</f>
        <v>276.79768823806199</v>
      </c>
      <c r="S32" s="5">
        <f ca="1">SalePremiumPct*Loans!S31</f>
        <v>277.07448592628356</v>
      </c>
      <c r="T32" s="5">
        <f ca="1">SalePremiumPct*Loans!T31</f>
        <v>277.35156041222626</v>
      </c>
      <c r="U32" s="5">
        <f ca="1">SalePremiumPct*Loans!U31</f>
        <v>277.62891197263264</v>
      </c>
      <c r="V32" s="5">
        <f ca="1">SalePremiumPct*Loans!V31</f>
        <v>277.9065408846177</v>
      </c>
      <c r="W32" s="5">
        <f ca="1">SalePremiumPct*Loans!W31</f>
        <v>278.1844474254828</v>
      </c>
      <c r="X32" s="5">
        <f ca="1">SalePremiumPct*Loans!X31</f>
        <v>278.462631872911</v>
      </c>
      <c r="Y32" s="5">
        <f ca="1">SalePremiumPct*Loans!Y31</f>
        <v>278.7410945047904</v>
      </c>
      <c r="Z32" s="5">
        <f ca="1">SalePremiumPct*Loans!Z31</f>
        <v>279.01983559928834</v>
      </c>
      <c r="AA32" s="5">
        <f ca="1">SalePremiumPct*Loans!AA31</f>
        <v>279.29885543488899</v>
      </c>
      <c r="AB32" s="37">
        <f ca="1">SalePremiumPct*Loans!AB31</f>
        <v>279.5781542903278</v>
      </c>
      <c r="AC32" s="5">
        <f ca="1">SalePremiumPct*Loans!AC31</f>
        <v>279.85773244460114</v>
      </c>
      <c r="AD32" s="5">
        <f ca="1">SalePremiumPct*Loans!AD31</f>
        <v>280.13759017704984</v>
      </c>
      <c r="AE32" s="5">
        <f ca="1">SalePremiumPct*Loans!AE31</f>
        <v>280.41772776723838</v>
      </c>
      <c r="AF32" s="5">
        <f ca="1">SalePremiumPct*Loans!AF31</f>
        <v>280.69814549499193</v>
      </c>
      <c r="AG32" s="5">
        <f ca="1">SalePremiumPct*Loans!AG31</f>
        <v>280.97884364049884</v>
      </c>
      <c r="AH32" s="5">
        <f ca="1">SalePremiumPct*Loans!AH31</f>
        <v>281.25982248414306</v>
      </c>
      <c r="AI32" s="5">
        <f ca="1">SalePremiumPct*Loans!AI31</f>
        <v>281.54108230662536</v>
      </c>
      <c r="AJ32" s="5">
        <f ca="1">SalePremiumPct*Loans!AJ31</f>
        <v>281.82262338892559</v>
      </c>
      <c r="AK32" s="5">
        <f ca="1">SalePremiumPct*Loans!AK31</f>
        <v>282.10444601230324</v>
      </c>
      <c r="AL32" s="5">
        <f ca="1">SalePremiumPct*Loans!AL31</f>
        <v>282.38655045832508</v>
      </c>
      <c r="AM32" s="5">
        <f ca="1">SalePremiumPct*Loans!AM31</f>
        <v>282.66893700878137</v>
      </c>
      <c r="AN32" s="37">
        <f ca="1">SalePremiumPct*Loans!AN31</f>
        <v>282.95160594578834</v>
      </c>
      <c r="AO32" s="5">
        <f ca="1">SalePremiumPct*Loans!AO31</f>
        <v>283.23455755173228</v>
      </c>
      <c r="AP32" s="5">
        <f ca="1">SalePremiumPct*Loans!AP31</f>
        <v>283.51779210928828</v>
      </c>
      <c r="AQ32" s="5">
        <f ca="1">SalePremiumPct*Loans!AQ31</f>
        <v>283.8013099014014</v>
      </c>
      <c r="AR32" s="5">
        <f ca="1">SalePremiumPct*Loans!AR31</f>
        <v>284.08511121129618</v>
      </c>
      <c r="AS32" s="5">
        <f ca="1">SalePremiumPct*Loans!AS31</f>
        <v>284.36919632251374</v>
      </c>
      <c r="AT32" s="5">
        <f ca="1">SalePremiumPct*Loans!AT31</f>
        <v>284.65356551882809</v>
      </c>
      <c r="AU32" s="5">
        <f ca="1">SalePremiumPct*Loans!AU31</f>
        <v>284.93821908434853</v>
      </c>
      <c r="AV32" s="5">
        <f ca="1">SalePremiumPct*Loans!AV31</f>
        <v>285.22315730343576</v>
      </c>
      <c r="AW32" s="5">
        <f ca="1">SalePremiumPct*Loans!AW31</f>
        <v>285.50838046072982</v>
      </c>
      <c r="AX32" s="5">
        <f ca="1">SalePremiumPct*Loans!AX31</f>
        <v>285.79388884120624</v>
      </c>
      <c r="AY32" s="5">
        <f ca="1">SalePremiumPct*Loans!AY31</f>
        <v>286.07968273003587</v>
      </c>
      <c r="AZ32" s="37">
        <f ca="1">SalePremiumPct*Loans!AZ31</f>
        <v>286.36576241276225</v>
      </c>
      <c r="BA32" s="5">
        <f ca="1">SalePremiumPct*Loans!BA31</f>
        <v>286.65212817517107</v>
      </c>
      <c r="BB32" s="5">
        <f ca="1">SalePremiumPct*Loans!BB31</f>
        <v>286.93878030334599</v>
      </c>
      <c r="BC32" s="5">
        <f ca="1">SalePremiumPct*Loans!BC31</f>
        <v>287.22571908365938</v>
      </c>
      <c r="BD32" s="5">
        <f ca="1">SalePremiumPct*Loans!BD31</f>
        <v>287.5129448027443</v>
      </c>
      <c r="BE32" s="5">
        <f ca="1">SalePremiumPct*Loans!BE31</f>
        <v>287.80045774753205</v>
      </c>
      <c r="BF32" s="5">
        <f ca="1">SalePremiumPct*Loans!BF31</f>
        <v>288.08825820529836</v>
      </c>
      <c r="BG32" s="5">
        <f ca="1">SalePremiumPct*Loans!BG31</f>
        <v>288.37634646350517</v>
      </c>
      <c r="BH32" s="5">
        <f ca="1">SalePremiumPct*Loans!BH31</f>
        <v>288.66472280996851</v>
      </c>
      <c r="BI32" s="5">
        <f ca="1">SalePremiumPct*Loans!BI31</f>
        <v>288.95338753277434</v>
      </c>
      <c r="BJ32" s="5">
        <f ca="1">SalePremiumPct*Loans!BJ31</f>
        <v>289.24234092030673</v>
      </c>
      <c r="BK32" s="5">
        <f ca="1">SalePremiumPct*Loans!BK31</f>
        <v>289.53158326122912</v>
      </c>
      <c r="BL32" s="37">
        <f ca="1">SalePremiumPct*Loans!BL31</f>
        <v>289.82111484449359</v>
      </c>
      <c r="BN32" s="27">
        <f t="shared" ref="BN32" ca="1" si="46">SUM(E32:P32)</f>
        <v>270232.37556175096</v>
      </c>
      <c r="BO32" s="27">
        <f t="shared" ref="BO32" ca="1" si="47">SUM(Q32:AB32)</f>
        <v>9625.3568828924926</v>
      </c>
      <c r="BP32" s="27">
        <f t="shared" ref="BP32" ca="1" si="48">SUM(AC32:AN32)</f>
        <v>3376.8251071292721</v>
      </c>
      <c r="BQ32" s="27">
        <f t="shared" ref="BQ32" ca="1" si="49">SUM(AO32:AZ32)</f>
        <v>3417.5706234475788</v>
      </c>
      <c r="BR32" s="27">
        <f t="shared" ref="BR32" ca="1" si="50">SUM(BA32:BL32)</f>
        <v>3458.8077841500285</v>
      </c>
    </row>
  </sheetData>
  <sheetProtection algorithmName="SHA-512" hashValue="Bt2jI+3wNVsY7a2c4mRIu96aEiCBPc/PHaJhwSUPhLtZgY/aPcUUidRgl4rHvvAwXdBv1yhc2Lt7bwcuhmlDqA==" saltValue="y4Hz9BtPNtck6PuQKMgK3w==" spinCount="100000" sheet="1" objects="1" scenarios="1" selectLockedCells="1" selectUnlockedCells="1"/>
  <mergeCells count="1">
    <mergeCell ref="B2:B4"/>
  </mergeCells>
  <conditionalFormatting sqref="A12:BL13 A14:O14 Q14:AA14 AC14:AM14 AO14:AY14 BA14:BK14">
    <cfRule type="expression" dxfId="35" priority="8">
      <formula>IF(ABS(A12)&lt;1000,TRUE,FALSE)</formula>
    </cfRule>
  </conditionalFormatting>
  <conditionalFormatting sqref="A15:BL24">
    <cfRule type="expression" dxfId="34" priority="3">
      <formula>IF(ABS(A15)&lt;1000,TRUE,FALSE)</formula>
    </cfRule>
  </conditionalFormatting>
  <conditionalFormatting sqref="A27:BL28">
    <cfRule type="expression" dxfId="33" priority="6">
      <formula>IF(ABS(A27)&lt;1000,TRUE,FALSE)</formula>
    </cfRule>
  </conditionalFormatting>
  <conditionalFormatting sqref="A32:BL1048576">
    <cfRule type="expression" dxfId="32" priority="5">
      <formula>IF(ABS(A32)&lt;1000,TRUE,FALSE)</formula>
    </cfRule>
  </conditionalFormatting>
  <conditionalFormatting sqref="B30">
    <cfRule type="expression" dxfId="31" priority="7">
      <formula>IF(ABS(B30)&lt;1000,TRUE,FALSE)</formula>
    </cfRule>
  </conditionalFormatting>
  <conditionalFormatting sqref="E7:BL7">
    <cfRule type="expression" dxfId="30" priority="9">
      <formula>IF(E7&gt;0,TRUE,FALSE)</formula>
    </cfRule>
    <cfRule type="expression" dxfId="29" priority="16">
      <formula>IF(E7&gt;0,TRUE,FALSE)</formula>
    </cfRule>
    <cfRule type="expression" dxfId="28" priority="17">
      <formula>IF(AND(E7=0,D7&gt;0),TRUE,FALSE)</formula>
    </cfRule>
  </conditionalFormatting>
  <conditionalFormatting sqref="E8:BL8">
    <cfRule type="expression" dxfId="27" priority="14">
      <formula>IF(AND(E7=0,D7&gt;0),TRUE,FALSE)</formula>
    </cfRule>
    <cfRule type="expression" dxfId="26" priority="18">
      <formula>IF(E9&gt;0,TRUE,FALSE)</formula>
    </cfRule>
  </conditionalFormatting>
  <conditionalFormatting sqref="E9:BL9">
    <cfRule type="expression" dxfId="25" priority="15">
      <formula>IF(E7&gt;0,TRUE,FALSE)</formula>
    </cfRule>
    <cfRule type="expression" dxfId="24" priority="19">
      <formula>IF(AND(E7=0,D7&gt;0),TRUE,FALSE)</formula>
    </cfRule>
  </conditionalFormatting>
  <conditionalFormatting sqref="E10:BL10">
    <cfRule type="expression" dxfId="23" priority="10">
      <formula>IF(E7&gt;0,TRUE,FALSE)</formula>
    </cfRule>
    <cfRule type="expression" dxfId="22" priority="13">
      <formula>IF(AND(E7=0,D7&gt;0),TRUE,FALSE)</formula>
    </cfRule>
  </conditionalFormatting>
  <conditionalFormatting sqref="E11:BL11">
    <cfRule type="expression" dxfId="21" priority="11">
      <formula>IF(E7&gt;0,TRUE,FALSE)</formula>
    </cfRule>
    <cfRule type="expression" dxfId="20" priority="12">
      <formula>IF(E7&gt;0,TRUE,FALSE)</formula>
    </cfRule>
    <cfRule type="expression" dxfId="19" priority="20">
      <formula>IF(AND(E7=0,D7&gt;0),TRUE,FALSE)</formula>
    </cfRule>
  </conditionalFormatting>
  <conditionalFormatting sqref="P14:P15">
    <cfRule type="expression" dxfId="18" priority="4">
      <formula>IF(ABS(P14)&lt;1000,TRUE,FALSE)</formula>
    </cfRule>
  </conditionalFormatting>
  <conditionalFormatting sqref="AB14:AB15 AN14:AN15 AZ14:AZ15 BL14:BL15">
    <cfRule type="expression" dxfId="17" priority="2">
      <formula>IF(ABS(AB14)&lt;1000,TRUE,FALSE)</formula>
    </cfRule>
  </conditionalFormatting>
  <conditionalFormatting sqref="BM7:BM28">
    <cfRule type="expression" dxfId="16" priority="1">
      <formula>IF(ABS(BM7)&lt;1000,TRUE,FALSE)</formula>
    </cfRule>
  </conditionalFormatting>
  <printOptions horizontalCentered="1"/>
  <pageMargins left="0.5" right="0.5" top="0.75" bottom="0.5" header="0.3" footer="0.3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DC38-8DC9-48C0-913D-18A0B45AAE9E}">
  <sheetPr>
    <tabColor theme="8" tint="0.59999389629810485"/>
    <pageSetUpPr fitToPage="1"/>
  </sheetPr>
  <dimension ref="A1:BS39"/>
  <sheetViews>
    <sheetView showGridLines="0" showRowColHeaders="0" workbookViewId="0">
      <pane xSplit="3" ySplit="5" topLeftCell="D6" activePane="bottomRight" state="frozen"/>
      <selection activeCell="E12" sqref="E12"/>
      <selection pane="topRight" activeCell="E12" sqref="E12"/>
      <selection pane="bottomLeft" activeCell="E12" sqref="E12"/>
      <selection pane="bottomRight" activeCell="B2" sqref="B2:B4"/>
    </sheetView>
  </sheetViews>
  <sheetFormatPr defaultColWidth="8.88671875" defaultRowHeight="12.6" outlineLevelCol="1" x14ac:dyDescent="0.25"/>
  <cols>
    <col min="1" max="1" width="8.109375" style="6" customWidth="1"/>
    <col min="2" max="2" width="22.88671875" style="6" customWidth="1"/>
    <col min="3" max="4" width="0.6640625" style="6" customWidth="1"/>
    <col min="5" max="15" width="7.21875" style="22" customWidth="1" outlineLevel="1"/>
    <col min="16" max="16" width="7.21875" style="22" customWidth="1"/>
    <col min="17" max="27" width="7.21875" style="22" hidden="1" customWidth="1" outlineLevel="1"/>
    <col min="28" max="28" width="7.21875" style="22" customWidth="1" collapsed="1"/>
    <col min="29" max="39" width="7.21875" style="22" hidden="1" customWidth="1" outlineLevel="1"/>
    <col min="40" max="40" width="7.21875" style="22" customWidth="1" collapsed="1"/>
    <col min="41" max="51" width="7.21875" style="22" hidden="1" customWidth="1" outlineLevel="1"/>
    <col min="52" max="52" width="7.21875" style="22" customWidth="1" collapsed="1"/>
    <col min="53" max="63" width="7.21875" style="22" hidden="1" customWidth="1" outlineLevel="1"/>
    <col min="64" max="64" width="7.21875" style="22" customWidth="1" collapsed="1"/>
    <col min="65" max="65" width="3.33203125" style="22" customWidth="1"/>
    <col min="66" max="70" width="8.5546875" style="22" customWidth="1"/>
    <col min="71" max="16384" width="8.88671875" style="6"/>
  </cols>
  <sheetData>
    <row r="1" spans="1:71" ht="27" customHeight="1" x14ac:dyDescent="0.3">
      <c r="A1" s="4"/>
      <c r="B1" s="36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20"/>
      <c r="BN1" s="19"/>
      <c r="BO1" s="19"/>
      <c r="BP1" s="19"/>
      <c r="BQ1" s="19"/>
      <c r="BR1" s="19"/>
      <c r="BS1" s="21"/>
    </row>
    <row r="2" spans="1:71" ht="1.2" customHeight="1" x14ac:dyDescent="0.25">
      <c r="A2" s="4"/>
      <c r="B2" s="381" t="s">
        <v>150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8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38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38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38"/>
    </row>
    <row r="3" spans="1:71" s="21" customFormat="1" ht="13.8" x14ac:dyDescent="0.3">
      <c r="A3" s="18"/>
      <c r="B3" s="382"/>
      <c r="C3" s="18"/>
      <c r="D3" s="18"/>
      <c r="E3" s="137">
        <v>1</v>
      </c>
      <c r="F3" s="138">
        <v>2</v>
      </c>
      <c r="G3" s="138">
        <v>3</v>
      </c>
      <c r="H3" s="138">
        <v>4</v>
      </c>
      <c r="I3" s="138">
        <v>5</v>
      </c>
      <c r="J3" s="138">
        <v>6</v>
      </c>
      <c r="K3" s="138">
        <v>7</v>
      </c>
      <c r="L3" s="138">
        <v>8</v>
      </c>
      <c r="M3" s="138">
        <v>9</v>
      </c>
      <c r="N3" s="138">
        <v>10</v>
      </c>
      <c r="O3" s="138">
        <v>11</v>
      </c>
      <c r="P3" s="23">
        <v>12</v>
      </c>
      <c r="Q3" s="138">
        <v>13</v>
      </c>
      <c r="R3" s="138">
        <v>14</v>
      </c>
      <c r="S3" s="138">
        <v>15</v>
      </c>
      <c r="T3" s="138">
        <v>16</v>
      </c>
      <c r="U3" s="138">
        <v>17</v>
      </c>
      <c r="V3" s="138">
        <v>18</v>
      </c>
      <c r="W3" s="138">
        <v>19</v>
      </c>
      <c r="X3" s="138">
        <v>20</v>
      </c>
      <c r="Y3" s="138">
        <v>21</v>
      </c>
      <c r="Z3" s="138">
        <v>22</v>
      </c>
      <c r="AA3" s="138">
        <v>23</v>
      </c>
      <c r="AB3" s="23">
        <v>24</v>
      </c>
      <c r="AC3" s="138">
        <v>25</v>
      </c>
      <c r="AD3" s="138">
        <v>26</v>
      </c>
      <c r="AE3" s="138">
        <v>27</v>
      </c>
      <c r="AF3" s="138">
        <v>28</v>
      </c>
      <c r="AG3" s="138">
        <v>29</v>
      </c>
      <c r="AH3" s="138">
        <v>30</v>
      </c>
      <c r="AI3" s="138">
        <v>31</v>
      </c>
      <c r="AJ3" s="138">
        <v>32</v>
      </c>
      <c r="AK3" s="138">
        <v>33</v>
      </c>
      <c r="AL3" s="138">
        <v>34</v>
      </c>
      <c r="AM3" s="138">
        <v>35</v>
      </c>
      <c r="AN3" s="23">
        <v>36</v>
      </c>
      <c r="AO3" s="138">
        <v>37</v>
      </c>
      <c r="AP3" s="138">
        <v>38</v>
      </c>
      <c r="AQ3" s="138">
        <v>39</v>
      </c>
      <c r="AR3" s="138">
        <v>40</v>
      </c>
      <c r="AS3" s="138">
        <v>41</v>
      </c>
      <c r="AT3" s="138">
        <v>42</v>
      </c>
      <c r="AU3" s="138">
        <v>43</v>
      </c>
      <c r="AV3" s="138">
        <v>44</v>
      </c>
      <c r="AW3" s="138">
        <v>45</v>
      </c>
      <c r="AX3" s="138">
        <v>46</v>
      </c>
      <c r="AY3" s="138">
        <v>47</v>
      </c>
      <c r="AZ3" s="23">
        <v>48</v>
      </c>
      <c r="BA3" s="138">
        <v>49</v>
      </c>
      <c r="BB3" s="138">
        <v>50</v>
      </c>
      <c r="BC3" s="138">
        <v>51</v>
      </c>
      <c r="BD3" s="138">
        <v>52</v>
      </c>
      <c r="BE3" s="138">
        <v>53</v>
      </c>
      <c r="BF3" s="138">
        <v>54</v>
      </c>
      <c r="BG3" s="138">
        <v>55</v>
      </c>
      <c r="BH3" s="138">
        <v>56</v>
      </c>
      <c r="BI3" s="138">
        <v>57</v>
      </c>
      <c r="BJ3" s="138">
        <v>58</v>
      </c>
      <c r="BK3" s="138">
        <v>59</v>
      </c>
      <c r="BL3" s="23">
        <v>60</v>
      </c>
      <c r="BM3" s="20"/>
      <c r="BN3" s="139" t="s">
        <v>13</v>
      </c>
      <c r="BO3" s="140" t="s">
        <v>14</v>
      </c>
      <c r="BP3" s="140" t="s">
        <v>15</v>
      </c>
      <c r="BQ3" s="140" t="s">
        <v>16</v>
      </c>
      <c r="BR3" s="141" t="s">
        <v>17</v>
      </c>
    </row>
    <row r="4" spans="1:71" ht="1.2" customHeight="1" x14ac:dyDescent="0.25">
      <c r="A4" s="4"/>
      <c r="B4" s="38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38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8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38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38"/>
    </row>
    <row r="5" spans="1:71" x14ac:dyDescent="0.25">
      <c r="A5" s="4"/>
      <c r="B5" s="174" t="s">
        <v>105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N5" s="5"/>
      <c r="BO5" s="5"/>
      <c r="BP5" s="5"/>
      <c r="BQ5" s="5"/>
      <c r="BR5" s="5"/>
    </row>
    <row r="6" spans="1:71" x14ac:dyDescent="0.25">
      <c r="A6" s="4"/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71" x14ac:dyDescent="0.25">
      <c r="B7" s="40" t="s">
        <v>151</v>
      </c>
      <c r="C7" s="4"/>
      <c r="D7" s="4"/>
      <c r="E7" s="41">
        <f>ApplicationFee*Loans!E13</f>
        <v>20000</v>
      </c>
      <c r="F7" s="42">
        <f>ApplicationFee*Loans!F13</f>
        <v>20020</v>
      </c>
      <c r="G7" s="42">
        <f>ApplicationFee*Loans!G13</f>
        <v>20040.019999999997</v>
      </c>
      <c r="H7" s="42">
        <f>ApplicationFee*Loans!H13</f>
        <v>20060.060019999994</v>
      </c>
      <c r="I7" s="42">
        <f>ApplicationFee*Loans!I13</f>
        <v>20080.120080019991</v>
      </c>
      <c r="J7" s="42">
        <f>ApplicationFee*Loans!J13</f>
        <v>20100.200200100011</v>
      </c>
      <c r="K7" s="42">
        <f>ApplicationFee*Loans!K13</f>
        <v>20120.300400300112</v>
      </c>
      <c r="L7" s="42">
        <f>ApplicationFee*Loans!L13</f>
        <v>20140.420700700408</v>
      </c>
      <c r="M7" s="42">
        <f>ApplicationFee*Loans!M13</f>
        <v>20160.561121401108</v>
      </c>
      <c r="N7" s="42">
        <f>ApplicationFee*Loans!N13</f>
        <v>20180.721682522504</v>
      </c>
      <c r="O7" s="42">
        <f>ApplicationFee*Loans!O13</f>
        <v>20200.902404205026</v>
      </c>
      <c r="P7" s="43">
        <f>ApplicationFee*Loans!P13</f>
        <v>20221.103306609231</v>
      </c>
      <c r="Q7" s="42">
        <f>ApplicationFee*Loans!Q13</f>
        <v>20241.32440991584</v>
      </c>
      <c r="R7" s="42">
        <f>ApplicationFee*Loans!R13</f>
        <v>20261.565734325755</v>
      </c>
      <c r="S7" s="42">
        <f>ApplicationFee*Loans!S13</f>
        <v>20281.827300060078</v>
      </c>
      <c r="T7" s="42">
        <f>ApplicationFee*Loans!T13</f>
        <v>20302.109127360138</v>
      </c>
      <c r="U7" s="42">
        <f>ApplicationFee*Loans!U13</f>
        <v>20322.411236487493</v>
      </c>
      <c r="V7" s="42">
        <f>ApplicationFee*Loans!V13</f>
        <v>20342.733647723981</v>
      </c>
      <c r="W7" s="42">
        <f>ApplicationFee*Loans!W13</f>
        <v>20363.076381371702</v>
      </c>
      <c r="X7" s="42">
        <f>ApplicationFee*Loans!X13</f>
        <v>20383.439457753069</v>
      </c>
      <c r="Y7" s="42">
        <f>ApplicationFee*Loans!Y13</f>
        <v>20403.822897210823</v>
      </c>
      <c r="Z7" s="42">
        <f>ApplicationFee*Loans!Z13</f>
        <v>20424.226720108029</v>
      </c>
      <c r="AA7" s="42">
        <f>ApplicationFee*Loans!AA13</f>
        <v>20444.650946828137</v>
      </c>
      <c r="AB7" s="43">
        <f>ApplicationFee*Loans!AB13</f>
        <v>20465.095597774962</v>
      </c>
      <c r="AC7" s="42">
        <f>ApplicationFee*Loans!AC13</f>
        <v>20485.560693372736</v>
      </c>
      <c r="AD7" s="42">
        <f>ApplicationFee*Loans!AD13</f>
        <v>20506.046254066106</v>
      </c>
      <c r="AE7" s="42">
        <f>ApplicationFee*Loans!AE13</f>
        <v>20526.552300320171</v>
      </c>
      <c r="AF7" s="42">
        <f>ApplicationFee*Loans!AF13</f>
        <v>20547.078852620489</v>
      </c>
      <c r="AG7" s="42">
        <f>ApplicationFee*Loans!AG13</f>
        <v>20567.625931473107</v>
      </c>
      <c r="AH7" s="42">
        <f>ApplicationFee*Loans!AH13</f>
        <v>20588.193557404578</v>
      </c>
      <c r="AI7" s="42">
        <f>ApplicationFee*Loans!AI13</f>
        <v>20608.781750961982</v>
      </c>
      <c r="AJ7" s="42">
        <f>ApplicationFee*Loans!AJ13</f>
        <v>20629.39053271294</v>
      </c>
      <c r="AK7" s="42">
        <f>ApplicationFee*Loans!AK13</f>
        <v>20650.019923245651</v>
      </c>
      <c r="AL7" s="42">
        <f>ApplicationFee*Loans!AL13</f>
        <v>20670.669943168894</v>
      </c>
      <c r="AM7" s="42">
        <f>ApplicationFee*Loans!AM13</f>
        <v>20691.340613112061</v>
      </c>
      <c r="AN7" s="43">
        <f>ApplicationFee*Loans!AN13</f>
        <v>20712.031953725171</v>
      </c>
      <c r="AO7" s="42">
        <f>ApplicationFee*Loans!AO13</f>
        <v>20732.743985678895</v>
      </c>
      <c r="AP7" s="42">
        <f>ApplicationFee*Loans!AP13</f>
        <v>20753.47672966457</v>
      </c>
      <c r="AQ7" s="42">
        <f>ApplicationFee*Loans!AQ13</f>
        <v>20774.230206394233</v>
      </c>
      <c r="AR7" s="42">
        <f>ApplicationFee*Loans!AR13</f>
        <v>20795.004436600622</v>
      </c>
      <c r="AS7" s="42">
        <f>ApplicationFee*Loans!AS13</f>
        <v>20815.799441037223</v>
      </c>
      <c r="AT7" s="42">
        <f>ApplicationFee*Loans!AT13</f>
        <v>20836.615240478259</v>
      </c>
      <c r="AU7" s="42">
        <f>ApplicationFee*Loans!AU13</f>
        <v>20857.451855718733</v>
      </c>
      <c r="AV7" s="42">
        <f>ApplicationFee*Loans!AV13</f>
        <v>20878.309307574447</v>
      </c>
      <c r="AW7" s="42">
        <f>ApplicationFee*Loans!AW13</f>
        <v>20899.18761688202</v>
      </c>
      <c r="AX7" s="42">
        <f>ApplicationFee*Loans!AX13</f>
        <v>20920.0868044989</v>
      </c>
      <c r="AY7" s="42">
        <f>ApplicationFee*Loans!AY13</f>
        <v>20941.006891303397</v>
      </c>
      <c r="AZ7" s="43">
        <f>ApplicationFee*Loans!AZ13</f>
        <v>20961.947898194696</v>
      </c>
      <c r="BA7" s="42">
        <f>ApplicationFee*Loans!BA13</f>
        <v>20982.909846092887</v>
      </c>
      <c r="BB7" s="42">
        <f>ApplicationFee*Loans!BB13</f>
        <v>21003.892755938981</v>
      </c>
      <c r="BC7" s="42">
        <f>ApplicationFee*Loans!BC13</f>
        <v>21024.896648694918</v>
      </c>
      <c r="BD7" s="42">
        <f>ApplicationFee*Loans!BD13</f>
        <v>21045.921545343608</v>
      </c>
      <c r="BE7" s="42">
        <f>ApplicationFee*Loans!BE13</f>
        <v>21066.967466888953</v>
      </c>
      <c r="BF7" s="42">
        <f>ApplicationFee*Loans!BF13</f>
        <v>21088.034434355839</v>
      </c>
      <c r="BG7" s="42">
        <f>ApplicationFee*Loans!BG13</f>
        <v>21109.122468790192</v>
      </c>
      <c r="BH7" s="42">
        <f>ApplicationFee*Loans!BH13</f>
        <v>21130.23159125898</v>
      </c>
      <c r="BI7" s="42">
        <f>ApplicationFee*Loans!BI13</f>
        <v>21151.361822850238</v>
      </c>
      <c r="BJ7" s="42">
        <f>ApplicationFee*Loans!BJ13</f>
        <v>21172.513184673087</v>
      </c>
      <c r="BK7" s="42">
        <f>ApplicationFee*Loans!BK13</f>
        <v>21193.68569785776</v>
      </c>
      <c r="BL7" s="44">
        <f>ApplicationFee*Loans!BL13</f>
        <v>21214.879383555613</v>
      </c>
      <c r="BN7" s="24">
        <f t="shared" ref="BN7:BN8" si="0">SUM(E7:P7)</f>
        <v>241324.40991585838</v>
      </c>
      <c r="BO7" s="24">
        <f t="shared" ref="BO7:BO8" si="1">SUM(Q7:AB7)</f>
        <v>244236.28345692001</v>
      </c>
      <c r="BP7" s="24">
        <f t="shared" ref="BP7:BP8" si="2">SUM(AC7:AN7)</f>
        <v>247183.2923061839</v>
      </c>
      <c r="BQ7" s="24">
        <f t="shared" ref="BQ7:BQ8" si="3">SUM(AO7:AZ7)</f>
        <v>250165.86041402598</v>
      </c>
      <c r="BR7" s="24">
        <f t="shared" ref="BR7:BR8" si="4">SUM(BA7:BL7)</f>
        <v>253184.41684630106</v>
      </c>
    </row>
    <row r="8" spans="1:71" x14ac:dyDescent="0.25">
      <c r="B8" s="45" t="s">
        <v>152</v>
      </c>
      <c r="C8" s="4"/>
      <c r="D8" s="4"/>
      <c r="E8" s="46">
        <f>OriginationFeePct*Loans!E13*LoanAmount</f>
        <v>275000</v>
      </c>
      <c r="F8" s="47">
        <f>OriginationFeePct*Loans!F13*LoanAmount</f>
        <v>275275</v>
      </c>
      <c r="G8" s="47">
        <f>OriginationFeePct*Loans!G13*LoanAmount</f>
        <v>275550.27499999991</v>
      </c>
      <c r="H8" s="47">
        <f>OriginationFeePct*Loans!H13*LoanAmount</f>
        <v>275825.82527499995</v>
      </c>
      <c r="I8" s="47">
        <f>OriginationFeePct*Loans!I13*LoanAmount</f>
        <v>276101.65110027493</v>
      </c>
      <c r="J8" s="47">
        <f>OriginationFeePct*Loans!J13*LoanAmount</f>
        <v>276377.75275137514</v>
      </c>
      <c r="K8" s="47">
        <f>OriginationFeePct*Loans!K13*LoanAmount</f>
        <v>276654.13050412654</v>
      </c>
      <c r="L8" s="47">
        <f>OriginationFeePct*Loans!L13*LoanAmount</f>
        <v>276930.78463463066</v>
      </c>
      <c r="M8" s="47">
        <f>OriginationFeePct*Loans!M13*LoanAmount</f>
        <v>277207.71541926521</v>
      </c>
      <c r="N8" s="47">
        <f>OriginationFeePct*Loans!N13*LoanAmount</f>
        <v>277484.92313468445</v>
      </c>
      <c r="O8" s="47">
        <f>OriginationFeePct*Loans!O13*LoanAmount</f>
        <v>277762.40805781912</v>
      </c>
      <c r="P8" s="48">
        <f>OriginationFeePct*Loans!P13*LoanAmount</f>
        <v>278040.17046587693</v>
      </c>
      <c r="Q8" s="47">
        <f>OriginationFeePct*Loans!Q13*LoanAmount</f>
        <v>278318.21063634282</v>
      </c>
      <c r="R8" s="47">
        <f>OriginationFeePct*Loans!R13*LoanAmount</f>
        <v>278596.52884697914</v>
      </c>
      <c r="S8" s="47">
        <f>OriginationFeePct*Loans!S13*LoanAmount</f>
        <v>278875.12537582609</v>
      </c>
      <c r="T8" s="47">
        <f>OriginationFeePct*Loans!T13*LoanAmount</f>
        <v>279154.0005012019</v>
      </c>
      <c r="U8" s="47">
        <f>OriginationFeePct*Loans!U13*LoanAmount</f>
        <v>279433.15450170304</v>
      </c>
      <c r="V8" s="47">
        <f>OriginationFeePct*Loans!V13*LoanAmount</f>
        <v>279712.58765620471</v>
      </c>
      <c r="W8" s="47">
        <f>OriginationFeePct*Loans!W13*LoanAmount</f>
        <v>279992.30024386093</v>
      </c>
      <c r="X8" s="47">
        <f>OriginationFeePct*Loans!X13*LoanAmount</f>
        <v>280272.29254410468</v>
      </c>
      <c r="Y8" s="47">
        <f>OriginationFeePct*Loans!Y13*LoanAmount</f>
        <v>280552.56483664882</v>
      </c>
      <c r="Z8" s="47">
        <f>OriginationFeePct*Loans!Z13*LoanAmount</f>
        <v>280833.11740148539</v>
      </c>
      <c r="AA8" s="47">
        <f>OriginationFeePct*Loans!AA13*LoanAmount</f>
        <v>281113.95051888691</v>
      </c>
      <c r="AB8" s="48">
        <f>OriginationFeePct*Loans!AB13*LoanAmount</f>
        <v>281395.06446940574</v>
      </c>
      <c r="AC8" s="47">
        <f>OriginationFeePct*Loans!AC13*LoanAmount</f>
        <v>281676.45953387511</v>
      </c>
      <c r="AD8" s="47">
        <f>OriginationFeePct*Loans!AD13*LoanAmount</f>
        <v>281958.13599340897</v>
      </c>
      <c r="AE8" s="47">
        <f>OriginationFeePct*Loans!AE13*LoanAmount</f>
        <v>282240.09412940237</v>
      </c>
      <c r="AF8" s="47">
        <f>OriginationFeePct*Loans!AF13*LoanAmount</f>
        <v>282522.33422353171</v>
      </c>
      <c r="AG8" s="47">
        <f>OriginationFeePct*Loans!AG13*LoanAmount</f>
        <v>282804.85655775521</v>
      </c>
      <c r="AH8" s="47">
        <f>OriginationFeePct*Loans!AH13*LoanAmount</f>
        <v>283087.66141431296</v>
      </c>
      <c r="AI8" s="47">
        <f>OriginationFeePct*Loans!AI13*LoanAmount</f>
        <v>283370.74907572725</v>
      </c>
      <c r="AJ8" s="47">
        <f>OriginationFeePct*Loans!AJ13*LoanAmount</f>
        <v>283654.11982480297</v>
      </c>
      <c r="AK8" s="47">
        <f>OriginationFeePct*Loans!AK13*LoanAmount</f>
        <v>283937.77394462767</v>
      </c>
      <c r="AL8" s="47">
        <f>OriginationFeePct*Loans!AL13*LoanAmount</f>
        <v>284221.7117185723</v>
      </c>
      <c r="AM8" s="47">
        <f>OriginationFeePct*Loans!AM13*LoanAmount</f>
        <v>284505.93343029084</v>
      </c>
      <c r="AN8" s="48">
        <f>OriginationFeePct*Loans!AN13*LoanAmount</f>
        <v>284790.43936372112</v>
      </c>
      <c r="AO8" s="47">
        <f>OriginationFeePct*Loans!AO13*LoanAmount</f>
        <v>285075.2298030848</v>
      </c>
      <c r="AP8" s="47">
        <f>OriginationFeePct*Loans!AP13*LoanAmount</f>
        <v>285360.30503288785</v>
      </c>
      <c r="AQ8" s="47">
        <f>OriginationFeePct*Loans!AQ13*LoanAmount</f>
        <v>285645.66533792071</v>
      </c>
      <c r="AR8" s="47">
        <f>OriginationFeePct*Loans!AR13*LoanAmount</f>
        <v>285931.31100325857</v>
      </c>
      <c r="AS8" s="47">
        <f>OriginationFeePct*Loans!AS13*LoanAmount</f>
        <v>286217.24231426179</v>
      </c>
      <c r="AT8" s="47">
        <f>OriginationFeePct*Loans!AT13*LoanAmount</f>
        <v>286503.45955657604</v>
      </c>
      <c r="AU8" s="47">
        <f>OriginationFeePct*Loans!AU13*LoanAmount</f>
        <v>286789.96301613259</v>
      </c>
      <c r="AV8" s="47">
        <f>OriginationFeePct*Loans!AV13*LoanAmount</f>
        <v>287076.75297914864</v>
      </c>
      <c r="AW8" s="47">
        <f>OriginationFeePct*Loans!AW13*LoanAmount</f>
        <v>287363.82973212778</v>
      </c>
      <c r="AX8" s="47">
        <f>OriginationFeePct*Loans!AX13*LoanAmount</f>
        <v>287651.19356185989</v>
      </c>
      <c r="AY8" s="47">
        <f>OriginationFeePct*Loans!AY13*LoanAmount</f>
        <v>287938.84475542168</v>
      </c>
      <c r="AZ8" s="48">
        <f>OriginationFeePct*Loans!AZ13*LoanAmount</f>
        <v>288226.78360017709</v>
      </c>
      <c r="BA8" s="47">
        <f>OriginationFeePct*Loans!BA13*LoanAmount</f>
        <v>288515.0103837772</v>
      </c>
      <c r="BB8" s="47">
        <f>OriginationFeePct*Loans!BB13*LoanAmount</f>
        <v>288803.525394161</v>
      </c>
      <c r="BC8" s="47">
        <f>OriginationFeePct*Loans!BC13*LoanAmount</f>
        <v>289092.32891955512</v>
      </c>
      <c r="BD8" s="47">
        <f>OriginationFeePct*Loans!BD13*LoanAmount</f>
        <v>289381.42124847462</v>
      </c>
      <c r="BE8" s="47">
        <f>OriginationFeePct*Loans!BE13*LoanAmount</f>
        <v>289670.80266972311</v>
      </c>
      <c r="BF8" s="47">
        <f>OriginationFeePct*Loans!BF13*LoanAmount</f>
        <v>289960.47347239283</v>
      </c>
      <c r="BG8" s="47">
        <f>OriginationFeePct*Loans!BG13*LoanAmount</f>
        <v>290250.43394586514</v>
      </c>
      <c r="BH8" s="47">
        <f>OriginationFeePct*Loans!BH13*LoanAmount</f>
        <v>290540.68437981105</v>
      </c>
      <c r="BI8" s="47">
        <f>OriginationFeePct*Loans!BI13*LoanAmount</f>
        <v>290831.2250641908</v>
      </c>
      <c r="BJ8" s="47">
        <f>OriginationFeePct*Loans!BJ13*LoanAmount</f>
        <v>291122.05628925498</v>
      </c>
      <c r="BK8" s="47">
        <f>OriginationFeePct*Loans!BK13*LoanAmount</f>
        <v>291413.17834554421</v>
      </c>
      <c r="BL8" s="49">
        <f>OriginationFeePct*Loans!BL13*LoanAmount</f>
        <v>291704.59152388969</v>
      </c>
      <c r="BN8" s="25">
        <f t="shared" si="0"/>
        <v>3318210.6363430531</v>
      </c>
      <c r="BO8" s="25">
        <f t="shared" si="1"/>
        <v>3358248.8975326507</v>
      </c>
      <c r="BP8" s="25">
        <f t="shared" si="2"/>
        <v>3398770.2692100285</v>
      </c>
      <c r="BQ8" s="25">
        <f t="shared" si="3"/>
        <v>3439780.580692858</v>
      </c>
      <c r="BR8" s="25">
        <f t="shared" si="4"/>
        <v>3481285.7316366406</v>
      </c>
    </row>
    <row r="9" spans="1:71" x14ac:dyDescent="0.25">
      <c r="B9" s="45" t="s">
        <v>153</v>
      </c>
      <c r="C9" s="4"/>
      <c r="D9" s="4"/>
      <c r="E9" s="46">
        <f ca="1">(ServiceFeePct/12)*Loans!E16*LoanAmount</f>
        <v>8333.3333333333339</v>
      </c>
      <c r="F9" s="47">
        <f ca="1">(ServiceFeePct/12)*Loans!F16*LoanAmount</f>
        <v>8341.6666666666661</v>
      </c>
      <c r="G9" s="47">
        <f ca="1">(ServiceFeePct/12)*Loans!G16*LoanAmount</f>
        <v>8350.0083333333314</v>
      </c>
      <c r="H9" s="47">
        <f ca="1">(ServiceFeePct/12)*Loans!H16*LoanAmount</f>
        <v>8358.3583416666643</v>
      </c>
      <c r="I9" s="47">
        <f ca="1">(ServiceFeePct/12)*Loans!I16*LoanAmount</f>
        <v>7116.7167000083309</v>
      </c>
      <c r="J9" s="47">
        <f ca="1">(ServiceFeePct/12)*Loans!J16*LoanAmount</f>
        <v>7123.8334167083385</v>
      </c>
      <c r="K9" s="47">
        <f ca="1">(ServiceFeePct/12)*Loans!K16*LoanAmount</f>
        <v>7130.9572501250477</v>
      </c>
      <c r="L9" s="47">
        <f ca="1">(ServiceFeePct/12)*Loans!L16*LoanAmount</f>
        <v>7138.0882073751709</v>
      </c>
      <c r="M9" s="47">
        <f ca="1">(ServiceFeePct/12)*Loans!M16*LoanAmount</f>
        <v>7145.2262955825463</v>
      </c>
      <c r="N9" s="47">
        <f ca="1">(ServiceFeePct/12)*Loans!N16*LoanAmount</f>
        <v>7152.3715218781272</v>
      </c>
      <c r="O9" s="47">
        <f ca="1">(ServiceFeePct/12)*Loans!O16*LoanAmount</f>
        <v>76.190560066670798</v>
      </c>
      <c r="P9" s="48">
        <f ca="1">(ServiceFeePct/12)*Loans!P16*LoanAmount</f>
        <v>76.266750626737462</v>
      </c>
      <c r="Q9" s="47">
        <f ca="1">(ServiceFeePct/12)*Loans!Q16*LoanAmount</f>
        <v>76.343017377364944</v>
      </c>
      <c r="R9" s="47">
        <f ca="1">(ServiceFeePct/12)*Loans!R16*LoanAmount</f>
        <v>76.419360394743549</v>
      </c>
      <c r="S9" s="47">
        <f ca="1">(ServiceFeePct/12)*Loans!S16*LoanAmount</f>
        <v>76.495779755138216</v>
      </c>
      <c r="T9" s="47">
        <f ca="1">(ServiceFeePct/12)*Loans!T16*LoanAmount</f>
        <v>76.572275534893208</v>
      </c>
      <c r="U9" s="47">
        <f ca="1">(ServiceFeePct/12)*Loans!U16*LoanAmount</f>
        <v>76.648847810427398</v>
      </c>
      <c r="V9" s="47">
        <f ca="1">(ServiceFeePct/12)*Loans!V16*LoanAmount</f>
        <v>76.725496658237802</v>
      </c>
      <c r="W9" s="47">
        <f ca="1">(ServiceFeePct/12)*Loans!W16*LoanAmount</f>
        <v>76.802222154894892</v>
      </c>
      <c r="X9" s="47">
        <f ca="1">(ServiceFeePct/12)*Loans!X16*LoanAmount</f>
        <v>76.879024377049646</v>
      </c>
      <c r="Y9" s="47">
        <f ca="1">(ServiceFeePct/12)*Loans!Y16*LoanAmount</f>
        <v>76.95590340142644</v>
      </c>
      <c r="Z9" s="47">
        <f ca="1">(ServiceFeePct/12)*Loans!Z16*LoanAmount</f>
        <v>77.032859304826701</v>
      </c>
      <c r="AA9" s="47">
        <f ca="1">(ServiceFeePct/12)*Loans!AA16*LoanAmount</f>
        <v>77.10989216413229</v>
      </c>
      <c r="AB9" s="48">
        <f ca="1">(ServiceFeePct/12)*Loans!AB16*LoanAmount</f>
        <v>77.187002056296222</v>
      </c>
      <c r="AC9" s="47">
        <f ca="1">(ServiceFeePct/12)*Loans!AC16*LoanAmount</f>
        <v>77.264189058351931</v>
      </c>
      <c r="AD9" s="47">
        <f ca="1">(ServiceFeePct/12)*Loans!AD16*LoanAmount</f>
        <v>77.34145324740993</v>
      </c>
      <c r="AE9" s="47">
        <f ca="1">(ServiceFeePct/12)*Loans!AE16*LoanAmount</f>
        <v>77.418794700657642</v>
      </c>
      <c r="AF9" s="47">
        <f ca="1">(ServiceFeePct/12)*Loans!AF16*LoanAmount</f>
        <v>77.49621349535947</v>
      </c>
      <c r="AG9" s="47">
        <f ca="1">(ServiceFeePct/12)*Loans!AG16*LoanAmount</f>
        <v>77.57370970885566</v>
      </c>
      <c r="AH9" s="47">
        <f ca="1">(ServiceFeePct/12)*Loans!AH16*LoanAmount</f>
        <v>77.651283418564546</v>
      </c>
      <c r="AI9" s="47">
        <f ca="1">(ServiceFeePct/12)*Loans!AI16*LoanAmount</f>
        <v>77.728934701981473</v>
      </c>
      <c r="AJ9" s="47">
        <f ca="1">(ServiceFeePct/12)*Loans!AJ16*LoanAmount</f>
        <v>77.806663636684689</v>
      </c>
      <c r="AK9" s="47">
        <f ca="1">(ServiceFeePct/12)*Loans!AK16*LoanAmount</f>
        <v>77.884470300319933</v>
      </c>
      <c r="AL9" s="47">
        <f ca="1">(ServiceFeePct/12)*Loans!AL16*LoanAmount</f>
        <v>77.962354770620607</v>
      </c>
      <c r="AM9" s="47">
        <f ca="1">(ServiceFeePct/12)*Loans!AM16*LoanAmount</f>
        <v>78.040317125389919</v>
      </c>
      <c r="AN9" s="48">
        <f ca="1">(ServiceFeePct/12)*Loans!AN16*LoanAmount</f>
        <v>78.118357442516384</v>
      </c>
      <c r="AO9" s="47">
        <f ca="1">(ServiceFeePct/12)*Loans!AO16*LoanAmount</f>
        <v>78.196475799958407</v>
      </c>
      <c r="AP9" s="47">
        <f ca="1">(ServiceFeePct/12)*Loans!AP16*LoanAmount</f>
        <v>78.274672275758434</v>
      </c>
      <c r="AQ9" s="47">
        <f ca="1">(ServiceFeePct/12)*Loans!AQ16*LoanAmount</f>
        <v>78.352946948033534</v>
      </c>
      <c r="AR9" s="47">
        <f ca="1">(ServiceFeePct/12)*Loans!AR16*LoanAmount</f>
        <v>78.431299894982473</v>
      </c>
      <c r="AS9" s="47">
        <f ca="1">(ServiceFeePct/12)*Loans!AS16*LoanAmount</f>
        <v>78.509731194877475</v>
      </c>
      <c r="AT9" s="47">
        <f ca="1">(ServiceFeePct/12)*Loans!AT16*LoanAmount</f>
        <v>78.588240926071279</v>
      </c>
      <c r="AU9" s="47">
        <f ca="1">(ServiceFeePct/12)*Loans!AU16*LoanAmount</f>
        <v>78.666829166998298</v>
      </c>
      <c r="AV9" s="47">
        <f ca="1">(ServiceFeePct/12)*Loans!AV16*LoanAmount</f>
        <v>78.745495996164067</v>
      </c>
      <c r="AW9" s="47">
        <f ca="1">(ServiceFeePct/12)*Loans!AW16*LoanAmount</f>
        <v>78.824241492160496</v>
      </c>
      <c r="AX9" s="47">
        <f ca="1">(ServiceFeePct/12)*Loans!AX16*LoanAmount</f>
        <v>78.9030657336518</v>
      </c>
      <c r="AY9" s="47">
        <f ca="1">(ServiceFeePct/12)*Loans!AY16*LoanAmount</f>
        <v>78.981968799386237</v>
      </c>
      <c r="AZ9" s="48">
        <f ca="1">(ServiceFeePct/12)*Loans!AZ16*LoanAmount</f>
        <v>79.060950768185506</v>
      </c>
      <c r="BA9" s="47">
        <f ca="1">(ServiceFeePct/12)*Loans!BA16*LoanAmount</f>
        <v>79.140011718952977</v>
      </c>
      <c r="BB9" s="47">
        <f ca="1">(ServiceFeePct/12)*Loans!BB16*LoanAmount</f>
        <v>79.219151730672621</v>
      </c>
      <c r="BC9" s="47">
        <f ca="1">(ServiceFeePct/12)*Loans!BC16*LoanAmount</f>
        <v>79.298370882402949</v>
      </c>
      <c r="BD9" s="47">
        <f ca="1">(ServiceFeePct/12)*Loans!BD16*LoanAmount</f>
        <v>79.377669253285418</v>
      </c>
      <c r="BE9" s="47">
        <f ca="1">(ServiceFeePct/12)*Loans!BE16*LoanAmount</f>
        <v>79.457046922539604</v>
      </c>
      <c r="BF9" s="47">
        <f ca="1">(ServiceFeePct/12)*Loans!BF16*LoanAmount</f>
        <v>79.536503969463254</v>
      </c>
      <c r="BG9" s="47">
        <f ca="1">(ServiceFeePct/12)*Loans!BG16*LoanAmount</f>
        <v>79.616040473433472</v>
      </c>
      <c r="BH9" s="47">
        <f ca="1">(ServiceFeePct/12)*Loans!BH16*LoanAmount</f>
        <v>79.695656513907906</v>
      </c>
      <c r="BI9" s="47">
        <f ca="1">(ServiceFeePct/12)*Loans!BI16*LoanAmount</f>
        <v>79.775352170421129</v>
      </c>
      <c r="BJ9" s="47">
        <f ca="1">(ServiceFeePct/12)*Loans!BJ16*LoanAmount</f>
        <v>79.855127522590649</v>
      </c>
      <c r="BK9" s="47">
        <f ca="1">(ServiceFeePct/12)*Loans!BK16*LoanAmount</f>
        <v>79.934982650114492</v>
      </c>
      <c r="BL9" s="49">
        <f ca="1">(ServiceFeePct/12)*Loans!BL16*LoanAmount</f>
        <v>80.01491763276411</v>
      </c>
      <c r="BN9" s="25">
        <f t="shared" ref="BN9:BN15" ca="1" si="5">SUM(E9:P9)</f>
        <v>76343.017377370954</v>
      </c>
      <c r="BO9" s="25">
        <f t="shared" ref="BO9:BO15" ca="1" si="6">SUM(Q9:AB9)</f>
        <v>921.17168098943137</v>
      </c>
      <c r="BP9" s="25">
        <f t="shared" ref="BP9:BP15" ca="1" si="7">SUM(AC9:AN9)</f>
        <v>932.28674160671233</v>
      </c>
      <c r="BQ9" s="25">
        <f t="shared" ref="BQ9:BQ15" ca="1" si="8">SUM(AO9:AZ9)</f>
        <v>943.53591899622802</v>
      </c>
      <c r="BR9" s="25">
        <f t="shared" ref="BR9:BR15" ca="1" si="9">SUM(BA9:BL9)</f>
        <v>954.92083144054857</v>
      </c>
    </row>
    <row r="10" spans="1:71" x14ac:dyDescent="0.25">
      <c r="B10" s="45" t="s">
        <v>154</v>
      </c>
      <c r="C10" s="4"/>
      <c r="D10" s="4"/>
      <c r="E10" s="46">
        <f ca="1">DelinquencyFee*DelinquencyRate*Loans!E16</f>
        <v>1200</v>
      </c>
      <c r="F10" s="47">
        <f ca="1">DelinquencyFee*DelinquencyRate*Loans!F16</f>
        <v>1201.1999999999998</v>
      </c>
      <c r="G10" s="47">
        <f ca="1">DelinquencyFee*DelinquencyRate*Loans!G16</f>
        <v>1202.4011999999998</v>
      </c>
      <c r="H10" s="47">
        <f ca="1">DelinquencyFee*DelinquencyRate*Loans!H16</f>
        <v>1203.6036011999997</v>
      </c>
      <c r="I10" s="47">
        <f ca="1">DelinquencyFee*DelinquencyRate*Loans!I16</f>
        <v>1024.8072048011995</v>
      </c>
      <c r="J10" s="47">
        <f ca="1">DelinquencyFee*DelinquencyRate*Loans!J16</f>
        <v>1025.8320120060007</v>
      </c>
      <c r="K10" s="47">
        <f ca="1">DelinquencyFee*DelinquencyRate*Loans!K16</f>
        <v>1026.8578440180067</v>
      </c>
      <c r="L10" s="47">
        <f ca="1">DelinquencyFee*DelinquencyRate*Loans!L16</f>
        <v>1027.8847018620245</v>
      </c>
      <c r="M10" s="47">
        <f ca="1">DelinquencyFee*DelinquencyRate*Loans!M16</f>
        <v>1028.9125865638866</v>
      </c>
      <c r="N10" s="47">
        <f ca="1">DelinquencyFee*DelinquencyRate*Loans!N16</f>
        <v>1029.9414991504502</v>
      </c>
      <c r="O10" s="47">
        <f ca="1">DelinquencyFee*DelinquencyRate*Loans!O16</f>
        <v>10.971440649600595</v>
      </c>
      <c r="P10" s="48">
        <f ca="1">DelinquencyFee*DelinquencyRate*Loans!P16</f>
        <v>10.982412090250193</v>
      </c>
      <c r="Q10" s="47">
        <f ca="1">DelinquencyFee*DelinquencyRate*Loans!Q16</f>
        <v>10.99339450234055</v>
      </c>
      <c r="R10" s="47">
        <f ca="1">DelinquencyFee*DelinquencyRate*Loans!R16</f>
        <v>11.00438789684307</v>
      </c>
      <c r="S10" s="47">
        <f ca="1">DelinquencyFee*DelinquencyRate*Loans!S16</f>
        <v>11.015392284739903</v>
      </c>
      <c r="T10" s="47">
        <f ca="1">DelinquencyFee*DelinquencyRate*Loans!T16</f>
        <v>11.026407677024622</v>
      </c>
      <c r="U10" s="47">
        <f ca="1">DelinquencyFee*DelinquencyRate*Loans!U16</f>
        <v>11.037434084701545</v>
      </c>
      <c r="V10" s="47">
        <f ca="1">DelinquencyFee*DelinquencyRate*Loans!V16</f>
        <v>11.048471518786243</v>
      </c>
      <c r="W10" s="47">
        <f ca="1">DelinquencyFee*DelinquencyRate*Loans!W16</f>
        <v>11.059519990304864</v>
      </c>
      <c r="X10" s="47">
        <f ca="1">DelinquencyFee*DelinquencyRate*Loans!X16</f>
        <v>11.070579510295147</v>
      </c>
      <c r="Y10" s="47">
        <f ca="1">DelinquencyFee*DelinquencyRate*Loans!Y16</f>
        <v>11.081650089805407</v>
      </c>
      <c r="Z10" s="47">
        <f ca="1">DelinquencyFee*DelinquencyRate*Loans!Z16</f>
        <v>11.092731739895044</v>
      </c>
      <c r="AA10" s="47">
        <f ca="1">DelinquencyFee*DelinquencyRate*Loans!AA16</f>
        <v>11.10382447163505</v>
      </c>
      <c r="AB10" s="48">
        <f ca="1">DelinquencyFee*DelinquencyRate*Loans!AB16</f>
        <v>11.114928296106655</v>
      </c>
      <c r="AC10" s="47">
        <f ca="1">DelinquencyFee*DelinquencyRate*Loans!AC16</f>
        <v>11.126043224402679</v>
      </c>
      <c r="AD10" s="47">
        <f ca="1">DelinquencyFee*DelinquencyRate*Loans!AD16</f>
        <v>11.13716926762703</v>
      </c>
      <c r="AE10" s="47">
        <f ca="1">DelinquencyFee*DelinquencyRate*Loans!AE16</f>
        <v>11.1483064368947</v>
      </c>
      <c r="AF10" s="47">
        <f ca="1">DelinquencyFee*DelinquencyRate*Loans!AF16</f>
        <v>11.159454743331764</v>
      </c>
      <c r="AG10" s="47">
        <f ca="1">DelinquencyFee*DelinquencyRate*Loans!AG16</f>
        <v>11.170614198075214</v>
      </c>
      <c r="AH10" s="47">
        <f ca="1">DelinquencyFee*DelinquencyRate*Loans!AH16</f>
        <v>11.181784812273293</v>
      </c>
      <c r="AI10" s="47">
        <f ca="1">DelinquencyFee*DelinquencyRate*Loans!AI16</f>
        <v>11.192966597085331</v>
      </c>
      <c r="AJ10" s="47">
        <f ca="1">DelinquencyFee*DelinquencyRate*Loans!AJ16</f>
        <v>11.204159563682595</v>
      </c>
      <c r="AK10" s="47">
        <f ca="1">DelinquencyFee*DelinquencyRate*Loans!AK16</f>
        <v>11.215363723246071</v>
      </c>
      <c r="AL10" s="47">
        <f ca="1">DelinquencyFee*DelinquencyRate*Loans!AL16</f>
        <v>11.226579086969366</v>
      </c>
      <c r="AM10" s="47">
        <f ca="1">DelinquencyFee*DelinquencyRate*Loans!AM16</f>
        <v>11.237805666056147</v>
      </c>
      <c r="AN10" s="48">
        <f ca="1">DelinquencyFee*DelinquencyRate*Loans!AN16</f>
        <v>11.249043471722359</v>
      </c>
      <c r="AO10" s="47">
        <f ca="1">DelinquencyFee*DelinquencyRate*Loans!AO16</f>
        <v>11.26029251519401</v>
      </c>
      <c r="AP10" s="47">
        <f ca="1">DelinquencyFee*DelinquencyRate*Loans!AP16</f>
        <v>11.271552807709213</v>
      </c>
      <c r="AQ10" s="47">
        <f ca="1">DelinquencyFee*DelinquencyRate*Loans!AQ16</f>
        <v>11.282824360516827</v>
      </c>
      <c r="AR10" s="47">
        <f ca="1">DelinquencyFee*DelinquencyRate*Loans!AR16</f>
        <v>11.294107184877475</v>
      </c>
      <c r="AS10" s="47">
        <f ca="1">DelinquencyFee*DelinquencyRate*Loans!AS16</f>
        <v>11.305401292062356</v>
      </c>
      <c r="AT10" s="47">
        <f ca="1">DelinquencyFee*DelinquencyRate*Loans!AT16</f>
        <v>11.316706693354263</v>
      </c>
      <c r="AU10" s="47">
        <f ca="1">DelinquencyFee*DelinquencyRate*Loans!AU16</f>
        <v>11.328023400047755</v>
      </c>
      <c r="AV10" s="47">
        <f ca="1">DelinquencyFee*DelinquencyRate*Loans!AV16</f>
        <v>11.339351423447624</v>
      </c>
      <c r="AW10" s="47">
        <f ca="1">DelinquencyFee*DelinquencyRate*Loans!AW16</f>
        <v>11.350690774871111</v>
      </c>
      <c r="AX10" s="47">
        <f ca="1">DelinquencyFee*DelinquencyRate*Loans!AX16</f>
        <v>11.362041465645859</v>
      </c>
      <c r="AY10" s="47">
        <f ca="1">DelinquencyFee*DelinquencyRate*Loans!AY16</f>
        <v>11.373403507111618</v>
      </c>
      <c r="AZ10" s="48">
        <f ca="1">DelinquencyFee*DelinquencyRate*Loans!AZ16</f>
        <v>11.384776910618712</v>
      </c>
      <c r="BA10" s="47">
        <f ca="1">DelinquencyFee*DelinquencyRate*Loans!BA16</f>
        <v>11.396161687529229</v>
      </c>
      <c r="BB10" s="47">
        <f ca="1">DelinquencyFee*DelinquencyRate*Loans!BB16</f>
        <v>11.407557849216857</v>
      </c>
      <c r="BC10" s="47">
        <f ca="1">DelinquencyFee*DelinquencyRate*Loans!BC16</f>
        <v>11.418965407066025</v>
      </c>
      <c r="BD10" s="47">
        <f ca="1">DelinquencyFee*DelinquencyRate*Loans!BD16</f>
        <v>11.4303843724731</v>
      </c>
      <c r="BE10" s="47">
        <f ca="1">DelinquencyFee*DelinquencyRate*Loans!BE16</f>
        <v>11.441814756845702</v>
      </c>
      <c r="BF10" s="47">
        <f ca="1">DelinquencyFee*DelinquencyRate*Loans!BF16</f>
        <v>11.453256571602708</v>
      </c>
      <c r="BG10" s="47">
        <f ca="1">DelinquencyFee*DelinquencyRate*Loans!BG16</f>
        <v>11.464709828174421</v>
      </c>
      <c r="BH10" s="47">
        <f ca="1">DelinquencyFee*DelinquencyRate*Loans!BH16</f>
        <v>11.476174538002738</v>
      </c>
      <c r="BI10" s="47">
        <f ca="1">DelinquencyFee*DelinquencyRate*Loans!BI16</f>
        <v>11.487650712540642</v>
      </c>
      <c r="BJ10" s="47">
        <f ca="1">DelinquencyFee*DelinquencyRate*Loans!BJ16</f>
        <v>11.499138363253053</v>
      </c>
      <c r="BK10" s="47">
        <f ca="1">DelinquencyFee*DelinquencyRate*Loans!BK16</f>
        <v>11.510637501616486</v>
      </c>
      <c r="BL10" s="49">
        <f ca="1">DelinquencyFee*DelinquencyRate*Loans!BL16</f>
        <v>11.52214813911803</v>
      </c>
      <c r="BN10" s="25">
        <f t="shared" ca="1" si="5"/>
        <v>10993.39450234142</v>
      </c>
      <c r="BO10" s="25">
        <f t="shared" ca="1" si="6"/>
        <v>132.6487220624781</v>
      </c>
      <c r="BP10" s="25">
        <f t="shared" ca="1" si="7"/>
        <v>134.24929079136655</v>
      </c>
      <c r="BQ10" s="25">
        <f t="shared" ca="1" si="8"/>
        <v>135.86917233545682</v>
      </c>
      <c r="BR10" s="25">
        <f t="shared" ca="1" si="9"/>
        <v>137.50859972743899</v>
      </c>
    </row>
    <row r="11" spans="1:71" x14ac:dyDescent="0.25">
      <c r="B11" s="120" t="s">
        <v>155</v>
      </c>
      <c r="C11" s="4"/>
      <c r="D11" s="4"/>
      <c r="E11" s="121">
        <f t="shared" ref="E11:BK11" ca="1" si="10">SUM(E7:E10)</f>
        <v>304533.33333333331</v>
      </c>
      <c r="F11" s="48">
        <f t="shared" ca="1" si="10"/>
        <v>304837.8666666667</v>
      </c>
      <c r="G11" s="48">
        <f t="shared" ca="1" si="10"/>
        <v>305142.70453333325</v>
      </c>
      <c r="H11" s="48">
        <f t="shared" ca="1" si="10"/>
        <v>305447.84723786655</v>
      </c>
      <c r="I11" s="48">
        <f t="shared" ca="1" si="10"/>
        <v>304323.29508510442</v>
      </c>
      <c r="J11" s="48">
        <f t="shared" ca="1" si="10"/>
        <v>304627.61838018952</v>
      </c>
      <c r="K11" s="48">
        <f t="shared" ca="1" si="10"/>
        <v>304932.24599856976</v>
      </c>
      <c r="L11" s="48">
        <f t="shared" ca="1" si="10"/>
        <v>305237.17824456829</v>
      </c>
      <c r="M11" s="48">
        <f t="shared" ca="1" si="10"/>
        <v>305542.41542281274</v>
      </c>
      <c r="N11" s="48">
        <f t="shared" ca="1" si="10"/>
        <v>305847.95783823554</v>
      </c>
      <c r="O11" s="48">
        <f t="shared" ca="1" si="10"/>
        <v>298050.47246274038</v>
      </c>
      <c r="P11" s="48">
        <f t="shared" ca="1" si="10"/>
        <v>298348.5229352031</v>
      </c>
      <c r="Q11" s="48">
        <f t="shared" ca="1" si="10"/>
        <v>298646.87145813834</v>
      </c>
      <c r="R11" s="48">
        <f t="shared" ca="1" si="10"/>
        <v>298945.5183295965</v>
      </c>
      <c r="S11" s="48">
        <f t="shared" ca="1" si="10"/>
        <v>299244.463847926</v>
      </c>
      <c r="T11" s="48">
        <f t="shared" ca="1" si="10"/>
        <v>299543.70831177401</v>
      </c>
      <c r="U11" s="48">
        <f t="shared" ca="1" si="10"/>
        <v>299843.25202008564</v>
      </c>
      <c r="V11" s="48">
        <f t="shared" ca="1" si="10"/>
        <v>300143.09527210571</v>
      </c>
      <c r="W11" s="48">
        <f t="shared" ca="1" si="10"/>
        <v>300443.23836737784</v>
      </c>
      <c r="X11" s="48">
        <f t="shared" ca="1" si="10"/>
        <v>300743.68160574511</v>
      </c>
      <c r="Y11" s="48">
        <f t="shared" ca="1" si="10"/>
        <v>301044.4252873509</v>
      </c>
      <c r="Z11" s="48">
        <f t="shared" ca="1" si="10"/>
        <v>301345.46971263812</v>
      </c>
      <c r="AA11" s="48">
        <f t="shared" ca="1" si="10"/>
        <v>301646.81518235081</v>
      </c>
      <c r="AB11" s="48">
        <f t="shared" ca="1" si="10"/>
        <v>301948.4619975331</v>
      </c>
      <c r="AC11" s="48">
        <f t="shared" ca="1" si="10"/>
        <v>302250.4104595306</v>
      </c>
      <c r="AD11" s="48">
        <f t="shared" ca="1" si="10"/>
        <v>302552.66086999013</v>
      </c>
      <c r="AE11" s="48">
        <f t="shared" ca="1" si="10"/>
        <v>302855.21353086008</v>
      </c>
      <c r="AF11" s="48">
        <f t="shared" ca="1" si="10"/>
        <v>303158.06874439091</v>
      </c>
      <c r="AG11" s="48">
        <f t="shared" ca="1" si="10"/>
        <v>303461.22681313526</v>
      </c>
      <c r="AH11" s="48">
        <f t="shared" ca="1" si="10"/>
        <v>303764.68803994835</v>
      </c>
      <c r="AI11" s="48">
        <f t="shared" ca="1" si="10"/>
        <v>304068.4527279883</v>
      </c>
      <c r="AJ11" s="48">
        <f t="shared" ca="1" si="10"/>
        <v>304372.52118071629</v>
      </c>
      <c r="AK11" s="48">
        <f t="shared" ca="1" si="10"/>
        <v>304676.89370189689</v>
      </c>
      <c r="AL11" s="48">
        <f t="shared" ca="1" si="10"/>
        <v>304981.57059559878</v>
      </c>
      <c r="AM11" s="48">
        <f t="shared" ca="1" si="10"/>
        <v>305286.55216619436</v>
      </c>
      <c r="AN11" s="48">
        <f t="shared" ca="1" si="10"/>
        <v>305591.83871836046</v>
      </c>
      <c r="AO11" s="48">
        <f t="shared" ca="1" si="10"/>
        <v>305897.43055707886</v>
      </c>
      <c r="AP11" s="48">
        <f t="shared" ca="1" si="10"/>
        <v>306203.32798763586</v>
      </c>
      <c r="AQ11" s="48">
        <f t="shared" ca="1" si="10"/>
        <v>306509.53131562349</v>
      </c>
      <c r="AR11" s="48">
        <f t="shared" ca="1" si="10"/>
        <v>306816.04084693902</v>
      </c>
      <c r="AS11" s="48">
        <f t="shared" ca="1" si="10"/>
        <v>307122.85688778595</v>
      </c>
      <c r="AT11" s="48">
        <f t="shared" ca="1" si="10"/>
        <v>307429.97974467376</v>
      </c>
      <c r="AU11" s="48">
        <f t="shared" ca="1" si="10"/>
        <v>307737.40972441836</v>
      </c>
      <c r="AV11" s="48">
        <f t="shared" ca="1" si="10"/>
        <v>308045.14713414269</v>
      </c>
      <c r="AW11" s="48">
        <f t="shared" ca="1" si="10"/>
        <v>308353.1922812768</v>
      </c>
      <c r="AX11" s="48">
        <f t="shared" ca="1" si="10"/>
        <v>308661.54547355813</v>
      </c>
      <c r="AY11" s="48">
        <f t="shared" ca="1" si="10"/>
        <v>308970.20701903157</v>
      </c>
      <c r="AZ11" s="48">
        <f t="shared" ca="1" si="10"/>
        <v>309279.17722605058</v>
      </c>
      <c r="BA11" s="48">
        <f t="shared" ca="1" si="10"/>
        <v>309588.45640327653</v>
      </c>
      <c r="BB11" s="48">
        <f t="shared" ca="1" si="10"/>
        <v>309898.04485967982</v>
      </c>
      <c r="BC11" s="48">
        <f t="shared" ca="1" si="10"/>
        <v>310207.94290453952</v>
      </c>
      <c r="BD11" s="48">
        <f t="shared" ca="1" si="10"/>
        <v>310518.15084744396</v>
      </c>
      <c r="BE11" s="48">
        <f t="shared" ca="1" si="10"/>
        <v>310828.66899829142</v>
      </c>
      <c r="BF11" s="48">
        <f t="shared" ca="1" si="10"/>
        <v>311139.49766728975</v>
      </c>
      <c r="BG11" s="48">
        <f t="shared" ca="1" si="10"/>
        <v>311450.63716495701</v>
      </c>
      <c r="BH11" s="48">
        <f t="shared" ca="1" si="10"/>
        <v>311762.08780212194</v>
      </c>
      <c r="BI11" s="48">
        <f t="shared" ca="1" si="10"/>
        <v>312073.84988992399</v>
      </c>
      <c r="BJ11" s="48">
        <f t="shared" ca="1" si="10"/>
        <v>312385.92373981391</v>
      </c>
      <c r="BK11" s="48">
        <f t="shared" ca="1" si="10"/>
        <v>312698.30966355366</v>
      </c>
      <c r="BL11" s="49">
        <f ca="1">SUM(BL7:BL10)</f>
        <v>313011.00797321717</v>
      </c>
      <c r="BN11" s="33">
        <f t="shared" ca="1" si="5"/>
        <v>3646871.4581386233</v>
      </c>
      <c r="BO11" s="33">
        <f t="shared" ca="1" si="6"/>
        <v>3603539.0013926225</v>
      </c>
      <c r="BP11" s="33">
        <f t="shared" ca="1" si="7"/>
        <v>3647020.0975486105</v>
      </c>
      <c r="BQ11" s="33">
        <f t="shared" ca="1" si="8"/>
        <v>3691025.8461982147</v>
      </c>
      <c r="BR11" s="33">
        <f t="shared" ca="1" si="9"/>
        <v>3735562.5779141085</v>
      </c>
    </row>
    <row r="12" spans="1:71" x14ac:dyDescent="0.25">
      <c r="B12" s="45" t="s">
        <v>113</v>
      </c>
      <c r="C12" s="4"/>
      <c r="D12" s="4"/>
      <c r="E12" s="46">
        <f ca="1">Loans!E19</f>
        <v>54166.666666666664</v>
      </c>
      <c r="F12" s="47">
        <f ca="1">Loans!F19</f>
        <v>103229.68048247509</v>
      </c>
      <c r="G12" s="47">
        <f ca="1">Loans!G19</f>
        <v>147128.06141646788</v>
      </c>
      <c r="H12" s="47">
        <f ca="1">Loans!H19</f>
        <v>185800.16313022721</v>
      </c>
      <c r="I12" s="47">
        <f ca="1">Loans!I19</f>
        <v>211058.66575385362</v>
      </c>
      <c r="J12" s="47">
        <f ca="1">Loans!J19</f>
        <v>231731.11651130719</v>
      </c>
      <c r="K12" s="47">
        <f ca="1">Loans!K19</f>
        <v>247762.97348839333</v>
      </c>
      <c r="L12" s="47">
        <f ca="1">Loans!L19</f>
        <v>259099.0990404943</v>
      </c>
      <c r="M12" s="47">
        <f ca="1">Loans!M19</f>
        <v>265683.75333396404</v>
      </c>
      <c r="N12" s="47">
        <f ca="1">Loans!N19</f>
        <v>267460.58781754848</v>
      </c>
      <c r="O12" s="47">
        <f ca="1">Loans!O19</f>
        <v>218330.97195640914</v>
      </c>
      <c r="P12" s="48">
        <f ca="1">Loans!P19</f>
        <v>174361.71655762539</v>
      </c>
      <c r="Q12" s="47">
        <f ca="1">Loans!Q19</f>
        <v>135614.41812417368</v>
      </c>
      <c r="R12" s="47">
        <f ca="1">Loans!R19</f>
        <v>102151.34614707722</v>
      </c>
      <c r="S12" s="47">
        <f ca="1">Loans!S19</f>
        <v>74035.450401802576</v>
      </c>
      <c r="T12" s="47">
        <f ca="1">Loans!T19</f>
        <v>50468.674562743967</v>
      </c>
      <c r="U12" s="47">
        <f ca="1">Loans!U19</f>
        <v>31505.154470995556</v>
      </c>
      <c r="V12" s="47">
        <f ca="1">Loans!V19</f>
        <v>17199.617292972078</v>
      </c>
      <c r="W12" s="47">
        <f ca="1">Loans!W19</f>
        <v>7607.3879312869503</v>
      </c>
      <c r="X12" s="47">
        <f ca="1">Loans!X19</f>
        <v>2784.3955050862669</v>
      </c>
      <c r="Y12" s="47">
        <f ca="1">Loans!Y19</f>
        <v>2787.1799005913449</v>
      </c>
      <c r="Z12" s="47">
        <f ca="1">Loans!Z19</f>
        <v>2789.9670804919197</v>
      </c>
      <c r="AA12" s="47">
        <f ca="1">Loans!AA19</f>
        <v>2792.7570475724024</v>
      </c>
      <c r="AB12" s="48">
        <f ca="1">Loans!AB19</f>
        <v>2795.5498046199637</v>
      </c>
      <c r="AC12" s="47">
        <f ca="1">Loans!AC19</f>
        <v>2798.3453544245722</v>
      </c>
      <c r="AD12" s="47">
        <f ca="1">Loans!AD19</f>
        <v>2801.1436997789847</v>
      </c>
      <c r="AE12" s="47">
        <f ca="1">Loans!AE19</f>
        <v>2803.944843478756</v>
      </c>
      <c r="AF12" s="47">
        <f ca="1">Loans!AF19</f>
        <v>2806.7487883222375</v>
      </c>
      <c r="AG12" s="47">
        <f ca="1">Loans!AG19</f>
        <v>2809.5555371105675</v>
      </c>
      <c r="AH12" s="47">
        <f ca="1">Loans!AH19</f>
        <v>2812.3650926476867</v>
      </c>
      <c r="AI12" s="47">
        <f ca="1">Loans!AI19</f>
        <v>2815.1774577403312</v>
      </c>
      <c r="AJ12" s="47">
        <f ca="1">Loans!AJ19</f>
        <v>2817.9926351980785</v>
      </c>
      <c r="AK12" s="47">
        <f ca="1">Loans!AK19</f>
        <v>2820.8106278332716</v>
      </c>
      <c r="AL12" s="47">
        <f ca="1">Loans!AL19</f>
        <v>2823.6314384611037</v>
      </c>
      <c r="AM12" s="47">
        <f ca="1">Loans!AM19</f>
        <v>2826.4550698995549</v>
      </c>
      <c r="AN12" s="48">
        <f ca="1">Loans!AN19</f>
        <v>2829.2815249694527</v>
      </c>
      <c r="AO12" s="47">
        <f ca="1">Loans!AO19</f>
        <v>2832.1108064944146</v>
      </c>
      <c r="AP12" s="47">
        <f ca="1">Loans!AP19</f>
        <v>2834.9429173009039</v>
      </c>
      <c r="AQ12" s="47">
        <f ca="1">Loans!AQ19</f>
        <v>2837.7778602181957</v>
      </c>
      <c r="AR12" s="47">
        <f ca="1">Loans!AR19</f>
        <v>2840.6156380784128</v>
      </c>
      <c r="AS12" s="47">
        <f ca="1">Loans!AS19</f>
        <v>2843.4562537164916</v>
      </c>
      <c r="AT12" s="47">
        <f ca="1">Loans!AT19</f>
        <v>2846.2997099702006</v>
      </c>
      <c r="AU12" s="47">
        <f ca="1">Loans!AU19</f>
        <v>2849.146009680172</v>
      </c>
      <c r="AV12" s="47">
        <f ca="1">Loans!AV19</f>
        <v>2851.9951556898454</v>
      </c>
      <c r="AW12" s="47">
        <f ca="1">Loans!AW19</f>
        <v>2854.8471508455309</v>
      </c>
      <c r="AX12" s="47">
        <f ca="1">Loans!AX19</f>
        <v>2857.7019979963675</v>
      </c>
      <c r="AY12" s="47">
        <f ca="1">Loans!AY19</f>
        <v>2860.5596999943609</v>
      </c>
      <c r="AZ12" s="48">
        <f ca="1">Loans!AZ19</f>
        <v>2863.4202596943514</v>
      </c>
      <c r="BA12" s="47">
        <f ca="1">Loans!BA19</f>
        <v>2866.2836799540396</v>
      </c>
      <c r="BB12" s="47">
        <f ca="1">Loans!BB19</f>
        <v>2869.1499636339918</v>
      </c>
      <c r="BC12" s="47">
        <f ca="1">Loans!BC19</f>
        <v>2872.0191135976215</v>
      </c>
      <c r="BD12" s="47">
        <f ca="1">Loans!BD19</f>
        <v>2874.8911327112178</v>
      </c>
      <c r="BE12" s="47">
        <f ca="1">Loans!BE19</f>
        <v>2877.766023843933</v>
      </c>
      <c r="BF12" s="47">
        <f ca="1">Loans!BF19</f>
        <v>2880.6437898677887</v>
      </c>
      <c r="BG12" s="47">
        <f ca="1">Loans!BG19</f>
        <v>2883.5244336576725</v>
      </c>
      <c r="BH12" s="47">
        <f ca="1">Loans!BH19</f>
        <v>2886.4079580913512</v>
      </c>
      <c r="BI12" s="47">
        <f ca="1">Loans!BI19</f>
        <v>2889.2943660494561</v>
      </c>
      <c r="BJ12" s="47">
        <f ca="1">Loans!BJ19</f>
        <v>2892.1836604155123</v>
      </c>
      <c r="BK12" s="47">
        <f ca="1">Loans!BK19</f>
        <v>2895.0758440759405</v>
      </c>
      <c r="BL12" s="49">
        <f ca="1">Loans!BL19</f>
        <v>2897.9709199200233</v>
      </c>
      <c r="BN12" s="25">
        <f t="shared" ca="1" si="5"/>
        <v>2365813.4561554324</v>
      </c>
      <c r="BO12" s="25">
        <f t="shared" ca="1" si="6"/>
        <v>432531.89826941391</v>
      </c>
      <c r="BP12" s="25">
        <f t="shared" ca="1" si="7"/>
        <v>33765.452069864594</v>
      </c>
      <c r="BQ12" s="25">
        <f t="shared" ca="1" si="8"/>
        <v>34172.873459679242</v>
      </c>
      <c r="BR12" s="25">
        <f t="shared" ca="1" si="9"/>
        <v>34585.210885818553</v>
      </c>
    </row>
    <row r="13" spans="1:71" x14ac:dyDescent="0.25">
      <c r="B13" s="45" t="s">
        <v>156</v>
      </c>
      <c r="C13" s="4"/>
      <c r="D13" s="4"/>
      <c r="E13" s="46">
        <f ca="1">Loans!E32</f>
        <v>0</v>
      </c>
      <c r="F13" s="47">
        <f ca="1">Loans!F32</f>
        <v>0</v>
      </c>
      <c r="G13" s="47">
        <f ca="1">Loans!G32</f>
        <v>0</v>
      </c>
      <c r="H13" s="47">
        <f ca="1">Loans!H32</f>
        <v>0</v>
      </c>
      <c r="I13" s="47">
        <f ca="1">Loans!I32</f>
        <v>54286.722995972414</v>
      </c>
      <c r="J13" s="47">
        <f ca="1">Loans!J32</f>
        <v>48565.83888073048</v>
      </c>
      <c r="K13" s="47">
        <f ca="1">Loans!K32</f>
        <v>42776.669530625739</v>
      </c>
      <c r="L13" s="47">
        <f ca="1">Loans!L32</f>
        <v>36918.46887995689</v>
      </c>
      <c r="M13" s="47">
        <f ca="1">Loans!M32</f>
        <v>30990.482774335203</v>
      </c>
      <c r="N13" s="47">
        <f ca="1">Loans!N32</f>
        <v>24991.948883050798</v>
      </c>
      <c r="O13" s="47">
        <f ca="1">Loans!O32</f>
        <v>18922.09661048948</v>
      </c>
      <c r="P13" s="48">
        <f ca="1">Loans!P32</f>
        <v>12780.147006589948</v>
      </c>
      <c r="Q13" s="47">
        <f ca="1">Loans!Q32</f>
        <v>6565.312676330982</v>
      </c>
      <c r="R13" s="47">
        <f ca="1">Loans!R32</f>
        <v>276.79768823806199</v>
      </c>
      <c r="S13" s="47">
        <f ca="1">Loans!S32</f>
        <v>277.07448592628356</v>
      </c>
      <c r="T13" s="47">
        <f ca="1">Loans!T32</f>
        <v>277.35156041222626</v>
      </c>
      <c r="U13" s="47">
        <f ca="1">Loans!U32</f>
        <v>277.62891197263264</v>
      </c>
      <c r="V13" s="47">
        <f ca="1">Loans!V32</f>
        <v>277.9065408846177</v>
      </c>
      <c r="W13" s="47">
        <f ca="1">Loans!W32</f>
        <v>278.1844474254828</v>
      </c>
      <c r="X13" s="47">
        <f ca="1">Loans!X32</f>
        <v>278.462631872911</v>
      </c>
      <c r="Y13" s="47">
        <f ca="1">Loans!Y32</f>
        <v>278.7410945047904</v>
      </c>
      <c r="Z13" s="47">
        <f ca="1">Loans!Z32</f>
        <v>279.01983559928834</v>
      </c>
      <c r="AA13" s="47">
        <f ca="1">Loans!AA32</f>
        <v>279.29885543488899</v>
      </c>
      <c r="AB13" s="48">
        <f ca="1">Loans!AB32</f>
        <v>279.5781542903278</v>
      </c>
      <c r="AC13" s="47">
        <f ca="1">Loans!AC32</f>
        <v>279.85773244460114</v>
      </c>
      <c r="AD13" s="47">
        <f ca="1">Loans!AD32</f>
        <v>280.13759017704984</v>
      </c>
      <c r="AE13" s="47">
        <f ca="1">Loans!AE32</f>
        <v>280.41772776723838</v>
      </c>
      <c r="AF13" s="47">
        <f ca="1">Loans!AF32</f>
        <v>280.69814549499193</v>
      </c>
      <c r="AG13" s="47">
        <f ca="1">Loans!AG32</f>
        <v>280.97884364049884</v>
      </c>
      <c r="AH13" s="47">
        <f ca="1">Loans!AH32</f>
        <v>281.25982248414306</v>
      </c>
      <c r="AI13" s="47">
        <f ca="1">Loans!AI32</f>
        <v>281.54108230662536</v>
      </c>
      <c r="AJ13" s="47">
        <f ca="1">Loans!AJ32</f>
        <v>281.82262338892559</v>
      </c>
      <c r="AK13" s="47">
        <f ca="1">Loans!AK32</f>
        <v>282.10444601230324</v>
      </c>
      <c r="AL13" s="47">
        <f ca="1">Loans!AL32</f>
        <v>282.38655045832508</v>
      </c>
      <c r="AM13" s="47">
        <f ca="1">Loans!AM32</f>
        <v>282.66893700878137</v>
      </c>
      <c r="AN13" s="48">
        <f ca="1">Loans!AN32</f>
        <v>282.95160594578834</v>
      </c>
      <c r="AO13" s="47">
        <f ca="1">Loans!AO32</f>
        <v>283.23455755173228</v>
      </c>
      <c r="AP13" s="47">
        <f ca="1">Loans!AP32</f>
        <v>283.51779210928828</v>
      </c>
      <c r="AQ13" s="47">
        <f ca="1">Loans!AQ32</f>
        <v>283.8013099014014</v>
      </c>
      <c r="AR13" s="47">
        <f ca="1">Loans!AR32</f>
        <v>284.08511121129618</v>
      </c>
      <c r="AS13" s="47">
        <f ca="1">Loans!AS32</f>
        <v>284.36919632251374</v>
      </c>
      <c r="AT13" s="47">
        <f ca="1">Loans!AT32</f>
        <v>284.65356551882809</v>
      </c>
      <c r="AU13" s="47">
        <f ca="1">Loans!AU32</f>
        <v>284.93821908434853</v>
      </c>
      <c r="AV13" s="47">
        <f ca="1">Loans!AV32</f>
        <v>285.22315730343576</v>
      </c>
      <c r="AW13" s="47">
        <f ca="1">Loans!AW32</f>
        <v>285.50838046072982</v>
      </c>
      <c r="AX13" s="47">
        <f ca="1">Loans!AX32</f>
        <v>285.79388884120624</v>
      </c>
      <c r="AY13" s="47">
        <f ca="1">Loans!AY32</f>
        <v>286.07968273003587</v>
      </c>
      <c r="AZ13" s="48">
        <f ca="1">Loans!AZ32</f>
        <v>286.36576241276225</v>
      </c>
      <c r="BA13" s="47">
        <f ca="1">Loans!BA32</f>
        <v>286.65212817517107</v>
      </c>
      <c r="BB13" s="47">
        <f ca="1">Loans!BB32</f>
        <v>286.93878030334599</v>
      </c>
      <c r="BC13" s="47">
        <f ca="1">Loans!BC32</f>
        <v>287.22571908365938</v>
      </c>
      <c r="BD13" s="47">
        <f ca="1">Loans!BD32</f>
        <v>287.5129448027443</v>
      </c>
      <c r="BE13" s="47">
        <f ca="1">Loans!BE32</f>
        <v>287.80045774753205</v>
      </c>
      <c r="BF13" s="47">
        <f ca="1">Loans!BF32</f>
        <v>288.08825820529836</v>
      </c>
      <c r="BG13" s="47">
        <f ca="1">Loans!BG32</f>
        <v>288.37634646350517</v>
      </c>
      <c r="BH13" s="47">
        <f ca="1">Loans!BH32</f>
        <v>288.66472280996851</v>
      </c>
      <c r="BI13" s="47">
        <f ca="1">Loans!BI32</f>
        <v>288.95338753277434</v>
      </c>
      <c r="BJ13" s="47">
        <f ca="1">Loans!BJ32</f>
        <v>289.24234092030673</v>
      </c>
      <c r="BK13" s="47">
        <f ca="1">Loans!BK32</f>
        <v>289.53158326122912</v>
      </c>
      <c r="BL13" s="49">
        <f ca="1">Loans!BL32</f>
        <v>289.82111484449359</v>
      </c>
      <c r="BN13" s="25">
        <f t="shared" ca="1" si="5"/>
        <v>270232.37556175096</v>
      </c>
      <c r="BO13" s="25">
        <f t="shared" ca="1" si="6"/>
        <v>9625.3568828924926</v>
      </c>
      <c r="BP13" s="25">
        <f t="shared" ca="1" si="7"/>
        <v>3376.8251071292721</v>
      </c>
      <c r="BQ13" s="25">
        <f t="shared" ca="1" si="8"/>
        <v>3417.5706234475788</v>
      </c>
      <c r="BR13" s="25">
        <f t="shared" ca="1" si="9"/>
        <v>3458.8077841500285</v>
      </c>
    </row>
    <row r="14" spans="1:71" x14ac:dyDescent="0.25">
      <c r="B14" s="98" t="s">
        <v>157</v>
      </c>
      <c r="C14" s="4"/>
      <c r="D14" s="4"/>
      <c r="E14" s="99">
        <f t="shared" ref="E14:BK14" ca="1" si="11">SUM(E12:E13)</f>
        <v>54166.666666666664</v>
      </c>
      <c r="F14" s="53">
        <f t="shared" ca="1" si="11"/>
        <v>103229.68048247509</v>
      </c>
      <c r="G14" s="53">
        <f t="shared" ca="1" si="11"/>
        <v>147128.06141646788</v>
      </c>
      <c r="H14" s="53">
        <f t="shared" ca="1" si="11"/>
        <v>185800.16313022721</v>
      </c>
      <c r="I14" s="53">
        <f t="shared" ca="1" si="11"/>
        <v>265345.38874982606</v>
      </c>
      <c r="J14" s="53">
        <f t="shared" ca="1" si="11"/>
        <v>280296.95539203769</v>
      </c>
      <c r="K14" s="53">
        <f t="shared" ca="1" si="11"/>
        <v>290539.64301901904</v>
      </c>
      <c r="L14" s="53">
        <f t="shared" ca="1" si="11"/>
        <v>296017.56792045117</v>
      </c>
      <c r="M14" s="53">
        <f t="shared" ca="1" si="11"/>
        <v>296674.23610829923</v>
      </c>
      <c r="N14" s="53">
        <f t="shared" ca="1" si="11"/>
        <v>292452.5367005993</v>
      </c>
      <c r="O14" s="53">
        <f t="shared" ca="1" si="11"/>
        <v>237253.06856689861</v>
      </c>
      <c r="P14" s="53">
        <f t="shared" ca="1" si="11"/>
        <v>187141.86356421534</v>
      </c>
      <c r="Q14" s="53">
        <f t="shared" ca="1" si="11"/>
        <v>142179.73080050465</v>
      </c>
      <c r="R14" s="53">
        <f t="shared" ca="1" si="11"/>
        <v>102428.14383531528</v>
      </c>
      <c r="S14" s="53">
        <f t="shared" ca="1" si="11"/>
        <v>74312.524887728854</v>
      </c>
      <c r="T14" s="53">
        <f t="shared" ca="1" si="11"/>
        <v>50746.026123156196</v>
      </c>
      <c r="U14" s="53">
        <f t="shared" ca="1" si="11"/>
        <v>31782.783382968188</v>
      </c>
      <c r="V14" s="53">
        <f t="shared" ca="1" si="11"/>
        <v>17477.523833856696</v>
      </c>
      <c r="W14" s="53">
        <f t="shared" ca="1" si="11"/>
        <v>7885.5723787124334</v>
      </c>
      <c r="X14" s="53">
        <f t="shared" ca="1" si="11"/>
        <v>3062.858136959178</v>
      </c>
      <c r="Y14" s="53">
        <f t="shared" ca="1" si="11"/>
        <v>3065.9209950961354</v>
      </c>
      <c r="Z14" s="53">
        <f t="shared" ca="1" si="11"/>
        <v>3068.9869160912081</v>
      </c>
      <c r="AA14" s="53">
        <f t="shared" ca="1" si="11"/>
        <v>3072.0559030072914</v>
      </c>
      <c r="AB14" s="53">
        <f t="shared" ca="1" si="11"/>
        <v>3075.1279589102915</v>
      </c>
      <c r="AC14" s="53">
        <f t="shared" ca="1" si="11"/>
        <v>3078.2030868691731</v>
      </c>
      <c r="AD14" s="53">
        <f t="shared" ca="1" si="11"/>
        <v>3081.2812899560345</v>
      </c>
      <c r="AE14" s="53">
        <f t="shared" ca="1" si="11"/>
        <v>3084.3625712459943</v>
      </c>
      <c r="AF14" s="53">
        <f t="shared" ca="1" si="11"/>
        <v>3087.4469338172294</v>
      </c>
      <c r="AG14" s="53">
        <f t="shared" ca="1" si="11"/>
        <v>3090.5343807510662</v>
      </c>
      <c r="AH14" s="53">
        <f t="shared" ca="1" si="11"/>
        <v>3093.6249151318298</v>
      </c>
      <c r="AI14" s="53">
        <f t="shared" ca="1" si="11"/>
        <v>3096.7185400469566</v>
      </c>
      <c r="AJ14" s="53">
        <f t="shared" ca="1" si="11"/>
        <v>3099.8152585870039</v>
      </c>
      <c r="AK14" s="53">
        <f t="shared" ca="1" si="11"/>
        <v>3102.9150738455746</v>
      </c>
      <c r="AL14" s="53">
        <f t="shared" ca="1" si="11"/>
        <v>3106.0179889194287</v>
      </c>
      <c r="AM14" s="53">
        <f t="shared" ca="1" si="11"/>
        <v>3109.1240069083365</v>
      </c>
      <c r="AN14" s="53">
        <f t="shared" ca="1" si="11"/>
        <v>3112.233130915241</v>
      </c>
      <c r="AO14" s="53">
        <f t="shared" ca="1" si="11"/>
        <v>3115.3453640461471</v>
      </c>
      <c r="AP14" s="53">
        <f t="shared" ca="1" si="11"/>
        <v>3118.4607094101921</v>
      </c>
      <c r="AQ14" s="53">
        <f t="shared" ca="1" si="11"/>
        <v>3121.5791701195972</v>
      </c>
      <c r="AR14" s="53">
        <f t="shared" ca="1" si="11"/>
        <v>3124.7007492897092</v>
      </c>
      <c r="AS14" s="53">
        <f t="shared" ca="1" si="11"/>
        <v>3127.8254500390053</v>
      </c>
      <c r="AT14" s="53">
        <f t="shared" ca="1" si="11"/>
        <v>3130.9532754890288</v>
      </c>
      <c r="AU14" s="53">
        <f t="shared" ca="1" si="11"/>
        <v>3134.0842287645205</v>
      </c>
      <c r="AV14" s="53">
        <f t="shared" ca="1" si="11"/>
        <v>3137.218312993281</v>
      </c>
      <c r="AW14" s="53">
        <f t="shared" ca="1" si="11"/>
        <v>3140.3555313062607</v>
      </c>
      <c r="AX14" s="53">
        <f t="shared" ca="1" si="11"/>
        <v>3143.4958868375738</v>
      </c>
      <c r="AY14" s="53">
        <f t="shared" ca="1" si="11"/>
        <v>3146.6393827243969</v>
      </c>
      <c r="AZ14" s="53">
        <f t="shared" ca="1" si="11"/>
        <v>3149.7860221071137</v>
      </c>
      <c r="BA14" s="53">
        <f t="shared" ca="1" si="11"/>
        <v>3152.9358081292107</v>
      </c>
      <c r="BB14" s="53">
        <f t="shared" ca="1" si="11"/>
        <v>3156.0887439373378</v>
      </c>
      <c r="BC14" s="53">
        <f t="shared" ca="1" si="11"/>
        <v>3159.244832681281</v>
      </c>
      <c r="BD14" s="53">
        <f t="shared" ca="1" si="11"/>
        <v>3162.404077513962</v>
      </c>
      <c r="BE14" s="53">
        <f t="shared" ca="1" si="11"/>
        <v>3165.5664815914652</v>
      </c>
      <c r="BF14" s="53">
        <f t="shared" ca="1" si="11"/>
        <v>3168.7320480730868</v>
      </c>
      <c r="BG14" s="53">
        <f t="shared" ca="1" si="11"/>
        <v>3171.9007801211778</v>
      </c>
      <c r="BH14" s="53">
        <f t="shared" ca="1" si="11"/>
        <v>3175.0726809013199</v>
      </c>
      <c r="BI14" s="53">
        <f t="shared" ca="1" si="11"/>
        <v>3178.2477535822304</v>
      </c>
      <c r="BJ14" s="53">
        <f t="shared" ca="1" si="11"/>
        <v>3181.4260013358189</v>
      </c>
      <c r="BK14" s="53">
        <f t="shared" ca="1" si="11"/>
        <v>3184.6074273371696</v>
      </c>
      <c r="BL14" s="54">
        <f ca="1">SUM(BL12:BL13)</f>
        <v>3187.7920347645168</v>
      </c>
      <c r="BN14" s="31">
        <f t="shared" ca="1" si="5"/>
        <v>2636045.8317171833</v>
      </c>
      <c r="BO14" s="31">
        <f t="shared" ca="1" si="6"/>
        <v>442157.2551523064</v>
      </c>
      <c r="BP14" s="31">
        <f t="shared" ca="1" si="7"/>
        <v>37142.277176993877</v>
      </c>
      <c r="BQ14" s="31">
        <f t="shared" ca="1" si="8"/>
        <v>37590.444083126829</v>
      </c>
      <c r="BR14" s="31">
        <f t="shared" ca="1" si="9"/>
        <v>38044.01866996858</v>
      </c>
    </row>
    <row r="15" spans="1:71" x14ac:dyDescent="0.25">
      <c r="A15" s="5"/>
      <c r="B15" s="102" t="s">
        <v>93</v>
      </c>
      <c r="C15" s="4"/>
      <c r="D15" s="4"/>
      <c r="E15" s="5">
        <f t="shared" ref="E15:BK15" ca="1" si="12">SUM(E11,E14)</f>
        <v>358700</v>
      </c>
      <c r="F15" s="5">
        <f t="shared" ca="1" si="12"/>
        <v>408067.54714914178</v>
      </c>
      <c r="G15" s="5">
        <f t="shared" ca="1" si="12"/>
        <v>452270.76594980113</v>
      </c>
      <c r="H15" s="5">
        <f t="shared" ca="1" si="12"/>
        <v>491248.01036809373</v>
      </c>
      <c r="I15" s="5">
        <f t="shared" ca="1" si="12"/>
        <v>569668.68383493042</v>
      </c>
      <c r="J15" s="5">
        <f t="shared" ca="1" si="12"/>
        <v>584924.57377222716</v>
      </c>
      <c r="K15" s="5">
        <f t="shared" ca="1" si="12"/>
        <v>595471.88901758881</v>
      </c>
      <c r="L15" s="5">
        <f t="shared" ca="1" si="12"/>
        <v>601254.74616501946</v>
      </c>
      <c r="M15" s="5">
        <f t="shared" ca="1" si="12"/>
        <v>602216.65153111191</v>
      </c>
      <c r="N15" s="5">
        <f t="shared" ca="1" si="12"/>
        <v>598300.49453883478</v>
      </c>
      <c r="O15" s="5">
        <f t="shared" ca="1" si="12"/>
        <v>535303.54102963896</v>
      </c>
      <c r="P15" s="37">
        <f t="shared" ca="1" si="12"/>
        <v>485490.38649941841</v>
      </c>
      <c r="Q15" s="5">
        <f t="shared" ca="1" si="12"/>
        <v>440826.60225864302</v>
      </c>
      <c r="R15" s="5">
        <f t="shared" ca="1" si="12"/>
        <v>401373.66216491174</v>
      </c>
      <c r="S15" s="5">
        <f t="shared" ca="1" si="12"/>
        <v>373556.98873565486</v>
      </c>
      <c r="T15" s="5">
        <f t="shared" ca="1" si="12"/>
        <v>350289.7344349302</v>
      </c>
      <c r="U15" s="5">
        <f t="shared" ca="1" si="12"/>
        <v>331626.0354030538</v>
      </c>
      <c r="V15" s="5">
        <f t="shared" ca="1" si="12"/>
        <v>317620.6191059624</v>
      </c>
      <c r="W15" s="5">
        <f t="shared" ca="1" si="12"/>
        <v>308328.81074609025</v>
      </c>
      <c r="X15" s="5">
        <f t="shared" ca="1" si="12"/>
        <v>303806.53974270431</v>
      </c>
      <c r="Y15" s="5">
        <f t="shared" ca="1" si="12"/>
        <v>304110.34628244705</v>
      </c>
      <c r="Z15" s="5">
        <f t="shared" ca="1" si="12"/>
        <v>304414.45662872936</v>
      </c>
      <c r="AA15" s="5">
        <f t="shared" ca="1" si="12"/>
        <v>304718.87108535809</v>
      </c>
      <c r="AB15" s="37">
        <f t="shared" ca="1" si="12"/>
        <v>305023.58995644341</v>
      </c>
      <c r="AC15" s="5">
        <f t="shared" ca="1" si="12"/>
        <v>305328.61354639975</v>
      </c>
      <c r="AD15" s="5">
        <f t="shared" ca="1" si="12"/>
        <v>305633.94215994613</v>
      </c>
      <c r="AE15" s="5">
        <f t="shared" ca="1" si="12"/>
        <v>305939.57610210608</v>
      </c>
      <c r="AF15" s="5">
        <f t="shared" ca="1" si="12"/>
        <v>306245.51567820815</v>
      </c>
      <c r="AG15" s="5">
        <f t="shared" ca="1" si="12"/>
        <v>306551.76119388634</v>
      </c>
      <c r="AH15" s="5">
        <f t="shared" ca="1" si="12"/>
        <v>306858.31295508018</v>
      </c>
      <c r="AI15" s="5">
        <f t="shared" ca="1" si="12"/>
        <v>307165.17126803525</v>
      </c>
      <c r="AJ15" s="5">
        <f t="shared" ca="1" si="12"/>
        <v>307472.3364393033</v>
      </c>
      <c r="AK15" s="5">
        <f t="shared" ca="1" si="12"/>
        <v>307779.80877574248</v>
      </c>
      <c r="AL15" s="5">
        <f t="shared" ca="1" si="12"/>
        <v>308087.58858451823</v>
      </c>
      <c r="AM15" s="5">
        <f t="shared" ca="1" si="12"/>
        <v>308395.67617310269</v>
      </c>
      <c r="AN15" s="37">
        <f t="shared" ca="1" si="12"/>
        <v>308704.07184927573</v>
      </c>
      <c r="AO15" s="5">
        <f t="shared" ca="1" si="12"/>
        <v>309012.77592112502</v>
      </c>
      <c r="AP15" s="5">
        <f t="shared" ca="1" si="12"/>
        <v>309321.78869704605</v>
      </c>
      <c r="AQ15" s="5">
        <f t="shared" ca="1" si="12"/>
        <v>309631.11048574309</v>
      </c>
      <c r="AR15" s="5">
        <f t="shared" ca="1" si="12"/>
        <v>309940.74159622873</v>
      </c>
      <c r="AS15" s="5">
        <f t="shared" ca="1" si="12"/>
        <v>310250.68233782495</v>
      </c>
      <c r="AT15" s="5">
        <f t="shared" ca="1" si="12"/>
        <v>310560.9330201628</v>
      </c>
      <c r="AU15" s="5">
        <f t="shared" ca="1" si="12"/>
        <v>310871.49395318289</v>
      </c>
      <c r="AV15" s="5">
        <f t="shared" ca="1" si="12"/>
        <v>311182.36544713599</v>
      </c>
      <c r="AW15" s="5">
        <f t="shared" ca="1" si="12"/>
        <v>311493.54781258304</v>
      </c>
      <c r="AX15" s="5">
        <f t="shared" ca="1" si="12"/>
        <v>311805.04136039573</v>
      </c>
      <c r="AY15" s="5">
        <f t="shared" ca="1" si="12"/>
        <v>312116.84640175599</v>
      </c>
      <c r="AZ15" s="37">
        <f t="shared" ca="1" si="12"/>
        <v>312428.9632481577</v>
      </c>
      <c r="BA15" s="5">
        <f t="shared" ca="1" si="12"/>
        <v>312741.39221140573</v>
      </c>
      <c r="BB15" s="5">
        <f t="shared" ca="1" si="12"/>
        <v>313054.13360361714</v>
      </c>
      <c r="BC15" s="5">
        <f t="shared" ca="1" si="12"/>
        <v>313367.18773722078</v>
      </c>
      <c r="BD15" s="5">
        <f t="shared" ca="1" si="12"/>
        <v>313680.55492495792</v>
      </c>
      <c r="BE15" s="5">
        <f t="shared" ca="1" si="12"/>
        <v>313994.23547988292</v>
      </c>
      <c r="BF15" s="5">
        <f t="shared" ca="1" si="12"/>
        <v>314308.22971536283</v>
      </c>
      <c r="BG15" s="5">
        <f t="shared" ca="1" si="12"/>
        <v>314622.53794507816</v>
      </c>
      <c r="BH15" s="5">
        <f t="shared" ca="1" si="12"/>
        <v>314937.16048302327</v>
      </c>
      <c r="BI15" s="5">
        <f t="shared" ca="1" si="12"/>
        <v>315252.09764350625</v>
      </c>
      <c r="BJ15" s="5">
        <f t="shared" ca="1" si="12"/>
        <v>315567.34974114975</v>
      </c>
      <c r="BK15" s="5">
        <f t="shared" ca="1" si="12"/>
        <v>315882.91709089081</v>
      </c>
      <c r="BL15" s="37">
        <f ca="1">SUM(BL11,BL14)</f>
        <v>316198.80000798171</v>
      </c>
      <c r="BN15" s="27">
        <f t="shared" ca="1" si="5"/>
        <v>6282917.2898558062</v>
      </c>
      <c r="BO15" s="27">
        <f t="shared" ca="1" si="6"/>
        <v>4045696.2565449285</v>
      </c>
      <c r="BP15" s="27">
        <f t="shared" ca="1" si="7"/>
        <v>3684162.374725604</v>
      </c>
      <c r="BQ15" s="27">
        <f t="shared" ca="1" si="8"/>
        <v>3728616.2902813428</v>
      </c>
      <c r="BR15" s="27">
        <f t="shared" ca="1" si="9"/>
        <v>3773606.596584077</v>
      </c>
    </row>
    <row r="17" spans="1:70" x14ac:dyDescent="0.25">
      <c r="B17" s="40" t="s">
        <v>120</v>
      </c>
      <c r="C17" s="4"/>
      <c r="D17" s="4"/>
      <c r="E17" s="41">
        <f>ReferralFee*Loans!E13</f>
        <v>10000</v>
      </c>
      <c r="F17" s="42">
        <f>ReferralFee*Loans!F13</f>
        <v>10010</v>
      </c>
      <c r="G17" s="42">
        <f>ReferralFee*Loans!G13</f>
        <v>10020.009999999998</v>
      </c>
      <c r="H17" s="42">
        <f>ReferralFee*Loans!H13</f>
        <v>10030.030009999997</v>
      </c>
      <c r="I17" s="42">
        <f>ReferralFee*Loans!I13</f>
        <v>10040.060040009996</v>
      </c>
      <c r="J17" s="42">
        <f>ReferralFee*Loans!J13</f>
        <v>10050.100100050005</v>
      </c>
      <c r="K17" s="42">
        <f>ReferralFee*Loans!K13</f>
        <v>10060.150200150056</v>
      </c>
      <c r="L17" s="42">
        <f>ReferralFee*Loans!L13</f>
        <v>10070.210350350204</v>
      </c>
      <c r="M17" s="42">
        <f>ReferralFee*Loans!M13</f>
        <v>10080.280560700554</v>
      </c>
      <c r="N17" s="42">
        <f>ReferralFee*Loans!N13</f>
        <v>10090.360841261252</v>
      </c>
      <c r="O17" s="42">
        <f>ReferralFee*Loans!O13</f>
        <v>10100.451202102513</v>
      </c>
      <c r="P17" s="43">
        <f>ReferralFee*Loans!P13</f>
        <v>10110.551653304616</v>
      </c>
      <c r="Q17" s="42">
        <f>ReferralFee*Loans!Q13</f>
        <v>10120.66220495792</v>
      </c>
      <c r="R17" s="42">
        <f>ReferralFee*Loans!R13</f>
        <v>10130.782867162878</v>
      </c>
      <c r="S17" s="42">
        <f>ReferralFee*Loans!S13</f>
        <v>10140.913650030039</v>
      </c>
      <c r="T17" s="42">
        <f>ReferralFee*Loans!T13</f>
        <v>10151.054563680069</v>
      </c>
      <c r="U17" s="42">
        <f>ReferralFee*Loans!U13</f>
        <v>10161.205618243746</v>
      </c>
      <c r="V17" s="42">
        <f>ReferralFee*Loans!V13</f>
        <v>10171.36682386199</v>
      </c>
      <c r="W17" s="42">
        <f>ReferralFee*Loans!W13</f>
        <v>10181.538190685851</v>
      </c>
      <c r="X17" s="42">
        <f>ReferralFee*Loans!X13</f>
        <v>10191.719728876535</v>
      </c>
      <c r="Y17" s="42">
        <f>ReferralFee*Loans!Y13</f>
        <v>10201.911448605411</v>
      </c>
      <c r="Z17" s="42">
        <f>ReferralFee*Loans!Z13</f>
        <v>10212.113360054014</v>
      </c>
      <c r="AA17" s="42">
        <f>ReferralFee*Loans!AA13</f>
        <v>10222.325473414068</v>
      </c>
      <c r="AB17" s="43">
        <f>ReferralFee*Loans!AB13</f>
        <v>10232.547798887481</v>
      </c>
      <c r="AC17" s="42">
        <f>ReferralFee*Loans!AC13</f>
        <v>10242.780346686368</v>
      </c>
      <c r="AD17" s="42">
        <f>ReferralFee*Loans!AD13</f>
        <v>10253.023127033053</v>
      </c>
      <c r="AE17" s="42">
        <f>ReferralFee*Loans!AE13</f>
        <v>10263.276150160085</v>
      </c>
      <c r="AF17" s="42">
        <f>ReferralFee*Loans!AF13</f>
        <v>10273.539426310244</v>
      </c>
      <c r="AG17" s="42">
        <f>ReferralFee*Loans!AG13</f>
        <v>10283.812965736553</v>
      </c>
      <c r="AH17" s="42">
        <f>ReferralFee*Loans!AH13</f>
        <v>10294.096778702289</v>
      </c>
      <c r="AI17" s="42">
        <f>ReferralFee*Loans!AI13</f>
        <v>10304.390875480991</v>
      </c>
      <c r="AJ17" s="42">
        <f>ReferralFee*Loans!AJ13</f>
        <v>10314.69526635647</v>
      </c>
      <c r="AK17" s="42">
        <f>ReferralFee*Loans!AK13</f>
        <v>10325.009961622825</v>
      </c>
      <c r="AL17" s="42">
        <f>ReferralFee*Loans!AL13</f>
        <v>10335.334971584447</v>
      </c>
      <c r="AM17" s="42">
        <f>ReferralFee*Loans!AM13</f>
        <v>10345.67030655603</v>
      </c>
      <c r="AN17" s="43">
        <f>ReferralFee*Loans!AN13</f>
        <v>10356.015976862585</v>
      </c>
      <c r="AO17" s="42">
        <f>ReferralFee*Loans!AO13</f>
        <v>10366.371992839448</v>
      </c>
      <c r="AP17" s="42">
        <f>ReferralFee*Loans!AP13</f>
        <v>10376.738364832285</v>
      </c>
      <c r="AQ17" s="42">
        <f>ReferralFee*Loans!AQ13</f>
        <v>10387.115103197117</v>
      </c>
      <c r="AR17" s="42">
        <f>ReferralFee*Loans!AR13</f>
        <v>10397.502218300311</v>
      </c>
      <c r="AS17" s="42">
        <f>ReferralFee*Loans!AS13</f>
        <v>10407.899720518612</v>
      </c>
      <c r="AT17" s="42">
        <f>ReferralFee*Loans!AT13</f>
        <v>10418.307620239129</v>
      </c>
      <c r="AU17" s="42">
        <f>ReferralFee*Loans!AU13</f>
        <v>10428.725927859366</v>
      </c>
      <c r="AV17" s="42">
        <f>ReferralFee*Loans!AV13</f>
        <v>10439.154653787224</v>
      </c>
      <c r="AW17" s="42">
        <f>ReferralFee*Loans!AW13</f>
        <v>10449.59380844101</v>
      </c>
      <c r="AX17" s="42">
        <f>ReferralFee*Loans!AX13</f>
        <v>10460.04340224945</v>
      </c>
      <c r="AY17" s="42">
        <f>ReferralFee*Loans!AY13</f>
        <v>10470.503445651699</v>
      </c>
      <c r="AZ17" s="43">
        <f>ReferralFee*Loans!AZ13</f>
        <v>10480.973949097348</v>
      </c>
      <c r="BA17" s="42">
        <f>ReferralFee*Loans!BA13</f>
        <v>10491.454923046444</v>
      </c>
      <c r="BB17" s="42">
        <f>ReferralFee*Loans!BB13</f>
        <v>10501.946377969491</v>
      </c>
      <c r="BC17" s="42">
        <f>ReferralFee*Loans!BC13</f>
        <v>10512.448324347459</v>
      </c>
      <c r="BD17" s="42">
        <f>ReferralFee*Loans!BD13</f>
        <v>10522.960772671804</v>
      </c>
      <c r="BE17" s="42">
        <f>ReferralFee*Loans!BE13</f>
        <v>10533.483733444476</v>
      </c>
      <c r="BF17" s="42">
        <f>ReferralFee*Loans!BF13</f>
        <v>10544.01721717792</v>
      </c>
      <c r="BG17" s="42">
        <f>ReferralFee*Loans!BG13</f>
        <v>10554.561234395096</v>
      </c>
      <c r="BH17" s="42">
        <f>ReferralFee*Loans!BH13</f>
        <v>10565.11579562949</v>
      </c>
      <c r="BI17" s="42">
        <f>ReferralFee*Loans!BI13</f>
        <v>10575.680911425119</v>
      </c>
      <c r="BJ17" s="42">
        <f>ReferralFee*Loans!BJ13</f>
        <v>10586.256592336544</v>
      </c>
      <c r="BK17" s="42">
        <f>ReferralFee*Loans!BK13</f>
        <v>10596.84284892888</v>
      </c>
      <c r="BL17" s="44">
        <f>ReferralFee*Loans!BL13</f>
        <v>10607.439691777807</v>
      </c>
      <c r="BN17" s="24">
        <f t="shared" ref="BN17:BN18" si="13">SUM(E17:P17)</f>
        <v>120662.20495792919</v>
      </c>
      <c r="BO17" s="24">
        <f t="shared" ref="BO17:BO18" si="14">SUM(Q17:AB17)</f>
        <v>122118.14172846</v>
      </c>
      <c r="BP17" s="24">
        <f t="shared" ref="BP17:BP18" si="15">SUM(AC17:AN17)</f>
        <v>123591.64615309195</v>
      </c>
      <c r="BQ17" s="24">
        <f t="shared" ref="BQ17:BQ18" si="16">SUM(AO17:AZ17)</f>
        <v>125082.93020701299</v>
      </c>
      <c r="BR17" s="24">
        <f t="shared" ref="BR17:BR18" si="17">SUM(BA17:BL17)</f>
        <v>126592.20842315053</v>
      </c>
    </row>
    <row r="18" spans="1:70" x14ac:dyDescent="0.25">
      <c r="B18" s="45" t="s">
        <v>121</v>
      </c>
      <c r="C18" s="4"/>
      <c r="D18" s="4"/>
      <c r="E18" s="46">
        <f>CommissionRate*Loans!E13*LoanAmount</f>
        <v>50000</v>
      </c>
      <c r="F18" s="47">
        <f>CommissionRate*Loans!F13*LoanAmount</f>
        <v>50049.999999999993</v>
      </c>
      <c r="G18" s="47">
        <f>CommissionRate*Loans!G13*LoanAmount</f>
        <v>50100.049999999988</v>
      </c>
      <c r="H18" s="47">
        <f>CommissionRate*Loans!H13*LoanAmount</f>
        <v>50150.150049999989</v>
      </c>
      <c r="I18" s="47">
        <f>CommissionRate*Loans!I13*LoanAmount</f>
        <v>50200.300200049984</v>
      </c>
      <c r="J18" s="47">
        <f>CommissionRate*Loans!J13*LoanAmount</f>
        <v>50250.500500250026</v>
      </c>
      <c r="K18" s="47">
        <f>CommissionRate*Loans!K13*LoanAmount</f>
        <v>50300.751000750279</v>
      </c>
      <c r="L18" s="47">
        <f>CommissionRate*Loans!L13*LoanAmount</f>
        <v>50351.051751751016</v>
      </c>
      <c r="M18" s="47">
        <f>CommissionRate*Loans!M13*LoanAmount</f>
        <v>50401.402803502773</v>
      </c>
      <c r="N18" s="47">
        <f>CommissionRate*Loans!N13*LoanAmount</f>
        <v>50451.80420630626</v>
      </c>
      <c r="O18" s="47">
        <f>CommissionRate*Loans!O13*LoanAmount</f>
        <v>50502.256010512567</v>
      </c>
      <c r="P18" s="48">
        <f>CommissionRate*Loans!P13*LoanAmount</f>
        <v>50552.75826652308</v>
      </c>
      <c r="Q18" s="47">
        <f>CommissionRate*Loans!Q13*LoanAmount</f>
        <v>50603.311024789597</v>
      </c>
      <c r="R18" s="47">
        <f>CommissionRate*Loans!R13*LoanAmount</f>
        <v>50653.914335814385</v>
      </c>
      <c r="S18" s="47">
        <f>CommissionRate*Loans!S13*LoanAmount</f>
        <v>50704.568250150194</v>
      </c>
      <c r="T18" s="47">
        <f>CommissionRate*Loans!T13*LoanAmount</f>
        <v>50755.272818400343</v>
      </c>
      <c r="U18" s="47">
        <f>CommissionRate*Loans!U13*LoanAmount</f>
        <v>50806.028091218737</v>
      </c>
      <c r="V18" s="47">
        <f>CommissionRate*Loans!V13*LoanAmount</f>
        <v>50856.834119309955</v>
      </c>
      <c r="W18" s="47">
        <f>CommissionRate*Loans!W13*LoanAmount</f>
        <v>50907.69095342925</v>
      </c>
      <c r="X18" s="47">
        <f>CommissionRate*Loans!X13*LoanAmount</f>
        <v>50958.598644382677</v>
      </c>
      <c r="Y18" s="47">
        <f>CommissionRate*Loans!Y13*LoanAmount</f>
        <v>51009.557243027062</v>
      </c>
      <c r="Z18" s="47">
        <f>CommissionRate*Loans!Z13*LoanAmount</f>
        <v>51060.566800270077</v>
      </c>
      <c r="AA18" s="47">
        <f>CommissionRate*Loans!AA13*LoanAmount</f>
        <v>51111.627367070345</v>
      </c>
      <c r="AB18" s="48">
        <f>CommissionRate*Loans!AB13*LoanAmount</f>
        <v>51162.738994437408</v>
      </c>
      <c r="AC18" s="47">
        <f>CommissionRate*Loans!AC13*LoanAmount</f>
        <v>51213.901733431841</v>
      </c>
      <c r="AD18" s="47">
        <f>CommissionRate*Loans!AD13*LoanAmount</f>
        <v>51265.115635165268</v>
      </c>
      <c r="AE18" s="47">
        <f>CommissionRate*Loans!AE13*LoanAmount</f>
        <v>51316.380750800425</v>
      </c>
      <c r="AF18" s="47">
        <f>CommissionRate*Loans!AF13*LoanAmount</f>
        <v>51367.697131551227</v>
      </c>
      <c r="AG18" s="47">
        <f>CommissionRate*Loans!AG13*LoanAmount</f>
        <v>51419.064828682771</v>
      </c>
      <c r="AH18" s="47">
        <f>CommissionRate*Loans!AH13*LoanAmount</f>
        <v>51470.483893511453</v>
      </c>
      <c r="AI18" s="47">
        <f>CommissionRate*Loans!AI13*LoanAmount</f>
        <v>51521.954377404953</v>
      </c>
      <c r="AJ18" s="47">
        <f>CommissionRate*Loans!AJ13*LoanAmount</f>
        <v>51573.476331782353</v>
      </c>
      <c r="AK18" s="47">
        <f>CommissionRate*Loans!AK13*LoanAmount</f>
        <v>51625.049808114134</v>
      </c>
      <c r="AL18" s="47">
        <f>CommissionRate*Loans!AL13*LoanAmount</f>
        <v>51676.674857922233</v>
      </c>
      <c r="AM18" s="47">
        <f>CommissionRate*Loans!AM13*LoanAmount</f>
        <v>51728.351532780151</v>
      </c>
      <c r="AN18" s="48">
        <f>CommissionRate*Loans!AN13*LoanAmount</f>
        <v>51780.079884312923</v>
      </c>
      <c r="AO18" s="47">
        <f>CommissionRate*Loans!AO13*LoanAmount</f>
        <v>51831.859964197232</v>
      </c>
      <c r="AP18" s="47">
        <f>CommissionRate*Loans!AP13*LoanAmount</f>
        <v>51883.691824161426</v>
      </c>
      <c r="AQ18" s="47">
        <f>CommissionRate*Loans!AQ13*LoanAmount</f>
        <v>51935.575515985591</v>
      </c>
      <c r="AR18" s="47">
        <f>CommissionRate*Loans!AR13*LoanAmount</f>
        <v>51987.511091501561</v>
      </c>
      <c r="AS18" s="47">
        <f>CommissionRate*Loans!AS13*LoanAmount</f>
        <v>52039.498602593063</v>
      </c>
      <c r="AT18" s="47">
        <f>CommissionRate*Loans!AT13*LoanAmount</f>
        <v>52091.538101195642</v>
      </c>
      <c r="AU18" s="47">
        <f>CommissionRate*Loans!AU13*LoanAmount</f>
        <v>52143.629639296829</v>
      </c>
      <c r="AV18" s="47">
        <f>CommissionRate*Loans!AV13*LoanAmount</f>
        <v>52195.773268936122</v>
      </c>
      <c r="AW18" s="47">
        <f>CommissionRate*Loans!AW13*LoanAmount</f>
        <v>52247.969042205055</v>
      </c>
      <c r="AX18" s="47">
        <f>CommissionRate*Loans!AX13*LoanAmount</f>
        <v>52300.217011247252</v>
      </c>
      <c r="AY18" s="47">
        <f>CommissionRate*Loans!AY13*LoanAmount</f>
        <v>52352.51722825849</v>
      </c>
      <c r="AZ18" s="48">
        <f>CommissionRate*Loans!AZ13*LoanAmount</f>
        <v>52404.869745486751</v>
      </c>
      <c r="BA18" s="47">
        <f>CommissionRate*Loans!BA13*LoanAmount</f>
        <v>52457.274615232222</v>
      </c>
      <c r="BB18" s="47">
        <f>CommissionRate*Loans!BB13*LoanAmount</f>
        <v>52509.731889847455</v>
      </c>
      <c r="BC18" s="47">
        <f>CommissionRate*Loans!BC13*LoanAmount</f>
        <v>52562.241621737296</v>
      </c>
      <c r="BD18" s="47">
        <f>CommissionRate*Loans!BD13*LoanAmount</f>
        <v>52614.803863359026</v>
      </c>
      <c r="BE18" s="47">
        <f>CommissionRate*Loans!BE13*LoanAmount</f>
        <v>52667.418667222373</v>
      </c>
      <c r="BF18" s="47">
        <f>CommissionRate*Loans!BF13*LoanAmount</f>
        <v>52720.086085889598</v>
      </c>
      <c r="BG18" s="47">
        <f>CommissionRate*Loans!BG13*LoanAmount</f>
        <v>52772.806171975484</v>
      </c>
      <c r="BH18" s="47">
        <f>CommissionRate*Loans!BH13*LoanAmount</f>
        <v>52825.57897814746</v>
      </c>
      <c r="BI18" s="47">
        <f>CommissionRate*Loans!BI13*LoanAmount</f>
        <v>52878.404557125599</v>
      </c>
      <c r="BJ18" s="47">
        <f>CommissionRate*Loans!BJ13*LoanAmount</f>
        <v>52931.282961682722</v>
      </c>
      <c r="BK18" s="47">
        <f>CommissionRate*Loans!BK13*LoanAmount</f>
        <v>52984.214244644398</v>
      </c>
      <c r="BL18" s="49">
        <f>CommissionRate*Loans!BL13*LoanAmount</f>
        <v>53037.198458889034</v>
      </c>
      <c r="BN18" s="25">
        <f t="shared" si="13"/>
        <v>603311.02478964604</v>
      </c>
      <c r="BO18" s="25">
        <f t="shared" si="14"/>
        <v>610590.70864229999</v>
      </c>
      <c r="BP18" s="25">
        <f t="shared" si="15"/>
        <v>617958.23076545971</v>
      </c>
      <c r="BQ18" s="25">
        <f t="shared" si="16"/>
        <v>625414.65103506506</v>
      </c>
      <c r="BR18" s="25">
        <f t="shared" si="17"/>
        <v>632961.0421157527</v>
      </c>
    </row>
    <row r="19" spans="1:70" x14ac:dyDescent="0.25">
      <c r="B19" s="45" t="s">
        <v>158</v>
      </c>
      <c r="C19" s="4"/>
      <c r="D19" s="4"/>
      <c r="E19" s="46">
        <f ca="1">-Loans!E26</f>
        <v>90477.87165995402</v>
      </c>
      <c r="F19" s="47">
        <f ca="1">-(Loans!F26-Loans!E26)</f>
        <v>80943.064801217493</v>
      </c>
      <c r="G19" s="47">
        <f ca="1">-(Loans!G26-Loans!F26)</f>
        <v>71294.449217709596</v>
      </c>
      <c r="H19" s="47">
        <f ca="1">-(Loans!H26-Loans!G26)</f>
        <v>61530.78146659481</v>
      </c>
      <c r="I19" s="47">
        <f ca="1">-(Loans!I26-Loans!H26)</f>
        <v>38079.123874898825</v>
      </c>
      <c r="J19" s="47">
        <f ca="1">-(Loans!J26-Loans!I26)</f>
        <v>29511.78841823549</v>
      </c>
      <c r="K19" s="47">
        <f ca="1">-(Loans!K26-Loans!J26)</f>
        <v>20842.660301492666</v>
      </c>
      <c r="L19" s="47">
        <f ca="1">-(Loans!L26-Loans!K26)</f>
        <v>12070.627790994069</v>
      </c>
      <c r="M19" s="47">
        <f ca="1">-(Loans!M26-Loans!L26)</f>
        <v>3194.5671003010357</v>
      </c>
      <c r="N19" s="47">
        <f ca="1">-(Loans!N26-Loans!M26)</f>
        <v>-5786.6577403658303</v>
      </c>
      <c r="O19" s="47">
        <f ca="1">-(Loans!O26-Loans!N26)</f>
        <v>-81174.924253706122</v>
      </c>
      <c r="P19" s="48">
        <f ca="1">-(Loans!P26-Loans!O26)</f>
        <v>-71534.389231995359</v>
      </c>
      <c r="Q19" s="47">
        <f ca="1">-(Loans!Q26-Loans!P26)</f>
        <v>-61778.895150848257</v>
      </c>
      <c r="R19" s="47">
        <f ca="1">-(Loans!R26-Loans!Q26)</f>
        <v>-51907.186100524064</v>
      </c>
      <c r="S19" s="47">
        <f ca="1">-(Loans!S26-Loans!R26)</f>
        <v>-43508.81180608063</v>
      </c>
      <c r="T19" s="47">
        <f ca="1">-(Loans!T26-Loans!S26)</f>
        <v>-35010.494421303425</v>
      </c>
      <c r="U19" s="47">
        <f ca="1">-(Loans!U26-Loans!T26)</f>
        <v>-26411.142268678544</v>
      </c>
      <c r="V19" s="47">
        <f ca="1">-(Loans!V26-Loans!U26)</f>
        <v>-17709.651835224777</v>
      </c>
      <c r="W19" s="47">
        <f ca="1">-(Loans!W26-Loans!V26)</f>
        <v>-8904.907644267083</v>
      </c>
      <c r="X19" s="47">
        <f ca="1">-(Loans!X26-Loans!W26)</f>
        <v>4.2178741782909128</v>
      </c>
      <c r="Y19" s="47">
        <f ca="1">-(Loans!Y26-Loans!X26)</f>
        <v>4.22209205254876</v>
      </c>
      <c r="Z19" s="47">
        <f ca="1">-(Loans!Z26-Loans!Y26)</f>
        <v>4.2263141447301678</v>
      </c>
      <c r="AA19" s="47">
        <f ca="1">-(Loans!AA26-Loans!Z26)</f>
        <v>4.2305404587095836</v>
      </c>
      <c r="AB19" s="48">
        <f ca="1">-(Loans!AB26-Loans!AA26)</f>
        <v>4.2347709992527598</v>
      </c>
      <c r="AC19" s="47">
        <f ca="1">-(Loans!AC26-Loans!AB26)</f>
        <v>4.2390057702359627</v>
      </c>
      <c r="AD19" s="47">
        <f ca="1">-(Loans!AD26-Loans!AC26)</f>
        <v>4.2432447759811112</v>
      </c>
      <c r="AE19" s="47">
        <f ca="1">-(Loans!AE26-Loans!AD26)</f>
        <v>4.2474880208073955</v>
      </c>
      <c r="AF19" s="47">
        <f ca="1">-(Loans!AF26-Loans!AE26)</f>
        <v>4.2517355087393298</v>
      </c>
      <c r="AG19" s="47">
        <f ca="1">-(Loans!AG26-Loans!AF26)</f>
        <v>4.2559872443980566</v>
      </c>
      <c r="AH19" s="47">
        <f ca="1">-(Loans!AH26-Loans!AG26)</f>
        <v>4.2602432315052283</v>
      </c>
      <c r="AI19" s="47">
        <f ca="1">-(Loans!AI26-Loans!AH26)</f>
        <v>4.2645034748311446</v>
      </c>
      <c r="AJ19" s="47">
        <f ca="1">-(Loans!AJ26-Loans!AI26)</f>
        <v>4.2687679782511623</v>
      </c>
      <c r="AK19" s="47">
        <f ca="1">-(Loans!AK26-Loans!AJ26)</f>
        <v>4.2730367463827861</v>
      </c>
      <c r="AL19" s="47">
        <f ca="1">-(Loans!AL26-Loans!AK26)</f>
        <v>4.2773097829522158</v>
      </c>
      <c r="AM19" s="47">
        <f ca="1">-(Loans!AM26-Loans!AL26)</f>
        <v>4.2815870927270225</v>
      </c>
      <c r="AN19" s="48">
        <f ca="1">-(Loans!AN26-Loans!AM26)</f>
        <v>4.2858686798808776</v>
      </c>
      <c r="AO19" s="47">
        <f ca="1">-(Loans!AO26-Loans!AN26)</f>
        <v>4.2901545485856332</v>
      </c>
      <c r="AP19" s="47">
        <f ca="1">-(Loans!AP26-Loans!AO26)</f>
        <v>4.2944447030131414</v>
      </c>
      <c r="AQ19" s="47">
        <f ca="1">-(Loans!AQ26-Loans!AP26)</f>
        <v>4.2987391476326593</v>
      </c>
      <c r="AR19" s="47">
        <f ca="1">-(Loans!AR26-Loans!AQ26)</f>
        <v>4.3030378869179913</v>
      </c>
      <c r="AS19" s="47">
        <f ca="1">-(Loans!AS26-Loans!AR26)</f>
        <v>4.3073409247399468</v>
      </c>
      <c r="AT19" s="47">
        <f ca="1">-(Loans!AT26-Loans!AS26)</f>
        <v>4.3116482658679161</v>
      </c>
      <c r="AU19" s="47">
        <f ca="1">-(Loans!AU26-Loans!AT26)</f>
        <v>4.3159599140290084</v>
      </c>
      <c r="AV19" s="47">
        <f ca="1">-(Loans!AV26-Loans!AU26)</f>
        <v>4.3202758739889759</v>
      </c>
      <c r="AW19" s="47">
        <f ca="1">-(Loans!AW26-Loans!AV26)</f>
        <v>4.32459614992149</v>
      </c>
      <c r="AX19" s="47">
        <f ca="1">-(Loans!AX26-Loans!AW26)</f>
        <v>4.3289207458492456</v>
      </c>
      <c r="AY19" s="47">
        <f ca="1">-(Loans!AY26-Loans!AX26)</f>
        <v>4.33324966669079</v>
      </c>
      <c r="AZ19" s="48">
        <f ca="1">-(Loans!AZ26-Loans!AY26)</f>
        <v>4.3375829163196613</v>
      </c>
      <c r="BA19" s="47">
        <f ca="1">-(Loans!BA26-Loans!AZ26)</f>
        <v>4.3419204993542735</v>
      </c>
      <c r="BB19" s="47">
        <f ca="1">-(Loans!BB26-Loans!BA26)</f>
        <v>4.3462624198200501</v>
      </c>
      <c r="BC19" s="47">
        <f ca="1">-(Loans!BC26-Loans!BB26)</f>
        <v>4.3506086823344958</v>
      </c>
      <c r="BD19" s="47">
        <f ca="1">-(Loans!BD26-Loans!BC26)</f>
        <v>4.3549592907729675</v>
      </c>
      <c r="BE19" s="47">
        <f ca="1">-(Loans!BE26-Loans!BD26)</f>
        <v>4.3593142502004412</v>
      </c>
      <c r="BF19" s="47">
        <f ca="1">-(Loans!BF26-Loans!BE26)</f>
        <v>4.3636735643449356</v>
      </c>
      <c r="BG19" s="47">
        <f ca="1">-(Loans!BG26-Loans!BF26)</f>
        <v>4.368037237972203</v>
      </c>
      <c r="BH19" s="47">
        <f ca="1">-(Loans!BH26-Loans!BG26)</f>
        <v>4.3724052752550051</v>
      </c>
      <c r="BI19" s="47">
        <f ca="1">-(Loans!BI26-Loans!BH26)</f>
        <v>4.3767776805161702</v>
      </c>
      <c r="BJ19" s="47">
        <f ca="1">-(Loans!BJ26-Loans!BI26)</f>
        <v>4.3811544580757982</v>
      </c>
      <c r="BK19" s="47">
        <f ca="1">-(Loans!BK26-Loans!BJ26)</f>
        <v>4.3855356127023697</v>
      </c>
      <c r="BL19" s="49">
        <f ca="1">-(Loans!BL26-Loans!BK26)</f>
        <v>4.3899211482703322</v>
      </c>
      <c r="BN19" s="25">
        <f ca="1">SUM(E19:P19)</f>
        <v>249448.96340533069</v>
      </c>
      <c r="BO19" s="25">
        <f ca="1">SUM(Q19:AB19)</f>
        <v>-245209.95763509322</v>
      </c>
      <c r="BP19" s="25">
        <f ca="1">SUM(AC19:AN19)</f>
        <v>51.148778306692293</v>
      </c>
      <c r="BQ19" s="25">
        <f ca="1">SUM(AO19:AZ19)</f>
        <v>51.765950743556459</v>
      </c>
      <c r="BR19" s="25">
        <f ca="1">SUM(BA19:BL19)</f>
        <v>52.390570119619042</v>
      </c>
    </row>
    <row r="20" spans="1:70" x14ac:dyDescent="0.25">
      <c r="B20" s="98" t="s">
        <v>159</v>
      </c>
      <c r="C20" s="4"/>
      <c r="D20" s="4"/>
      <c r="E20" s="99">
        <f t="shared" ref="E20:BL20" ca="1" si="18">SUM(E17:E19)</f>
        <v>150477.87165995402</v>
      </c>
      <c r="F20" s="53">
        <f t="shared" ca="1" si="18"/>
        <v>141003.06480121749</v>
      </c>
      <c r="G20" s="53">
        <f t="shared" ca="1" si="18"/>
        <v>131414.50921770959</v>
      </c>
      <c r="H20" s="53">
        <f t="shared" ca="1" si="18"/>
        <v>121710.96152659479</v>
      </c>
      <c r="I20" s="53">
        <f t="shared" ca="1" si="18"/>
        <v>98319.484114958803</v>
      </c>
      <c r="J20" s="53">
        <f t="shared" ca="1" si="18"/>
        <v>89812.389018535527</v>
      </c>
      <c r="K20" s="53">
        <f t="shared" ca="1" si="18"/>
        <v>81203.561502393</v>
      </c>
      <c r="L20" s="53">
        <f t="shared" ca="1" si="18"/>
        <v>72491.889893095286</v>
      </c>
      <c r="M20" s="53">
        <f t="shared" ca="1" si="18"/>
        <v>63676.250464504366</v>
      </c>
      <c r="N20" s="53">
        <f t="shared" ca="1" si="18"/>
        <v>54755.507307201682</v>
      </c>
      <c r="O20" s="53">
        <f t="shared" ca="1" si="18"/>
        <v>-20572.21704109104</v>
      </c>
      <c r="P20" s="53">
        <f t="shared" ca="1" si="18"/>
        <v>-10871.079312167662</v>
      </c>
      <c r="Q20" s="53">
        <f t="shared" ca="1" si="18"/>
        <v>-1054.9219211007439</v>
      </c>
      <c r="R20" s="53">
        <f t="shared" ca="1" si="18"/>
        <v>8877.5111024531943</v>
      </c>
      <c r="S20" s="53">
        <f t="shared" ca="1" si="18"/>
        <v>17336.670094099602</v>
      </c>
      <c r="T20" s="53">
        <f t="shared" ca="1" si="18"/>
        <v>25895.832960776985</v>
      </c>
      <c r="U20" s="53">
        <f t="shared" ca="1" si="18"/>
        <v>34556.091440783937</v>
      </c>
      <c r="V20" s="53">
        <f t="shared" ca="1" si="18"/>
        <v>43318.549107947169</v>
      </c>
      <c r="W20" s="53">
        <f t="shared" ca="1" si="18"/>
        <v>52184.321499848018</v>
      </c>
      <c r="X20" s="53">
        <f t="shared" ca="1" si="18"/>
        <v>61154.536247437507</v>
      </c>
      <c r="Y20" s="53">
        <f t="shared" ca="1" si="18"/>
        <v>61215.690783685022</v>
      </c>
      <c r="Z20" s="53">
        <f t="shared" ca="1" si="18"/>
        <v>61276.906474468822</v>
      </c>
      <c r="AA20" s="53">
        <f t="shared" ca="1" si="18"/>
        <v>61338.183380943126</v>
      </c>
      <c r="AB20" s="53">
        <f t="shared" ca="1" si="18"/>
        <v>61399.521564324146</v>
      </c>
      <c r="AC20" s="53">
        <f t="shared" ca="1" si="18"/>
        <v>61460.921085888447</v>
      </c>
      <c r="AD20" s="53">
        <f t="shared" ca="1" si="18"/>
        <v>61522.382006974301</v>
      </c>
      <c r="AE20" s="53">
        <f t="shared" ca="1" si="18"/>
        <v>61583.904388981318</v>
      </c>
      <c r="AF20" s="53">
        <f t="shared" ca="1" si="18"/>
        <v>61645.48829337021</v>
      </c>
      <c r="AG20" s="53">
        <f t="shared" ca="1" si="18"/>
        <v>61707.133781663724</v>
      </c>
      <c r="AH20" s="53">
        <f t="shared" ca="1" si="18"/>
        <v>61768.840915445246</v>
      </c>
      <c r="AI20" s="53">
        <f t="shared" ca="1" si="18"/>
        <v>61830.609756360776</v>
      </c>
      <c r="AJ20" s="53">
        <f t="shared" ca="1" si="18"/>
        <v>61892.44036611708</v>
      </c>
      <c r="AK20" s="53">
        <f t="shared" ca="1" si="18"/>
        <v>61954.33280648334</v>
      </c>
      <c r="AL20" s="53">
        <f t="shared" ca="1" si="18"/>
        <v>62016.287139289634</v>
      </c>
      <c r="AM20" s="53">
        <f t="shared" ca="1" si="18"/>
        <v>62078.303426428909</v>
      </c>
      <c r="AN20" s="53">
        <f t="shared" ca="1" si="18"/>
        <v>62140.381729855384</v>
      </c>
      <c r="AO20" s="53">
        <f t="shared" ca="1" si="18"/>
        <v>62202.522111585269</v>
      </c>
      <c r="AP20" s="53">
        <f t="shared" ca="1" si="18"/>
        <v>62264.724633696722</v>
      </c>
      <c r="AQ20" s="53">
        <f t="shared" ca="1" si="18"/>
        <v>62326.989358330342</v>
      </c>
      <c r="AR20" s="53">
        <f t="shared" ca="1" si="18"/>
        <v>62389.316347688786</v>
      </c>
      <c r="AS20" s="53">
        <f t="shared" ca="1" si="18"/>
        <v>62451.70566403641</v>
      </c>
      <c r="AT20" s="53">
        <f t="shared" ca="1" si="18"/>
        <v>62514.157369700639</v>
      </c>
      <c r="AU20" s="53">
        <f t="shared" ca="1" si="18"/>
        <v>62576.671527070219</v>
      </c>
      <c r="AV20" s="53">
        <f t="shared" ca="1" si="18"/>
        <v>62639.248198597335</v>
      </c>
      <c r="AW20" s="53">
        <f t="shared" ca="1" si="18"/>
        <v>62701.887446795983</v>
      </c>
      <c r="AX20" s="53">
        <f t="shared" ca="1" si="18"/>
        <v>62764.589334242555</v>
      </c>
      <c r="AY20" s="53">
        <f t="shared" ca="1" si="18"/>
        <v>62827.353923576877</v>
      </c>
      <c r="AZ20" s="53">
        <f t="shared" ca="1" si="18"/>
        <v>62890.181277500415</v>
      </c>
      <c r="BA20" s="53">
        <f t="shared" ca="1" si="18"/>
        <v>62953.071458778024</v>
      </c>
      <c r="BB20" s="53">
        <f t="shared" ca="1" si="18"/>
        <v>63016.024530236769</v>
      </c>
      <c r="BC20" s="53">
        <f t="shared" ca="1" si="18"/>
        <v>63079.040554767089</v>
      </c>
      <c r="BD20" s="53">
        <f t="shared" ca="1" si="18"/>
        <v>63142.119595321601</v>
      </c>
      <c r="BE20" s="53">
        <f t="shared" ca="1" si="18"/>
        <v>63205.261714917047</v>
      </c>
      <c r="BF20" s="53">
        <f t="shared" ca="1" si="18"/>
        <v>63268.466976631862</v>
      </c>
      <c r="BG20" s="53">
        <f t="shared" ca="1" si="18"/>
        <v>63331.735443608559</v>
      </c>
      <c r="BH20" s="53">
        <f t="shared" ca="1" si="18"/>
        <v>63395.067179052203</v>
      </c>
      <c r="BI20" s="53">
        <f t="shared" ca="1" si="18"/>
        <v>63458.46224623124</v>
      </c>
      <c r="BJ20" s="53">
        <f t="shared" ca="1" si="18"/>
        <v>63521.920708477344</v>
      </c>
      <c r="BK20" s="53">
        <f t="shared" ca="1" si="18"/>
        <v>63585.442629185978</v>
      </c>
      <c r="BL20" s="54">
        <f t="shared" ca="1" si="18"/>
        <v>63649.028071815112</v>
      </c>
      <c r="BN20" s="31">
        <f ca="1">SUM(E20:P20)</f>
        <v>973422.19315290556</v>
      </c>
      <c r="BO20" s="31">
        <f ca="1">SUM(Q20:AB20)</f>
        <v>487498.89273566683</v>
      </c>
      <c r="BP20" s="31">
        <f ca="1">SUM(AC20:AN20)</f>
        <v>741601.02569685841</v>
      </c>
      <c r="BQ20" s="31">
        <f ca="1">SUM(AO20:AZ20)</f>
        <v>750549.34719282156</v>
      </c>
      <c r="BR20" s="31">
        <f ca="1">SUM(BA20:BL20)</f>
        <v>759605.64110902289</v>
      </c>
    </row>
    <row r="21" spans="1:70" x14ac:dyDescent="0.25">
      <c r="A21" s="5"/>
      <c r="B21" s="102" t="s">
        <v>160</v>
      </c>
      <c r="C21" s="4"/>
      <c r="D21" s="4"/>
      <c r="E21" s="5">
        <f t="shared" ref="E21:BL21" ca="1" si="19">E15-E20</f>
        <v>208222.12834004598</v>
      </c>
      <c r="F21" s="5">
        <f t="shared" ca="1" si="19"/>
        <v>267064.48234792426</v>
      </c>
      <c r="G21" s="5">
        <f t="shared" ca="1" si="19"/>
        <v>320856.25673209154</v>
      </c>
      <c r="H21" s="5">
        <f t="shared" ca="1" si="19"/>
        <v>369537.04884149891</v>
      </c>
      <c r="I21" s="5">
        <f t="shared" ca="1" si="19"/>
        <v>471349.19971997163</v>
      </c>
      <c r="J21" s="5">
        <f t="shared" ca="1" si="19"/>
        <v>495112.18475369166</v>
      </c>
      <c r="K21" s="5">
        <f t="shared" ca="1" si="19"/>
        <v>514268.32751519582</v>
      </c>
      <c r="L21" s="5">
        <f t="shared" ca="1" si="19"/>
        <v>528762.85627192422</v>
      </c>
      <c r="M21" s="5">
        <f t="shared" ca="1" si="19"/>
        <v>538540.40106660756</v>
      </c>
      <c r="N21" s="5">
        <f t="shared" ca="1" si="19"/>
        <v>543544.98723163316</v>
      </c>
      <c r="O21" s="5">
        <f t="shared" ca="1" si="19"/>
        <v>555875.75807073002</v>
      </c>
      <c r="P21" s="37">
        <f t="shared" ca="1" si="19"/>
        <v>496361.46581158607</v>
      </c>
      <c r="Q21" s="5">
        <f t="shared" ca="1" si="19"/>
        <v>441881.52417974378</v>
      </c>
      <c r="R21" s="5">
        <f t="shared" ca="1" si="19"/>
        <v>392496.15106245852</v>
      </c>
      <c r="S21" s="5">
        <f t="shared" ca="1" si="19"/>
        <v>356220.31864155526</v>
      </c>
      <c r="T21" s="5">
        <f t="shared" ca="1" si="19"/>
        <v>324393.90147415322</v>
      </c>
      <c r="U21" s="5">
        <f t="shared" ca="1" si="19"/>
        <v>297069.94396226987</v>
      </c>
      <c r="V21" s="5">
        <f t="shared" ca="1" si="19"/>
        <v>274302.06999801524</v>
      </c>
      <c r="W21" s="5">
        <f t="shared" ca="1" si="19"/>
        <v>256144.48924624224</v>
      </c>
      <c r="X21" s="5">
        <f t="shared" ca="1" si="19"/>
        <v>242652.00349526681</v>
      </c>
      <c r="Y21" s="5">
        <f t="shared" ca="1" si="19"/>
        <v>242894.65549876203</v>
      </c>
      <c r="Z21" s="5">
        <f t="shared" ca="1" si="19"/>
        <v>243137.55015426053</v>
      </c>
      <c r="AA21" s="5">
        <f t="shared" ca="1" si="19"/>
        <v>243380.68770441494</v>
      </c>
      <c r="AB21" s="37">
        <f t="shared" ca="1" si="19"/>
        <v>243624.06839211925</v>
      </c>
      <c r="AC21" s="5">
        <f t="shared" ca="1" si="19"/>
        <v>243867.69246051129</v>
      </c>
      <c r="AD21" s="5">
        <f t="shared" ca="1" si="19"/>
        <v>244111.56015297183</v>
      </c>
      <c r="AE21" s="5">
        <f t="shared" ca="1" si="19"/>
        <v>244355.67171312476</v>
      </c>
      <c r="AF21" s="5">
        <f t="shared" ca="1" si="19"/>
        <v>244600.02738483794</v>
      </c>
      <c r="AG21" s="5">
        <f t="shared" ca="1" si="19"/>
        <v>244844.62741222262</v>
      </c>
      <c r="AH21" s="5">
        <f t="shared" ca="1" si="19"/>
        <v>245089.47203963494</v>
      </c>
      <c r="AI21" s="5">
        <f t="shared" ca="1" si="19"/>
        <v>245334.56151167449</v>
      </c>
      <c r="AJ21" s="5">
        <f t="shared" ca="1" si="19"/>
        <v>245579.89607318622</v>
      </c>
      <c r="AK21" s="5">
        <f t="shared" ca="1" si="19"/>
        <v>245825.47596925913</v>
      </c>
      <c r="AL21" s="5">
        <f t="shared" ca="1" si="19"/>
        <v>246071.3014452286</v>
      </c>
      <c r="AM21" s="5">
        <f t="shared" ca="1" si="19"/>
        <v>246317.37274667379</v>
      </c>
      <c r="AN21" s="37">
        <f t="shared" ca="1" si="19"/>
        <v>246563.69011942035</v>
      </c>
      <c r="AO21" s="5">
        <f t="shared" ca="1" si="19"/>
        <v>246810.25380953975</v>
      </c>
      <c r="AP21" s="5">
        <f t="shared" ca="1" si="19"/>
        <v>247057.06406334933</v>
      </c>
      <c r="AQ21" s="5">
        <f t="shared" ca="1" si="19"/>
        <v>247304.12112741274</v>
      </c>
      <c r="AR21" s="5">
        <f t="shared" ca="1" si="19"/>
        <v>247551.42524853995</v>
      </c>
      <c r="AS21" s="5">
        <f t="shared" ca="1" si="19"/>
        <v>247798.97667378854</v>
      </c>
      <c r="AT21" s="5">
        <f t="shared" ca="1" si="19"/>
        <v>248046.77565046216</v>
      </c>
      <c r="AU21" s="5">
        <f t="shared" ca="1" si="19"/>
        <v>248294.82242611266</v>
      </c>
      <c r="AV21" s="5">
        <f t="shared" ca="1" si="19"/>
        <v>248543.11724853865</v>
      </c>
      <c r="AW21" s="5">
        <f t="shared" ca="1" si="19"/>
        <v>248791.66036578704</v>
      </c>
      <c r="AX21" s="5">
        <f t="shared" ca="1" si="19"/>
        <v>249040.45202615316</v>
      </c>
      <c r="AY21" s="5">
        <f t="shared" ca="1" si="19"/>
        <v>249289.49247817911</v>
      </c>
      <c r="AZ21" s="37">
        <f t="shared" ca="1" si="19"/>
        <v>249538.78197065729</v>
      </c>
      <c r="BA21" s="5">
        <f t="shared" ca="1" si="19"/>
        <v>249788.32075262771</v>
      </c>
      <c r="BB21" s="5">
        <f t="shared" ca="1" si="19"/>
        <v>250038.10907338036</v>
      </c>
      <c r="BC21" s="5">
        <f t="shared" ca="1" si="19"/>
        <v>250288.14718245369</v>
      </c>
      <c r="BD21" s="5">
        <f t="shared" ca="1" si="19"/>
        <v>250538.43532963633</v>
      </c>
      <c r="BE21" s="5">
        <f t="shared" ca="1" si="19"/>
        <v>250788.97376496586</v>
      </c>
      <c r="BF21" s="5">
        <f t="shared" ca="1" si="19"/>
        <v>251039.76273873096</v>
      </c>
      <c r="BG21" s="5">
        <f t="shared" ca="1" si="19"/>
        <v>251290.80250146962</v>
      </c>
      <c r="BH21" s="5">
        <f t="shared" ca="1" si="19"/>
        <v>251542.09330397105</v>
      </c>
      <c r="BI21" s="5">
        <f t="shared" ca="1" si="19"/>
        <v>251793.63539727501</v>
      </c>
      <c r="BJ21" s="5">
        <f t="shared" ca="1" si="19"/>
        <v>252045.4290326724</v>
      </c>
      <c r="BK21" s="5">
        <f t="shared" ca="1" si="19"/>
        <v>252297.47446170484</v>
      </c>
      <c r="BL21" s="37">
        <f t="shared" ca="1" si="19"/>
        <v>252549.77193616659</v>
      </c>
      <c r="BN21" s="27">
        <f ca="1">SUM(E21:P21)</f>
        <v>5309495.0967029016</v>
      </c>
      <c r="BO21" s="27">
        <f ca="1">SUM(Q21:AB21)</f>
        <v>3558197.3638092619</v>
      </c>
      <c r="BP21" s="27">
        <f ca="1">SUM(AC21:AN21)</f>
        <v>2942561.3490287457</v>
      </c>
      <c r="BQ21" s="27">
        <f ca="1">SUM(AO21:AZ21)</f>
        <v>2978066.9430885203</v>
      </c>
      <c r="BR21" s="27">
        <f ca="1">SUM(BA21:BL21)</f>
        <v>3014000.9554750542</v>
      </c>
    </row>
    <row r="23" spans="1:70" x14ac:dyDescent="0.25">
      <c r="B23" s="61" t="s">
        <v>161</v>
      </c>
      <c r="C23" s="4"/>
      <c r="D23" s="4"/>
      <c r="E23" s="41">
        <f>Inputs!$E$34/12*(1+Inputs!$F$34)^INT((E$3-1)/12)</f>
        <v>163854.16666666666</v>
      </c>
      <c r="F23" s="42">
        <f>Inputs!$E$34/12*(1+Inputs!$F$34)^INT((F$3-1)/12)</f>
        <v>163854.16666666666</v>
      </c>
      <c r="G23" s="42">
        <f>Inputs!$E$34/12*(1+Inputs!$F$34)^INT((G$3-1)/12)</f>
        <v>163854.16666666666</v>
      </c>
      <c r="H23" s="42">
        <f>Inputs!$E$34/12*(1+Inputs!$F$34)^INT((H$3-1)/12)</f>
        <v>163854.16666666666</v>
      </c>
      <c r="I23" s="42">
        <f>Inputs!$E$34/12*(1+Inputs!$F$34)^INT((I$3-1)/12)</f>
        <v>163854.16666666666</v>
      </c>
      <c r="J23" s="42">
        <f>Inputs!$E$34/12*(1+Inputs!$F$34)^INT((J$3-1)/12)</f>
        <v>163854.16666666666</v>
      </c>
      <c r="K23" s="42">
        <f>Inputs!$E$34/12*(1+Inputs!$F$34)^INT((K$3-1)/12)</f>
        <v>163854.16666666666</v>
      </c>
      <c r="L23" s="42">
        <f>Inputs!$E$34/12*(1+Inputs!$F$34)^INT((L$3-1)/12)</f>
        <v>163854.16666666666</v>
      </c>
      <c r="M23" s="42">
        <f>Inputs!$E$34/12*(1+Inputs!$F$34)^INT((M$3-1)/12)</f>
        <v>163854.16666666666</v>
      </c>
      <c r="N23" s="42">
        <f>Inputs!$E$34/12*(1+Inputs!$F$34)^INT((N$3-1)/12)</f>
        <v>163854.16666666666</v>
      </c>
      <c r="O23" s="42">
        <f>Inputs!$E$34/12*(1+Inputs!$F$34)^INT((O$3-1)/12)</f>
        <v>163854.16666666666</v>
      </c>
      <c r="P23" s="43">
        <f>Inputs!$E$34/12*(1+Inputs!$F$34)^INT((P$3-1)/12)</f>
        <v>163854.16666666666</v>
      </c>
      <c r="Q23" s="42">
        <f>Inputs!$E$34/12*(1+Inputs!$F$34)^INT((Q$3-1)/12)</f>
        <v>165976.01918465228</v>
      </c>
      <c r="R23" s="42">
        <f>Inputs!$E$34/12*(1+Inputs!$F$34)^INT((R$3-1)/12)</f>
        <v>165976.01918465228</v>
      </c>
      <c r="S23" s="42">
        <f>Inputs!$E$34/12*(1+Inputs!$F$34)^INT((S$3-1)/12)</f>
        <v>165976.01918465228</v>
      </c>
      <c r="T23" s="42">
        <f>Inputs!$E$34/12*(1+Inputs!$F$34)^INT((T$3-1)/12)</f>
        <v>165976.01918465228</v>
      </c>
      <c r="U23" s="42">
        <f>Inputs!$E$34/12*(1+Inputs!$F$34)^INT((U$3-1)/12)</f>
        <v>165976.01918465228</v>
      </c>
      <c r="V23" s="42">
        <f>Inputs!$E$34/12*(1+Inputs!$F$34)^INT((V$3-1)/12)</f>
        <v>165976.01918465228</v>
      </c>
      <c r="W23" s="42">
        <f>Inputs!$E$34/12*(1+Inputs!$F$34)^INT((W$3-1)/12)</f>
        <v>165976.01918465228</v>
      </c>
      <c r="X23" s="42">
        <f>Inputs!$E$34/12*(1+Inputs!$F$34)^INT((X$3-1)/12)</f>
        <v>165976.01918465228</v>
      </c>
      <c r="Y23" s="42">
        <f>Inputs!$E$34/12*(1+Inputs!$F$34)^INT((Y$3-1)/12)</f>
        <v>165976.01918465228</v>
      </c>
      <c r="Z23" s="42">
        <f>Inputs!$E$34/12*(1+Inputs!$F$34)^INT((Z$3-1)/12)</f>
        <v>165976.01918465228</v>
      </c>
      <c r="AA23" s="42">
        <f>Inputs!$E$34/12*(1+Inputs!$F$34)^INT((AA$3-1)/12)</f>
        <v>165976.01918465228</v>
      </c>
      <c r="AB23" s="43">
        <f>Inputs!$E$34/12*(1+Inputs!$F$34)^INT((AB$3-1)/12)</f>
        <v>165976.01918465228</v>
      </c>
      <c r="AC23" s="42">
        <f>Inputs!$E$34/12*(1+Inputs!$F$34)^INT((AC$3-1)/12)</f>
        <v>168125.3489294895</v>
      </c>
      <c r="AD23" s="42">
        <f>Inputs!$E$34/12*(1+Inputs!$F$34)^INT((AD$3-1)/12)</f>
        <v>168125.3489294895</v>
      </c>
      <c r="AE23" s="42">
        <f>Inputs!$E$34/12*(1+Inputs!$F$34)^INT((AE$3-1)/12)</f>
        <v>168125.3489294895</v>
      </c>
      <c r="AF23" s="42">
        <f>Inputs!$E$34/12*(1+Inputs!$F$34)^INT((AF$3-1)/12)</f>
        <v>168125.3489294895</v>
      </c>
      <c r="AG23" s="42">
        <f>Inputs!$E$34/12*(1+Inputs!$F$34)^INT((AG$3-1)/12)</f>
        <v>168125.3489294895</v>
      </c>
      <c r="AH23" s="42">
        <f>Inputs!$E$34/12*(1+Inputs!$F$34)^INT((AH$3-1)/12)</f>
        <v>168125.3489294895</v>
      </c>
      <c r="AI23" s="42">
        <f>Inputs!$E$34/12*(1+Inputs!$F$34)^INT((AI$3-1)/12)</f>
        <v>168125.3489294895</v>
      </c>
      <c r="AJ23" s="42">
        <f>Inputs!$E$34/12*(1+Inputs!$F$34)^INT((AJ$3-1)/12)</f>
        <v>168125.3489294895</v>
      </c>
      <c r="AK23" s="42">
        <f>Inputs!$E$34/12*(1+Inputs!$F$34)^INT((AK$3-1)/12)</f>
        <v>168125.3489294895</v>
      </c>
      <c r="AL23" s="42">
        <f>Inputs!$E$34/12*(1+Inputs!$F$34)^INT((AL$3-1)/12)</f>
        <v>168125.3489294895</v>
      </c>
      <c r="AM23" s="42">
        <f>Inputs!$E$34/12*(1+Inputs!$F$34)^INT((AM$3-1)/12)</f>
        <v>168125.3489294895</v>
      </c>
      <c r="AN23" s="43">
        <f>Inputs!$E$34/12*(1+Inputs!$F$34)^INT((AN$3-1)/12)</f>
        <v>168125.3489294895</v>
      </c>
      <c r="AO23" s="42">
        <f>Inputs!$E$34/12*(1+Inputs!$F$34)^INT((AO$3-1)/12)</f>
        <v>170302.51172138215</v>
      </c>
      <c r="AP23" s="42">
        <f>Inputs!$E$34/12*(1+Inputs!$F$34)^INT((AP$3-1)/12)</f>
        <v>170302.51172138215</v>
      </c>
      <c r="AQ23" s="42">
        <f>Inputs!$E$34/12*(1+Inputs!$F$34)^INT((AQ$3-1)/12)</f>
        <v>170302.51172138215</v>
      </c>
      <c r="AR23" s="42">
        <f>Inputs!$E$34/12*(1+Inputs!$F$34)^INT((AR$3-1)/12)</f>
        <v>170302.51172138215</v>
      </c>
      <c r="AS23" s="42">
        <f>Inputs!$E$34/12*(1+Inputs!$F$34)^INT((AS$3-1)/12)</f>
        <v>170302.51172138215</v>
      </c>
      <c r="AT23" s="42">
        <f>Inputs!$E$34/12*(1+Inputs!$F$34)^INT((AT$3-1)/12)</f>
        <v>170302.51172138215</v>
      </c>
      <c r="AU23" s="42">
        <f>Inputs!$E$34/12*(1+Inputs!$F$34)^INT((AU$3-1)/12)</f>
        <v>170302.51172138215</v>
      </c>
      <c r="AV23" s="42">
        <f>Inputs!$E$34/12*(1+Inputs!$F$34)^INT((AV$3-1)/12)</f>
        <v>170302.51172138215</v>
      </c>
      <c r="AW23" s="42">
        <f>Inputs!$E$34/12*(1+Inputs!$F$34)^INT((AW$3-1)/12)</f>
        <v>170302.51172138215</v>
      </c>
      <c r="AX23" s="42">
        <f>Inputs!$E$34/12*(1+Inputs!$F$34)^INT((AX$3-1)/12)</f>
        <v>170302.51172138215</v>
      </c>
      <c r="AY23" s="42">
        <f>Inputs!$E$34/12*(1+Inputs!$F$34)^INT((AY$3-1)/12)</f>
        <v>170302.51172138215</v>
      </c>
      <c r="AZ23" s="43">
        <f>Inputs!$E$34/12*(1+Inputs!$F$34)^INT((AZ$3-1)/12)</f>
        <v>170302.51172138215</v>
      </c>
      <c r="BA23" s="42">
        <f>Inputs!$E$34/12*(1+Inputs!$F$34)^INT((BA$3-1)/12)</f>
        <v>172507.86798827775</v>
      </c>
      <c r="BB23" s="42">
        <f>Inputs!$E$34/12*(1+Inputs!$F$34)^INT((BB$3-1)/12)</f>
        <v>172507.86798827775</v>
      </c>
      <c r="BC23" s="42">
        <f>Inputs!$E$34/12*(1+Inputs!$F$34)^INT((BC$3-1)/12)</f>
        <v>172507.86798827775</v>
      </c>
      <c r="BD23" s="42">
        <f>Inputs!$E$34/12*(1+Inputs!$F$34)^INT((BD$3-1)/12)</f>
        <v>172507.86798827775</v>
      </c>
      <c r="BE23" s="42">
        <f>Inputs!$E$34/12*(1+Inputs!$F$34)^INT((BE$3-1)/12)</f>
        <v>172507.86798827775</v>
      </c>
      <c r="BF23" s="42">
        <f>Inputs!$E$34/12*(1+Inputs!$F$34)^INT((BF$3-1)/12)</f>
        <v>172507.86798827775</v>
      </c>
      <c r="BG23" s="42">
        <f>Inputs!$E$34/12*(1+Inputs!$F$34)^INT((BG$3-1)/12)</f>
        <v>172507.86798827775</v>
      </c>
      <c r="BH23" s="42">
        <f>Inputs!$E$34/12*(1+Inputs!$F$34)^INT((BH$3-1)/12)</f>
        <v>172507.86798827775</v>
      </c>
      <c r="BI23" s="42">
        <f>Inputs!$E$34/12*(1+Inputs!$F$34)^INT((BI$3-1)/12)</f>
        <v>172507.86798827775</v>
      </c>
      <c r="BJ23" s="42">
        <f>Inputs!$E$34/12*(1+Inputs!$F$34)^INT((BJ$3-1)/12)</f>
        <v>172507.86798827775</v>
      </c>
      <c r="BK23" s="42">
        <f>Inputs!$E$34/12*(1+Inputs!$F$34)^INT((BK$3-1)/12)</f>
        <v>172507.86798827775</v>
      </c>
      <c r="BL23" s="44">
        <f>Inputs!$E$34/12*(1+Inputs!$F$34)^INT((BL$3-1)/12)</f>
        <v>172507.86798827775</v>
      </c>
      <c r="BN23" s="24">
        <f t="shared" ref="BN23:BN24" si="20">SUM(E23:P23)</f>
        <v>1966250.0000000002</v>
      </c>
      <c r="BO23" s="24">
        <f t="shared" ref="BO23:BO28" si="21">SUM(Q23:AB23)</f>
        <v>1991712.2302158272</v>
      </c>
      <c r="BP23" s="24">
        <f t="shared" ref="BP23:BP28" si="22">SUM(AC23:AN23)</f>
        <v>2017504.187153874</v>
      </c>
      <c r="BQ23" s="24">
        <f t="shared" ref="BQ23:BQ28" si="23">SUM(AO23:AZ23)</f>
        <v>2043630.1406565858</v>
      </c>
      <c r="BR23" s="24">
        <f t="shared" ref="BR23:BR28" si="24">SUM(BA23:BL23)</f>
        <v>2070094.4158593325</v>
      </c>
    </row>
    <row r="24" spans="1:70" x14ac:dyDescent="0.25">
      <c r="B24" s="97" t="s">
        <v>162</v>
      </c>
      <c r="C24" s="4"/>
      <c r="D24" s="4"/>
      <c r="E24" s="46">
        <f>Inputs!$I$34/12*(1+Inputs!$J$34)^(INT(E$3-1)/12)</f>
        <v>16634.166666666668</v>
      </c>
      <c r="F24" s="47">
        <f>Inputs!$I$34/12*(1+Inputs!$J$34)^(INT(F$3-1)/12)</f>
        <v>16659.101721937881</v>
      </c>
      <c r="G24" s="47">
        <f>Inputs!$I$34/12*(1+Inputs!$J$34)^(INT(G$3-1)/12)</f>
        <v>16684.074155515675</v>
      </c>
      <c r="H24" s="47">
        <f>Inputs!$I$34/12*(1+Inputs!$J$34)^(INT(H$3-1)/12)</f>
        <v>16709.084023431114</v>
      </c>
      <c r="I24" s="47">
        <f>Inputs!$I$34/12*(1+Inputs!$J$34)^(INT(I$3-1)/12)</f>
        <v>16734.131381799267</v>
      </c>
      <c r="J24" s="47">
        <f>Inputs!$I$34/12*(1+Inputs!$J$34)^(INT(J$3-1)/12)</f>
        <v>16759.216286819308</v>
      </c>
      <c r="K24" s="47">
        <f>Inputs!$I$34/12*(1+Inputs!$J$34)^(INT(K$3-1)/12)</f>
        <v>16784.338794774663</v>
      </c>
      <c r="L24" s="47">
        <f>Inputs!$I$34/12*(1+Inputs!$J$34)^(INT(L$3-1)/12)</f>
        <v>16809.498962033125</v>
      </c>
      <c r="M24" s="47">
        <f>Inputs!$I$34/12*(1+Inputs!$J$34)^(INT(M$3-1)/12)</f>
        <v>16834.696845046983</v>
      </c>
      <c r="N24" s="47">
        <f>Inputs!$I$34/12*(1+Inputs!$J$34)^(INT(N$3-1)/12)</f>
        <v>16859.932500353152</v>
      </c>
      <c r="O24" s="47">
        <f>Inputs!$I$34/12*(1+Inputs!$J$34)^(INT(O$3-1)/12)</f>
        <v>16885.205984573291</v>
      </c>
      <c r="P24" s="48">
        <f>Inputs!$I$34/12*(1+Inputs!$J$34)^(INT(P$3-1)/12)</f>
        <v>16910.517354413947</v>
      </c>
      <c r="Q24" s="47">
        <f>Inputs!$I$34/12*(1+Inputs!$J$34)^(INT(Q$3-1)/12)</f>
        <v>16935.866666666669</v>
      </c>
      <c r="R24" s="47">
        <f>Inputs!$I$34/12*(1+Inputs!$J$34)^(INT(R$3-1)/12)</f>
        <v>16961.253978208126</v>
      </c>
      <c r="S24" s="47">
        <f>Inputs!$I$34/12*(1+Inputs!$J$34)^(INT(S$3-1)/12)</f>
        <v>16986.679346000259</v>
      </c>
      <c r="T24" s="47">
        <f>Inputs!$I$34/12*(1+Inputs!$J$34)^(INT(T$3-1)/12)</f>
        <v>17012.1428270904</v>
      </c>
      <c r="U24" s="47">
        <f>Inputs!$I$34/12*(1+Inputs!$J$34)^(INT(U$3-1)/12)</f>
        <v>17037.644478611379</v>
      </c>
      <c r="V24" s="47">
        <f>Inputs!$I$34/12*(1+Inputs!$J$34)^(INT(V$3-1)/12)</f>
        <v>17063.184357781691</v>
      </c>
      <c r="W24" s="47">
        <f>Inputs!$I$34/12*(1+Inputs!$J$34)^(INT(W$3-1)/12)</f>
        <v>17088.762521905581</v>
      </c>
      <c r="X24" s="47">
        <f>Inputs!$I$34/12*(1+Inputs!$J$34)^(INT(X$3-1)/12)</f>
        <v>17114.379028373212</v>
      </c>
      <c r="Y24" s="47">
        <f>Inputs!$I$34/12*(1+Inputs!$J$34)^(INT(Y$3-1)/12)</f>
        <v>17140.033934660769</v>
      </c>
      <c r="Z24" s="47">
        <f>Inputs!$I$34/12*(1+Inputs!$J$34)^(INT(Z$3-1)/12)</f>
        <v>17165.727298330599</v>
      </c>
      <c r="AA24" s="47">
        <f>Inputs!$I$34/12*(1+Inputs!$J$34)^(INT(AA$3-1)/12)</f>
        <v>17191.459177031331</v>
      </c>
      <c r="AB24" s="48">
        <f>Inputs!$I$34/12*(1+Inputs!$J$34)^(INT(AB$3-1)/12)</f>
        <v>17217.229628498015</v>
      </c>
      <c r="AC24" s="47">
        <f>Inputs!$I$34/12*(1+Inputs!$J$34)^(INT(AC$3-1)/12)</f>
        <v>17243.038710552242</v>
      </c>
      <c r="AD24" s="47">
        <f>Inputs!$I$34/12*(1+Inputs!$J$34)^(INT(AD$3-1)/12)</f>
        <v>17268.886481102294</v>
      </c>
      <c r="AE24" s="47">
        <f>Inputs!$I$34/12*(1+Inputs!$J$34)^(INT(AE$3-1)/12)</f>
        <v>17294.772998143239</v>
      </c>
      <c r="AF24" s="47">
        <f>Inputs!$I$34/12*(1+Inputs!$J$34)^(INT(AF$3-1)/12)</f>
        <v>17320.698319757092</v>
      </c>
      <c r="AG24" s="47">
        <f>Inputs!$I$34/12*(1+Inputs!$J$34)^(INT(AG$3-1)/12)</f>
        <v>17346.662504112934</v>
      </c>
      <c r="AH24" s="47">
        <f>Inputs!$I$34/12*(1+Inputs!$J$34)^(INT(AH$3-1)/12)</f>
        <v>17372.66560946704</v>
      </c>
      <c r="AI24" s="47">
        <f>Inputs!$I$34/12*(1+Inputs!$J$34)^(INT(AI$3-1)/12)</f>
        <v>17398.707694163018</v>
      </c>
      <c r="AJ24" s="47">
        <f>Inputs!$I$34/12*(1+Inputs!$J$34)^(INT(AJ$3-1)/12)</f>
        <v>17424.788816631928</v>
      </c>
      <c r="AK24" s="47">
        <f>Inputs!$I$34/12*(1+Inputs!$J$34)^(INT(AK$3-1)/12)</f>
        <v>17450.909035392426</v>
      </c>
      <c r="AL24" s="47">
        <f>Inputs!$I$34/12*(1+Inputs!$J$34)^(INT(AL$3-1)/12)</f>
        <v>17477.068409050884</v>
      </c>
      <c r="AM24" s="47">
        <f>Inputs!$I$34/12*(1+Inputs!$J$34)^(INT(AM$3-1)/12)</f>
        <v>17503.266996301529</v>
      </c>
      <c r="AN24" s="48">
        <f>Inputs!$I$34/12*(1+Inputs!$J$34)^(INT(AN$3-1)/12)</f>
        <v>17529.504855926571</v>
      </c>
      <c r="AO24" s="47">
        <f>Inputs!$I$34/12*(1+Inputs!$J$34)^(INT(AO$3-1)/12)</f>
        <v>17555.782046796336</v>
      </c>
      <c r="AP24" s="47">
        <f>Inputs!$I$34/12*(1+Inputs!$J$34)^(INT(AP$3-1)/12)</f>
        <v>17582.098627869404</v>
      </c>
      <c r="AQ24" s="47">
        <f>Inputs!$I$34/12*(1+Inputs!$J$34)^(INT(AQ$3-1)/12)</f>
        <v>17608.454658192724</v>
      </c>
      <c r="AR24" s="47">
        <f>Inputs!$I$34/12*(1+Inputs!$J$34)^(INT(AR$3-1)/12)</f>
        <v>17634.850196901763</v>
      </c>
      <c r="AS24" s="47">
        <f>Inputs!$I$34/12*(1+Inputs!$J$34)^(INT(AS$3-1)/12)</f>
        <v>17661.285303220644</v>
      </c>
      <c r="AT24" s="47">
        <f>Inputs!$I$34/12*(1+Inputs!$J$34)^(INT(AT$3-1)/12)</f>
        <v>17687.760036462252</v>
      </c>
      <c r="AU24" s="47">
        <f>Inputs!$I$34/12*(1+Inputs!$J$34)^(INT(AU$3-1)/12)</f>
        <v>17714.274456028394</v>
      </c>
      <c r="AV24" s="47">
        <f>Inputs!$I$34/12*(1+Inputs!$J$34)^(INT(AV$3-1)/12)</f>
        <v>17740.828621409917</v>
      </c>
      <c r="AW24" s="47">
        <f>Inputs!$I$34/12*(1+Inputs!$J$34)^(INT(AW$3-1)/12)</f>
        <v>17767.422592186849</v>
      </c>
      <c r="AX24" s="47">
        <f>Inputs!$I$34/12*(1+Inputs!$J$34)^(INT(AX$3-1)/12)</f>
        <v>17794.056428028529</v>
      </c>
      <c r="AY24" s="47">
        <f>Inputs!$I$34/12*(1+Inputs!$J$34)^(INT(AY$3-1)/12)</f>
        <v>17820.730188693746</v>
      </c>
      <c r="AZ24" s="48">
        <f>Inputs!$I$34/12*(1+Inputs!$J$34)^(INT(AZ$3-1)/12)</f>
        <v>17847.44393403086</v>
      </c>
      <c r="BA24" s="47">
        <f>Inputs!$I$34/12*(1+Inputs!$J$34)^(INT(BA$3-1)/12)</f>
        <v>17874.197723977944</v>
      </c>
      <c r="BB24" s="47">
        <f>Inputs!$I$34/12*(1+Inputs!$J$34)^(INT(BB$3-1)/12)</f>
        <v>17900.991618562948</v>
      </c>
      <c r="BC24" s="47">
        <f>Inputs!$I$34/12*(1+Inputs!$J$34)^(INT(BC$3-1)/12)</f>
        <v>17927.825677903762</v>
      </c>
      <c r="BD24" s="47">
        <f>Inputs!$I$34/12*(1+Inputs!$J$34)^(INT(BD$3-1)/12)</f>
        <v>17954.699962208429</v>
      </c>
      <c r="BE24" s="47">
        <f>Inputs!$I$34/12*(1+Inputs!$J$34)^(INT(BE$3-1)/12)</f>
        <v>17981.614531775227</v>
      </c>
      <c r="BF24" s="47">
        <f>Inputs!$I$34/12*(1+Inputs!$J$34)^(INT(BF$3-1)/12)</f>
        <v>18008.569446992828</v>
      </c>
      <c r="BG24" s="47">
        <f>Inputs!$I$34/12*(1+Inputs!$J$34)^(INT(BG$3-1)/12)</f>
        <v>18035.564768340428</v>
      </c>
      <c r="BH24" s="47">
        <f>Inputs!$I$34/12*(1+Inputs!$J$34)^(INT(BH$3-1)/12)</f>
        <v>18062.600556387886</v>
      </c>
      <c r="BI24" s="47">
        <f>Inputs!$I$34/12*(1+Inputs!$J$34)^(INT(BI$3-1)/12)</f>
        <v>18089.676871795855</v>
      </c>
      <c r="BJ24" s="47">
        <f>Inputs!$I$34/12*(1+Inputs!$J$34)^(INT(BJ$3-1)/12)</f>
        <v>18116.793775315913</v>
      </c>
      <c r="BK24" s="47">
        <f>Inputs!$I$34/12*(1+Inputs!$J$34)^(INT(BK$3-1)/12)</f>
        <v>18143.951327790717</v>
      </c>
      <c r="BL24" s="49">
        <f>Inputs!$I$34/12*(1+Inputs!$J$34)^(INT(BL$3-1)/12)</f>
        <v>18171.149590154124</v>
      </c>
      <c r="BN24" s="25">
        <f t="shared" si="20"/>
        <v>201263.96467736506</v>
      </c>
      <c r="BO24" s="25">
        <f t="shared" si="21"/>
        <v>204914.36324315806</v>
      </c>
      <c r="BP24" s="25">
        <f t="shared" si="22"/>
        <v>208630.97043060116</v>
      </c>
      <c r="BQ24" s="25">
        <f t="shared" si="23"/>
        <v>212414.98708982143</v>
      </c>
      <c r="BR24" s="25">
        <f t="shared" si="24"/>
        <v>216267.63585120605</v>
      </c>
    </row>
    <row r="25" spans="1:70" x14ac:dyDescent="0.25">
      <c r="B25" s="98" t="s">
        <v>122</v>
      </c>
      <c r="C25" s="4"/>
      <c r="D25" s="4"/>
      <c r="E25" s="99">
        <f>SUM(E23:E24)</f>
        <v>180488.33333333331</v>
      </c>
      <c r="F25" s="53">
        <f t="shared" ref="F25:BL25" si="25">SUM(F23:F24)</f>
        <v>180513.26838860454</v>
      </c>
      <c r="G25" s="53">
        <f t="shared" si="25"/>
        <v>180538.24082218233</v>
      </c>
      <c r="H25" s="53">
        <f t="shared" si="25"/>
        <v>180563.25069009778</v>
      </c>
      <c r="I25" s="53">
        <f t="shared" si="25"/>
        <v>180588.29804846592</v>
      </c>
      <c r="J25" s="53">
        <f t="shared" si="25"/>
        <v>180613.38295348597</v>
      </c>
      <c r="K25" s="53">
        <f t="shared" si="25"/>
        <v>180638.50546144132</v>
      </c>
      <c r="L25" s="53">
        <f t="shared" si="25"/>
        <v>180663.66562869979</v>
      </c>
      <c r="M25" s="53">
        <f t="shared" si="25"/>
        <v>180688.86351171363</v>
      </c>
      <c r="N25" s="53">
        <f t="shared" si="25"/>
        <v>180714.0991670198</v>
      </c>
      <c r="O25" s="53">
        <f t="shared" si="25"/>
        <v>180739.37265123994</v>
      </c>
      <c r="P25" s="53">
        <f t="shared" si="25"/>
        <v>180764.68402108061</v>
      </c>
      <c r="Q25" s="53">
        <f t="shared" si="25"/>
        <v>182911.88585131895</v>
      </c>
      <c r="R25" s="53">
        <f t="shared" si="25"/>
        <v>182937.27316286039</v>
      </c>
      <c r="S25" s="53">
        <f t="shared" si="25"/>
        <v>182962.69853065253</v>
      </c>
      <c r="T25" s="53">
        <f t="shared" si="25"/>
        <v>182988.16201174268</v>
      </c>
      <c r="U25" s="53">
        <f t="shared" si="25"/>
        <v>183013.66366326367</v>
      </c>
      <c r="V25" s="53">
        <f t="shared" si="25"/>
        <v>183039.20354243397</v>
      </c>
      <c r="W25" s="53">
        <f t="shared" si="25"/>
        <v>183064.78170655787</v>
      </c>
      <c r="X25" s="53">
        <f t="shared" si="25"/>
        <v>183090.3982130255</v>
      </c>
      <c r="Y25" s="53">
        <f t="shared" si="25"/>
        <v>183116.05311931306</v>
      </c>
      <c r="Z25" s="53">
        <f t="shared" si="25"/>
        <v>183141.74648298288</v>
      </c>
      <c r="AA25" s="53">
        <f t="shared" si="25"/>
        <v>183167.47836168361</v>
      </c>
      <c r="AB25" s="53">
        <f t="shared" si="25"/>
        <v>183193.24881315031</v>
      </c>
      <c r="AC25" s="53">
        <f t="shared" si="25"/>
        <v>185368.38764004174</v>
      </c>
      <c r="AD25" s="53">
        <f t="shared" si="25"/>
        <v>185394.23541059179</v>
      </c>
      <c r="AE25" s="53">
        <f t="shared" si="25"/>
        <v>185420.12192763275</v>
      </c>
      <c r="AF25" s="53">
        <f t="shared" si="25"/>
        <v>185446.04724924659</v>
      </c>
      <c r="AG25" s="53">
        <f t="shared" si="25"/>
        <v>185472.01143360243</v>
      </c>
      <c r="AH25" s="53">
        <f t="shared" si="25"/>
        <v>185498.01453895654</v>
      </c>
      <c r="AI25" s="53">
        <f t="shared" si="25"/>
        <v>185524.05662365252</v>
      </c>
      <c r="AJ25" s="53">
        <f t="shared" si="25"/>
        <v>185550.13774612141</v>
      </c>
      <c r="AK25" s="53">
        <f t="shared" si="25"/>
        <v>185576.25796488192</v>
      </c>
      <c r="AL25" s="53">
        <f t="shared" si="25"/>
        <v>185602.41733854037</v>
      </c>
      <c r="AM25" s="53">
        <f t="shared" si="25"/>
        <v>185628.61592579103</v>
      </c>
      <c r="AN25" s="53">
        <f t="shared" si="25"/>
        <v>185654.85378541605</v>
      </c>
      <c r="AO25" s="53">
        <f t="shared" si="25"/>
        <v>187858.2937681785</v>
      </c>
      <c r="AP25" s="53">
        <f t="shared" si="25"/>
        <v>187884.61034925154</v>
      </c>
      <c r="AQ25" s="53">
        <f t="shared" si="25"/>
        <v>187910.96637957488</v>
      </c>
      <c r="AR25" s="53">
        <f t="shared" si="25"/>
        <v>187937.36191828392</v>
      </c>
      <c r="AS25" s="53">
        <f t="shared" si="25"/>
        <v>187963.7970246028</v>
      </c>
      <c r="AT25" s="53">
        <f t="shared" si="25"/>
        <v>187990.2717578444</v>
      </c>
      <c r="AU25" s="53">
        <f t="shared" si="25"/>
        <v>188016.78617741054</v>
      </c>
      <c r="AV25" s="53">
        <f t="shared" si="25"/>
        <v>188043.34034279207</v>
      </c>
      <c r="AW25" s="53">
        <f t="shared" si="25"/>
        <v>188069.93431356899</v>
      </c>
      <c r="AX25" s="53">
        <f t="shared" si="25"/>
        <v>188096.56814941068</v>
      </c>
      <c r="AY25" s="53">
        <f t="shared" si="25"/>
        <v>188123.24191007589</v>
      </c>
      <c r="AZ25" s="53">
        <f t="shared" si="25"/>
        <v>188149.95565541301</v>
      </c>
      <c r="BA25" s="53">
        <f t="shared" si="25"/>
        <v>190382.06571225569</v>
      </c>
      <c r="BB25" s="53">
        <f t="shared" si="25"/>
        <v>190408.85960684071</v>
      </c>
      <c r="BC25" s="53">
        <f t="shared" si="25"/>
        <v>190435.69366618153</v>
      </c>
      <c r="BD25" s="53">
        <f t="shared" si="25"/>
        <v>190462.56795048618</v>
      </c>
      <c r="BE25" s="53">
        <f t="shared" si="25"/>
        <v>190489.48252005299</v>
      </c>
      <c r="BF25" s="53">
        <f t="shared" si="25"/>
        <v>190516.43743527058</v>
      </c>
      <c r="BG25" s="53">
        <f t="shared" si="25"/>
        <v>190543.43275661819</v>
      </c>
      <c r="BH25" s="53">
        <f t="shared" si="25"/>
        <v>190570.46854466564</v>
      </c>
      <c r="BI25" s="53">
        <f t="shared" si="25"/>
        <v>190597.5448600736</v>
      </c>
      <c r="BJ25" s="53">
        <f t="shared" si="25"/>
        <v>190624.66176359367</v>
      </c>
      <c r="BK25" s="53">
        <f t="shared" si="25"/>
        <v>190651.81931606846</v>
      </c>
      <c r="BL25" s="54">
        <f t="shared" si="25"/>
        <v>190679.01757843187</v>
      </c>
      <c r="BN25" s="31">
        <f t="shared" ref="BN25:BN28" si="26">SUM(E25:P25)</f>
        <v>2167513.964677365</v>
      </c>
      <c r="BO25" s="31">
        <f t="shared" si="21"/>
        <v>2196626.5934589854</v>
      </c>
      <c r="BP25" s="31">
        <f t="shared" si="22"/>
        <v>2226135.1575844749</v>
      </c>
      <c r="BQ25" s="31">
        <f t="shared" si="23"/>
        <v>2256045.1277464074</v>
      </c>
      <c r="BR25" s="31">
        <f t="shared" si="24"/>
        <v>2286362.0517105395</v>
      </c>
    </row>
    <row r="26" spans="1:70" x14ac:dyDescent="0.25">
      <c r="B26" s="55" t="s">
        <v>163</v>
      </c>
      <c r="E26" s="5">
        <f t="shared" ref="E26:BL26" ca="1" si="27">E21-E25</f>
        <v>27733.795006712666</v>
      </c>
      <c r="F26" s="5">
        <f t="shared" ca="1" si="27"/>
        <v>86551.213959319721</v>
      </c>
      <c r="G26" s="5">
        <f t="shared" ca="1" si="27"/>
        <v>140318.01590990921</v>
      </c>
      <c r="H26" s="5">
        <f t="shared" ca="1" si="27"/>
        <v>188973.79815140113</v>
      </c>
      <c r="I26" s="5">
        <f t="shared" ca="1" si="27"/>
        <v>290760.90167150571</v>
      </c>
      <c r="J26" s="5">
        <f t="shared" ca="1" si="27"/>
        <v>314498.80180020572</v>
      </c>
      <c r="K26" s="5">
        <f t="shared" ca="1" si="27"/>
        <v>333629.82205375447</v>
      </c>
      <c r="L26" s="5">
        <f t="shared" ca="1" si="27"/>
        <v>348099.1906432244</v>
      </c>
      <c r="M26" s="5">
        <f t="shared" ca="1" si="27"/>
        <v>357851.53755489393</v>
      </c>
      <c r="N26" s="5">
        <f t="shared" ca="1" si="27"/>
        <v>362830.88806461333</v>
      </c>
      <c r="O26" s="5">
        <f t="shared" ca="1" si="27"/>
        <v>375136.38541949005</v>
      </c>
      <c r="P26" s="37">
        <f t="shared" ca="1" si="27"/>
        <v>315596.78179050545</v>
      </c>
      <c r="Q26" s="5">
        <f t="shared" ca="1" si="27"/>
        <v>258969.63832842483</v>
      </c>
      <c r="R26" s="5">
        <f t="shared" ca="1" si="27"/>
        <v>209558.87789959813</v>
      </c>
      <c r="S26" s="5">
        <f t="shared" ca="1" si="27"/>
        <v>173257.62011090273</v>
      </c>
      <c r="T26" s="5">
        <f t="shared" ca="1" si="27"/>
        <v>141405.73946241054</v>
      </c>
      <c r="U26" s="5">
        <f t="shared" ca="1" si="27"/>
        <v>114056.2802990062</v>
      </c>
      <c r="V26" s="5">
        <f t="shared" ca="1" si="27"/>
        <v>91262.866455581272</v>
      </c>
      <c r="W26" s="5">
        <f t="shared" ca="1" si="27"/>
        <v>73079.707539684372</v>
      </c>
      <c r="X26" s="5">
        <f t="shared" ca="1" si="27"/>
        <v>59561.605282241304</v>
      </c>
      <c r="Y26" s="5">
        <f t="shared" ca="1" si="27"/>
        <v>59778.602379448974</v>
      </c>
      <c r="Z26" s="5">
        <f t="shared" ca="1" si="27"/>
        <v>59995.803671277652</v>
      </c>
      <c r="AA26" s="5">
        <f t="shared" ca="1" si="27"/>
        <v>60213.209342731338</v>
      </c>
      <c r="AB26" s="37">
        <f t="shared" ca="1" si="27"/>
        <v>60430.819578968949</v>
      </c>
      <c r="AC26" s="5">
        <f t="shared" ca="1" si="27"/>
        <v>58499.304820469551</v>
      </c>
      <c r="AD26" s="5">
        <f t="shared" ca="1" si="27"/>
        <v>58717.324742380035</v>
      </c>
      <c r="AE26" s="5">
        <f t="shared" ca="1" si="27"/>
        <v>58935.54978549201</v>
      </c>
      <c r="AF26" s="5">
        <f t="shared" ca="1" si="27"/>
        <v>59153.980135591351</v>
      </c>
      <c r="AG26" s="5">
        <f t="shared" ca="1" si="27"/>
        <v>59372.61597862019</v>
      </c>
      <c r="AH26" s="5">
        <f t="shared" ca="1" si="27"/>
        <v>59591.4575006784</v>
      </c>
      <c r="AI26" s="5">
        <f t="shared" ca="1" si="27"/>
        <v>59810.504888021969</v>
      </c>
      <c r="AJ26" s="5">
        <f t="shared" ca="1" si="27"/>
        <v>60029.758327064803</v>
      </c>
      <c r="AK26" s="5">
        <f t="shared" ca="1" si="27"/>
        <v>60249.21800437721</v>
      </c>
      <c r="AL26" s="5">
        <f t="shared" ca="1" si="27"/>
        <v>60468.884106688231</v>
      </c>
      <c r="AM26" s="5">
        <f t="shared" ca="1" si="27"/>
        <v>60688.756820882758</v>
      </c>
      <c r="AN26" s="37">
        <f t="shared" ca="1" si="27"/>
        <v>60908.8363340043</v>
      </c>
      <c r="AO26" s="5">
        <f t="shared" ca="1" si="27"/>
        <v>58951.96004136125</v>
      </c>
      <c r="AP26" s="5">
        <f t="shared" ca="1" si="27"/>
        <v>59172.453714097792</v>
      </c>
      <c r="AQ26" s="5">
        <f t="shared" ca="1" si="27"/>
        <v>59393.154747837863</v>
      </c>
      <c r="AR26" s="5">
        <f t="shared" ca="1" si="27"/>
        <v>59614.063330256031</v>
      </c>
      <c r="AS26" s="5">
        <f t="shared" ca="1" si="27"/>
        <v>59835.179649185739</v>
      </c>
      <c r="AT26" s="5">
        <f t="shared" ca="1" si="27"/>
        <v>60056.503892617766</v>
      </c>
      <c r="AU26" s="5">
        <f t="shared" ca="1" si="27"/>
        <v>60278.036248702119</v>
      </c>
      <c r="AV26" s="5">
        <f t="shared" ca="1" si="27"/>
        <v>60499.776905746578</v>
      </c>
      <c r="AW26" s="5">
        <f t="shared" ca="1" si="27"/>
        <v>60721.726052218059</v>
      </c>
      <c r="AX26" s="5">
        <f t="shared" ca="1" si="27"/>
        <v>60943.883876742475</v>
      </c>
      <c r="AY26" s="5">
        <f t="shared" ca="1" si="27"/>
        <v>61166.25056810322</v>
      </c>
      <c r="AZ26" s="37">
        <f t="shared" ca="1" si="27"/>
        <v>61388.826315244281</v>
      </c>
      <c r="BA26" s="5">
        <f t="shared" ca="1" si="27"/>
        <v>59406.255040372023</v>
      </c>
      <c r="BB26" s="5">
        <f t="shared" ca="1" si="27"/>
        <v>59629.249466539652</v>
      </c>
      <c r="BC26" s="5">
        <f t="shared" ca="1" si="27"/>
        <v>59852.453516272159</v>
      </c>
      <c r="BD26" s="5">
        <f t="shared" ca="1" si="27"/>
        <v>60075.86737915015</v>
      </c>
      <c r="BE26" s="5">
        <f t="shared" ca="1" si="27"/>
        <v>60299.491244912875</v>
      </c>
      <c r="BF26" s="5">
        <f t="shared" ca="1" si="27"/>
        <v>60523.325303460384</v>
      </c>
      <c r="BG26" s="5">
        <f t="shared" ca="1" si="27"/>
        <v>60747.369744851429</v>
      </c>
      <c r="BH26" s="5">
        <f t="shared" ca="1" si="27"/>
        <v>60971.624759305414</v>
      </c>
      <c r="BI26" s="5">
        <f t="shared" ca="1" si="27"/>
        <v>61196.090537201409</v>
      </c>
      <c r="BJ26" s="5">
        <f t="shared" ca="1" si="27"/>
        <v>61420.767269078729</v>
      </c>
      <c r="BK26" s="5">
        <f t="shared" ca="1" si="27"/>
        <v>61645.655145636381</v>
      </c>
      <c r="BL26" s="37">
        <f t="shared" ca="1" si="27"/>
        <v>61870.754357734724</v>
      </c>
      <c r="BN26" s="27">
        <f ca="1">SUM(E26:P26)</f>
        <v>3141981.1320255357</v>
      </c>
      <c r="BO26" s="27">
        <f ca="1">SUM(Q26:AB26)</f>
        <v>1361570.7703502763</v>
      </c>
      <c r="BP26" s="27">
        <f ca="1">SUM(AC26:AN26)</f>
        <v>716426.19144427078</v>
      </c>
      <c r="BQ26" s="27">
        <f ca="1">SUM(AO26:AZ26)</f>
        <v>722021.81534211303</v>
      </c>
      <c r="BR26" s="27">
        <f ca="1">SUM(BA26:BL26)</f>
        <v>727638.9037645153</v>
      </c>
    </row>
    <row r="28" spans="1:70" x14ac:dyDescent="0.25">
      <c r="B28" s="67" t="s">
        <v>107</v>
      </c>
      <c r="C28" s="4">
        <f>CapEx!C23</f>
        <v>0</v>
      </c>
      <c r="D28" s="4"/>
      <c r="E28" s="68">
        <f>CapEx!E37</f>
        <v>25083.333333333332</v>
      </c>
      <c r="F28" s="69">
        <f>CapEx!F37</f>
        <v>83.333333333333329</v>
      </c>
      <c r="G28" s="69">
        <f>CapEx!G37</f>
        <v>369.04761904761904</v>
      </c>
      <c r="H28" s="69">
        <f>CapEx!H37</f>
        <v>577.38095238095241</v>
      </c>
      <c r="I28" s="69">
        <f>CapEx!I37</f>
        <v>654.30402930402931</v>
      </c>
      <c r="J28" s="69">
        <f>CapEx!J37</f>
        <v>654.30402930402931</v>
      </c>
      <c r="K28" s="69">
        <f>CapEx!K37</f>
        <v>987.63736263736268</v>
      </c>
      <c r="L28" s="69">
        <f>CapEx!L37</f>
        <v>987.63736263736268</v>
      </c>
      <c r="M28" s="69">
        <f>CapEx!M37</f>
        <v>1154.3040293040294</v>
      </c>
      <c r="N28" s="69">
        <f>CapEx!N37</f>
        <v>820.97069597069594</v>
      </c>
      <c r="O28" s="69">
        <f>CapEx!O37</f>
        <v>860.97069597069594</v>
      </c>
      <c r="P28" s="70">
        <f>CapEx!P37</f>
        <v>860.97069597069594</v>
      </c>
      <c r="Q28" s="69">
        <f>CapEx!Q37</f>
        <v>1371.6544566544569</v>
      </c>
      <c r="R28" s="69">
        <f>CapEx!R37</f>
        <v>1371.6544566544569</v>
      </c>
      <c r="S28" s="69">
        <f>CapEx!S37</f>
        <v>1242.0248270248271</v>
      </c>
      <c r="T28" s="69">
        <f>CapEx!T37</f>
        <v>1242.0248270248271</v>
      </c>
      <c r="U28" s="69">
        <f>CapEx!U37</f>
        <v>1242.0248270248271</v>
      </c>
      <c r="V28" s="69">
        <f>CapEx!V37</f>
        <v>1290.1017501017502</v>
      </c>
      <c r="W28" s="69">
        <f>CapEx!W37</f>
        <v>1320.4047804047805</v>
      </c>
      <c r="X28" s="69">
        <f>CapEx!X37</f>
        <v>1320.4047804047805</v>
      </c>
      <c r="Y28" s="69">
        <f>CapEx!Y37</f>
        <v>1320.4047804047805</v>
      </c>
      <c r="Z28" s="69">
        <f>CapEx!Z37</f>
        <v>1320.4047804047805</v>
      </c>
      <c r="AA28" s="69">
        <f>CapEx!AA37</f>
        <v>1320.4047804047805</v>
      </c>
      <c r="AB28" s="70">
        <f>CapEx!AB37</f>
        <v>1320.4047804047805</v>
      </c>
      <c r="AC28" s="69">
        <f>CapEx!AC37</f>
        <v>1320.4047804047805</v>
      </c>
      <c r="AD28" s="69">
        <f>CapEx!AD37</f>
        <v>1320.4047804047805</v>
      </c>
      <c r="AE28" s="69">
        <f>CapEx!AE37</f>
        <v>1320.4047804047805</v>
      </c>
      <c r="AF28" s="69">
        <f>CapEx!AF37</f>
        <v>1320.4047804047805</v>
      </c>
      <c r="AG28" s="69">
        <f>CapEx!AG37</f>
        <v>1320.4047804047805</v>
      </c>
      <c r="AH28" s="69">
        <f>CapEx!AH37</f>
        <v>1320.4047804047805</v>
      </c>
      <c r="AI28" s="69">
        <f>CapEx!AI37</f>
        <v>729.13493913493915</v>
      </c>
      <c r="AJ28" s="69">
        <f>CapEx!AJ37</f>
        <v>729.13493913493915</v>
      </c>
      <c r="AK28" s="69">
        <f>CapEx!AK37</f>
        <v>729.13493913493915</v>
      </c>
      <c r="AL28" s="69">
        <f>CapEx!AL37</f>
        <v>729.13493913493915</v>
      </c>
      <c r="AM28" s="69">
        <f>CapEx!AM37</f>
        <v>729.13493913493915</v>
      </c>
      <c r="AN28" s="70">
        <f>CapEx!AN37</f>
        <v>689.13493913493915</v>
      </c>
      <c r="AO28" s="69">
        <f>CapEx!AO37</f>
        <v>689.13493913493915</v>
      </c>
      <c r="AP28" s="69">
        <f>CapEx!AP37</f>
        <v>689.13493913493915</v>
      </c>
      <c r="AQ28" s="69">
        <f>CapEx!AQ37</f>
        <v>400.67340067340075</v>
      </c>
      <c r="AR28" s="69">
        <f>CapEx!AR37</f>
        <v>400.67340067340075</v>
      </c>
      <c r="AS28" s="69">
        <f>CapEx!AS37</f>
        <v>400.67340067340075</v>
      </c>
      <c r="AT28" s="69">
        <f>CapEx!AT37</f>
        <v>363.63636363636368</v>
      </c>
      <c r="AU28" s="69">
        <f>CapEx!AU37</f>
        <v>363.63636363636368</v>
      </c>
      <c r="AV28" s="69">
        <f>CapEx!AV37</f>
        <v>363.63636363636368</v>
      </c>
      <c r="AW28" s="69">
        <f>CapEx!AW37</f>
        <v>363.63636363636368</v>
      </c>
      <c r="AX28" s="69">
        <f>CapEx!AX37</f>
        <v>363.63636363636368</v>
      </c>
      <c r="AY28" s="69">
        <f>CapEx!AY37</f>
        <v>363.63636363636368</v>
      </c>
      <c r="AZ28" s="70">
        <f>CapEx!AZ37</f>
        <v>363.63636363636368</v>
      </c>
      <c r="BA28" s="69">
        <f>CapEx!BA37</f>
        <v>363.63636363636368</v>
      </c>
      <c r="BB28" s="69">
        <f>CapEx!BB37</f>
        <v>363.63636363636368</v>
      </c>
      <c r="BC28" s="69">
        <f>CapEx!BC37</f>
        <v>363.63636363636368</v>
      </c>
      <c r="BD28" s="69">
        <f>CapEx!BD37</f>
        <v>125</v>
      </c>
      <c r="BE28" s="69">
        <f>CapEx!BE37</f>
        <v>125</v>
      </c>
      <c r="BF28" s="69">
        <f>CapEx!BF37</f>
        <v>125</v>
      </c>
      <c r="BG28" s="69">
        <f>CapEx!BG37</f>
        <v>125</v>
      </c>
      <c r="BH28" s="69">
        <f>CapEx!BH37</f>
        <v>125</v>
      </c>
      <c r="BI28" s="69">
        <f>CapEx!BI37</f>
        <v>125</v>
      </c>
      <c r="BJ28" s="69">
        <f>CapEx!BJ37</f>
        <v>0</v>
      </c>
      <c r="BK28" s="69">
        <f>CapEx!BK37</f>
        <v>0</v>
      </c>
      <c r="BL28" s="71">
        <f>CapEx!BL37</f>
        <v>0</v>
      </c>
      <c r="BN28" s="28">
        <f t="shared" si="26"/>
        <v>33094.194139194136</v>
      </c>
      <c r="BO28" s="28">
        <f t="shared" si="21"/>
        <v>15681.913826913828</v>
      </c>
      <c r="BP28" s="28">
        <f t="shared" si="22"/>
        <v>12257.23831723832</v>
      </c>
      <c r="BQ28" s="28">
        <f t="shared" si="23"/>
        <v>5125.7446257446263</v>
      </c>
      <c r="BR28" s="28">
        <f t="shared" si="24"/>
        <v>1840.909090909091</v>
      </c>
    </row>
    <row r="29" spans="1:70" x14ac:dyDescent="0.25">
      <c r="A29" s="5"/>
      <c r="B29" s="55" t="s">
        <v>164</v>
      </c>
      <c r="C29" s="4"/>
      <c r="D29" s="4"/>
      <c r="E29" s="5">
        <f t="shared" ref="E29:BL29" ca="1" si="28">E26-E28</f>
        <v>2650.4616733793337</v>
      </c>
      <c r="F29" s="5">
        <f t="shared" ca="1" si="28"/>
        <v>86467.880625986392</v>
      </c>
      <c r="G29" s="5">
        <f t="shared" ca="1" si="28"/>
        <v>139948.96829086158</v>
      </c>
      <c r="H29" s="5">
        <f t="shared" ca="1" si="28"/>
        <v>188396.41719902019</v>
      </c>
      <c r="I29" s="5">
        <f t="shared" ca="1" si="28"/>
        <v>290106.5976422017</v>
      </c>
      <c r="J29" s="5">
        <f t="shared" ca="1" si="28"/>
        <v>313844.49777090171</v>
      </c>
      <c r="K29" s="5">
        <f t="shared" ca="1" si="28"/>
        <v>332642.18469111709</v>
      </c>
      <c r="L29" s="5">
        <f t="shared" ca="1" si="28"/>
        <v>347111.55328058702</v>
      </c>
      <c r="M29" s="5">
        <f t="shared" ca="1" si="28"/>
        <v>356697.23352558992</v>
      </c>
      <c r="N29" s="5">
        <f t="shared" ca="1" si="28"/>
        <v>362009.91736864264</v>
      </c>
      <c r="O29" s="5">
        <f t="shared" ca="1" si="28"/>
        <v>374275.41472351935</v>
      </c>
      <c r="P29" s="122">
        <f t="shared" ca="1" si="28"/>
        <v>314735.81109453476</v>
      </c>
      <c r="Q29" s="5">
        <f t="shared" ca="1" si="28"/>
        <v>257597.98387177038</v>
      </c>
      <c r="R29" s="5">
        <f t="shared" ca="1" si="28"/>
        <v>208187.22344294368</v>
      </c>
      <c r="S29" s="5">
        <f t="shared" ca="1" si="28"/>
        <v>172015.59528387789</v>
      </c>
      <c r="T29" s="5">
        <f t="shared" ca="1" si="28"/>
        <v>140163.7146353857</v>
      </c>
      <c r="U29" s="5">
        <f t="shared" ca="1" si="28"/>
        <v>112814.25547198138</v>
      </c>
      <c r="V29" s="5">
        <f t="shared" ca="1" si="28"/>
        <v>89972.764705479523</v>
      </c>
      <c r="W29" s="5">
        <f t="shared" ca="1" si="28"/>
        <v>71759.302759279584</v>
      </c>
      <c r="X29" s="5">
        <f t="shared" ca="1" si="28"/>
        <v>58241.200501836523</v>
      </c>
      <c r="Y29" s="5">
        <f t="shared" ca="1" si="28"/>
        <v>58458.197599044193</v>
      </c>
      <c r="Z29" s="5">
        <f t="shared" ca="1" si="28"/>
        <v>58675.398890872872</v>
      </c>
      <c r="AA29" s="5">
        <f t="shared" ca="1" si="28"/>
        <v>58892.804562326557</v>
      </c>
      <c r="AB29" s="122">
        <f t="shared" ca="1" si="28"/>
        <v>59110.414798564168</v>
      </c>
      <c r="AC29" s="5">
        <f t="shared" ca="1" si="28"/>
        <v>57178.900040064771</v>
      </c>
      <c r="AD29" s="5">
        <f t="shared" ca="1" si="28"/>
        <v>57396.919961975254</v>
      </c>
      <c r="AE29" s="5">
        <f t="shared" ca="1" si="28"/>
        <v>57615.14500508723</v>
      </c>
      <c r="AF29" s="5">
        <f t="shared" ca="1" si="28"/>
        <v>57833.575355186571</v>
      </c>
      <c r="AG29" s="5">
        <f t="shared" ca="1" si="28"/>
        <v>58052.211198215409</v>
      </c>
      <c r="AH29" s="5">
        <f t="shared" ca="1" si="28"/>
        <v>58271.052720273619</v>
      </c>
      <c r="AI29" s="5">
        <f t="shared" ca="1" si="28"/>
        <v>59081.369948887033</v>
      </c>
      <c r="AJ29" s="5">
        <f t="shared" ca="1" si="28"/>
        <v>59300.623387929867</v>
      </c>
      <c r="AK29" s="5">
        <f t="shared" ca="1" si="28"/>
        <v>59520.083065242274</v>
      </c>
      <c r="AL29" s="5">
        <f t="shared" ca="1" si="28"/>
        <v>59739.749167553295</v>
      </c>
      <c r="AM29" s="5">
        <f t="shared" ca="1" si="28"/>
        <v>59959.621881747822</v>
      </c>
      <c r="AN29" s="122">
        <f t="shared" ca="1" si="28"/>
        <v>60219.701394869364</v>
      </c>
      <c r="AO29" s="5">
        <f t="shared" ca="1" si="28"/>
        <v>58262.825102226314</v>
      </c>
      <c r="AP29" s="5">
        <f t="shared" ca="1" si="28"/>
        <v>58483.318774962856</v>
      </c>
      <c r="AQ29" s="5">
        <f t="shared" ca="1" si="28"/>
        <v>58992.481347164459</v>
      </c>
      <c r="AR29" s="5">
        <f t="shared" ca="1" si="28"/>
        <v>59213.389929582627</v>
      </c>
      <c r="AS29" s="5">
        <f t="shared" ca="1" si="28"/>
        <v>59434.506248512334</v>
      </c>
      <c r="AT29" s="5">
        <f t="shared" ca="1" si="28"/>
        <v>59692.867528981405</v>
      </c>
      <c r="AU29" s="5">
        <f t="shared" ca="1" si="28"/>
        <v>59914.399885065759</v>
      </c>
      <c r="AV29" s="5">
        <f t="shared" ca="1" si="28"/>
        <v>60136.140542110217</v>
      </c>
      <c r="AW29" s="5">
        <f t="shared" ca="1" si="28"/>
        <v>60358.089688581698</v>
      </c>
      <c r="AX29" s="5">
        <f t="shared" ca="1" si="28"/>
        <v>60580.247513106115</v>
      </c>
      <c r="AY29" s="5">
        <f t="shared" ca="1" si="28"/>
        <v>60802.61420446686</v>
      </c>
      <c r="AZ29" s="122">
        <f t="shared" ca="1" si="28"/>
        <v>61025.189951607921</v>
      </c>
      <c r="BA29" s="5">
        <f t="shared" ca="1" si="28"/>
        <v>59042.618676735663</v>
      </c>
      <c r="BB29" s="5">
        <f t="shared" ca="1" si="28"/>
        <v>59265.613102903291</v>
      </c>
      <c r="BC29" s="5">
        <f t="shared" ca="1" si="28"/>
        <v>59488.817152635798</v>
      </c>
      <c r="BD29" s="5">
        <f t="shared" ca="1" si="28"/>
        <v>59950.86737915015</v>
      </c>
      <c r="BE29" s="5">
        <f t="shared" ca="1" si="28"/>
        <v>60174.491244912875</v>
      </c>
      <c r="BF29" s="5">
        <f t="shared" ca="1" si="28"/>
        <v>60398.325303460384</v>
      </c>
      <c r="BG29" s="5">
        <f t="shared" ca="1" si="28"/>
        <v>60622.369744851429</v>
      </c>
      <c r="BH29" s="5">
        <f t="shared" ca="1" si="28"/>
        <v>60846.624759305414</v>
      </c>
      <c r="BI29" s="5">
        <f t="shared" ca="1" si="28"/>
        <v>61071.090537201409</v>
      </c>
      <c r="BJ29" s="5">
        <f t="shared" ca="1" si="28"/>
        <v>61420.767269078729</v>
      </c>
      <c r="BK29" s="5">
        <f t="shared" ca="1" si="28"/>
        <v>61645.655145636381</v>
      </c>
      <c r="BL29" s="122">
        <f t="shared" ca="1" si="28"/>
        <v>61870.754357734724</v>
      </c>
      <c r="BN29" s="27">
        <f ca="1">SUM(E29:P29)</f>
        <v>3108886.9378863415</v>
      </c>
      <c r="BO29" s="27">
        <f ca="1">SUM(Q29:AB29)</f>
        <v>1345888.8565233627</v>
      </c>
      <c r="BP29" s="27">
        <f ca="1">SUM(AC29:AN29)</f>
        <v>704168.9531270325</v>
      </c>
      <c r="BQ29" s="27">
        <f ca="1">SUM(AO29:AZ29)</f>
        <v>716896.0707163685</v>
      </c>
      <c r="BR29" s="27">
        <f ca="1">SUM(BA29:BL29)</f>
        <v>725797.99467360624</v>
      </c>
    </row>
    <row r="31" spans="1:70" x14ac:dyDescent="0.25">
      <c r="B31" s="61" t="s">
        <v>165</v>
      </c>
      <c r="C31" s="4"/>
      <c r="D31" s="4"/>
      <c r="E31" s="41">
        <f>-Credit!E25</f>
        <v>500</v>
      </c>
      <c r="F31" s="42">
        <f>-Credit!F25</f>
        <v>500</v>
      </c>
      <c r="G31" s="42">
        <f>-Credit!G25</f>
        <v>500</v>
      </c>
      <c r="H31" s="42">
        <f>-Credit!H25</f>
        <v>500</v>
      </c>
      <c r="I31" s="42">
        <f>-Credit!I25</f>
        <v>500</v>
      </c>
      <c r="J31" s="42">
        <f>-Credit!J25</f>
        <v>500</v>
      </c>
      <c r="K31" s="42">
        <f>-Credit!K25</f>
        <v>750</v>
      </c>
      <c r="L31" s="42">
        <f>-Credit!L25</f>
        <v>750</v>
      </c>
      <c r="M31" s="42">
        <f>-Credit!M25</f>
        <v>750</v>
      </c>
      <c r="N31" s="42">
        <f>-Credit!N25</f>
        <v>750</v>
      </c>
      <c r="O31" s="42">
        <f>-Credit!O25</f>
        <v>750</v>
      </c>
      <c r="P31" s="43">
        <f>-Credit!P25</f>
        <v>750</v>
      </c>
      <c r="Q31" s="42">
        <f>-Credit!Q25</f>
        <v>1000</v>
      </c>
      <c r="R31" s="42">
        <f>-Credit!R25</f>
        <v>1000</v>
      </c>
      <c r="S31" s="42">
        <f>-Credit!S25</f>
        <v>1000</v>
      </c>
      <c r="T31" s="42">
        <f>-Credit!T25</f>
        <v>1000</v>
      </c>
      <c r="U31" s="42">
        <f>-Credit!U25</f>
        <v>1000</v>
      </c>
      <c r="V31" s="42">
        <f>-Credit!V25</f>
        <v>1000</v>
      </c>
      <c r="W31" s="42">
        <f>-Credit!W25</f>
        <v>1000</v>
      </c>
      <c r="X31" s="42">
        <f>-Credit!X25</f>
        <v>1000</v>
      </c>
      <c r="Y31" s="42">
        <f>-Credit!Y25</f>
        <v>1000</v>
      </c>
      <c r="Z31" s="42">
        <f>-Credit!Z25</f>
        <v>1000</v>
      </c>
      <c r="AA31" s="42">
        <f>-Credit!AA25</f>
        <v>1000</v>
      </c>
      <c r="AB31" s="43">
        <f>-Credit!AB25</f>
        <v>1000</v>
      </c>
      <c r="AC31" s="42">
        <f>-Credit!AC25</f>
        <v>1250</v>
      </c>
      <c r="AD31" s="42">
        <f>-Credit!AD25</f>
        <v>1250</v>
      </c>
      <c r="AE31" s="42">
        <f>-Credit!AE25</f>
        <v>1250</v>
      </c>
      <c r="AF31" s="42">
        <f>-Credit!AF25</f>
        <v>1250</v>
      </c>
      <c r="AG31" s="42">
        <f>-Credit!AG25</f>
        <v>1250</v>
      </c>
      <c r="AH31" s="42">
        <f>-Credit!AH25</f>
        <v>1250</v>
      </c>
      <c r="AI31" s="42">
        <f>-Credit!AI25</f>
        <v>1250</v>
      </c>
      <c r="AJ31" s="42">
        <f>-Credit!AJ25</f>
        <v>1250</v>
      </c>
      <c r="AK31" s="42">
        <f>-Credit!AK25</f>
        <v>1250</v>
      </c>
      <c r="AL31" s="42">
        <f>-Credit!AL25</f>
        <v>1250</v>
      </c>
      <c r="AM31" s="42">
        <f>-Credit!AM25</f>
        <v>1250</v>
      </c>
      <c r="AN31" s="43">
        <f>-Credit!AN25</f>
        <v>1250</v>
      </c>
      <c r="AO31" s="42">
        <f>-Credit!AO25</f>
        <v>1500</v>
      </c>
      <c r="AP31" s="42">
        <f>-Credit!AP25</f>
        <v>1500</v>
      </c>
      <c r="AQ31" s="42">
        <f>-Credit!AQ25</f>
        <v>1500</v>
      </c>
      <c r="AR31" s="42">
        <f>-Credit!AR25</f>
        <v>1500</v>
      </c>
      <c r="AS31" s="42">
        <f>-Credit!AS25</f>
        <v>1500</v>
      </c>
      <c r="AT31" s="42">
        <f>-Credit!AT25</f>
        <v>1500</v>
      </c>
      <c r="AU31" s="42">
        <f>-Credit!AU25</f>
        <v>1500</v>
      </c>
      <c r="AV31" s="42">
        <f>-Credit!AV25</f>
        <v>1500</v>
      </c>
      <c r="AW31" s="42">
        <f>-Credit!AW25</f>
        <v>1500</v>
      </c>
      <c r="AX31" s="42">
        <f>-Credit!AX25</f>
        <v>1500</v>
      </c>
      <c r="AY31" s="42">
        <f>-Credit!AY25</f>
        <v>1500</v>
      </c>
      <c r="AZ31" s="43">
        <f>-Credit!AZ25</f>
        <v>1500</v>
      </c>
      <c r="BA31" s="42">
        <f>-Credit!BA25</f>
        <v>1750</v>
      </c>
      <c r="BB31" s="42">
        <f>-Credit!BB25</f>
        <v>1750</v>
      </c>
      <c r="BC31" s="42">
        <f>-Credit!BC25</f>
        <v>1750</v>
      </c>
      <c r="BD31" s="42">
        <f>-Credit!BD25</f>
        <v>1750</v>
      </c>
      <c r="BE31" s="42">
        <f>-Credit!BE25</f>
        <v>1750</v>
      </c>
      <c r="BF31" s="42">
        <f>-Credit!BF25</f>
        <v>1750</v>
      </c>
      <c r="BG31" s="42">
        <f>-Credit!BG25</f>
        <v>1750</v>
      </c>
      <c r="BH31" s="42">
        <f>-Credit!BH25</f>
        <v>1750</v>
      </c>
      <c r="BI31" s="42">
        <f>-Credit!BI25</f>
        <v>1750</v>
      </c>
      <c r="BJ31" s="42">
        <f>-Credit!BJ25</f>
        <v>1750</v>
      </c>
      <c r="BK31" s="42">
        <f>-Credit!BK25</f>
        <v>1750</v>
      </c>
      <c r="BL31" s="44">
        <f>-Credit!BL25</f>
        <v>1750</v>
      </c>
      <c r="BN31" s="24">
        <f>SUM(E31:P31)</f>
        <v>7500</v>
      </c>
      <c r="BO31" s="24">
        <f t="shared" ref="BO31" si="29">SUM(Q31:AB31)</f>
        <v>12000</v>
      </c>
      <c r="BP31" s="24">
        <f t="shared" ref="BP31" si="30">SUM(AC31:AN31)</f>
        <v>15000</v>
      </c>
      <c r="BQ31" s="24">
        <f t="shared" ref="BQ31" si="31">SUM(AO31:AZ31)</f>
        <v>18000</v>
      </c>
      <c r="BR31" s="24">
        <f t="shared" ref="BR31" si="32">SUM(BA31:BL31)</f>
        <v>21000</v>
      </c>
    </row>
    <row r="32" spans="1:70" x14ac:dyDescent="0.25">
      <c r="B32" s="97" t="s">
        <v>166</v>
      </c>
      <c r="C32" s="4"/>
      <c r="D32" s="4"/>
      <c r="E32" s="46">
        <f>CreditFacilityRate/12*Credit!D42</f>
        <v>0</v>
      </c>
      <c r="F32" s="47">
        <f ca="1">CreditFacilityRate/12*Credit!E42</f>
        <v>17054.342087501609</v>
      </c>
      <c r="G32" s="47">
        <f ca="1">CreditFacilityRate/12*Credit!F42</f>
        <v>33407.586749181748</v>
      </c>
      <c r="H32" s="47">
        <f ca="1">CreditFacilityRate/12*Credit!G42</f>
        <v>47738.562312197217</v>
      </c>
      <c r="I32" s="47">
        <f ca="1">CreditFacilityRate/12*Credit!H42</f>
        <v>59989.963137108352</v>
      </c>
      <c r="J32" s="47">
        <f ca="1">CreditFacilityRate/12*Credit!I42</f>
        <v>67191.84974184871</v>
      </c>
      <c r="K32" s="47">
        <f ca="1">CreditFacilityRate/12*Credit!J42</f>
        <v>71557.398657043712</v>
      </c>
      <c r="L32" s="47">
        <f ca="1">CreditFacilityRate/12*Credit!K42</f>
        <v>75161.989681168954</v>
      </c>
      <c r="M32" s="47">
        <f ca="1">CreditFacilityRate/12*Credit!L42</f>
        <v>76944.295457154032</v>
      </c>
      <c r="N32" s="47">
        <f ca="1">CreditFacilityRate/12*Credit!M42</f>
        <v>76898.369294838994</v>
      </c>
      <c r="O32" s="47">
        <f ca="1">CreditFacilityRate/12*Credit!N42</f>
        <v>75002.602091429901</v>
      </c>
      <c r="P32" s="48">
        <f ca="1">CreditFacilityRate/12*Credit!O42</f>
        <v>57683.66064681812</v>
      </c>
      <c r="Q32" s="47">
        <f ca="1">CreditFacilityRate/12*Credit!P42</f>
        <v>41194.79675793324</v>
      </c>
      <c r="R32" s="47">
        <f ca="1">CreditFacilityRate/12*Credit!Q42</f>
        <v>28083.215803281084</v>
      </c>
      <c r="S32" s="47">
        <f ca="1">CreditFacilityRate/12*Credit!R42</f>
        <v>17032.023395088865</v>
      </c>
      <c r="T32" s="47">
        <f ca="1">CreditFacilityRate/12*Credit!S42</f>
        <v>7763.0069515128271</v>
      </c>
      <c r="U32" s="47">
        <f ca="1">CreditFacilityRate/12*Credit!T42</f>
        <v>281.35413450774502</v>
      </c>
      <c r="V32" s="47">
        <f ca="1">CreditFacilityRate/12*Credit!U42</f>
        <v>0</v>
      </c>
      <c r="W32" s="47">
        <f ca="1">CreditFacilityRate/12*Credit!V42</f>
        <v>0</v>
      </c>
      <c r="X32" s="47">
        <f ca="1">CreditFacilityRate/12*Credit!W42</f>
        <v>0</v>
      </c>
      <c r="Y32" s="47">
        <f ca="1">CreditFacilityRate/12*Credit!X42</f>
        <v>0</v>
      </c>
      <c r="Z32" s="47">
        <f ca="1">CreditFacilityRate/12*Credit!Y42</f>
        <v>0</v>
      </c>
      <c r="AA32" s="47">
        <f ca="1">CreditFacilityRate/12*Credit!Z42</f>
        <v>0</v>
      </c>
      <c r="AB32" s="48">
        <f ca="1">CreditFacilityRate/12*Credit!AA42</f>
        <v>0</v>
      </c>
      <c r="AC32" s="47">
        <f ca="1">CreditFacilityRate/12*Credit!AB42</f>
        <v>0</v>
      </c>
      <c r="AD32" s="47">
        <f ca="1">CreditFacilityRate/12*Credit!AC42</f>
        <v>0</v>
      </c>
      <c r="AE32" s="47">
        <f ca="1">CreditFacilityRate/12*Credit!AD42</f>
        <v>0</v>
      </c>
      <c r="AF32" s="47">
        <f ca="1">CreditFacilityRate/12*Credit!AE42</f>
        <v>0</v>
      </c>
      <c r="AG32" s="47">
        <f ca="1">CreditFacilityRate/12*Credit!AF42</f>
        <v>0</v>
      </c>
      <c r="AH32" s="47">
        <f ca="1">CreditFacilityRate/12*Credit!AG42</f>
        <v>0</v>
      </c>
      <c r="AI32" s="47">
        <f ca="1">CreditFacilityRate/12*Credit!AH42</f>
        <v>0</v>
      </c>
      <c r="AJ32" s="47">
        <f ca="1">CreditFacilityRate/12*Credit!AI42</f>
        <v>0</v>
      </c>
      <c r="AK32" s="47">
        <f ca="1">CreditFacilityRate/12*Credit!AJ42</f>
        <v>0</v>
      </c>
      <c r="AL32" s="47">
        <f ca="1">CreditFacilityRate/12*Credit!AK42</f>
        <v>0</v>
      </c>
      <c r="AM32" s="47">
        <f ca="1">CreditFacilityRate/12*Credit!AL42</f>
        <v>0</v>
      </c>
      <c r="AN32" s="48">
        <f ca="1">CreditFacilityRate/12*Credit!AM42</f>
        <v>0</v>
      </c>
      <c r="AO32" s="47">
        <f ca="1">CreditFacilityRate/12*Credit!AN42</f>
        <v>0</v>
      </c>
      <c r="AP32" s="47">
        <f ca="1">CreditFacilityRate/12*Credit!AO42</f>
        <v>0</v>
      </c>
      <c r="AQ32" s="47">
        <f ca="1">CreditFacilityRate/12*Credit!AP42</f>
        <v>0</v>
      </c>
      <c r="AR32" s="47">
        <f ca="1">CreditFacilityRate/12*Credit!AQ42</f>
        <v>0</v>
      </c>
      <c r="AS32" s="47">
        <f ca="1">CreditFacilityRate/12*Credit!AR42</f>
        <v>0</v>
      </c>
      <c r="AT32" s="47">
        <f ca="1">CreditFacilityRate/12*Credit!AS42</f>
        <v>0</v>
      </c>
      <c r="AU32" s="47">
        <f ca="1">CreditFacilityRate/12*Credit!AT42</f>
        <v>0</v>
      </c>
      <c r="AV32" s="47">
        <f ca="1">CreditFacilityRate/12*Credit!AU42</f>
        <v>0</v>
      </c>
      <c r="AW32" s="47">
        <f ca="1">CreditFacilityRate/12*Credit!AV42</f>
        <v>0</v>
      </c>
      <c r="AX32" s="47">
        <f ca="1">CreditFacilityRate/12*Credit!AW42</f>
        <v>0</v>
      </c>
      <c r="AY32" s="47">
        <f ca="1">CreditFacilityRate/12*Credit!AX42</f>
        <v>0</v>
      </c>
      <c r="AZ32" s="48">
        <f ca="1">CreditFacilityRate/12*Credit!AY42</f>
        <v>0</v>
      </c>
      <c r="BA32" s="47">
        <f ca="1">CreditFacilityRate/12*Credit!AZ42</f>
        <v>0</v>
      </c>
      <c r="BB32" s="47">
        <f ca="1">CreditFacilityRate/12*Credit!BA42</f>
        <v>0</v>
      </c>
      <c r="BC32" s="47">
        <f ca="1">CreditFacilityRate/12*Credit!BB42</f>
        <v>0</v>
      </c>
      <c r="BD32" s="47">
        <f ca="1">CreditFacilityRate/12*Credit!BC42</f>
        <v>0</v>
      </c>
      <c r="BE32" s="47">
        <f ca="1">CreditFacilityRate/12*Credit!BD42</f>
        <v>0</v>
      </c>
      <c r="BF32" s="47">
        <f ca="1">CreditFacilityRate/12*Credit!BE42</f>
        <v>0</v>
      </c>
      <c r="BG32" s="47">
        <f ca="1">CreditFacilityRate/12*Credit!BF42</f>
        <v>0</v>
      </c>
      <c r="BH32" s="47">
        <f ca="1">CreditFacilityRate/12*Credit!BG42</f>
        <v>0</v>
      </c>
      <c r="BI32" s="47">
        <f ca="1">CreditFacilityRate/12*Credit!BH42</f>
        <v>0</v>
      </c>
      <c r="BJ32" s="47">
        <f ca="1">CreditFacilityRate/12*Credit!BI42</f>
        <v>0</v>
      </c>
      <c r="BK32" s="47">
        <f ca="1">CreditFacilityRate/12*Credit!BJ42</f>
        <v>0</v>
      </c>
      <c r="BL32" s="49">
        <f ca="1">CreditFacilityRate/12*Credit!BK42</f>
        <v>0</v>
      </c>
      <c r="BN32" s="25">
        <f ca="1">SUM(E32:P32)</f>
        <v>658630.61985629133</v>
      </c>
      <c r="BO32" s="25">
        <f ca="1">SUM(Q32:AB32)</f>
        <v>94354.397042323762</v>
      </c>
      <c r="BP32" s="25">
        <f ca="1">SUM(AC32:AN32)</f>
        <v>0</v>
      </c>
      <c r="BQ32" s="25">
        <f ca="1">SUM(AO32:AZ32)</f>
        <v>0</v>
      </c>
      <c r="BR32" s="25">
        <f ca="1">SUM(BA32:BL32)</f>
        <v>0</v>
      </c>
    </row>
    <row r="33" spans="1:70" x14ac:dyDescent="0.25">
      <c r="B33" s="62" t="s">
        <v>167</v>
      </c>
      <c r="C33" s="4"/>
      <c r="D33" s="4"/>
      <c r="E33" s="51">
        <f t="shared" ref="E33:AJ33" ca="1" si="33">(E29-SUM(E31:E32))*TaxRate</f>
        <v>860.18466935173353</v>
      </c>
      <c r="F33" s="52">
        <f t="shared" ca="1" si="33"/>
        <v>27565.415415393913</v>
      </c>
      <c r="G33" s="52">
        <f t="shared" ca="1" si="33"/>
        <v>42416.552616671936</v>
      </c>
      <c r="H33" s="52">
        <f t="shared" ca="1" si="33"/>
        <v>56063.141954729195</v>
      </c>
      <c r="I33" s="52">
        <f t="shared" ca="1" si="33"/>
        <v>91846.653802037341</v>
      </c>
      <c r="J33" s="52">
        <f t="shared" ca="1" si="33"/>
        <v>98461.059211621206</v>
      </c>
      <c r="K33" s="52">
        <f t="shared" ca="1" si="33"/>
        <v>104133.91441362936</v>
      </c>
      <c r="L33" s="52">
        <f t="shared" ca="1" si="33"/>
        <v>108479.82543976721</v>
      </c>
      <c r="M33" s="52">
        <f t="shared" ca="1" si="33"/>
        <v>111601.17522737436</v>
      </c>
      <c r="N33" s="52">
        <f t="shared" ca="1" si="33"/>
        <v>113744.61922952147</v>
      </c>
      <c r="O33" s="52">
        <f t="shared" ca="1" si="33"/>
        <v>119409.12505283579</v>
      </c>
      <c r="P33" s="53">
        <f t="shared" ca="1" si="33"/>
        <v>102520.86017908667</v>
      </c>
      <c r="Q33" s="52">
        <f t="shared" ca="1" si="33"/>
        <v>86161.274845534863</v>
      </c>
      <c r="R33" s="52">
        <f t="shared" ca="1" si="33"/>
        <v>71641.603055865038</v>
      </c>
      <c r="S33" s="52">
        <f t="shared" ca="1" si="33"/>
        <v>61593.428755515604</v>
      </c>
      <c r="T33" s="52">
        <f t="shared" ca="1" si="33"/>
        <v>52560.283073549152</v>
      </c>
      <c r="U33" s="52">
        <f t="shared" ca="1" si="33"/>
        <v>44613.16053498946</v>
      </c>
      <c r="V33" s="52">
        <f t="shared" ca="1" si="33"/>
        <v>35589.105882191812</v>
      </c>
      <c r="W33" s="52">
        <f t="shared" ca="1" si="33"/>
        <v>28303.721103711836</v>
      </c>
      <c r="X33" s="52">
        <f t="shared" ca="1" si="33"/>
        <v>22896.480200734612</v>
      </c>
      <c r="Y33" s="52">
        <f t="shared" ca="1" si="33"/>
        <v>22983.279039617679</v>
      </c>
      <c r="Z33" s="52">
        <f t="shared" ca="1" si="33"/>
        <v>23070.15955634915</v>
      </c>
      <c r="AA33" s="52">
        <f t="shared" ca="1" si="33"/>
        <v>23157.121824930626</v>
      </c>
      <c r="AB33" s="53">
        <f t="shared" ca="1" si="33"/>
        <v>23244.165919425668</v>
      </c>
      <c r="AC33" s="52">
        <f t="shared" ca="1" si="33"/>
        <v>22371.560016025909</v>
      </c>
      <c r="AD33" s="52">
        <f t="shared" ca="1" si="33"/>
        <v>22458.767984790102</v>
      </c>
      <c r="AE33" s="52">
        <f t="shared" ca="1" si="33"/>
        <v>22546.058002034893</v>
      </c>
      <c r="AF33" s="52">
        <f t="shared" ca="1" si="33"/>
        <v>22633.430142074631</v>
      </c>
      <c r="AG33" s="52">
        <f t="shared" ca="1" si="33"/>
        <v>22720.884479286164</v>
      </c>
      <c r="AH33" s="52">
        <f t="shared" ca="1" si="33"/>
        <v>22808.421088109448</v>
      </c>
      <c r="AI33" s="52">
        <f t="shared" ca="1" si="33"/>
        <v>23132.547979554816</v>
      </c>
      <c r="AJ33" s="52">
        <f t="shared" ca="1" si="33"/>
        <v>23220.249355171949</v>
      </c>
      <c r="AK33" s="52">
        <f t="shared" ref="AK33:BL33" ca="1" si="34">(AK29-SUM(AK31:AK32))*TaxRate</f>
        <v>23308.033226096912</v>
      </c>
      <c r="AL33" s="52">
        <f t="shared" ca="1" si="34"/>
        <v>23395.89966702132</v>
      </c>
      <c r="AM33" s="52">
        <f t="shared" ca="1" si="34"/>
        <v>23483.84875269913</v>
      </c>
      <c r="AN33" s="53">
        <f t="shared" ca="1" si="34"/>
        <v>23587.880557947748</v>
      </c>
      <c r="AO33" s="52">
        <f t="shared" ca="1" si="34"/>
        <v>22705.130040890526</v>
      </c>
      <c r="AP33" s="52">
        <f t="shared" ca="1" si="34"/>
        <v>22793.327509985145</v>
      </c>
      <c r="AQ33" s="52">
        <f t="shared" ca="1" si="34"/>
        <v>22996.992538865787</v>
      </c>
      <c r="AR33" s="52">
        <f t="shared" ca="1" si="34"/>
        <v>23085.355971833051</v>
      </c>
      <c r="AS33" s="52">
        <f t="shared" ca="1" si="34"/>
        <v>23173.802499404934</v>
      </c>
      <c r="AT33" s="52">
        <f t="shared" ca="1" si="34"/>
        <v>23277.147011592562</v>
      </c>
      <c r="AU33" s="52">
        <f t="shared" ca="1" si="34"/>
        <v>23365.759954026304</v>
      </c>
      <c r="AV33" s="52">
        <f t="shared" ca="1" si="34"/>
        <v>23454.45621684409</v>
      </c>
      <c r="AW33" s="52">
        <f t="shared" ca="1" si="34"/>
        <v>23543.235875432681</v>
      </c>
      <c r="AX33" s="52">
        <f t="shared" ca="1" si="34"/>
        <v>23632.099005242446</v>
      </c>
      <c r="AY33" s="52">
        <f t="shared" ca="1" si="34"/>
        <v>23721.045681786745</v>
      </c>
      <c r="AZ33" s="53">
        <f t="shared" ca="1" si="34"/>
        <v>23810.075980643171</v>
      </c>
      <c r="BA33" s="52">
        <f t="shared" ca="1" si="34"/>
        <v>22917.047470694266</v>
      </c>
      <c r="BB33" s="52">
        <f t="shared" ca="1" si="34"/>
        <v>23006.245241161319</v>
      </c>
      <c r="BC33" s="52">
        <f t="shared" ca="1" si="34"/>
        <v>23095.526861054321</v>
      </c>
      <c r="BD33" s="52">
        <f t="shared" ca="1" si="34"/>
        <v>23280.34695166006</v>
      </c>
      <c r="BE33" s="52">
        <f t="shared" ca="1" si="34"/>
        <v>23369.796497965152</v>
      </c>
      <c r="BF33" s="52">
        <f t="shared" ca="1" si="34"/>
        <v>23459.330121384155</v>
      </c>
      <c r="BG33" s="52">
        <f t="shared" ca="1" si="34"/>
        <v>23548.947897940572</v>
      </c>
      <c r="BH33" s="52">
        <f t="shared" ca="1" si="34"/>
        <v>23638.649903722166</v>
      </c>
      <c r="BI33" s="52">
        <f t="shared" ca="1" si="34"/>
        <v>23728.436214880567</v>
      </c>
      <c r="BJ33" s="52">
        <f t="shared" ca="1" si="34"/>
        <v>23868.306907631493</v>
      </c>
      <c r="BK33" s="52">
        <f t="shared" ca="1" si="34"/>
        <v>23958.262058254553</v>
      </c>
      <c r="BL33" s="54">
        <f t="shared" ca="1" si="34"/>
        <v>24048.301743093893</v>
      </c>
      <c r="BN33" s="26">
        <f ca="1">SUM(E33:P33)</f>
        <v>977102.52721202013</v>
      </c>
      <c r="BO33" s="26">
        <f ca="1">SUM(Q33:AB33)</f>
        <v>495813.78379241552</v>
      </c>
      <c r="BP33" s="26">
        <f ca="1">SUM(AC33:AN33)</f>
        <v>275667.58125081297</v>
      </c>
      <c r="BQ33" s="26">
        <f ca="1">SUM(AO33:AZ33)</f>
        <v>279558.42828654748</v>
      </c>
      <c r="BR33" s="26">
        <f ca="1">SUM(BA33:BL33)</f>
        <v>281919.19786944252</v>
      </c>
    </row>
    <row r="34" spans="1:70" x14ac:dyDescent="0.25">
      <c r="A34" s="5"/>
      <c r="B34" s="55" t="s">
        <v>168</v>
      </c>
      <c r="C34" s="4"/>
      <c r="D34" s="4"/>
      <c r="E34" s="5">
        <f t="shared" ref="E34:BL34" ca="1" si="35">E29-SUM(E31:E33)</f>
        <v>1290.2770040276</v>
      </c>
      <c r="F34" s="5">
        <f t="shared" ca="1" si="35"/>
        <v>41348.123123090874</v>
      </c>
      <c r="G34" s="5">
        <f t="shared" ca="1" si="35"/>
        <v>63624.828925007896</v>
      </c>
      <c r="H34" s="5">
        <f t="shared" ca="1" si="35"/>
        <v>84094.712932093767</v>
      </c>
      <c r="I34" s="5">
        <f t="shared" ca="1" si="35"/>
        <v>137769.980703056</v>
      </c>
      <c r="J34" s="5">
        <f t="shared" ca="1" si="35"/>
        <v>147691.5888174318</v>
      </c>
      <c r="K34" s="5">
        <f t="shared" ca="1" si="35"/>
        <v>156200.871620444</v>
      </c>
      <c r="L34" s="5">
        <f t="shared" ca="1" si="35"/>
        <v>162719.73815965085</v>
      </c>
      <c r="M34" s="5">
        <f t="shared" ca="1" si="35"/>
        <v>167401.76284106151</v>
      </c>
      <c r="N34" s="5">
        <f t="shared" ca="1" si="35"/>
        <v>170616.92884428217</v>
      </c>
      <c r="O34" s="5">
        <f t="shared" ca="1" si="35"/>
        <v>179113.68757925366</v>
      </c>
      <c r="P34" s="122">
        <f t="shared" ca="1" si="35"/>
        <v>153781.29026862996</v>
      </c>
      <c r="Q34" s="5">
        <f t="shared" ca="1" si="35"/>
        <v>129241.91226830229</v>
      </c>
      <c r="R34" s="5">
        <f t="shared" ca="1" si="35"/>
        <v>107462.40458379756</v>
      </c>
      <c r="S34" s="5">
        <f t="shared" ca="1" si="35"/>
        <v>92390.143133273421</v>
      </c>
      <c r="T34" s="5">
        <f t="shared" ca="1" si="35"/>
        <v>78840.424610323709</v>
      </c>
      <c r="U34" s="5">
        <f t="shared" ca="1" si="35"/>
        <v>66919.740802484172</v>
      </c>
      <c r="V34" s="5">
        <f t="shared" ca="1" si="35"/>
        <v>53383.658823287711</v>
      </c>
      <c r="W34" s="5">
        <f t="shared" ca="1" si="35"/>
        <v>42455.581655567745</v>
      </c>
      <c r="X34" s="5">
        <f t="shared" ca="1" si="35"/>
        <v>34344.720301101916</v>
      </c>
      <c r="Y34" s="5">
        <f t="shared" ca="1" si="35"/>
        <v>34474.918559426515</v>
      </c>
      <c r="Z34" s="5">
        <f t="shared" ca="1" si="35"/>
        <v>34605.239334523721</v>
      </c>
      <c r="AA34" s="5">
        <f t="shared" ca="1" si="35"/>
        <v>34735.682737395931</v>
      </c>
      <c r="AB34" s="122">
        <f t="shared" ca="1" si="35"/>
        <v>34866.248879138497</v>
      </c>
      <c r="AC34" s="5">
        <f t="shared" ca="1" si="35"/>
        <v>33557.340024038858</v>
      </c>
      <c r="AD34" s="5">
        <f t="shared" ca="1" si="35"/>
        <v>33688.151977185153</v>
      </c>
      <c r="AE34" s="5">
        <f t="shared" ca="1" si="35"/>
        <v>33819.087003052337</v>
      </c>
      <c r="AF34" s="5">
        <f t="shared" ca="1" si="35"/>
        <v>33950.145213111944</v>
      </c>
      <c r="AG34" s="5">
        <f t="shared" ca="1" si="35"/>
        <v>34081.326718929246</v>
      </c>
      <c r="AH34" s="5">
        <f t="shared" ca="1" si="35"/>
        <v>34212.631632164172</v>
      </c>
      <c r="AI34" s="5">
        <f t="shared" ca="1" si="35"/>
        <v>34698.821969332217</v>
      </c>
      <c r="AJ34" s="5">
        <f t="shared" ca="1" si="35"/>
        <v>34830.374032757914</v>
      </c>
      <c r="AK34" s="5">
        <f t="shared" ca="1" si="35"/>
        <v>34962.049839145358</v>
      </c>
      <c r="AL34" s="5">
        <f t="shared" ca="1" si="35"/>
        <v>35093.849500531971</v>
      </c>
      <c r="AM34" s="5">
        <f t="shared" ca="1" si="35"/>
        <v>35225.773129048692</v>
      </c>
      <c r="AN34" s="122">
        <f t="shared" ca="1" si="35"/>
        <v>35381.820836921615</v>
      </c>
      <c r="AO34" s="5">
        <f t="shared" ca="1" si="35"/>
        <v>34057.695061335791</v>
      </c>
      <c r="AP34" s="5">
        <f t="shared" ca="1" si="35"/>
        <v>34189.991264977711</v>
      </c>
      <c r="AQ34" s="5">
        <f t="shared" ca="1" si="35"/>
        <v>34495.488808298673</v>
      </c>
      <c r="AR34" s="5">
        <f t="shared" ca="1" si="35"/>
        <v>34628.033957749576</v>
      </c>
      <c r="AS34" s="5">
        <f t="shared" ca="1" si="35"/>
        <v>34760.703749107401</v>
      </c>
      <c r="AT34" s="5">
        <f t="shared" ca="1" si="35"/>
        <v>34915.720517388843</v>
      </c>
      <c r="AU34" s="5">
        <f t="shared" ca="1" si="35"/>
        <v>35048.639931039455</v>
      </c>
      <c r="AV34" s="5">
        <f t="shared" ca="1" si="35"/>
        <v>35181.684325266127</v>
      </c>
      <c r="AW34" s="5">
        <f t="shared" ca="1" si="35"/>
        <v>35314.85381314902</v>
      </c>
      <c r="AX34" s="5">
        <f t="shared" ca="1" si="35"/>
        <v>35448.148507863669</v>
      </c>
      <c r="AY34" s="5">
        <f t="shared" ca="1" si="35"/>
        <v>35581.568522680114</v>
      </c>
      <c r="AZ34" s="122">
        <f t="shared" ca="1" si="35"/>
        <v>35715.113970964754</v>
      </c>
      <c r="BA34" s="5">
        <f t="shared" ca="1" si="35"/>
        <v>34375.571206041393</v>
      </c>
      <c r="BB34" s="5">
        <f t="shared" ca="1" si="35"/>
        <v>34509.367861741972</v>
      </c>
      <c r="BC34" s="5">
        <f t="shared" ca="1" si="35"/>
        <v>34643.290291581478</v>
      </c>
      <c r="BD34" s="5">
        <f t="shared" ca="1" si="35"/>
        <v>34920.52042749009</v>
      </c>
      <c r="BE34" s="5">
        <f t="shared" ca="1" si="35"/>
        <v>35054.694746947724</v>
      </c>
      <c r="BF34" s="5">
        <f t="shared" ca="1" si="35"/>
        <v>35188.995182076229</v>
      </c>
      <c r="BG34" s="5">
        <f t="shared" ca="1" si="35"/>
        <v>35323.42184691086</v>
      </c>
      <c r="BH34" s="5">
        <f t="shared" ca="1" si="35"/>
        <v>35457.974855583248</v>
      </c>
      <c r="BI34" s="5">
        <f t="shared" ca="1" si="35"/>
        <v>35592.654322320843</v>
      </c>
      <c r="BJ34" s="5">
        <f t="shared" ca="1" si="35"/>
        <v>35802.460361447236</v>
      </c>
      <c r="BK34" s="5">
        <f t="shared" ca="1" si="35"/>
        <v>35937.393087381832</v>
      </c>
      <c r="BL34" s="122">
        <f t="shared" ca="1" si="35"/>
        <v>36072.452614640832</v>
      </c>
      <c r="BN34" s="27">
        <f ca="1">SUM(E34:P34)</f>
        <v>1465653.7908180302</v>
      </c>
      <c r="BO34" s="27">
        <f ca="1">SUM(Q34:AB34)</f>
        <v>743720.67568862322</v>
      </c>
      <c r="BP34" s="27">
        <f ca="1">SUM(AC34:AN34)</f>
        <v>413501.37187621958</v>
      </c>
      <c r="BQ34" s="27">
        <f ca="1">SUM(AO34:AZ34)</f>
        <v>419337.64242982114</v>
      </c>
      <c r="BR34" s="27">
        <f ca="1">SUM(BA34:BL34)</f>
        <v>422878.79680416378</v>
      </c>
    </row>
    <row r="36" spans="1:70" x14ac:dyDescent="0.25">
      <c r="A36" s="5"/>
      <c r="B36" s="67" t="s">
        <v>126</v>
      </c>
      <c r="E36" s="175">
        <f>IFERROR(VLOOKUP(E$3,Inputs!$P$19:$Q$33,2,FALSE),0)</f>
        <v>0</v>
      </c>
      <c r="F36" s="176">
        <f>IFERROR(VLOOKUP(F$3,Inputs!$P$19:$Q$33,2,FALSE),0)</f>
        <v>0</v>
      </c>
      <c r="G36" s="176">
        <f>IFERROR(VLOOKUP(G$3,Inputs!$P$19:$Q$33,2,FALSE),0)</f>
        <v>0</v>
      </c>
      <c r="H36" s="176">
        <f>IFERROR(VLOOKUP(H$3,Inputs!$P$19:$Q$33,2,FALSE),0)</f>
        <v>0</v>
      </c>
      <c r="I36" s="176">
        <f>IFERROR(VLOOKUP(I$3,Inputs!$P$19:$Q$33,2,FALSE),0)</f>
        <v>0</v>
      </c>
      <c r="J36" s="176">
        <f>IFERROR(VLOOKUP(J$3,Inputs!$P$19:$Q$33,2,FALSE),0)</f>
        <v>0</v>
      </c>
      <c r="K36" s="176">
        <f>IFERROR(VLOOKUP(K$3,Inputs!$P$19:$Q$33,2,FALSE),0)</f>
        <v>0</v>
      </c>
      <c r="L36" s="176">
        <f>IFERROR(VLOOKUP(L$3,Inputs!$P$19:$Q$33,2,FALSE),0)</f>
        <v>0</v>
      </c>
      <c r="M36" s="176">
        <f>IFERROR(VLOOKUP(M$3,Inputs!$P$19:$Q$33,2,FALSE),0)</f>
        <v>0</v>
      </c>
      <c r="N36" s="176">
        <f>IFERROR(VLOOKUP(N$3,Inputs!$P$19:$Q$33,2,FALSE),0)</f>
        <v>0</v>
      </c>
      <c r="O36" s="176">
        <f>IFERROR(VLOOKUP(O$3,Inputs!$P$19:$Q$33,2,FALSE),0)</f>
        <v>0</v>
      </c>
      <c r="P36" s="70">
        <f>IFERROR(VLOOKUP(P$3,Inputs!$P$19:$Q$33,2,FALSE),0)</f>
        <v>2500</v>
      </c>
      <c r="Q36" s="123">
        <f>IFERROR(VLOOKUP(Q$3,Inputs!$P$19:$Q$33,2,FALSE),0)</f>
        <v>0</v>
      </c>
      <c r="R36" s="123">
        <f>IFERROR(VLOOKUP(R$3,Inputs!$P$19:$Q$33,2,FALSE),0)</f>
        <v>0</v>
      </c>
      <c r="S36" s="123">
        <f>IFERROR(VLOOKUP(S$3,Inputs!$P$19:$Q$33,2,FALSE),0)</f>
        <v>0</v>
      </c>
      <c r="T36" s="123">
        <f>IFERROR(VLOOKUP(T$3,Inputs!$P$19:$Q$33,2,FALSE),0)</f>
        <v>0</v>
      </c>
      <c r="U36" s="123">
        <f>IFERROR(VLOOKUP(U$3,Inputs!$P$19:$Q$33,2,FALSE),0)</f>
        <v>0</v>
      </c>
      <c r="V36" s="123">
        <f>IFERROR(VLOOKUP(V$3,Inputs!$P$19:$Q$33,2,FALSE),0)</f>
        <v>0</v>
      </c>
      <c r="W36" s="123">
        <f>IFERROR(VLOOKUP(W$3,Inputs!$P$19:$Q$33,2,FALSE),0)</f>
        <v>0</v>
      </c>
      <c r="X36" s="123">
        <f>IFERROR(VLOOKUP(X$3,Inputs!$P$19:$Q$33,2,FALSE),0)</f>
        <v>0</v>
      </c>
      <c r="Y36" s="123">
        <f>IFERROR(VLOOKUP(Y$3,Inputs!$P$19:$Q$33,2,FALSE),0)</f>
        <v>0</v>
      </c>
      <c r="Z36" s="123">
        <f>IFERROR(VLOOKUP(Z$3,Inputs!$P$19:$Q$33,2,FALSE),0)</f>
        <v>0</v>
      </c>
      <c r="AA36" s="123">
        <f>IFERROR(VLOOKUP(AA$3,Inputs!$P$19:$Q$33,2,FALSE),0)</f>
        <v>0</v>
      </c>
      <c r="AB36" s="70">
        <f>IFERROR(VLOOKUP(AB$3,Inputs!$P$19:$Q$33,2,FALSE),0)</f>
        <v>4000</v>
      </c>
      <c r="AC36" s="123">
        <f>IFERROR(VLOOKUP(AC$3,Inputs!$P$19:$Q$33,2,FALSE),0)</f>
        <v>0</v>
      </c>
      <c r="AD36" s="123">
        <f>IFERROR(VLOOKUP(AD$3,Inputs!$P$19:$Q$33,2,FALSE),0)</f>
        <v>0</v>
      </c>
      <c r="AE36" s="123">
        <f>IFERROR(VLOOKUP(AE$3,Inputs!$P$19:$Q$33,2,FALSE),0)</f>
        <v>0</v>
      </c>
      <c r="AF36" s="123">
        <f>IFERROR(VLOOKUP(AF$3,Inputs!$P$19:$Q$33,2,FALSE),0)</f>
        <v>0</v>
      </c>
      <c r="AG36" s="123">
        <f>IFERROR(VLOOKUP(AG$3,Inputs!$P$19:$Q$33,2,FALSE),0)</f>
        <v>0</v>
      </c>
      <c r="AH36" s="123">
        <f>IFERROR(VLOOKUP(AH$3,Inputs!$P$19:$Q$33,2,FALSE),0)</f>
        <v>0</v>
      </c>
      <c r="AI36" s="123">
        <f>IFERROR(VLOOKUP(AI$3,Inputs!$P$19:$Q$33,2,FALSE),0)</f>
        <v>0</v>
      </c>
      <c r="AJ36" s="123">
        <f>IFERROR(VLOOKUP(AJ$3,Inputs!$P$19:$Q$33,2,FALSE),0)</f>
        <v>0</v>
      </c>
      <c r="AK36" s="123">
        <f>IFERROR(VLOOKUP(AK$3,Inputs!$P$19:$Q$33,2,FALSE),0)</f>
        <v>0</v>
      </c>
      <c r="AL36" s="123">
        <f>IFERROR(VLOOKUP(AL$3,Inputs!$P$19:$Q$33,2,FALSE),0)</f>
        <v>0</v>
      </c>
      <c r="AM36" s="123">
        <f>IFERROR(VLOOKUP(AM$3,Inputs!$P$19:$Q$33,2,FALSE),0)</f>
        <v>0</v>
      </c>
      <c r="AN36" s="70">
        <f>IFERROR(VLOOKUP(AN$3,Inputs!$P$19:$Q$33,2,FALSE),0)</f>
        <v>5000</v>
      </c>
      <c r="AO36" s="123">
        <f>IFERROR(VLOOKUP(AO$3,Inputs!$P$19:$Q$33,2,FALSE),0)</f>
        <v>0</v>
      </c>
      <c r="AP36" s="123">
        <f>IFERROR(VLOOKUP(AP$3,Inputs!$P$19:$Q$33,2,FALSE),0)</f>
        <v>0</v>
      </c>
      <c r="AQ36" s="123">
        <f>IFERROR(VLOOKUP(AQ$3,Inputs!$P$19:$Q$33,2,FALSE),0)</f>
        <v>0</v>
      </c>
      <c r="AR36" s="123">
        <f>IFERROR(VLOOKUP(AR$3,Inputs!$P$19:$Q$33,2,FALSE),0)</f>
        <v>0</v>
      </c>
      <c r="AS36" s="123">
        <f>IFERROR(VLOOKUP(AS$3,Inputs!$P$19:$Q$33,2,FALSE),0)</f>
        <v>0</v>
      </c>
      <c r="AT36" s="123">
        <f>IFERROR(VLOOKUP(AT$3,Inputs!$P$19:$Q$33,2,FALSE),0)</f>
        <v>0</v>
      </c>
      <c r="AU36" s="123">
        <f>IFERROR(VLOOKUP(AU$3,Inputs!$P$19:$Q$33,2,FALSE),0)</f>
        <v>0</v>
      </c>
      <c r="AV36" s="123">
        <f>IFERROR(VLOOKUP(AV$3,Inputs!$P$19:$Q$33,2,FALSE),0)</f>
        <v>0</v>
      </c>
      <c r="AW36" s="123">
        <f>IFERROR(VLOOKUP(AW$3,Inputs!$P$19:$Q$33,2,FALSE),0)</f>
        <v>0</v>
      </c>
      <c r="AX36" s="123">
        <f>IFERROR(VLOOKUP(AX$3,Inputs!$P$19:$Q$33,2,FALSE),0)</f>
        <v>0</v>
      </c>
      <c r="AY36" s="123">
        <f>IFERROR(VLOOKUP(AY$3,Inputs!$P$19:$Q$33,2,FALSE),0)</f>
        <v>0</v>
      </c>
      <c r="AZ36" s="70">
        <f>IFERROR(VLOOKUP(AZ$3,Inputs!$P$19:$Q$33,2,FALSE),0)</f>
        <v>5000</v>
      </c>
      <c r="BA36" s="123">
        <f>IFERROR(VLOOKUP(BA$3,Inputs!$P$19:$Q$33,2,FALSE),0)</f>
        <v>0</v>
      </c>
      <c r="BB36" s="123">
        <f>IFERROR(VLOOKUP(BB$3,Inputs!$P$19:$Q$33,2,FALSE),0)</f>
        <v>0</v>
      </c>
      <c r="BC36" s="123">
        <f>IFERROR(VLOOKUP(BC$3,Inputs!$P$19:$Q$33,2,FALSE),0)</f>
        <v>0</v>
      </c>
      <c r="BD36" s="123">
        <f>IFERROR(VLOOKUP(BD$3,Inputs!$P$19:$Q$33,2,FALSE),0)</f>
        <v>0</v>
      </c>
      <c r="BE36" s="123">
        <f>IFERROR(VLOOKUP(BE$3,Inputs!$P$19:$Q$33,2,FALSE),0)</f>
        <v>0</v>
      </c>
      <c r="BF36" s="123">
        <f>IFERROR(VLOOKUP(BF$3,Inputs!$P$19:$Q$33,2,FALSE),0)</f>
        <v>0</v>
      </c>
      <c r="BG36" s="123">
        <f>IFERROR(VLOOKUP(BG$3,Inputs!$P$19:$Q$33,2,FALSE),0)</f>
        <v>0</v>
      </c>
      <c r="BH36" s="123">
        <f>IFERROR(VLOOKUP(BH$3,Inputs!$P$19:$Q$33,2,FALSE),0)</f>
        <v>0</v>
      </c>
      <c r="BI36" s="123">
        <f>IFERROR(VLOOKUP(BI$3,Inputs!$P$19:$Q$33,2,FALSE),0)</f>
        <v>0</v>
      </c>
      <c r="BJ36" s="123">
        <f>IFERROR(VLOOKUP(BJ$3,Inputs!$P$19:$Q$33,2,FALSE),0)</f>
        <v>0</v>
      </c>
      <c r="BK36" s="123">
        <f>IFERROR(VLOOKUP(BK$3,Inputs!$P$19:$Q$33,2,FALSE),0)</f>
        <v>0</v>
      </c>
      <c r="BL36" s="71">
        <f>IFERROR(VLOOKUP(BL$3,Inputs!$P$19:$Q$33,2,FALSE),0)</f>
        <v>5000</v>
      </c>
      <c r="BN36" s="28">
        <f>SUM(E36:P36)</f>
        <v>2500</v>
      </c>
      <c r="BO36" s="28">
        <f t="shared" ref="BO36" si="36">SUM(Q36:AB36)</f>
        <v>4000</v>
      </c>
      <c r="BP36" s="28">
        <f t="shared" ref="BP36" si="37">SUM(AC36:AN36)</f>
        <v>5000</v>
      </c>
      <c r="BQ36" s="28">
        <f t="shared" ref="BQ36" si="38">SUM(AO36:AZ36)</f>
        <v>5000</v>
      </c>
      <c r="BR36" s="28">
        <f>SUM(BA36:BL36)</f>
        <v>5000</v>
      </c>
    </row>
    <row r="37" spans="1:70" x14ac:dyDescent="0.25">
      <c r="A37" s="5"/>
      <c r="B37" s="55" t="s">
        <v>169</v>
      </c>
      <c r="C37" s="4"/>
      <c r="D37" s="4"/>
      <c r="E37" s="5">
        <f ca="1">E34-E36</f>
        <v>1290.2770040276</v>
      </c>
      <c r="F37" s="5">
        <f t="shared" ref="F37:BL37" ca="1" si="39">E37+F34-F36</f>
        <v>42638.400127118475</v>
      </c>
      <c r="G37" s="5">
        <f t="shared" ca="1" si="39"/>
        <v>106263.22905212638</v>
      </c>
      <c r="H37" s="5">
        <f t="shared" ca="1" si="39"/>
        <v>190357.94198422015</v>
      </c>
      <c r="I37" s="5">
        <f t="shared" ca="1" si="39"/>
        <v>328127.92268727615</v>
      </c>
      <c r="J37" s="5">
        <f t="shared" ca="1" si="39"/>
        <v>475819.51150470797</v>
      </c>
      <c r="K37" s="5">
        <f t="shared" ca="1" si="39"/>
        <v>632020.38312515197</v>
      </c>
      <c r="L37" s="5">
        <f t="shared" ca="1" si="39"/>
        <v>794740.12128480279</v>
      </c>
      <c r="M37" s="5">
        <f t="shared" ca="1" si="39"/>
        <v>962141.88412586437</v>
      </c>
      <c r="N37" s="5">
        <f t="shared" ca="1" si="39"/>
        <v>1132758.8129701465</v>
      </c>
      <c r="O37" s="5">
        <f t="shared" ca="1" si="39"/>
        <v>1311872.5005494002</v>
      </c>
      <c r="P37" s="122">
        <f t="shared" ca="1" si="39"/>
        <v>1463153.7908180302</v>
      </c>
      <c r="Q37" s="5">
        <f t="shared" ca="1" si="39"/>
        <v>1592395.7030863324</v>
      </c>
      <c r="R37" s="5">
        <f t="shared" ca="1" si="39"/>
        <v>1699858.10767013</v>
      </c>
      <c r="S37" s="5">
        <f t="shared" ca="1" si="39"/>
        <v>1792248.2508034033</v>
      </c>
      <c r="T37" s="5">
        <f t="shared" ca="1" si="39"/>
        <v>1871088.6754137271</v>
      </c>
      <c r="U37" s="5">
        <f t="shared" ca="1" si="39"/>
        <v>1938008.4162162112</v>
      </c>
      <c r="V37" s="5">
        <f t="shared" ca="1" si="39"/>
        <v>1991392.075039499</v>
      </c>
      <c r="W37" s="5">
        <f t="shared" ca="1" si="39"/>
        <v>2033847.6566950667</v>
      </c>
      <c r="X37" s="5">
        <f t="shared" ca="1" si="39"/>
        <v>2068192.3769961686</v>
      </c>
      <c r="Y37" s="5">
        <f t="shared" ca="1" si="39"/>
        <v>2102667.2955555953</v>
      </c>
      <c r="Z37" s="5">
        <f t="shared" ca="1" si="39"/>
        <v>2137272.534890119</v>
      </c>
      <c r="AA37" s="5">
        <f t="shared" ca="1" si="39"/>
        <v>2172008.2176275151</v>
      </c>
      <c r="AB37" s="122">
        <f t="shared" ca="1" si="39"/>
        <v>2202874.4665066535</v>
      </c>
      <c r="AC37" s="5">
        <f t="shared" ca="1" si="39"/>
        <v>2236431.8065306921</v>
      </c>
      <c r="AD37" s="5">
        <f t="shared" ca="1" si="39"/>
        <v>2270119.9585078773</v>
      </c>
      <c r="AE37" s="5">
        <f t="shared" ca="1" si="39"/>
        <v>2303939.0455109295</v>
      </c>
      <c r="AF37" s="5">
        <f t="shared" ca="1" si="39"/>
        <v>2337889.1907240413</v>
      </c>
      <c r="AG37" s="5">
        <f t="shared" ca="1" si="39"/>
        <v>2371970.5174429705</v>
      </c>
      <c r="AH37" s="5">
        <f t="shared" ca="1" si="39"/>
        <v>2406183.1490751347</v>
      </c>
      <c r="AI37" s="5">
        <f t="shared" ca="1" si="39"/>
        <v>2440881.9710444668</v>
      </c>
      <c r="AJ37" s="5">
        <f t="shared" ca="1" si="39"/>
        <v>2475712.3450772245</v>
      </c>
      <c r="AK37" s="5">
        <f t="shared" ca="1" si="39"/>
        <v>2510674.39491637</v>
      </c>
      <c r="AL37" s="5">
        <f t="shared" ca="1" si="39"/>
        <v>2545768.2444169018</v>
      </c>
      <c r="AM37" s="5">
        <f t="shared" ca="1" si="39"/>
        <v>2580994.0175459506</v>
      </c>
      <c r="AN37" s="122">
        <f t="shared" ca="1" si="39"/>
        <v>2611375.8383828723</v>
      </c>
      <c r="AO37" s="5">
        <f t="shared" ca="1" si="39"/>
        <v>2645433.5334442081</v>
      </c>
      <c r="AP37" s="5">
        <f t="shared" ca="1" si="39"/>
        <v>2679623.5247091856</v>
      </c>
      <c r="AQ37" s="5">
        <f t="shared" ca="1" si="39"/>
        <v>2714119.0135174841</v>
      </c>
      <c r="AR37" s="5">
        <f t="shared" ca="1" si="39"/>
        <v>2748747.0474752337</v>
      </c>
      <c r="AS37" s="5">
        <f t="shared" ca="1" si="39"/>
        <v>2783507.7512243409</v>
      </c>
      <c r="AT37" s="5">
        <f t="shared" ca="1" si="39"/>
        <v>2818423.4717417299</v>
      </c>
      <c r="AU37" s="5">
        <f t="shared" ca="1" si="39"/>
        <v>2853472.1116727693</v>
      </c>
      <c r="AV37" s="5">
        <f t="shared" ca="1" si="39"/>
        <v>2888653.7959980355</v>
      </c>
      <c r="AW37" s="5">
        <f t="shared" ca="1" si="39"/>
        <v>2923968.6498111845</v>
      </c>
      <c r="AX37" s="5">
        <f t="shared" ca="1" si="39"/>
        <v>2959416.7983190482</v>
      </c>
      <c r="AY37" s="5">
        <f t="shared" ca="1" si="39"/>
        <v>2994998.3668417283</v>
      </c>
      <c r="AZ37" s="122">
        <f t="shared" ca="1" si="39"/>
        <v>3025713.480812693</v>
      </c>
      <c r="BA37" s="5">
        <f t="shared" ca="1" si="39"/>
        <v>3060089.0520187346</v>
      </c>
      <c r="BB37" s="5">
        <f t="shared" ca="1" si="39"/>
        <v>3094598.4198804768</v>
      </c>
      <c r="BC37" s="5">
        <f t="shared" ca="1" si="39"/>
        <v>3129241.7101720581</v>
      </c>
      <c r="BD37" s="5">
        <f t="shared" ca="1" si="39"/>
        <v>3164162.2305995482</v>
      </c>
      <c r="BE37" s="5">
        <f t="shared" ca="1" si="39"/>
        <v>3199216.925346496</v>
      </c>
      <c r="BF37" s="5">
        <f t="shared" ca="1" si="39"/>
        <v>3234405.9205285721</v>
      </c>
      <c r="BG37" s="5">
        <f t="shared" ca="1" si="39"/>
        <v>3269729.3423754829</v>
      </c>
      <c r="BH37" s="5">
        <f t="shared" ca="1" si="39"/>
        <v>3305187.3172310661</v>
      </c>
      <c r="BI37" s="5">
        <f t="shared" ca="1" si="39"/>
        <v>3340779.9715533871</v>
      </c>
      <c r="BJ37" s="5">
        <f t="shared" ca="1" si="39"/>
        <v>3376582.4319148343</v>
      </c>
      <c r="BK37" s="5">
        <f t="shared" ca="1" si="39"/>
        <v>3412519.8250022163</v>
      </c>
      <c r="BL37" s="122">
        <f t="shared" ca="1" si="39"/>
        <v>3443592.2776168571</v>
      </c>
      <c r="BN37" s="27">
        <f ca="1">P37</f>
        <v>1463153.7908180302</v>
      </c>
      <c r="BO37" s="27">
        <f ca="1">AB37</f>
        <v>2202874.4665066535</v>
      </c>
      <c r="BP37" s="27">
        <f ca="1">AN37</f>
        <v>2611375.8383828723</v>
      </c>
      <c r="BQ37" s="27">
        <f ca="1">AZ37</f>
        <v>3025713.480812693</v>
      </c>
      <c r="BR37" s="27">
        <f ca="1">BL37</f>
        <v>3443592.2776168571</v>
      </c>
    </row>
    <row r="39" spans="1:70" x14ac:dyDescent="0.25">
      <c r="P39" s="124"/>
      <c r="AB39" s="124"/>
      <c r="AN39" s="124"/>
      <c r="AZ39" s="124"/>
      <c r="BL39" s="124"/>
    </row>
  </sheetData>
  <sheetProtection algorithmName="SHA-512" hashValue="XI12nkJYXlMJgHWQUjbNdsAqQG2cZ+VdOL2a1Ox/eskUba1PQjNuwrPAogap2RX+pgUUI6XqxLNX23Q5o0bkKQ==" saltValue="yL/rtdece6HndN09EF3SYg==" spinCount="100000" sheet="1" objects="1" scenarios="1" selectLockedCells="1" selectUnlockedCells="1"/>
  <mergeCells count="1">
    <mergeCell ref="B2:B4"/>
  </mergeCells>
  <conditionalFormatting sqref="A36:O36">
    <cfRule type="expression" dxfId="15" priority="8">
      <formula>IF(ABS(A36)&lt;1000,TRUE,FALSE)</formula>
    </cfRule>
  </conditionalFormatting>
  <conditionalFormatting sqref="A7:BL37">
    <cfRule type="expression" dxfId="14" priority="2">
      <formula>IF(ABS(A7)&lt;1000,TRUE,FALSE)</formula>
    </cfRule>
  </conditionalFormatting>
  <conditionalFormatting sqref="P7:P10 P12:P13">
    <cfRule type="expression" dxfId="13" priority="7">
      <formula>IF(ABS(P7)&lt;1000,TRUE,FALSE)</formula>
    </cfRule>
  </conditionalFormatting>
  <conditionalFormatting sqref="AB7:AB10 AB12:AB13">
    <cfRule type="expression" dxfId="12" priority="6">
      <formula>IF(ABS(AB7)&lt;1000,TRUE,FALSE)</formula>
    </cfRule>
  </conditionalFormatting>
  <conditionalFormatting sqref="AN7:AN10 AN12:AN13">
    <cfRule type="expression" dxfId="11" priority="5">
      <formula>IF(ABS(AN7)&lt;1000,TRUE,FALSE)</formula>
    </cfRule>
  </conditionalFormatting>
  <conditionalFormatting sqref="AZ7:AZ10 AZ12:AZ13">
    <cfRule type="expression" dxfId="10" priority="4">
      <formula>IF(ABS(AZ7)&lt;1000,TRUE,FALSE)</formula>
    </cfRule>
  </conditionalFormatting>
  <conditionalFormatting sqref="BL7:BL10 BL12:BL13">
    <cfRule type="expression" dxfId="9" priority="3">
      <formula>IF(ABS(BL7)&lt;1000,TRUE,FALSE)</formula>
    </cfRule>
  </conditionalFormatting>
  <conditionalFormatting sqref="BM7:BM28">
    <cfRule type="expression" dxfId="8" priority="1">
      <formula>IF(ABS(BM7)&lt;1000,TRUE,FALSE)</formula>
    </cfRule>
  </conditionalFormatting>
  <printOptions horizontalCentered="1"/>
  <pageMargins left="0.5" right="0.5" top="0.75" bottom="0.5" header="0.3" footer="0.3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78CB-F5B6-4198-8643-5E06B40C4A0A}">
  <sheetPr>
    <tabColor theme="8" tint="0.59999389629810485"/>
    <pageSetUpPr fitToPage="1"/>
  </sheetPr>
  <dimension ref="A1:BS24"/>
  <sheetViews>
    <sheetView showGridLines="0" showRowColHeaders="0" workbookViewId="0">
      <pane xSplit="3" ySplit="5" topLeftCell="D6" activePane="bottomRight" state="frozen"/>
      <selection activeCell="E12" sqref="E12"/>
      <selection pane="topRight" activeCell="E12" sqref="E12"/>
      <selection pane="bottomLeft" activeCell="E12" sqref="E12"/>
      <selection pane="bottomRight" activeCell="B2" sqref="B2:B4"/>
    </sheetView>
  </sheetViews>
  <sheetFormatPr defaultColWidth="6.6640625" defaultRowHeight="12.6" outlineLevelCol="1" x14ac:dyDescent="0.25"/>
  <cols>
    <col min="1" max="1" width="8.109375" style="6" customWidth="1"/>
    <col min="2" max="2" width="22.88671875" style="6" customWidth="1"/>
    <col min="3" max="4" width="0.6640625" style="6" customWidth="1"/>
    <col min="5" max="15" width="7.21875" style="22" customWidth="1" outlineLevel="1"/>
    <col min="16" max="16" width="7.21875" style="39" customWidth="1"/>
    <col min="17" max="27" width="7.21875" style="22" hidden="1" customWidth="1" outlineLevel="1"/>
    <col min="28" max="28" width="7.21875" style="39" customWidth="1" collapsed="1"/>
    <col min="29" max="39" width="7.21875" style="22" hidden="1" customWidth="1" outlineLevel="1"/>
    <col min="40" max="40" width="7.21875" style="39" customWidth="1" collapsed="1"/>
    <col min="41" max="51" width="7.21875" style="22" hidden="1" customWidth="1" outlineLevel="1"/>
    <col min="52" max="52" width="7.21875" style="39" customWidth="1" collapsed="1"/>
    <col min="53" max="63" width="7.21875" style="22" hidden="1" customWidth="1" outlineLevel="1"/>
    <col min="64" max="64" width="7.21875" style="39" customWidth="1" collapsed="1"/>
    <col min="65" max="65" width="3.33203125" style="22" customWidth="1"/>
    <col min="66" max="70" width="8.5546875" style="22" customWidth="1"/>
    <col min="71" max="16384" width="6.6640625" style="6"/>
  </cols>
  <sheetData>
    <row r="1" spans="1:71" ht="27" customHeight="1" x14ac:dyDescent="0.3">
      <c r="A1" s="4"/>
      <c r="B1" s="36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3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37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37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37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37"/>
      <c r="BM1" s="20"/>
      <c r="BN1" s="19"/>
      <c r="BO1" s="19"/>
      <c r="BP1" s="19"/>
      <c r="BQ1" s="19"/>
      <c r="BR1" s="19"/>
      <c r="BS1" s="21"/>
    </row>
    <row r="2" spans="1:71" ht="1.2" customHeight="1" x14ac:dyDescent="0.25">
      <c r="A2" s="4"/>
      <c r="B2" s="381" t="s">
        <v>178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8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38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38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38"/>
    </row>
    <row r="3" spans="1:71" s="21" customFormat="1" ht="13.8" customHeight="1" x14ac:dyDescent="0.3">
      <c r="A3" s="18"/>
      <c r="B3" s="382"/>
      <c r="C3" s="18"/>
      <c r="D3" s="18"/>
      <c r="E3" s="137">
        <v>1</v>
      </c>
      <c r="F3" s="138">
        <v>2</v>
      </c>
      <c r="G3" s="138">
        <v>3</v>
      </c>
      <c r="H3" s="138">
        <v>4</v>
      </c>
      <c r="I3" s="138">
        <v>5</v>
      </c>
      <c r="J3" s="138">
        <v>6</v>
      </c>
      <c r="K3" s="138">
        <v>7</v>
      </c>
      <c r="L3" s="138">
        <v>8</v>
      </c>
      <c r="M3" s="138">
        <v>9</v>
      </c>
      <c r="N3" s="138">
        <v>10</v>
      </c>
      <c r="O3" s="138">
        <v>11</v>
      </c>
      <c r="P3" s="23">
        <v>12</v>
      </c>
      <c r="Q3" s="137">
        <v>13</v>
      </c>
      <c r="R3" s="138">
        <v>14</v>
      </c>
      <c r="S3" s="138">
        <v>15</v>
      </c>
      <c r="T3" s="138">
        <v>16</v>
      </c>
      <c r="U3" s="138">
        <v>17</v>
      </c>
      <c r="V3" s="138">
        <v>18</v>
      </c>
      <c r="W3" s="138">
        <v>19</v>
      </c>
      <c r="X3" s="138">
        <v>20</v>
      </c>
      <c r="Y3" s="138">
        <v>21</v>
      </c>
      <c r="Z3" s="138">
        <v>22</v>
      </c>
      <c r="AA3" s="138">
        <v>23</v>
      </c>
      <c r="AB3" s="23">
        <v>24</v>
      </c>
      <c r="AC3" s="137">
        <v>25</v>
      </c>
      <c r="AD3" s="138">
        <v>26</v>
      </c>
      <c r="AE3" s="138">
        <v>27</v>
      </c>
      <c r="AF3" s="138">
        <v>28</v>
      </c>
      <c r="AG3" s="138">
        <v>29</v>
      </c>
      <c r="AH3" s="138">
        <v>30</v>
      </c>
      <c r="AI3" s="138">
        <v>31</v>
      </c>
      <c r="AJ3" s="138">
        <v>32</v>
      </c>
      <c r="AK3" s="138">
        <v>33</v>
      </c>
      <c r="AL3" s="138">
        <v>34</v>
      </c>
      <c r="AM3" s="138">
        <v>35</v>
      </c>
      <c r="AN3" s="23">
        <v>36</v>
      </c>
      <c r="AO3" s="137">
        <v>37</v>
      </c>
      <c r="AP3" s="138">
        <v>38</v>
      </c>
      <c r="AQ3" s="138">
        <v>39</v>
      </c>
      <c r="AR3" s="138">
        <v>40</v>
      </c>
      <c r="AS3" s="138">
        <v>41</v>
      </c>
      <c r="AT3" s="138">
        <v>42</v>
      </c>
      <c r="AU3" s="138">
        <v>43</v>
      </c>
      <c r="AV3" s="138">
        <v>44</v>
      </c>
      <c r="AW3" s="138">
        <v>45</v>
      </c>
      <c r="AX3" s="138">
        <v>46</v>
      </c>
      <c r="AY3" s="138">
        <v>47</v>
      </c>
      <c r="AZ3" s="23">
        <v>48</v>
      </c>
      <c r="BA3" s="137">
        <v>49</v>
      </c>
      <c r="BB3" s="138">
        <v>50</v>
      </c>
      <c r="BC3" s="138">
        <v>51</v>
      </c>
      <c r="BD3" s="138">
        <v>52</v>
      </c>
      <c r="BE3" s="138">
        <v>53</v>
      </c>
      <c r="BF3" s="138">
        <v>54</v>
      </c>
      <c r="BG3" s="138">
        <v>55</v>
      </c>
      <c r="BH3" s="138">
        <v>56</v>
      </c>
      <c r="BI3" s="138">
        <v>57</v>
      </c>
      <c r="BJ3" s="138">
        <v>58</v>
      </c>
      <c r="BK3" s="138">
        <v>59</v>
      </c>
      <c r="BL3" s="23">
        <v>60</v>
      </c>
      <c r="BM3" s="20"/>
      <c r="BN3" s="139" t="s">
        <v>13</v>
      </c>
      <c r="BO3" s="140" t="s">
        <v>14</v>
      </c>
      <c r="BP3" s="140" t="s">
        <v>15</v>
      </c>
      <c r="BQ3" s="140" t="s">
        <v>16</v>
      </c>
      <c r="BR3" s="141" t="s">
        <v>17</v>
      </c>
    </row>
    <row r="4" spans="1:71" ht="1.2" customHeight="1" x14ac:dyDescent="0.25">
      <c r="A4" s="4"/>
      <c r="B4" s="38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38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8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38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38"/>
    </row>
    <row r="5" spans="1:71" x14ac:dyDescent="0.25">
      <c r="A5" s="4"/>
      <c r="B5" s="174" t="s">
        <v>105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7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37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7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37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37"/>
      <c r="BN5" s="5"/>
      <c r="BO5" s="5"/>
      <c r="BP5" s="5"/>
      <c r="BQ5" s="5"/>
      <c r="BR5" s="5"/>
    </row>
    <row r="6" spans="1:71" x14ac:dyDescent="0.25">
      <c r="A6" s="4"/>
      <c r="B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7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37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7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37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37"/>
    </row>
    <row r="7" spans="1:71" x14ac:dyDescent="0.25">
      <c r="A7" s="5" t="s">
        <v>170</v>
      </c>
      <c r="B7" s="61" t="s">
        <v>78</v>
      </c>
      <c r="E7" s="125">
        <f ca="1">Credit!E40</f>
        <v>10000</v>
      </c>
      <c r="F7" s="126">
        <f ca="1">Credit!F40</f>
        <v>10000</v>
      </c>
      <c r="G7" s="126">
        <f ca="1">Credit!G40</f>
        <v>10000</v>
      </c>
      <c r="H7" s="126">
        <f ca="1">Credit!H40</f>
        <v>10000</v>
      </c>
      <c r="I7" s="126">
        <f ca="1">Credit!I40</f>
        <v>10000</v>
      </c>
      <c r="J7" s="126">
        <f ca="1">Credit!J40</f>
        <v>10000</v>
      </c>
      <c r="K7" s="126">
        <f ca="1">Credit!K40</f>
        <v>10000</v>
      </c>
      <c r="L7" s="126">
        <f ca="1">Credit!L40</f>
        <v>10000</v>
      </c>
      <c r="M7" s="126">
        <f ca="1">Credit!M40</f>
        <v>10000</v>
      </c>
      <c r="N7" s="126">
        <f ca="1">Credit!N40</f>
        <v>10000</v>
      </c>
      <c r="O7" s="126">
        <f ca="1">Credit!O40</f>
        <v>10000</v>
      </c>
      <c r="P7" s="127">
        <f ca="1">Credit!P40</f>
        <v>10000</v>
      </c>
      <c r="Q7" s="126">
        <f ca="1">Credit!Q40</f>
        <v>10000</v>
      </c>
      <c r="R7" s="126">
        <f ca="1">Credit!R40</f>
        <v>10000</v>
      </c>
      <c r="S7" s="126">
        <f ca="1">Credit!S40</f>
        <v>10000</v>
      </c>
      <c r="T7" s="126">
        <f ca="1">Credit!T40</f>
        <v>10000</v>
      </c>
      <c r="U7" s="126">
        <f ca="1">Credit!U40</f>
        <v>1304782.7445129016</v>
      </c>
      <c r="V7" s="126">
        <f ca="1">Credit!V40</f>
        <v>2222229.445012304</v>
      </c>
      <c r="W7" s="126">
        <f ca="1">Credit!W40</f>
        <v>2701345.9060173654</v>
      </c>
      <c r="X7" s="126">
        <f ca="1">Credit!X40</f>
        <v>2736804.355264131</v>
      </c>
      <c r="Y7" s="126">
        <f ca="1">Credit!Y40</f>
        <v>2772392.7960933866</v>
      </c>
      <c r="Z7" s="126">
        <f ca="1">Credit!Z40</f>
        <v>2808111.3508152296</v>
      </c>
      <c r="AA7" s="126">
        <f ca="1">Credit!AA40</f>
        <v>2843960.1418505507</v>
      </c>
      <c r="AB7" s="127">
        <f ca="1">Credit!AB40</f>
        <v>3225939.2917311322</v>
      </c>
      <c r="AC7" s="126">
        <f ca="1">Credit!AC40</f>
        <v>3260609.3252528352</v>
      </c>
      <c r="AD7" s="126">
        <f ca="1">Credit!AD40</f>
        <v>3295409.9630164015</v>
      </c>
      <c r="AE7" s="126">
        <f ca="1">Credit!AE40</f>
        <v>3330341.3278868408</v>
      </c>
      <c r="AF7" s="126">
        <f ca="1">Credit!AF40</f>
        <v>3365403.5428404259</v>
      </c>
      <c r="AG7" s="126">
        <f ca="1">Credit!AG40</f>
        <v>3400596.7309647878</v>
      </c>
      <c r="AH7" s="126">
        <f ca="1">Credit!AH40</f>
        <v>3435921.0154590094</v>
      </c>
      <c r="AI7" s="126">
        <f ca="1">Credit!AI40</f>
        <v>3471140.0116972122</v>
      </c>
      <c r="AJ7" s="126">
        <f ca="1">Credit!AJ40</f>
        <v>3506490.3510381696</v>
      </c>
      <c r="AK7" s="126">
        <f ca="1">Credit!AK40</f>
        <v>3541972.1570158843</v>
      </c>
      <c r="AL7" s="126">
        <f ca="1">Credit!AL40</f>
        <v>3577585.5532761849</v>
      </c>
      <c r="AM7" s="126">
        <f ca="1">Credit!AM40</f>
        <v>3613330.6635768237</v>
      </c>
      <c r="AN7" s="127">
        <f ca="1">Credit!AN40</f>
        <v>4044191.6117875669</v>
      </c>
      <c r="AO7" s="126">
        <f ca="1">Credit!AO40</f>
        <v>4078728.2242151597</v>
      </c>
      <c r="AP7" s="126">
        <f ca="1">Credit!AP40</f>
        <v>4113396.9226288213</v>
      </c>
      <c r="AQ7" s="126">
        <f ca="1">Credit!AQ40</f>
        <v>4148082.4466195521</v>
      </c>
      <c r="AR7" s="126">
        <f ca="1">Credit!AR40</f>
        <v>4182900.3051215149</v>
      </c>
      <c r="AS7" s="126">
        <f ca="1">Credit!AS40</f>
        <v>4217850.6225659791</v>
      </c>
      <c r="AT7" s="126">
        <f ca="1">Credit!AT40</f>
        <v>4252918.7086819829</v>
      </c>
      <c r="AU7" s="126">
        <f ca="1">Credit!AU40</f>
        <v>4288119.5029408718</v>
      </c>
      <c r="AV7" s="126">
        <f ca="1">Credit!AV40</f>
        <v>4323453.1301119523</v>
      </c>
      <c r="AW7" s="126">
        <f ca="1">Credit!AW40</f>
        <v>4358919.7150773974</v>
      </c>
      <c r="AX7" s="126">
        <f ca="1">Credit!AX40</f>
        <v>4394519.3828323465</v>
      </c>
      <c r="AY7" s="126">
        <f ca="1">Credit!AY40</f>
        <v>4430252.258484995</v>
      </c>
      <c r="AZ7" s="127">
        <f ca="1">Credit!AZ40</f>
        <v>4911118.4672566941</v>
      </c>
      <c r="BA7" s="126">
        <f ca="1">Credit!BA40</f>
        <v>4945644.9207219072</v>
      </c>
      <c r="BB7" s="126">
        <f ca="1">Credit!BB40</f>
        <v>4980304.9580887165</v>
      </c>
      <c r="BC7" s="126">
        <f ca="1">Credit!BC40</f>
        <v>5015098.7049185066</v>
      </c>
      <c r="BD7" s="126">
        <f ca="1">Credit!BD40</f>
        <v>5049930.8323407434</v>
      </c>
      <c r="BE7" s="126">
        <f ca="1">Credit!BE40</f>
        <v>5084896.920689432</v>
      </c>
      <c r="BF7" s="126">
        <f ca="1">Credit!BF40</f>
        <v>5119997.0958668496</v>
      </c>
      <c r="BG7" s="126">
        <f ca="1">Credit!BG40</f>
        <v>5155231.4838890973</v>
      </c>
      <c r="BH7" s="126">
        <f ca="1">Credit!BH40</f>
        <v>5190600.2108861925</v>
      </c>
      <c r="BI7" s="126">
        <f ca="1">Credit!BI40</f>
        <v>5226103.403102167</v>
      </c>
      <c r="BJ7" s="126">
        <f ca="1">Credit!BJ40</f>
        <v>5261691.1868951628</v>
      </c>
      <c r="BK7" s="126">
        <f ca="1">Credit!BK40</f>
        <v>5297413.6887375237</v>
      </c>
      <c r="BL7" s="128">
        <f ca="1">Credit!BL40</f>
        <v>5328271.0352158993</v>
      </c>
      <c r="BN7" s="24">
        <f ca="1">P7</f>
        <v>10000</v>
      </c>
      <c r="BO7" s="24">
        <f ca="1">AB7</f>
        <v>3225939.2917311322</v>
      </c>
      <c r="BP7" s="24">
        <f ca="1">AN7</f>
        <v>4044191.6117875669</v>
      </c>
      <c r="BQ7" s="24">
        <f ca="1">AZ7</f>
        <v>4911118.4672566941</v>
      </c>
      <c r="BR7" s="24">
        <f ca="1">BL7</f>
        <v>5328271.0352158993</v>
      </c>
    </row>
    <row r="8" spans="1:71" x14ac:dyDescent="0.25">
      <c r="B8" s="97" t="s">
        <v>42</v>
      </c>
      <c r="C8" s="6" t="e">
        <f>Loans!#REF!</f>
        <v>#REF!</v>
      </c>
      <c r="D8" s="6" t="e">
        <f>Loans!#REF!</f>
        <v>#REF!</v>
      </c>
      <c r="E8" s="104">
        <f ca="1">Loans!E27</f>
        <v>4433415.7113377471</v>
      </c>
      <c r="F8" s="105">
        <f ca="1">Loans!F27</f>
        <v>8399625.8865974043</v>
      </c>
      <c r="G8" s="105">
        <f ca="1">Loans!G27</f>
        <v>11893053.898265174</v>
      </c>
      <c r="H8" s="105">
        <f ca="1">Loans!H27</f>
        <v>14908062.190128319</v>
      </c>
      <c r="I8" s="105">
        <f ca="1">Loans!I27</f>
        <v>16773939.259998363</v>
      </c>
      <c r="J8" s="105">
        <f ca="1">Loans!J27</f>
        <v>18220016.892491899</v>
      </c>
      <c r="K8" s="105">
        <f ca="1">Loans!K27</f>
        <v>19241307.247265041</v>
      </c>
      <c r="L8" s="105">
        <f ca="1">Loans!L27</f>
        <v>19832768.009023748</v>
      </c>
      <c r="M8" s="105">
        <f ca="1">Loans!M27</f>
        <v>19989301.796938501</v>
      </c>
      <c r="N8" s="105">
        <f ca="1">Loans!N27</f>
        <v>19705755.567660578</v>
      </c>
      <c r="O8" s="105">
        <f ca="1">Loans!O27</f>
        <v>15728184.279228976</v>
      </c>
      <c r="P8" s="106">
        <f ca="1">Loans!P27</f>
        <v>12222999.206861204</v>
      </c>
      <c r="Q8" s="105">
        <f ca="1">Loans!Q27</f>
        <v>9195833.3444696404</v>
      </c>
      <c r="R8" s="105">
        <f ca="1">Loans!R27</f>
        <v>6652381.2255439609</v>
      </c>
      <c r="S8" s="105">
        <f ca="1">Loans!S27</f>
        <v>4520449.4470460089</v>
      </c>
      <c r="T8" s="105">
        <f ca="1">Loans!T27</f>
        <v>2804935.2204021416</v>
      </c>
      <c r="U8" s="105">
        <f ca="1">Loans!U27</f>
        <v>1510789.2492368929</v>
      </c>
      <c r="V8" s="105">
        <f ca="1">Loans!V27</f>
        <v>643016.30931087886</v>
      </c>
      <c r="W8" s="105">
        <f ca="1">Loans!W27</f>
        <v>206675.8347417918</v>
      </c>
      <c r="X8" s="105">
        <f ca="1">Loans!X27</f>
        <v>206882.510576528</v>
      </c>
      <c r="Y8" s="105">
        <f ca="1">Loans!Y27</f>
        <v>207089.39308710292</v>
      </c>
      <c r="Z8" s="105">
        <f ca="1">Loans!Z27</f>
        <v>207296.48248019471</v>
      </c>
      <c r="AA8" s="105">
        <f ca="1">Loans!AA27</f>
        <v>207503.77896267147</v>
      </c>
      <c r="AB8" s="106">
        <f ca="1">Loans!AB27</f>
        <v>207711.28274163484</v>
      </c>
      <c r="AC8" s="105">
        <f ca="1">Loans!AC27</f>
        <v>207918.99402437641</v>
      </c>
      <c r="AD8" s="105">
        <f ca="1">Loans!AD27</f>
        <v>208126.91301839947</v>
      </c>
      <c r="AE8" s="105">
        <f ca="1">Loans!AE27</f>
        <v>208335.03993141904</v>
      </c>
      <c r="AF8" s="105">
        <f ca="1">Loans!AF27</f>
        <v>208543.37497134731</v>
      </c>
      <c r="AG8" s="105">
        <f ca="1">Loans!AG27</f>
        <v>208751.91834632278</v>
      </c>
      <c r="AH8" s="105">
        <f ca="1">Loans!AH27</f>
        <v>208960.67026466652</v>
      </c>
      <c r="AI8" s="105">
        <f ca="1">Loans!AI27</f>
        <v>209169.63093493329</v>
      </c>
      <c r="AJ8" s="105">
        <f ca="1">Loans!AJ27</f>
        <v>209378.80056586757</v>
      </c>
      <c r="AK8" s="105">
        <f ca="1">Loans!AK27</f>
        <v>209588.17936644034</v>
      </c>
      <c r="AL8" s="105">
        <f ca="1">Loans!AL27</f>
        <v>209797.76754580496</v>
      </c>
      <c r="AM8" s="105">
        <f ca="1">Loans!AM27</f>
        <v>210007.56531334863</v>
      </c>
      <c r="AN8" s="106">
        <f ca="1">Loans!AN27</f>
        <v>210217.57287866279</v>
      </c>
      <c r="AO8" s="105">
        <f ca="1">Loans!AO27</f>
        <v>210427.79045154349</v>
      </c>
      <c r="AP8" s="105">
        <f ca="1">Loans!AP27</f>
        <v>210638.2182419911</v>
      </c>
      <c r="AQ8" s="105">
        <f ca="1">Loans!AQ27</f>
        <v>210848.85646022513</v>
      </c>
      <c r="AR8" s="105">
        <f ca="1">Loans!AR27</f>
        <v>211059.70531668409</v>
      </c>
      <c r="AS8" s="105">
        <f ca="1">Loans!AS27</f>
        <v>211270.76502199634</v>
      </c>
      <c r="AT8" s="105">
        <f ca="1">Loans!AT27</f>
        <v>211482.03578702389</v>
      </c>
      <c r="AU8" s="105">
        <f ca="1">Loans!AU27</f>
        <v>211693.51782281129</v>
      </c>
      <c r="AV8" s="105">
        <f ca="1">Loans!AV27</f>
        <v>211905.21134063677</v>
      </c>
      <c r="AW8" s="105">
        <f ca="1">Loans!AW27</f>
        <v>212117.11655198291</v>
      </c>
      <c r="AX8" s="105">
        <f ca="1">Loans!AX27</f>
        <v>212329.23366852954</v>
      </c>
      <c r="AY8" s="105">
        <f ca="1">Loans!AY27</f>
        <v>212541.56290219739</v>
      </c>
      <c r="AZ8" s="106">
        <f ca="1">Loans!AZ27</f>
        <v>212754.10446509704</v>
      </c>
      <c r="BA8" s="105">
        <f ca="1">Loans!BA27</f>
        <v>212966.8585695654</v>
      </c>
      <c r="BB8" s="105">
        <f ca="1">Loans!BB27</f>
        <v>213179.8254281366</v>
      </c>
      <c r="BC8" s="105">
        <f ca="1">Loans!BC27</f>
        <v>213393.00525357097</v>
      </c>
      <c r="BD8" s="105">
        <f ca="1">Loans!BD27</f>
        <v>213606.39825881884</v>
      </c>
      <c r="BE8" s="105">
        <f ca="1">Loans!BE27</f>
        <v>213820.00465707868</v>
      </c>
      <c r="BF8" s="105">
        <f ca="1">Loans!BF27</f>
        <v>214033.82466173157</v>
      </c>
      <c r="BG8" s="105">
        <f ca="1">Loans!BG27</f>
        <v>214247.85848639219</v>
      </c>
      <c r="BH8" s="105">
        <f ca="1">Loans!BH27</f>
        <v>214462.10634487972</v>
      </c>
      <c r="BI8" s="105">
        <f ca="1">Loans!BI27</f>
        <v>214676.568451225</v>
      </c>
      <c r="BJ8" s="105">
        <f ca="1">Loans!BJ27</f>
        <v>214891.24501967072</v>
      </c>
      <c r="BK8" s="105">
        <f ca="1">Loans!BK27</f>
        <v>215106.13626469314</v>
      </c>
      <c r="BL8" s="107">
        <f ca="1">Loans!BL27</f>
        <v>215321.24240095838</v>
      </c>
      <c r="BN8" s="25">
        <f ca="1">P8</f>
        <v>12222999.206861204</v>
      </c>
      <c r="BO8" s="25">
        <f ca="1">AB8</f>
        <v>207711.28274163484</v>
      </c>
      <c r="BP8" s="25">
        <f ca="1">AN8</f>
        <v>210217.57287866279</v>
      </c>
      <c r="BQ8" s="25">
        <f ca="1">AZ8</f>
        <v>212754.10446509704</v>
      </c>
      <c r="BR8" s="25">
        <f ca="1">BL8</f>
        <v>215321.24240095838</v>
      </c>
    </row>
    <row r="9" spans="1:71" x14ac:dyDescent="0.25">
      <c r="B9" s="120" t="s">
        <v>171</v>
      </c>
      <c r="E9" s="121">
        <f t="shared" ref="E9:AJ9" ca="1" si="0">SUM(E7:E8)</f>
        <v>4443415.7113377471</v>
      </c>
      <c r="F9" s="48">
        <f t="shared" ca="1" si="0"/>
        <v>8409625.8865974043</v>
      </c>
      <c r="G9" s="48">
        <f t="shared" ca="1" si="0"/>
        <v>11903053.898265174</v>
      </c>
      <c r="H9" s="48">
        <f t="shared" ca="1" si="0"/>
        <v>14918062.190128319</v>
      </c>
      <c r="I9" s="48">
        <f t="shared" ca="1" si="0"/>
        <v>16783939.259998363</v>
      </c>
      <c r="J9" s="48">
        <f t="shared" ca="1" si="0"/>
        <v>18230016.892491899</v>
      </c>
      <c r="K9" s="48">
        <f t="shared" ca="1" si="0"/>
        <v>19251307.247265041</v>
      </c>
      <c r="L9" s="48">
        <f t="shared" ca="1" si="0"/>
        <v>19842768.009023748</v>
      </c>
      <c r="M9" s="48">
        <f t="shared" ca="1" si="0"/>
        <v>19999301.796938501</v>
      </c>
      <c r="N9" s="48">
        <f t="shared" ca="1" si="0"/>
        <v>19715755.567660578</v>
      </c>
      <c r="O9" s="48">
        <f t="shared" ca="1" si="0"/>
        <v>15738184.279228976</v>
      </c>
      <c r="P9" s="48">
        <f t="shared" ca="1" si="0"/>
        <v>12232999.206861204</v>
      </c>
      <c r="Q9" s="48">
        <f t="shared" ca="1" si="0"/>
        <v>9205833.3444696404</v>
      </c>
      <c r="R9" s="48">
        <f t="shared" ca="1" si="0"/>
        <v>6662381.2255439609</v>
      </c>
      <c r="S9" s="48">
        <f t="shared" ca="1" si="0"/>
        <v>4530449.4470460089</v>
      </c>
      <c r="T9" s="48">
        <f t="shared" ca="1" si="0"/>
        <v>2814935.2204021416</v>
      </c>
      <c r="U9" s="48">
        <f t="shared" ca="1" si="0"/>
        <v>2815571.9937497946</v>
      </c>
      <c r="V9" s="48">
        <f t="shared" ca="1" si="0"/>
        <v>2865245.7543231826</v>
      </c>
      <c r="W9" s="48">
        <f t="shared" ca="1" si="0"/>
        <v>2908021.7407591571</v>
      </c>
      <c r="X9" s="48">
        <f t="shared" ca="1" si="0"/>
        <v>2943686.865840659</v>
      </c>
      <c r="Y9" s="48">
        <f t="shared" ca="1" si="0"/>
        <v>2979482.1891804896</v>
      </c>
      <c r="Z9" s="48">
        <f t="shared" ca="1" si="0"/>
        <v>3015407.8332954245</v>
      </c>
      <c r="AA9" s="48">
        <f t="shared" ca="1" si="0"/>
        <v>3051463.920813222</v>
      </c>
      <c r="AB9" s="48">
        <f t="shared" ca="1" si="0"/>
        <v>3433650.5744727668</v>
      </c>
      <c r="AC9" s="48">
        <f t="shared" ca="1" si="0"/>
        <v>3468528.3192772116</v>
      </c>
      <c r="AD9" s="48">
        <f t="shared" ca="1" si="0"/>
        <v>3503536.8760348009</v>
      </c>
      <c r="AE9" s="48">
        <f t="shared" ca="1" si="0"/>
        <v>3538676.3678182596</v>
      </c>
      <c r="AF9" s="48">
        <f t="shared" ca="1" si="0"/>
        <v>3573946.9178117733</v>
      </c>
      <c r="AG9" s="48">
        <f t="shared" ca="1" si="0"/>
        <v>3609348.6493111104</v>
      </c>
      <c r="AH9" s="48">
        <f t="shared" ca="1" si="0"/>
        <v>3644881.6857236759</v>
      </c>
      <c r="AI9" s="48">
        <f t="shared" ca="1" si="0"/>
        <v>3680309.6426321454</v>
      </c>
      <c r="AJ9" s="48">
        <f t="shared" ca="1" si="0"/>
        <v>3715869.1516040373</v>
      </c>
      <c r="AK9" s="48">
        <f t="shared" ref="AK9:BL9" ca="1" si="1">SUM(AK7:AK8)</f>
        <v>3751560.3363823248</v>
      </c>
      <c r="AL9" s="48">
        <f t="shared" ca="1" si="1"/>
        <v>3787383.3208219898</v>
      </c>
      <c r="AM9" s="48">
        <f t="shared" ca="1" si="1"/>
        <v>3823338.2288901722</v>
      </c>
      <c r="AN9" s="48">
        <f t="shared" ca="1" si="1"/>
        <v>4254409.1846662294</v>
      </c>
      <c r="AO9" s="48">
        <f t="shared" ca="1" si="1"/>
        <v>4289156.0146667035</v>
      </c>
      <c r="AP9" s="48">
        <f t="shared" ca="1" si="1"/>
        <v>4324035.1408708123</v>
      </c>
      <c r="AQ9" s="48">
        <f t="shared" ca="1" si="1"/>
        <v>4358931.3030797774</v>
      </c>
      <c r="AR9" s="48">
        <f t="shared" ca="1" si="1"/>
        <v>4393960.0104381992</v>
      </c>
      <c r="AS9" s="48">
        <f t="shared" ca="1" si="1"/>
        <v>4429121.3875879757</v>
      </c>
      <c r="AT9" s="48">
        <f t="shared" ca="1" si="1"/>
        <v>4464400.7444690065</v>
      </c>
      <c r="AU9" s="48">
        <f t="shared" ca="1" si="1"/>
        <v>4499813.0207636831</v>
      </c>
      <c r="AV9" s="48">
        <f t="shared" ca="1" si="1"/>
        <v>4535358.3414525893</v>
      </c>
      <c r="AW9" s="48">
        <f t="shared" ca="1" si="1"/>
        <v>4571036.8316293806</v>
      </c>
      <c r="AX9" s="48">
        <f t="shared" ca="1" si="1"/>
        <v>4606848.6165008759</v>
      </c>
      <c r="AY9" s="48">
        <f t="shared" ca="1" si="1"/>
        <v>4642793.8213871922</v>
      </c>
      <c r="AZ9" s="48">
        <f t="shared" ca="1" si="1"/>
        <v>5123872.5717217913</v>
      </c>
      <c r="BA9" s="48">
        <f t="shared" ca="1" si="1"/>
        <v>5158611.7792914724</v>
      </c>
      <c r="BB9" s="48">
        <f t="shared" ca="1" si="1"/>
        <v>5193484.7835168531</v>
      </c>
      <c r="BC9" s="48">
        <f t="shared" ca="1" si="1"/>
        <v>5228491.7101720776</v>
      </c>
      <c r="BD9" s="48">
        <f t="shared" ca="1" si="1"/>
        <v>5263537.2305995626</v>
      </c>
      <c r="BE9" s="48">
        <f t="shared" ca="1" si="1"/>
        <v>5298716.9253465105</v>
      </c>
      <c r="BF9" s="48">
        <f t="shared" ca="1" si="1"/>
        <v>5334030.9205285814</v>
      </c>
      <c r="BG9" s="48">
        <f t="shared" ca="1" si="1"/>
        <v>5369479.3423754899</v>
      </c>
      <c r="BH9" s="48">
        <f t="shared" ca="1" si="1"/>
        <v>5405062.3172310721</v>
      </c>
      <c r="BI9" s="48">
        <f t="shared" ca="1" si="1"/>
        <v>5440779.9715533918</v>
      </c>
      <c r="BJ9" s="48">
        <f t="shared" ca="1" si="1"/>
        <v>5476582.4319148334</v>
      </c>
      <c r="BK9" s="48">
        <f t="shared" ca="1" si="1"/>
        <v>5512519.8250022167</v>
      </c>
      <c r="BL9" s="49">
        <f t="shared" ca="1" si="1"/>
        <v>5543592.2776168576</v>
      </c>
      <c r="BN9" s="33">
        <f ca="1">P9</f>
        <v>12232999.206861204</v>
      </c>
      <c r="BO9" s="33">
        <f ca="1">AB9</f>
        <v>3433650.5744727668</v>
      </c>
      <c r="BP9" s="33">
        <f ca="1">AN9</f>
        <v>4254409.1846662294</v>
      </c>
      <c r="BQ9" s="33">
        <f ca="1">AZ9</f>
        <v>5123872.5717217913</v>
      </c>
      <c r="BR9" s="33">
        <f ca="1">BL9</f>
        <v>5543592.2776168576</v>
      </c>
    </row>
    <row r="10" spans="1:71" x14ac:dyDescent="0.25">
      <c r="B10" s="97" t="s">
        <v>172</v>
      </c>
      <c r="E10" s="46">
        <f>CapEx!E21</f>
        <v>26000</v>
      </c>
      <c r="F10" s="47">
        <f>E10+CapEx!F21</f>
        <v>26000</v>
      </c>
      <c r="G10" s="47">
        <f>F10+CapEx!G21</f>
        <v>36000</v>
      </c>
      <c r="H10" s="47">
        <f>G10+CapEx!H21</f>
        <v>46000</v>
      </c>
      <c r="I10" s="47">
        <f>H10+CapEx!I21</f>
        <v>47000</v>
      </c>
      <c r="J10" s="47">
        <f>I10+CapEx!J21</f>
        <v>47000</v>
      </c>
      <c r="K10" s="47">
        <f>J10+CapEx!K21</f>
        <v>48000</v>
      </c>
      <c r="L10" s="47">
        <f>K10+CapEx!L21</f>
        <v>48000</v>
      </c>
      <c r="M10" s="47">
        <f>L10+CapEx!M21</f>
        <v>49000</v>
      </c>
      <c r="N10" s="47">
        <f>M10+CapEx!N21</f>
        <v>49000</v>
      </c>
      <c r="O10" s="47">
        <f>N10+CapEx!O21</f>
        <v>50000</v>
      </c>
      <c r="P10" s="48">
        <f>O10+CapEx!P21</f>
        <v>50000</v>
      </c>
      <c r="Q10" s="47">
        <f>P10+CapEx!Q21</f>
        <v>61000</v>
      </c>
      <c r="R10" s="47">
        <f>Q10+CapEx!R21</f>
        <v>61000</v>
      </c>
      <c r="S10" s="47">
        <f>R10+CapEx!S21</f>
        <v>62000</v>
      </c>
      <c r="T10" s="47">
        <f>S10+CapEx!T21</f>
        <v>62000</v>
      </c>
      <c r="U10" s="47">
        <f>T10+CapEx!U21</f>
        <v>62000</v>
      </c>
      <c r="V10" s="47">
        <f>U10+CapEx!V21</f>
        <v>67000</v>
      </c>
      <c r="W10" s="47">
        <f>V10+CapEx!W21</f>
        <v>68000</v>
      </c>
      <c r="X10" s="47">
        <f>W10+CapEx!X21</f>
        <v>68000</v>
      </c>
      <c r="Y10" s="47">
        <f>X10+CapEx!Y21</f>
        <v>68000</v>
      </c>
      <c r="Z10" s="47">
        <f>Y10+CapEx!Z21</f>
        <v>68000</v>
      </c>
      <c r="AA10" s="47">
        <f>Z10+CapEx!AA21</f>
        <v>68000</v>
      </c>
      <c r="AB10" s="48">
        <f>AA10+CapEx!AB21</f>
        <v>68000</v>
      </c>
      <c r="AC10" s="47">
        <f>AB10+CapEx!AC21</f>
        <v>68000</v>
      </c>
      <c r="AD10" s="47">
        <f>AC10+CapEx!AD21</f>
        <v>68000</v>
      </c>
      <c r="AE10" s="47">
        <f>AD10+CapEx!AE21</f>
        <v>68000</v>
      </c>
      <c r="AF10" s="47">
        <f>AE10+CapEx!AF21</f>
        <v>68000</v>
      </c>
      <c r="AG10" s="47">
        <f>AF10+CapEx!AG21</f>
        <v>68000</v>
      </c>
      <c r="AH10" s="47">
        <f>AG10+CapEx!AH21</f>
        <v>68000</v>
      </c>
      <c r="AI10" s="47">
        <f>AH10+CapEx!AI21</f>
        <v>68000</v>
      </c>
      <c r="AJ10" s="47">
        <f>AI10+CapEx!AJ21</f>
        <v>68000</v>
      </c>
      <c r="AK10" s="47">
        <f>AJ10+CapEx!AK21</f>
        <v>68000</v>
      </c>
      <c r="AL10" s="47">
        <f>AK10+CapEx!AL21</f>
        <v>68000</v>
      </c>
      <c r="AM10" s="47">
        <f>AL10+CapEx!AM21</f>
        <v>68000</v>
      </c>
      <c r="AN10" s="48">
        <f>AM10+CapEx!AN21</f>
        <v>68000</v>
      </c>
      <c r="AO10" s="47">
        <f>AN10+CapEx!AO21</f>
        <v>68000</v>
      </c>
      <c r="AP10" s="47">
        <f>AO10+CapEx!AP21</f>
        <v>68000</v>
      </c>
      <c r="AQ10" s="47">
        <f>AP10+CapEx!AQ21</f>
        <v>68000</v>
      </c>
      <c r="AR10" s="47">
        <f>AQ10+CapEx!AR21</f>
        <v>68000</v>
      </c>
      <c r="AS10" s="47">
        <f>AR10+CapEx!AS21</f>
        <v>68000</v>
      </c>
      <c r="AT10" s="47">
        <f>AS10+CapEx!AT21</f>
        <v>68000</v>
      </c>
      <c r="AU10" s="47">
        <f>AT10+CapEx!AU21</f>
        <v>68000</v>
      </c>
      <c r="AV10" s="47">
        <f>AU10+CapEx!AV21</f>
        <v>68000</v>
      </c>
      <c r="AW10" s="47">
        <f>AV10+CapEx!AW21</f>
        <v>68000</v>
      </c>
      <c r="AX10" s="47">
        <f>AW10+CapEx!AX21</f>
        <v>68000</v>
      </c>
      <c r="AY10" s="47">
        <f>AX10+CapEx!AY21</f>
        <v>68000</v>
      </c>
      <c r="AZ10" s="48">
        <f>AY10+CapEx!AZ21</f>
        <v>68000</v>
      </c>
      <c r="BA10" s="47">
        <f>AZ10+CapEx!BA21</f>
        <v>68000</v>
      </c>
      <c r="BB10" s="47">
        <f>BA10+CapEx!BB21</f>
        <v>68000</v>
      </c>
      <c r="BC10" s="47">
        <f>BB10+CapEx!BC21</f>
        <v>68000</v>
      </c>
      <c r="BD10" s="47">
        <f>BC10+CapEx!BD21</f>
        <v>68000</v>
      </c>
      <c r="BE10" s="47">
        <f>BD10+CapEx!BE21</f>
        <v>68000</v>
      </c>
      <c r="BF10" s="47">
        <f>BE10+CapEx!BF21</f>
        <v>68000</v>
      </c>
      <c r="BG10" s="47">
        <f>BF10+CapEx!BG21</f>
        <v>68000</v>
      </c>
      <c r="BH10" s="47">
        <f>BG10+CapEx!BH21</f>
        <v>68000</v>
      </c>
      <c r="BI10" s="47">
        <f>BH10+CapEx!BI21</f>
        <v>68000</v>
      </c>
      <c r="BJ10" s="47">
        <f>BI10+CapEx!BJ21</f>
        <v>68000</v>
      </c>
      <c r="BK10" s="47">
        <f>BJ10+CapEx!BK21</f>
        <v>68000</v>
      </c>
      <c r="BL10" s="49">
        <f>BK10+CapEx!BL21</f>
        <v>68000</v>
      </c>
      <c r="BN10" s="25">
        <f t="shared" ref="BN10:BN12" si="2">P10</f>
        <v>50000</v>
      </c>
      <c r="BO10" s="25">
        <f t="shared" ref="BO10:BO12" si="3">AB10</f>
        <v>68000</v>
      </c>
      <c r="BP10" s="25">
        <f t="shared" ref="BP10:BP12" si="4">AN10</f>
        <v>68000</v>
      </c>
      <c r="BQ10" s="25">
        <f t="shared" ref="BQ10:BQ12" si="5">AZ10</f>
        <v>68000</v>
      </c>
      <c r="BR10" s="25">
        <f t="shared" ref="BR10:BR12" si="6">BL10</f>
        <v>68000</v>
      </c>
    </row>
    <row r="11" spans="1:71" x14ac:dyDescent="0.25">
      <c r="B11" s="58" t="s">
        <v>173</v>
      </c>
      <c r="E11" s="46">
        <f>CapEx!E38</f>
        <v>-25083.333333333332</v>
      </c>
      <c r="F11" s="47">
        <f>CapEx!F38</f>
        <v>-25166.666666666664</v>
      </c>
      <c r="G11" s="47">
        <f>CapEx!G38</f>
        <v>-25535.714285714283</v>
      </c>
      <c r="H11" s="47">
        <f>CapEx!H38</f>
        <v>-26113.095238095237</v>
      </c>
      <c r="I11" s="47">
        <f>CapEx!I38</f>
        <v>-26767.399267399265</v>
      </c>
      <c r="J11" s="47">
        <f>CapEx!J38</f>
        <v>-27421.703296703294</v>
      </c>
      <c r="K11" s="47">
        <f>CapEx!K38</f>
        <v>-28409.340659340658</v>
      </c>
      <c r="L11" s="47">
        <f>CapEx!L38</f>
        <v>-29396.978021978022</v>
      </c>
      <c r="M11" s="47">
        <f>CapEx!M38</f>
        <v>-30551.282051282051</v>
      </c>
      <c r="N11" s="47">
        <f>CapEx!N38</f>
        <v>-31372.252747252747</v>
      </c>
      <c r="O11" s="47">
        <f>CapEx!O38</f>
        <v>-32233.223443223444</v>
      </c>
      <c r="P11" s="48">
        <f>CapEx!P38</f>
        <v>-33094.194139194136</v>
      </c>
      <c r="Q11" s="47">
        <f>CapEx!Q38</f>
        <v>-34465.848595848591</v>
      </c>
      <c r="R11" s="47">
        <f>CapEx!R38</f>
        <v>-35837.503052503045</v>
      </c>
      <c r="S11" s="47">
        <f>CapEx!S38</f>
        <v>-37079.527879527872</v>
      </c>
      <c r="T11" s="47">
        <f>CapEx!T38</f>
        <v>-38321.552706552699</v>
      </c>
      <c r="U11" s="47">
        <f>CapEx!U38</f>
        <v>-39563.577533577525</v>
      </c>
      <c r="V11" s="47">
        <f>CapEx!V38</f>
        <v>-40853.679283679274</v>
      </c>
      <c r="W11" s="47">
        <f>CapEx!W38</f>
        <v>-42174.084064084054</v>
      </c>
      <c r="X11" s="47">
        <f>CapEx!X38</f>
        <v>-43494.488844488835</v>
      </c>
      <c r="Y11" s="47">
        <f>CapEx!Y38</f>
        <v>-44814.893624893615</v>
      </c>
      <c r="Z11" s="47">
        <f>CapEx!Z38</f>
        <v>-46135.298405298396</v>
      </c>
      <c r="AA11" s="47">
        <f>CapEx!AA38</f>
        <v>-47455.703185703176</v>
      </c>
      <c r="AB11" s="48">
        <f>CapEx!AB38</f>
        <v>-48776.107966107957</v>
      </c>
      <c r="AC11" s="47">
        <f>CapEx!AC38</f>
        <v>-50096.512746512737</v>
      </c>
      <c r="AD11" s="47">
        <f>CapEx!AD38</f>
        <v>-51416.917526917518</v>
      </c>
      <c r="AE11" s="47">
        <f>CapEx!AE38</f>
        <v>-52737.322307322298</v>
      </c>
      <c r="AF11" s="47">
        <f>CapEx!AF38</f>
        <v>-54057.727087727078</v>
      </c>
      <c r="AG11" s="47">
        <f>CapEx!AG38</f>
        <v>-55378.131868131859</v>
      </c>
      <c r="AH11" s="47">
        <f>CapEx!AH38</f>
        <v>-56698.536648536639</v>
      </c>
      <c r="AI11" s="47">
        <f>CapEx!AI38</f>
        <v>-57427.671587671575</v>
      </c>
      <c r="AJ11" s="47">
        <f>CapEx!AJ38</f>
        <v>-58156.806526806511</v>
      </c>
      <c r="AK11" s="47">
        <f>CapEx!AK38</f>
        <v>-58885.941465941447</v>
      </c>
      <c r="AL11" s="47">
        <f>CapEx!AL38</f>
        <v>-59615.076405076383</v>
      </c>
      <c r="AM11" s="47">
        <f>CapEx!AM38</f>
        <v>-60344.211344211319</v>
      </c>
      <c r="AN11" s="48">
        <f>CapEx!AN38</f>
        <v>-61033.346283346254</v>
      </c>
      <c r="AO11" s="47">
        <f>CapEx!AO38</f>
        <v>-61722.48122248119</v>
      </c>
      <c r="AP11" s="47">
        <f>CapEx!AP38</f>
        <v>-62411.616161616126</v>
      </c>
      <c r="AQ11" s="47">
        <f>CapEx!AQ38</f>
        <v>-62812.28956228953</v>
      </c>
      <c r="AR11" s="47">
        <f>CapEx!AR38</f>
        <v>-63212.962962962934</v>
      </c>
      <c r="AS11" s="47">
        <f>CapEx!AS38</f>
        <v>-63613.636363636339</v>
      </c>
      <c r="AT11" s="47">
        <f>CapEx!AT38</f>
        <v>-63977.272727272699</v>
      </c>
      <c r="AU11" s="47">
        <f>CapEx!AU38</f>
        <v>-64340.909090909059</v>
      </c>
      <c r="AV11" s="47">
        <f>CapEx!AV38</f>
        <v>-64704.545454545419</v>
      </c>
      <c r="AW11" s="47">
        <f>CapEx!AW38</f>
        <v>-65068.18181818178</v>
      </c>
      <c r="AX11" s="47">
        <f>CapEx!AX38</f>
        <v>-65431.81818181814</v>
      </c>
      <c r="AY11" s="47">
        <f>CapEx!AY38</f>
        <v>-65795.4545454545</v>
      </c>
      <c r="AZ11" s="48">
        <f>CapEx!AZ38</f>
        <v>-66159.090909090868</v>
      </c>
      <c r="BA11" s="47">
        <f>CapEx!BA38</f>
        <v>-66522.727272727236</v>
      </c>
      <c r="BB11" s="47">
        <f>CapEx!BB38</f>
        <v>-66886.363636363603</v>
      </c>
      <c r="BC11" s="47">
        <f>CapEx!BC38</f>
        <v>-67249.999999999971</v>
      </c>
      <c r="BD11" s="47">
        <f>CapEx!BD38</f>
        <v>-67374.999999999971</v>
      </c>
      <c r="BE11" s="47">
        <f>CapEx!BE38</f>
        <v>-67499.999999999971</v>
      </c>
      <c r="BF11" s="47">
        <f>CapEx!BF38</f>
        <v>-67624.999999999971</v>
      </c>
      <c r="BG11" s="47">
        <f>CapEx!BG38</f>
        <v>-67749.999999999971</v>
      </c>
      <c r="BH11" s="47">
        <f>CapEx!BH38</f>
        <v>-67874.999999999971</v>
      </c>
      <c r="BI11" s="47">
        <f>CapEx!BI38</f>
        <v>-67999.999999999971</v>
      </c>
      <c r="BJ11" s="47">
        <f>CapEx!BJ38</f>
        <v>-67999.999999999971</v>
      </c>
      <c r="BK11" s="47">
        <f>CapEx!BK38</f>
        <v>-67999.999999999971</v>
      </c>
      <c r="BL11" s="49">
        <f>CapEx!BL38</f>
        <v>-67999.999999999971</v>
      </c>
      <c r="BN11" s="25">
        <f t="shared" si="2"/>
        <v>-33094.194139194136</v>
      </c>
      <c r="BO11" s="25">
        <f t="shared" si="3"/>
        <v>-48776.107966107957</v>
      </c>
      <c r="BP11" s="25">
        <f t="shared" si="4"/>
        <v>-61033.346283346254</v>
      </c>
      <c r="BQ11" s="25">
        <f t="shared" si="5"/>
        <v>-66159.090909090868</v>
      </c>
      <c r="BR11" s="25">
        <f t="shared" si="6"/>
        <v>-67999.999999999971</v>
      </c>
    </row>
    <row r="12" spans="1:71" x14ac:dyDescent="0.25">
      <c r="B12" s="98" t="s">
        <v>174</v>
      </c>
      <c r="E12" s="99">
        <f>SUM(E10:E11)</f>
        <v>916.66666666666788</v>
      </c>
      <c r="F12" s="53">
        <f t="shared" ref="F12:BL12" si="7">SUM(F10:F11)</f>
        <v>833.33333333333576</v>
      </c>
      <c r="G12" s="53">
        <f t="shared" si="7"/>
        <v>10464.285714285717</v>
      </c>
      <c r="H12" s="53">
        <f t="shared" si="7"/>
        <v>19886.904761904763</v>
      </c>
      <c r="I12" s="53">
        <f t="shared" si="7"/>
        <v>20232.600732600735</v>
      </c>
      <c r="J12" s="53">
        <f t="shared" si="7"/>
        <v>19578.296703296706</v>
      </c>
      <c r="K12" s="53">
        <f t="shared" si="7"/>
        <v>19590.659340659342</v>
      </c>
      <c r="L12" s="53">
        <f t="shared" si="7"/>
        <v>18603.021978021978</v>
      </c>
      <c r="M12" s="53">
        <f t="shared" si="7"/>
        <v>18448.717948717949</v>
      </c>
      <c r="N12" s="53">
        <f t="shared" si="7"/>
        <v>17627.747252747253</v>
      </c>
      <c r="O12" s="53">
        <f t="shared" si="7"/>
        <v>17766.776556776556</v>
      </c>
      <c r="P12" s="53">
        <f t="shared" si="7"/>
        <v>16905.805860805864</v>
      </c>
      <c r="Q12" s="53">
        <f t="shared" si="7"/>
        <v>26534.151404151409</v>
      </c>
      <c r="R12" s="53">
        <f t="shared" si="7"/>
        <v>25162.496947496955</v>
      </c>
      <c r="S12" s="53">
        <f t="shared" si="7"/>
        <v>24920.472120472128</v>
      </c>
      <c r="T12" s="53">
        <f t="shared" si="7"/>
        <v>23678.447293447301</v>
      </c>
      <c r="U12" s="53">
        <f t="shared" si="7"/>
        <v>22436.422466422475</v>
      </c>
      <c r="V12" s="53">
        <f t="shared" si="7"/>
        <v>26146.320716320726</v>
      </c>
      <c r="W12" s="53">
        <f t="shared" si="7"/>
        <v>25825.915935915946</v>
      </c>
      <c r="X12" s="53">
        <f t="shared" si="7"/>
        <v>24505.511155511165</v>
      </c>
      <c r="Y12" s="53">
        <f t="shared" si="7"/>
        <v>23185.106375106385</v>
      </c>
      <c r="Z12" s="53">
        <f t="shared" si="7"/>
        <v>21864.701594701604</v>
      </c>
      <c r="AA12" s="53">
        <f t="shared" si="7"/>
        <v>20544.296814296824</v>
      </c>
      <c r="AB12" s="53">
        <f t="shared" si="7"/>
        <v>19223.892033892043</v>
      </c>
      <c r="AC12" s="53">
        <f t="shared" si="7"/>
        <v>17903.487253487263</v>
      </c>
      <c r="AD12" s="53">
        <f t="shared" si="7"/>
        <v>16583.082473082482</v>
      </c>
      <c r="AE12" s="53">
        <f t="shared" si="7"/>
        <v>15262.677692677702</v>
      </c>
      <c r="AF12" s="53">
        <f t="shared" si="7"/>
        <v>13942.272912272922</v>
      </c>
      <c r="AG12" s="53">
        <f t="shared" si="7"/>
        <v>12621.868131868141</v>
      </c>
      <c r="AH12" s="53">
        <f t="shared" si="7"/>
        <v>11301.463351463361</v>
      </c>
      <c r="AI12" s="53">
        <f t="shared" si="7"/>
        <v>10572.328412328425</v>
      </c>
      <c r="AJ12" s="53">
        <f t="shared" si="7"/>
        <v>9843.1934731934889</v>
      </c>
      <c r="AK12" s="53">
        <f t="shared" si="7"/>
        <v>9114.0585340585531</v>
      </c>
      <c r="AL12" s="53">
        <f t="shared" si="7"/>
        <v>8384.9235949236172</v>
      </c>
      <c r="AM12" s="53">
        <f t="shared" si="7"/>
        <v>7655.7886557886814</v>
      </c>
      <c r="AN12" s="53">
        <f t="shared" si="7"/>
        <v>6966.6537166537455</v>
      </c>
      <c r="AO12" s="53">
        <f t="shared" si="7"/>
        <v>6277.5187775188097</v>
      </c>
      <c r="AP12" s="53">
        <f t="shared" si="7"/>
        <v>5588.3838383838738</v>
      </c>
      <c r="AQ12" s="53">
        <f t="shared" si="7"/>
        <v>5187.7104377104697</v>
      </c>
      <c r="AR12" s="53">
        <f t="shared" si="7"/>
        <v>4787.0370370370656</v>
      </c>
      <c r="AS12" s="53">
        <f t="shared" si="7"/>
        <v>4386.3636363636615</v>
      </c>
      <c r="AT12" s="53">
        <f t="shared" si="7"/>
        <v>4022.7272727273012</v>
      </c>
      <c r="AU12" s="53">
        <f t="shared" si="7"/>
        <v>3659.0909090909408</v>
      </c>
      <c r="AV12" s="53">
        <f t="shared" si="7"/>
        <v>3295.4545454545805</v>
      </c>
      <c r="AW12" s="53">
        <f t="shared" si="7"/>
        <v>2931.8181818182202</v>
      </c>
      <c r="AX12" s="53">
        <f t="shared" si="7"/>
        <v>2568.1818181818599</v>
      </c>
      <c r="AY12" s="53">
        <f t="shared" si="7"/>
        <v>2204.5454545454995</v>
      </c>
      <c r="AZ12" s="53">
        <f t="shared" si="7"/>
        <v>1840.9090909091319</v>
      </c>
      <c r="BA12" s="53">
        <f t="shared" si="7"/>
        <v>1477.2727272727643</v>
      </c>
      <c r="BB12" s="53">
        <f t="shared" si="7"/>
        <v>1113.6363636363967</v>
      </c>
      <c r="BC12" s="53">
        <f t="shared" si="7"/>
        <v>750.0000000000291</v>
      </c>
      <c r="BD12" s="53">
        <f t="shared" si="7"/>
        <v>625.0000000000291</v>
      </c>
      <c r="BE12" s="53">
        <f t="shared" si="7"/>
        <v>500.0000000000291</v>
      </c>
      <c r="BF12" s="53">
        <f t="shared" si="7"/>
        <v>375.0000000000291</v>
      </c>
      <c r="BG12" s="53">
        <f t="shared" si="7"/>
        <v>250.0000000000291</v>
      </c>
      <c r="BH12" s="53">
        <f t="shared" si="7"/>
        <v>125.0000000000291</v>
      </c>
      <c r="BI12" s="53">
        <f t="shared" si="7"/>
        <v>0</v>
      </c>
      <c r="BJ12" s="53">
        <f t="shared" si="7"/>
        <v>0</v>
      </c>
      <c r="BK12" s="53">
        <f t="shared" si="7"/>
        <v>0</v>
      </c>
      <c r="BL12" s="54">
        <f t="shared" si="7"/>
        <v>0</v>
      </c>
      <c r="BN12" s="31">
        <f t="shared" si="2"/>
        <v>16905.805860805864</v>
      </c>
      <c r="BO12" s="31">
        <f t="shared" si="3"/>
        <v>19223.892033892043</v>
      </c>
      <c r="BP12" s="31">
        <f t="shared" si="4"/>
        <v>6966.6537166537455</v>
      </c>
      <c r="BQ12" s="31">
        <f t="shared" si="5"/>
        <v>1840.9090909091319</v>
      </c>
      <c r="BR12" s="31">
        <f t="shared" si="6"/>
        <v>0</v>
      </c>
    </row>
    <row r="13" spans="1:71" x14ac:dyDescent="0.25">
      <c r="A13" s="22"/>
      <c r="B13" s="55" t="s">
        <v>175</v>
      </c>
      <c r="E13" s="5">
        <f t="shared" ref="E13:BL13" ca="1" si="8">SUM(E9,E12)</f>
        <v>4444332.378004414</v>
      </c>
      <c r="F13" s="5">
        <f t="shared" ca="1" si="8"/>
        <v>8410459.2199307382</v>
      </c>
      <c r="G13" s="5">
        <f t="shared" ca="1" si="8"/>
        <v>11913518.183979459</v>
      </c>
      <c r="H13" s="5">
        <f t="shared" ca="1" si="8"/>
        <v>14937949.094890224</v>
      </c>
      <c r="I13" s="5">
        <f t="shared" ca="1" si="8"/>
        <v>16804171.860730965</v>
      </c>
      <c r="J13" s="5">
        <f t="shared" ca="1" si="8"/>
        <v>18249595.189195197</v>
      </c>
      <c r="K13" s="5">
        <f t="shared" ca="1" si="8"/>
        <v>19270897.906605702</v>
      </c>
      <c r="L13" s="5">
        <f t="shared" ca="1" si="8"/>
        <v>19861371.031001769</v>
      </c>
      <c r="M13" s="5">
        <f t="shared" ca="1" si="8"/>
        <v>20017750.514887217</v>
      </c>
      <c r="N13" s="5">
        <f t="shared" ca="1" si="8"/>
        <v>19733383.314913325</v>
      </c>
      <c r="O13" s="5">
        <f t="shared" ca="1" si="8"/>
        <v>15755951.055785753</v>
      </c>
      <c r="P13" s="37">
        <f t="shared" ca="1" si="8"/>
        <v>12249905.01272201</v>
      </c>
      <c r="Q13" s="5">
        <f t="shared" ca="1" si="8"/>
        <v>9232367.4958737921</v>
      </c>
      <c r="R13" s="5">
        <f t="shared" ca="1" si="8"/>
        <v>6687543.7224914581</v>
      </c>
      <c r="S13" s="5">
        <f t="shared" ca="1" si="8"/>
        <v>4555369.9191664811</v>
      </c>
      <c r="T13" s="5">
        <f t="shared" ca="1" si="8"/>
        <v>2838613.6676955889</v>
      </c>
      <c r="U13" s="5">
        <f t="shared" ca="1" si="8"/>
        <v>2838008.416216217</v>
      </c>
      <c r="V13" s="5">
        <f t="shared" ca="1" si="8"/>
        <v>2891392.0750395032</v>
      </c>
      <c r="W13" s="5">
        <f t="shared" ca="1" si="8"/>
        <v>2933847.656695073</v>
      </c>
      <c r="X13" s="5">
        <f t="shared" ca="1" si="8"/>
        <v>2968192.3769961703</v>
      </c>
      <c r="Y13" s="5">
        <f t="shared" ca="1" si="8"/>
        <v>3002667.2955555962</v>
      </c>
      <c r="Z13" s="5">
        <f t="shared" ca="1" si="8"/>
        <v>3037272.534890126</v>
      </c>
      <c r="AA13" s="5">
        <f t="shared" ca="1" si="8"/>
        <v>3072008.2176275188</v>
      </c>
      <c r="AB13" s="37">
        <f t="shared" ca="1" si="8"/>
        <v>3452874.4665066591</v>
      </c>
      <c r="AC13" s="5">
        <f t="shared" ca="1" si="8"/>
        <v>3486431.8065306987</v>
      </c>
      <c r="AD13" s="5">
        <f t="shared" ca="1" si="8"/>
        <v>3520119.9585078834</v>
      </c>
      <c r="AE13" s="5">
        <f t="shared" ca="1" si="8"/>
        <v>3553939.0455109375</v>
      </c>
      <c r="AF13" s="5">
        <f t="shared" ca="1" si="8"/>
        <v>3587889.190724046</v>
      </c>
      <c r="AG13" s="5">
        <f t="shared" ca="1" si="8"/>
        <v>3621970.5174429785</v>
      </c>
      <c r="AH13" s="5">
        <f t="shared" ca="1" si="8"/>
        <v>3656183.1490751393</v>
      </c>
      <c r="AI13" s="5">
        <f t="shared" ca="1" si="8"/>
        <v>3690881.9710444738</v>
      </c>
      <c r="AJ13" s="5">
        <f t="shared" ca="1" si="8"/>
        <v>3725712.3450772306</v>
      </c>
      <c r="AK13" s="5">
        <f t="shared" ca="1" si="8"/>
        <v>3760674.3949163835</v>
      </c>
      <c r="AL13" s="5">
        <f t="shared" ca="1" si="8"/>
        <v>3795768.2444169135</v>
      </c>
      <c r="AM13" s="5">
        <f t="shared" ca="1" si="8"/>
        <v>3830994.0175459608</v>
      </c>
      <c r="AN13" s="37">
        <f t="shared" ca="1" si="8"/>
        <v>4261375.838382883</v>
      </c>
      <c r="AO13" s="5">
        <f t="shared" ca="1" si="8"/>
        <v>4295433.5334442221</v>
      </c>
      <c r="AP13" s="5">
        <f t="shared" ca="1" si="8"/>
        <v>4329623.5247091958</v>
      </c>
      <c r="AQ13" s="5">
        <f t="shared" ca="1" si="8"/>
        <v>4364119.0135174878</v>
      </c>
      <c r="AR13" s="5">
        <f t="shared" ca="1" si="8"/>
        <v>4398747.0474752365</v>
      </c>
      <c r="AS13" s="5">
        <f t="shared" ca="1" si="8"/>
        <v>4433507.751224339</v>
      </c>
      <c r="AT13" s="5">
        <f t="shared" ca="1" si="8"/>
        <v>4468423.4717417341</v>
      </c>
      <c r="AU13" s="5">
        <f t="shared" ca="1" si="8"/>
        <v>4503472.111672774</v>
      </c>
      <c r="AV13" s="5">
        <f t="shared" ca="1" si="8"/>
        <v>4538653.7959980434</v>
      </c>
      <c r="AW13" s="5">
        <f t="shared" ca="1" si="8"/>
        <v>4573968.6498111989</v>
      </c>
      <c r="AX13" s="5">
        <f t="shared" ca="1" si="8"/>
        <v>4609416.7983190576</v>
      </c>
      <c r="AY13" s="5">
        <f t="shared" ca="1" si="8"/>
        <v>4644998.3668417381</v>
      </c>
      <c r="AZ13" s="37">
        <f t="shared" ca="1" si="8"/>
        <v>5125713.4808127005</v>
      </c>
      <c r="BA13" s="5">
        <f t="shared" ca="1" si="8"/>
        <v>5160089.0520187449</v>
      </c>
      <c r="BB13" s="5">
        <f t="shared" ca="1" si="8"/>
        <v>5194598.4198804898</v>
      </c>
      <c r="BC13" s="5">
        <f t="shared" ca="1" si="8"/>
        <v>5229241.7101720776</v>
      </c>
      <c r="BD13" s="5">
        <f t="shared" ca="1" si="8"/>
        <v>5264162.2305995626</v>
      </c>
      <c r="BE13" s="5">
        <f t="shared" ca="1" si="8"/>
        <v>5299216.9253465105</v>
      </c>
      <c r="BF13" s="5">
        <f t="shared" ca="1" si="8"/>
        <v>5334405.9205285814</v>
      </c>
      <c r="BG13" s="5">
        <f t="shared" ca="1" si="8"/>
        <v>5369729.3423754899</v>
      </c>
      <c r="BH13" s="5">
        <f t="shared" ca="1" si="8"/>
        <v>5405187.3172310721</v>
      </c>
      <c r="BI13" s="5">
        <f t="shared" ca="1" si="8"/>
        <v>5440779.9715533918</v>
      </c>
      <c r="BJ13" s="5">
        <f t="shared" ca="1" si="8"/>
        <v>5476582.4319148334</v>
      </c>
      <c r="BK13" s="5">
        <f t="shared" ca="1" si="8"/>
        <v>5512519.8250022167</v>
      </c>
      <c r="BL13" s="37">
        <f t="shared" ca="1" si="8"/>
        <v>5543592.2776168576</v>
      </c>
      <c r="BN13" s="27">
        <f ca="1">P13</f>
        <v>12249905.01272201</v>
      </c>
      <c r="BO13" s="27">
        <f ca="1">AB13</f>
        <v>3452874.4665066591</v>
      </c>
      <c r="BP13" s="27">
        <f ca="1">AN13</f>
        <v>4261375.838382883</v>
      </c>
      <c r="BQ13" s="27">
        <f ca="1">AZ13</f>
        <v>5125713.4808127005</v>
      </c>
      <c r="BR13" s="27">
        <f ca="1">BL13</f>
        <v>5543592.2776168576</v>
      </c>
    </row>
    <row r="14" spans="1:71" x14ac:dyDescent="0.25">
      <c r="P14" s="22"/>
      <c r="AB14" s="22"/>
      <c r="AN14" s="22"/>
      <c r="AZ14" s="22"/>
      <c r="BL14" s="22"/>
    </row>
    <row r="15" spans="1:71" x14ac:dyDescent="0.25">
      <c r="A15" s="5"/>
      <c r="B15" s="61" t="str">
        <f>Inputs!$H$9</f>
        <v>Notes</v>
      </c>
      <c r="E15" s="125">
        <f>NotesStart+IFERROR(HLOOKUP($B15,Inputs!$B$9:$H$16,MATCH(E$3,Inputs!$B$9:$B$16,0),FALSE),0)</f>
        <v>100000</v>
      </c>
      <c r="F15" s="126">
        <f>E15+IFERROR(HLOOKUP($B15,Inputs!$B$9:$H$16,MATCH(F$3,Inputs!$B$9:$B$16,0),FALSE),0)</f>
        <v>100000</v>
      </c>
      <c r="G15" s="126">
        <f>F15+IFERROR(HLOOKUP($B15,Inputs!$B$9:$H$16,MATCH(G$3,Inputs!$B$9:$B$16,0),FALSE),0)</f>
        <v>100000</v>
      </c>
      <c r="H15" s="126">
        <f>G15+IFERROR(HLOOKUP($B15,Inputs!$B$9:$H$16,MATCH(H$3,Inputs!$B$9:$B$16,0),FALSE),0)</f>
        <v>100000</v>
      </c>
      <c r="I15" s="126">
        <f>H15+IFERROR(HLOOKUP($B15,Inputs!$B$9:$H$16,MATCH(I$3,Inputs!$B$9:$B$16,0),FALSE),0)</f>
        <v>100000</v>
      </c>
      <c r="J15" s="126">
        <f>I15+IFERROR(HLOOKUP($B15,Inputs!$B$9:$H$16,MATCH(J$3,Inputs!$B$9:$B$16,0),FALSE),0)</f>
        <v>150000</v>
      </c>
      <c r="K15" s="126">
        <f>J15+IFERROR(HLOOKUP($B15,Inputs!$B$9:$H$16,MATCH(K$3,Inputs!$B$9:$B$16,0),FALSE),0)</f>
        <v>150000</v>
      </c>
      <c r="L15" s="126">
        <f>K15+IFERROR(HLOOKUP($B15,Inputs!$B$9:$H$16,MATCH(L$3,Inputs!$B$9:$B$16,0),FALSE),0)</f>
        <v>150000</v>
      </c>
      <c r="M15" s="126">
        <f>L15+IFERROR(HLOOKUP($B15,Inputs!$B$9:$H$16,MATCH(M$3,Inputs!$B$9:$B$16,0),FALSE),0)</f>
        <v>150000</v>
      </c>
      <c r="N15" s="126">
        <f>M15+IFERROR(HLOOKUP($B15,Inputs!$B$9:$H$16,MATCH(N$3,Inputs!$B$9:$B$16,0),FALSE),0)</f>
        <v>150000</v>
      </c>
      <c r="O15" s="126">
        <f>N15+IFERROR(HLOOKUP($B15,Inputs!$B$9:$H$16,MATCH(O$3,Inputs!$B$9:$B$16,0),FALSE),0)</f>
        <v>150000</v>
      </c>
      <c r="P15" s="43">
        <f>O15+IFERROR(HLOOKUP($B15,Inputs!$B$9:$H$16,MATCH(P$3,Inputs!$B$9:$B$16,0),FALSE),0)</f>
        <v>200000</v>
      </c>
      <c r="Q15" s="126">
        <f>P15+IFERROR(HLOOKUP($B15,Inputs!$B$9:$H$16,MATCH(Q$3,Inputs!$B$9:$B$16,0),FALSE),0)</f>
        <v>200000</v>
      </c>
      <c r="R15" s="126">
        <f>Q15+IFERROR(HLOOKUP($B15,Inputs!$B$9:$H$16,MATCH(R$3,Inputs!$B$9:$B$16,0),FALSE),0)</f>
        <v>200000</v>
      </c>
      <c r="S15" s="126">
        <f>R15+IFERROR(HLOOKUP($B15,Inputs!$B$9:$H$16,MATCH(S$3,Inputs!$B$9:$B$16,0),FALSE),0)</f>
        <v>200000</v>
      </c>
      <c r="T15" s="126">
        <f>S15+IFERROR(HLOOKUP($B15,Inputs!$B$9:$H$16,MATCH(T$3,Inputs!$B$9:$B$16,0),FALSE),0)</f>
        <v>200000</v>
      </c>
      <c r="U15" s="126">
        <f>T15+IFERROR(HLOOKUP($B15,Inputs!$B$9:$H$16,MATCH(U$3,Inputs!$B$9:$B$16,0),FALSE),0)</f>
        <v>200000</v>
      </c>
      <c r="V15" s="126">
        <f>U15+IFERROR(HLOOKUP($B15,Inputs!$B$9:$H$16,MATCH(V$3,Inputs!$B$9:$B$16,0),FALSE),0)</f>
        <v>200000</v>
      </c>
      <c r="W15" s="126">
        <f>V15+IFERROR(HLOOKUP($B15,Inputs!$B$9:$H$16,MATCH(W$3,Inputs!$B$9:$B$16,0),FALSE),0)</f>
        <v>200000</v>
      </c>
      <c r="X15" s="126">
        <f>W15+IFERROR(HLOOKUP($B15,Inputs!$B$9:$H$16,MATCH(X$3,Inputs!$B$9:$B$16,0),FALSE),0)</f>
        <v>200000</v>
      </c>
      <c r="Y15" s="126">
        <f>X15+IFERROR(HLOOKUP($B15,Inputs!$B$9:$H$16,MATCH(Y$3,Inputs!$B$9:$B$16,0),FALSE),0)</f>
        <v>200000</v>
      </c>
      <c r="Z15" s="126">
        <f>Y15+IFERROR(HLOOKUP($B15,Inputs!$B$9:$H$16,MATCH(Z$3,Inputs!$B$9:$B$16,0),FALSE),0)</f>
        <v>200000</v>
      </c>
      <c r="AA15" s="126">
        <f>Z15+IFERROR(HLOOKUP($B15,Inputs!$B$9:$H$16,MATCH(AA$3,Inputs!$B$9:$B$16,0),FALSE),0)</f>
        <v>200000</v>
      </c>
      <c r="AB15" s="43">
        <f>AA15+IFERROR(HLOOKUP($B15,Inputs!$B$9:$H$16,MATCH(AB$3,Inputs!$B$9:$B$16,0),FALSE),0)</f>
        <v>250000</v>
      </c>
      <c r="AC15" s="126">
        <f>AB15+IFERROR(HLOOKUP($B15,Inputs!$B$9:$H$16,MATCH(AC$3,Inputs!$B$9:$B$16,0),FALSE),0)</f>
        <v>250000</v>
      </c>
      <c r="AD15" s="126">
        <f>AC15+IFERROR(HLOOKUP($B15,Inputs!$B$9:$H$16,MATCH(AD$3,Inputs!$B$9:$B$16,0),FALSE),0)</f>
        <v>250000</v>
      </c>
      <c r="AE15" s="126">
        <f>AD15+IFERROR(HLOOKUP($B15,Inputs!$B$9:$H$16,MATCH(AE$3,Inputs!$B$9:$B$16,0),FALSE),0)</f>
        <v>250000</v>
      </c>
      <c r="AF15" s="126">
        <f>AE15+IFERROR(HLOOKUP($B15,Inputs!$B$9:$H$16,MATCH(AF$3,Inputs!$B$9:$B$16,0),FALSE),0)</f>
        <v>250000</v>
      </c>
      <c r="AG15" s="126">
        <f>AF15+IFERROR(HLOOKUP($B15,Inputs!$B$9:$H$16,MATCH(AG$3,Inputs!$B$9:$B$16,0),FALSE),0)</f>
        <v>250000</v>
      </c>
      <c r="AH15" s="126">
        <f>AG15+IFERROR(HLOOKUP($B15,Inputs!$B$9:$H$16,MATCH(AH$3,Inputs!$B$9:$B$16,0),FALSE),0)</f>
        <v>250000</v>
      </c>
      <c r="AI15" s="126">
        <f>AH15+IFERROR(HLOOKUP($B15,Inputs!$B$9:$H$16,MATCH(AI$3,Inputs!$B$9:$B$16,0),FALSE),0)</f>
        <v>250000</v>
      </c>
      <c r="AJ15" s="126">
        <f>AI15+IFERROR(HLOOKUP($B15,Inputs!$B$9:$H$16,MATCH(AJ$3,Inputs!$B$9:$B$16,0),FALSE),0)</f>
        <v>250000</v>
      </c>
      <c r="AK15" s="126">
        <f>AJ15+IFERROR(HLOOKUP($B15,Inputs!$B$9:$H$16,MATCH(AK$3,Inputs!$B$9:$B$16,0),FALSE),0)</f>
        <v>250000</v>
      </c>
      <c r="AL15" s="126">
        <f>AK15+IFERROR(HLOOKUP($B15,Inputs!$B$9:$H$16,MATCH(AL$3,Inputs!$B$9:$B$16,0),FALSE),0)</f>
        <v>250000</v>
      </c>
      <c r="AM15" s="126">
        <f>AL15+IFERROR(HLOOKUP($B15,Inputs!$B$9:$H$16,MATCH(AM$3,Inputs!$B$9:$B$16,0),FALSE),0)</f>
        <v>250000</v>
      </c>
      <c r="AN15" s="43">
        <f>AM15+IFERROR(HLOOKUP($B15,Inputs!$B$9:$H$16,MATCH(AN$3,Inputs!$B$9:$B$16,0),FALSE),0)</f>
        <v>300000</v>
      </c>
      <c r="AO15" s="126">
        <f>AN15+IFERROR(HLOOKUP($B15,Inputs!$B$9:$H$16,MATCH(AO$3,Inputs!$B$9:$B$16,0),FALSE),0)</f>
        <v>300000</v>
      </c>
      <c r="AP15" s="126">
        <f>AO15+IFERROR(HLOOKUP($B15,Inputs!$B$9:$H$16,MATCH(AP$3,Inputs!$B$9:$B$16,0),FALSE),0)</f>
        <v>300000</v>
      </c>
      <c r="AQ15" s="126">
        <f>AP15+IFERROR(HLOOKUP($B15,Inputs!$B$9:$H$16,MATCH(AQ$3,Inputs!$B$9:$B$16,0),FALSE),0)</f>
        <v>300000</v>
      </c>
      <c r="AR15" s="126">
        <f>AQ15+IFERROR(HLOOKUP($B15,Inputs!$B$9:$H$16,MATCH(AR$3,Inputs!$B$9:$B$16,0),FALSE),0)</f>
        <v>300000</v>
      </c>
      <c r="AS15" s="126">
        <f>AR15+IFERROR(HLOOKUP($B15,Inputs!$B$9:$H$16,MATCH(AS$3,Inputs!$B$9:$B$16,0),FALSE),0)</f>
        <v>300000</v>
      </c>
      <c r="AT15" s="126">
        <f>AS15+IFERROR(HLOOKUP($B15,Inputs!$B$9:$H$16,MATCH(AT$3,Inputs!$B$9:$B$16,0),FALSE),0)</f>
        <v>300000</v>
      </c>
      <c r="AU15" s="126">
        <f>AT15+IFERROR(HLOOKUP($B15,Inputs!$B$9:$H$16,MATCH(AU$3,Inputs!$B$9:$B$16,0),FALSE),0)</f>
        <v>300000</v>
      </c>
      <c r="AV15" s="126">
        <f>AU15+IFERROR(HLOOKUP($B15,Inputs!$B$9:$H$16,MATCH(AV$3,Inputs!$B$9:$B$16,0),FALSE),0)</f>
        <v>300000</v>
      </c>
      <c r="AW15" s="126">
        <f>AV15+IFERROR(HLOOKUP($B15,Inputs!$B$9:$H$16,MATCH(AW$3,Inputs!$B$9:$B$16,0),FALSE),0)</f>
        <v>300000</v>
      </c>
      <c r="AX15" s="126">
        <f>AW15+IFERROR(HLOOKUP($B15,Inputs!$B$9:$H$16,MATCH(AX$3,Inputs!$B$9:$B$16,0),FALSE),0)</f>
        <v>300000</v>
      </c>
      <c r="AY15" s="126">
        <f>AX15+IFERROR(HLOOKUP($B15,Inputs!$B$9:$H$16,MATCH(AY$3,Inputs!$B$9:$B$16,0),FALSE),0)</f>
        <v>300000</v>
      </c>
      <c r="AZ15" s="43">
        <f>AY15+IFERROR(HLOOKUP($B15,Inputs!$B$9:$H$16,MATCH(AZ$3,Inputs!$B$9:$B$16,0),FALSE),0)</f>
        <v>350000</v>
      </c>
      <c r="BA15" s="126">
        <f>AZ15+IFERROR(HLOOKUP($B15,Inputs!$B$9:$H$16,MATCH(BA$3,Inputs!$B$9:$B$16,0),FALSE),0)</f>
        <v>350000</v>
      </c>
      <c r="BB15" s="126">
        <f>BA15+IFERROR(HLOOKUP($B15,Inputs!$B$9:$H$16,MATCH(BB$3,Inputs!$B$9:$B$16,0),FALSE),0)</f>
        <v>350000</v>
      </c>
      <c r="BC15" s="126">
        <f>BB15+IFERROR(HLOOKUP($B15,Inputs!$B$9:$H$16,MATCH(BC$3,Inputs!$B$9:$B$16,0),FALSE),0)</f>
        <v>350000</v>
      </c>
      <c r="BD15" s="126">
        <f>BC15+IFERROR(HLOOKUP($B15,Inputs!$B$9:$H$16,MATCH(BD$3,Inputs!$B$9:$B$16,0),FALSE),0)</f>
        <v>350000</v>
      </c>
      <c r="BE15" s="126">
        <f>BD15+IFERROR(HLOOKUP($B15,Inputs!$B$9:$H$16,MATCH(BE$3,Inputs!$B$9:$B$16,0),FALSE),0)</f>
        <v>350000</v>
      </c>
      <c r="BF15" s="126">
        <f>BE15+IFERROR(HLOOKUP($B15,Inputs!$B$9:$H$16,MATCH(BF$3,Inputs!$B$9:$B$16,0),FALSE),0)</f>
        <v>350000</v>
      </c>
      <c r="BG15" s="126">
        <f>BF15+IFERROR(HLOOKUP($B15,Inputs!$B$9:$H$16,MATCH(BG$3,Inputs!$B$9:$B$16,0),FALSE),0)</f>
        <v>350000</v>
      </c>
      <c r="BH15" s="126">
        <f>BG15+IFERROR(HLOOKUP($B15,Inputs!$B$9:$H$16,MATCH(BH$3,Inputs!$B$9:$B$16,0),FALSE),0)</f>
        <v>350000</v>
      </c>
      <c r="BI15" s="126">
        <f>BH15+IFERROR(HLOOKUP($B15,Inputs!$B$9:$H$16,MATCH(BI$3,Inputs!$B$9:$B$16,0),FALSE),0)</f>
        <v>350000</v>
      </c>
      <c r="BJ15" s="126">
        <f>BI15+IFERROR(HLOOKUP($B15,Inputs!$B$9:$H$16,MATCH(BJ$3,Inputs!$B$9:$B$16,0),FALSE),0)</f>
        <v>350000</v>
      </c>
      <c r="BK15" s="126">
        <f>BJ15+IFERROR(HLOOKUP($B15,Inputs!$B$9:$H$16,MATCH(BK$3,Inputs!$B$9:$B$16,0),FALSE),0)</f>
        <v>350000</v>
      </c>
      <c r="BL15" s="44">
        <f>BK15+IFERROR(HLOOKUP($B15,Inputs!$B$9:$H$16,MATCH(BL$3,Inputs!$B$9:$B$16,0),FALSE),0)</f>
        <v>350000</v>
      </c>
      <c r="BN15" s="24">
        <f t="shared" ref="BN15" si="9">P15</f>
        <v>200000</v>
      </c>
      <c r="BO15" s="24">
        <f t="shared" ref="BO15" si="10">AB15</f>
        <v>250000</v>
      </c>
      <c r="BP15" s="24">
        <f t="shared" ref="BP15" si="11">AN15</f>
        <v>300000</v>
      </c>
      <c r="BQ15" s="24">
        <f t="shared" ref="BQ15" si="12">AZ15</f>
        <v>350000</v>
      </c>
      <c r="BR15" s="24">
        <f t="shared" ref="BR15" si="13">BL15</f>
        <v>350000</v>
      </c>
    </row>
    <row r="16" spans="1:71" x14ac:dyDescent="0.25">
      <c r="A16" s="5"/>
      <c r="B16" s="62" t="s">
        <v>176</v>
      </c>
      <c r="E16" s="63">
        <f ca="1">Credit!E42</f>
        <v>4093042.1010003863</v>
      </c>
      <c r="F16" s="64">
        <f ca="1">Credit!F42</f>
        <v>8017820.8198036188</v>
      </c>
      <c r="G16" s="64">
        <f ca="1">Credit!G42</f>
        <v>11457254.954927333</v>
      </c>
      <c r="H16" s="64">
        <f ca="1">Credit!H42</f>
        <v>14397591.152906004</v>
      </c>
      <c r="I16" s="64">
        <f ca="1">Credit!I42</f>
        <v>16126043.938043691</v>
      </c>
      <c r="J16" s="64">
        <f ca="1">Credit!J42</f>
        <v>17173775.677690491</v>
      </c>
      <c r="K16" s="64">
        <f ca="1">Credit!K42</f>
        <v>18038877.523480549</v>
      </c>
      <c r="L16" s="64">
        <f ca="1">Credit!L42</f>
        <v>18466630.909716967</v>
      </c>
      <c r="M16" s="64">
        <f ca="1">Credit!M42</f>
        <v>18455608.630761359</v>
      </c>
      <c r="N16" s="64">
        <f ca="1">Credit!N42</f>
        <v>18000624.501943175</v>
      </c>
      <c r="O16" s="64">
        <f ca="1">Credit!O42</f>
        <v>13844078.555236349</v>
      </c>
      <c r="P16" s="53">
        <f ca="1">Credit!P42</f>
        <v>9886751.2219039779</v>
      </c>
      <c r="Q16" s="64">
        <f ca="1">Credit!Q42</f>
        <v>6739971.7927874606</v>
      </c>
      <c r="R16" s="64">
        <f ca="1">Credit!R42</f>
        <v>4087685.6148213279</v>
      </c>
      <c r="S16" s="64">
        <f ca="1">Credit!S42</f>
        <v>1863121.6683630785</v>
      </c>
      <c r="T16" s="64">
        <f ca="1">Credit!T42</f>
        <v>67524.992281858809</v>
      </c>
      <c r="U16" s="64">
        <f ca="1">Credit!U42</f>
        <v>0</v>
      </c>
      <c r="V16" s="64">
        <f ca="1">Credit!V42</f>
        <v>0</v>
      </c>
      <c r="W16" s="64">
        <f ca="1">Credit!W42</f>
        <v>0</v>
      </c>
      <c r="X16" s="64">
        <f ca="1">Credit!X42</f>
        <v>0</v>
      </c>
      <c r="Y16" s="64">
        <f ca="1">Credit!Y42</f>
        <v>0</v>
      </c>
      <c r="Z16" s="64">
        <f ca="1">Credit!Z42</f>
        <v>0</v>
      </c>
      <c r="AA16" s="64">
        <f ca="1">Credit!AA42</f>
        <v>0</v>
      </c>
      <c r="AB16" s="53">
        <f ca="1">Credit!AB42</f>
        <v>0</v>
      </c>
      <c r="AC16" s="64">
        <f ca="1">Credit!AC42</f>
        <v>0</v>
      </c>
      <c r="AD16" s="64">
        <f ca="1">Credit!AD42</f>
        <v>0</v>
      </c>
      <c r="AE16" s="64">
        <f ca="1">Credit!AE42</f>
        <v>0</v>
      </c>
      <c r="AF16" s="64">
        <f ca="1">Credit!AF42</f>
        <v>0</v>
      </c>
      <c r="AG16" s="64">
        <f ca="1">Credit!AG42</f>
        <v>0</v>
      </c>
      <c r="AH16" s="64">
        <f ca="1">Credit!AH42</f>
        <v>0</v>
      </c>
      <c r="AI16" s="64">
        <f ca="1">Credit!AI42</f>
        <v>0</v>
      </c>
      <c r="AJ16" s="64">
        <f ca="1">Credit!AJ42</f>
        <v>0</v>
      </c>
      <c r="AK16" s="64">
        <f ca="1">Credit!AK42</f>
        <v>0</v>
      </c>
      <c r="AL16" s="64">
        <f ca="1">Credit!AL42</f>
        <v>0</v>
      </c>
      <c r="AM16" s="64">
        <f ca="1">Credit!AM42</f>
        <v>0</v>
      </c>
      <c r="AN16" s="53">
        <f ca="1">Credit!AN42</f>
        <v>0</v>
      </c>
      <c r="AO16" s="64">
        <f ca="1">Credit!AO42</f>
        <v>0</v>
      </c>
      <c r="AP16" s="64">
        <f ca="1">Credit!AP42</f>
        <v>0</v>
      </c>
      <c r="AQ16" s="64">
        <f ca="1">Credit!AQ42</f>
        <v>0</v>
      </c>
      <c r="AR16" s="64">
        <f ca="1">Credit!AR42</f>
        <v>0</v>
      </c>
      <c r="AS16" s="64">
        <f ca="1">Credit!AS42</f>
        <v>0</v>
      </c>
      <c r="AT16" s="64">
        <f ca="1">Credit!AT42</f>
        <v>0</v>
      </c>
      <c r="AU16" s="64">
        <f ca="1">Credit!AU42</f>
        <v>0</v>
      </c>
      <c r="AV16" s="64">
        <f ca="1">Credit!AV42</f>
        <v>0</v>
      </c>
      <c r="AW16" s="64">
        <f ca="1">Credit!AW42</f>
        <v>0</v>
      </c>
      <c r="AX16" s="64">
        <f ca="1">Credit!AX42</f>
        <v>0</v>
      </c>
      <c r="AY16" s="64">
        <f ca="1">Credit!AY42</f>
        <v>0</v>
      </c>
      <c r="AZ16" s="53">
        <f ca="1">Credit!AZ42</f>
        <v>0</v>
      </c>
      <c r="BA16" s="64">
        <f ca="1">Credit!BA42</f>
        <v>0</v>
      </c>
      <c r="BB16" s="64">
        <f ca="1">Credit!BB42</f>
        <v>0</v>
      </c>
      <c r="BC16" s="64">
        <f ca="1">Credit!BC42</f>
        <v>0</v>
      </c>
      <c r="BD16" s="64">
        <f ca="1">Credit!BD42</f>
        <v>0</v>
      </c>
      <c r="BE16" s="64">
        <f ca="1">Credit!BE42</f>
        <v>0</v>
      </c>
      <c r="BF16" s="64">
        <f ca="1">Credit!BF42</f>
        <v>0</v>
      </c>
      <c r="BG16" s="64">
        <f ca="1">Credit!BG42</f>
        <v>0</v>
      </c>
      <c r="BH16" s="64">
        <f ca="1">Credit!BH42</f>
        <v>0</v>
      </c>
      <c r="BI16" s="64">
        <f ca="1">Credit!BI42</f>
        <v>0</v>
      </c>
      <c r="BJ16" s="64">
        <f ca="1">Credit!BJ42</f>
        <v>0</v>
      </c>
      <c r="BK16" s="64">
        <f ca="1">Credit!BK42</f>
        <v>0</v>
      </c>
      <c r="BL16" s="54">
        <f ca="1">Credit!BL42</f>
        <v>0</v>
      </c>
      <c r="BN16" s="26">
        <f ca="1">P16</f>
        <v>9886751.2219039779</v>
      </c>
      <c r="BO16" s="26">
        <f ca="1">AB16</f>
        <v>0</v>
      </c>
      <c r="BP16" s="26">
        <f ca="1">AN16</f>
        <v>0</v>
      </c>
      <c r="BQ16" s="26">
        <f ca="1">AZ16</f>
        <v>0</v>
      </c>
      <c r="BR16" s="26">
        <f ca="1">BL16</f>
        <v>0</v>
      </c>
    </row>
    <row r="17" spans="1:70" x14ac:dyDescent="0.25">
      <c r="A17" s="22"/>
      <c r="B17" s="55" t="s">
        <v>83</v>
      </c>
      <c r="E17" s="5">
        <f t="shared" ref="E17:AJ17" ca="1" si="14">SUM(E15:E16)</f>
        <v>4193042.1010003863</v>
      </c>
      <c r="F17" s="5">
        <f t="shared" ca="1" si="14"/>
        <v>8117820.8198036188</v>
      </c>
      <c r="G17" s="5">
        <f t="shared" ca="1" si="14"/>
        <v>11557254.954927333</v>
      </c>
      <c r="H17" s="5">
        <f t="shared" ca="1" si="14"/>
        <v>14497591.152906004</v>
      </c>
      <c r="I17" s="5">
        <f t="shared" ca="1" si="14"/>
        <v>16226043.938043691</v>
      </c>
      <c r="J17" s="5">
        <f t="shared" ca="1" si="14"/>
        <v>17323775.677690491</v>
      </c>
      <c r="K17" s="5">
        <f t="shared" ca="1" si="14"/>
        <v>18188877.523480549</v>
      </c>
      <c r="L17" s="5">
        <f t="shared" ca="1" si="14"/>
        <v>18616630.909716967</v>
      </c>
      <c r="M17" s="5">
        <f t="shared" ca="1" si="14"/>
        <v>18605608.630761359</v>
      </c>
      <c r="N17" s="5">
        <f t="shared" ca="1" si="14"/>
        <v>18150624.501943175</v>
      </c>
      <c r="O17" s="5">
        <f t="shared" ca="1" si="14"/>
        <v>13994078.555236349</v>
      </c>
      <c r="P17" s="37">
        <f t="shared" ca="1" si="14"/>
        <v>10086751.221903978</v>
      </c>
      <c r="Q17" s="5">
        <f t="shared" ca="1" si="14"/>
        <v>6939971.7927874606</v>
      </c>
      <c r="R17" s="5">
        <f t="shared" ca="1" si="14"/>
        <v>4287685.6148213279</v>
      </c>
      <c r="S17" s="5">
        <f t="shared" ca="1" si="14"/>
        <v>2063121.6683630785</v>
      </c>
      <c r="T17" s="5">
        <f t="shared" ca="1" si="14"/>
        <v>267524.99228185881</v>
      </c>
      <c r="U17" s="5">
        <f t="shared" ca="1" si="14"/>
        <v>200000</v>
      </c>
      <c r="V17" s="5">
        <f t="shared" ca="1" si="14"/>
        <v>200000</v>
      </c>
      <c r="W17" s="5">
        <f t="shared" ca="1" si="14"/>
        <v>200000</v>
      </c>
      <c r="X17" s="5">
        <f t="shared" ca="1" si="14"/>
        <v>200000</v>
      </c>
      <c r="Y17" s="5">
        <f t="shared" ca="1" si="14"/>
        <v>200000</v>
      </c>
      <c r="Z17" s="5">
        <f t="shared" ca="1" si="14"/>
        <v>200000</v>
      </c>
      <c r="AA17" s="5">
        <f t="shared" ca="1" si="14"/>
        <v>200000</v>
      </c>
      <c r="AB17" s="37">
        <f t="shared" ca="1" si="14"/>
        <v>250000</v>
      </c>
      <c r="AC17" s="5">
        <f t="shared" ca="1" si="14"/>
        <v>250000</v>
      </c>
      <c r="AD17" s="5">
        <f t="shared" ca="1" si="14"/>
        <v>250000</v>
      </c>
      <c r="AE17" s="5">
        <f t="shared" ca="1" si="14"/>
        <v>250000</v>
      </c>
      <c r="AF17" s="5">
        <f t="shared" ca="1" si="14"/>
        <v>250000</v>
      </c>
      <c r="AG17" s="5">
        <f t="shared" ca="1" si="14"/>
        <v>250000</v>
      </c>
      <c r="AH17" s="5">
        <f t="shared" ca="1" si="14"/>
        <v>250000</v>
      </c>
      <c r="AI17" s="5">
        <f t="shared" ca="1" si="14"/>
        <v>250000</v>
      </c>
      <c r="AJ17" s="5">
        <f t="shared" ca="1" si="14"/>
        <v>250000</v>
      </c>
      <c r="AK17" s="5">
        <f t="shared" ref="AK17:BL17" ca="1" si="15">SUM(AK15:AK16)</f>
        <v>250000</v>
      </c>
      <c r="AL17" s="5">
        <f t="shared" ca="1" si="15"/>
        <v>250000</v>
      </c>
      <c r="AM17" s="5">
        <f t="shared" ca="1" si="15"/>
        <v>250000</v>
      </c>
      <c r="AN17" s="37">
        <f t="shared" ca="1" si="15"/>
        <v>300000</v>
      </c>
      <c r="AO17" s="5">
        <f t="shared" ca="1" si="15"/>
        <v>300000</v>
      </c>
      <c r="AP17" s="5">
        <f t="shared" ca="1" si="15"/>
        <v>300000</v>
      </c>
      <c r="AQ17" s="5">
        <f t="shared" ca="1" si="15"/>
        <v>300000</v>
      </c>
      <c r="AR17" s="5">
        <f t="shared" ca="1" si="15"/>
        <v>300000</v>
      </c>
      <c r="AS17" s="5">
        <f t="shared" ca="1" si="15"/>
        <v>300000</v>
      </c>
      <c r="AT17" s="5">
        <f t="shared" ca="1" si="15"/>
        <v>300000</v>
      </c>
      <c r="AU17" s="5">
        <f t="shared" ca="1" si="15"/>
        <v>300000</v>
      </c>
      <c r="AV17" s="5">
        <f t="shared" ca="1" si="15"/>
        <v>300000</v>
      </c>
      <c r="AW17" s="5">
        <f t="shared" ca="1" si="15"/>
        <v>300000</v>
      </c>
      <c r="AX17" s="5">
        <f t="shared" ca="1" si="15"/>
        <v>300000</v>
      </c>
      <c r="AY17" s="5">
        <f t="shared" ca="1" si="15"/>
        <v>300000</v>
      </c>
      <c r="AZ17" s="37">
        <f t="shared" ca="1" si="15"/>
        <v>350000</v>
      </c>
      <c r="BA17" s="5">
        <f t="shared" ca="1" si="15"/>
        <v>350000</v>
      </c>
      <c r="BB17" s="5">
        <f t="shared" ca="1" si="15"/>
        <v>350000</v>
      </c>
      <c r="BC17" s="5">
        <f t="shared" ca="1" si="15"/>
        <v>350000</v>
      </c>
      <c r="BD17" s="5">
        <f t="shared" ca="1" si="15"/>
        <v>350000</v>
      </c>
      <c r="BE17" s="5">
        <f t="shared" ca="1" si="15"/>
        <v>350000</v>
      </c>
      <c r="BF17" s="5">
        <f t="shared" ca="1" si="15"/>
        <v>350000</v>
      </c>
      <c r="BG17" s="5">
        <f t="shared" ca="1" si="15"/>
        <v>350000</v>
      </c>
      <c r="BH17" s="5">
        <f t="shared" ca="1" si="15"/>
        <v>350000</v>
      </c>
      <c r="BI17" s="5">
        <f t="shared" ca="1" si="15"/>
        <v>350000</v>
      </c>
      <c r="BJ17" s="5">
        <f t="shared" ca="1" si="15"/>
        <v>350000</v>
      </c>
      <c r="BK17" s="5">
        <f t="shared" ca="1" si="15"/>
        <v>350000</v>
      </c>
      <c r="BL17" s="37">
        <f t="shared" ca="1" si="15"/>
        <v>350000</v>
      </c>
      <c r="BN17" s="27">
        <f ca="1">P17</f>
        <v>10086751.221903978</v>
      </c>
      <c r="BO17" s="27">
        <f ca="1">AB17</f>
        <v>250000</v>
      </c>
      <c r="BP17" s="27">
        <f ca="1">AN17</f>
        <v>300000</v>
      </c>
      <c r="BQ17" s="27">
        <f ca="1">AZ17</f>
        <v>350000</v>
      </c>
      <c r="BR17" s="27">
        <f ca="1">BL17</f>
        <v>350000</v>
      </c>
    </row>
    <row r="18" spans="1:70" x14ac:dyDescent="0.25">
      <c r="P18" s="22"/>
      <c r="AB18" s="22"/>
      <c r="AN18" s="22"/>
      <c r="AZ18" s="22"/>
      <c r="BL18" s="22"/>
    </row>
    <row r="19" spans="1:70" x14ac:dyDescent="0.25">
      <c r="A19" s="5"/>
      <c r="B19" s="61" t="str">
        <f>Inputs!F9</f>
        <v>Preferred</v>
      </c>
      <c r="E19" s="125">
        <f>PreferredStart+IFERROR(HLOOKUP($B19,Inputs!$B$9:$H$16,MATCH(E$3,Inputs!$B$9:$B$16,0),FALSE),0)</f>
        <v>30000</v>
      </c>
      <c r="F19" s="126">
        <f>E19+IFERROR(HLOOKUP($B19,Inputs!$B$9:$H$16,MATCH(F$3,Inputs!$B$9:$B$16,0),FALSE),0)</f>
        <v>30000</v>
      </c>
      <c r="G19" s="126">
        <f>F19+IFERROR(HLOOKUP($B19,Inputs!$B$9:$H$16,MATCH(G$3,Inputs!$B$9:$B$16,0),FALSE),0)</f>
        <v>30000</v>
      </c>
      <c r="H19" s="126">
        <f>G19+IFERROR(HLOOKUP($B19,Inputs!$B$9:$H$16,MATCH(H$3,Inputs!$B$9:$B$16,0),FALSE),0)</f>
        <v>30000</v>
      </c>
      <c r="I19" s="126">
        <f>H19+IFERROR(HLOOKUP($B19,Inputs!$B$9:$H$16,MATCH(I$3,Inputs!$B$9:$B$16,0),FALSE),0)</f>
        <v>30000</v>
      </c>
      <c r="J19" s="126">
        <f>I19+IFERROR(HLOOKUP($B19,Inputs!$B$9:$H$16,MATCH(J$3,Inputs!$B$9:$B$16,0),FALSE),0)</f>
        <v>50000</v>
      </c>
      <c r="K19" s="126">
        <f>J19+IFERROR(HLOOKUP($B19,Inputs!$B$9:$H$16,MATCH(K$3,Inputs!$B$9:$B$16,0),FALSE),0)</f>
        <v>50000</v>
      </c>
      <c r="L19" s="126">
        <f>K19+IFERROR(HLOOKUP($B19,Inputs!$B$9:$H$16,MATCH(L$3,Inputs!$B$9:$B$16,0),FALSE),0)</f>
        <v>50000</v>
      </c>
      <c r="M19" s="126">
        <f>L19+IFERROR(HLOOKUP($B19,Inputs!$B$9:$H$16,MATCH(M$3,Inputs!$B$9:$B$16,0),FALSE),0)</f>
        <v>50000</v>
      </c>
      <c r="N19" s="126">
        <f>M19+IFERROR(HLOOKUP($B19,Inputs!$B$9:$H$16,MATCH(N$3,Inputs!$B$9:$B$16,0),FALSE),0)</f>
        <v>50000</v>
      </c>
      <c r="O19" s="126">
        <f>N19+IFERROR(HLOOKUP($B19,Inputs!$B$9:$H$16,MATCH(O$3,Inputs!$B$9:$B$16,0),FALSE),0)</f>
        <v>50000</v>
      </c>
      <c r="P19" s="43">
        <f>O19+IFERROR(HLOOKUP($B19,Inputs!$B$9:$H$16,MATCH(P$3,Inputs!$B$9:$B$16,0),FALSE),0)</f>
        <v>75000</v>
      </c>
      <c r="Q19" s="126">
        <f>P19+IFERROR(HLOOKUP($B19,Inputs!$B$9:$H$16,MATCH(Q$3,Inputs!$B$9:$B$16,0),FALSE),0)</f>
        <v>75000</v>
      </c>
      <c r="R19" s="126">
        <f>Q19+IFERROR(HLOOKUP($B19,Inputs!$B$9:$H$16,MATCH(R$3,Inputs!$B$9:$B$16,0),FALSE),0)</f>
        <v>75000</v>
      </c>
      <c r="S19" s="126">
        <f>R19+IFERROR(HLOOKUP($B19,Inputs!$B$9:$H$16,MATCH(S$3,Inputs!$B$9:$B$16,0),FALSE),0)</f>
        <v>75000</v>
      </c>
      <c r="T19" s="126">
        <f>S19+IFERROR(HLOOKUP($B19,Inputs!$B$9:$H$16,MATCH(T$3,Inputs!$B$9:$B$16,0),FALSE),0)</f>
        <v>75000</v>
      </c>
      <c r="U19" s="126">
        <f>T19+IFERROR(HLOOKUP($B19,Inputs!$B$9:$H$16,MATCH(U$3,Inputs!$B$9:$B$16,0),FALSE),0)</f>
        <v>75000</v>
      </c>
      <c r="V19" s="126">
        <f>U19+IFERROR(HLOOKUP($B19,Inputs!$B$9:$H$16,MATCH(V$3,Inputs!$B$9:$B$16,0),FALSE),0)</f>
        <v>75000</v>
      </c>
      <c r="W19" s="126">
        <f>V19+IFERROR(HLOOKUP($B19,Inputs!$B$9:$H$16,MATCH(W$3,Inputs!$B$9:$B$16,0),FALSE),0)</f>
        <v>75000</v>
      </c>
      <c r="X19" s="126">
        <f>W19+IFERROR(HLOOKUP($B19,Inputs!$B$9:$H$16,MATCH(X$3,Inputs!$B$9:$B$16,0),FALSE),0)</f>
        <v>75000</v>
      </c>
      <c r="Y19" s="126">
        <f>X19+IFERROR(HLOOKUP($B19,Inputs!$B$9:$H$16,MATCH(Y$3,Inputs!$B$9:$B$16,0),FALSE),0)</f>
        <v>75000</v>
      </c>
      <c r="Z19" s="126">
        <f>Y19+IFERROR(HLOOKUP($B19,Inputs!$B$9:$H$16,MATCH(Z$3,Inputs!$B$9:$B$16,0),FALSE),0)</f>
        <v>75000</v>
      </c>
      <c r="AA19" s="126">
        <f>Z19+IFERROR(HLOOKUP($B19,Inputs!$B$9:$H$16,MATCH(AA$3,Inputs!$B$9:$B$16,0),FALSE),0)</f>
        <v>75000</v>
      </c>
      <c r="AB19" s="43">
        <f>AA19+IFERROR(HLOOKUP($B19,Inputs!$B$9:$H$16,MATCH(AB$3,Inputs!$B$9:$B$16,0),FALSE),0)</f>
        <v>105000</v>
      </c>
      <c r="AC19" s="126">
        <f>AB19+IFERROR(HLOOKUP($B19,Inputs!$B$9:$H$16,MATCH(AC$3,Inputs!$B$9:$B$16,0),FALSE),0)</f>
        <v>105000</v>
      </c>
      <c r="AD19" s="126">
        <f>AC19+IFERROR(HLOOKUP($B19,Inputs!$B$9:$H$16,MATCH(AD$3,Inputs!$B$9:$B$16,0),FALSE),0)</f>
        <v>105000</v>
      </c>
      <c r="AE19" s="126">
        <f>AD19+IFERROR(HLOOKUP($B19,Inputs!$B$9:$H$16,MATCH(AE$3,Inputs!$B$9:$B$16,0),FALSE),0)</f>
        <v>105000</v>
      </c>
      <c r="AF19" s="126">
        <f>AE19+IFERROR(HLOOKUP($B19,Inputs!$B$9:$H$16,MATCH(AF$3,Inputs!$B$9:$B$16,0),FALSE),0)</f>
        <v>105000</v>
      </c>
      <c r="AG19" s="126">
        <f>AF19+IFERROR(HLOOKUP($B19,Inputs!$B$9:$H$16,MATCH(AG$3,Inputs!$B$9:$B$16,0),FALSE),0)</f>
        <v>105000</v>
      </c>
      <c r="AH19" s="126">
        <f>AG19+IFERROR(HLOOKUP($B19,Inputs!$B$9:$H$16,MATCH(AH$3,Inputs!$B$9:$B$16,0),FALSE),0)</f>
        <v>105000</v>
      </c>
      <c r="AI19" s="126">
        <f>AH19+IFERROR(HLOOKUP($B19,Inputs!$B$9:$H$16,MATCH(AI$3,Inputs!$B$9:$B$16,0),FALSE),0)</f>
        <v>105000</v>
      </c>
      <c r="AJ19" s="126">
        <f>AI19+IFERROR(HLOOKUP($B19,Inputs!$B$9:$H$16,MATCH(AJ$3,Inputs!$B$9:$B$16,0),FALSE),0)</f>
        <v>105000</v>
      </c>
      <c r="AK19" s="126">
        <f>AJ19+IFERROR(HLOOKUP($B19,Inputs!$B$9:$H$16,MATCH(AK$3,Inputs!$B$9:$B$16,0),FALSE),0)</f>
        <v>105000</v>
      </c>
      <c r="AL19" s="126">
        <f>AK19+IFERROR(HLOOKUP($B19,Inputs!$B$9:$H$16,MATCH(AL$3,Inputs!$B$9:$B$16,0),FALSE),0)</f>
        <v>105000</v>
      </c>
      <c r="AM19" s="126">
        <f>AL19+IFERROR(HLOOKUP($B19,Inputs!$B$9:$H$16,MATCH(AM$3,Inputs!$B$9:$B$16,0),FALSE),0)</f>
        <v>105000</v>
      </c>
      <c r="AN19" s="43">
        <f>AM19+IFERROR(HLOOKUP($B19,Inputs!$B$9:$H$16,MATCH(AN$3,Inputs!$B$9:$B$16,0),FALSE),0)</f>
        <v>140000</v>
      </c>
      <c r="AO19" s="126">
        <f>AN19+IFERROR(HLOOKUP($B19,Inputs!$B$9:$H$16,MATCH(AO$3,Inputs!$B$9:$B$16,0),FALSE),0)</f>
        <v>140000</v>
      </c>
      <c r="AP19" s="126">
        <f>AO19+IFERROR(HLOOKUP($B19,Inputs!$B$9:$H$16,MATCH(AP$3,Inputs!$B$9:$B$16,0),FALSE),0)</f>
        <v>140000</v>
      </c>
      <c r="AQ19" s="126">
        <f>AP19+IFERROR(HLOOKUP($B19,Inputs!$B$9:$H$16,MATCH(AQ$3,Inputs!$B$9:$B$16,0),FALSE),0)</f>
        <v>140000</v>
      </c>
      <c r="AR19" s="126">
        <f>AQ19+IFERROR(HLOOKUP($B19,Inputs!$B$9:$H$16,MATCH(AR$3,Inputs!$B$9:$B$16,0),FALSE),0)</f>
        <v>140000</v>
      </c>
      <c r="AS19" s="126">
        <f>AR19+IFERROR(HLOOKUP($B19,Inputs!$B$9:$H$16,MATCH(AS$3,Inputs!$B$9:$B$16,0),FALSE),0)</f>
        <v>140000</v>
      </c>
      <c r="AT19" s="126">
        <f>AS19+IFERROR(HLOOKUP($B19,Inputs!$B$9:$H$16,MATCH(AT$3,Inputs!$B$9:$B$16,0),FALSE),0)</f>
        <v>140000</v>
      </c>
      <c r="AU19" s="126">
        <f>AT19+IFERROR(HLOOKUP($B19,Inputs!$B$9:$H$16,MATCH(AU$3,Inputs!$B$9:$B$16,0),FALSE),0)</f>
        <v>140000</v>
      </c>
      <c r="AV19" s="126">
        <f>AU19+IFERROR(HLOOKUP($B19,Inputs!$B$9:$H$16,MATCH(AV$3,Inputs!$B$9:$B$16,0),FALSE),0)</f>
        <v>140000</v>
      </c>
      <c r="AW19" s="126">
        <f>AV19+IFERROR(HLOOKUP($B19,Inputs!$B$9:$H$16,MATCH(AW$3,Inputs!$B$9:$B$16,0),FALSE),0)</f>
        <v>140000</v>
      </c>
      <c r="AX19" s="126">
        <f>AW19+IFERROR(HLOOKUP($B19,Inputs!$B$9:$H$16,MATCH(AX$3,Inputs!$B$9:$B$16,0),FALSE),0)</f>
        <v>140000</v>
      </c>
      <c r="AY19" s="126">
        <f>AX19+IFERROR(HLOOKUP($B19,Inputs!$B$9:$H$16,MATCH(AY$3,Inputs!$B$9:$B$16,0),FALSE),0)</f>
        <v>140000</v>
      </c>
      <c r="AZ19" s="43">
        <f>AY19+IFERROR(HLOOKUP($B19,Inputs!$B$9:$H$16,MATCH(AZ$3,Inputs!$B$9:$B$16,0),FALSE),0)</f>
        <v>180000</v>
      </c>
      <c r="BA19" s="126">
        <f>AZ19+IFERROR(HLOOKUP($B19,Inputs!$B$9:$H$16,MATCH(BA$3,Inputs!$B$9:$B$16,0),FALSE),0)</f>
        <v>180000</v>
      </c>
      <c r="BB19" s="126">
        <f>BA19+IFERROR(HLOOKUP($B19,Inputs!$B$9:$H$16,MATCH(BB$3,Inputs!$B$9:$B$16,0),FALSE),0)</f>
        <v>180000</v>
      </c>
      <c r="BC19" s="126">
        <f>BB19+IFERROR(HLOOKUP($B19,Inputs!$B$9:$H$16,MATCH(BC$3,Inputs!$B$9:$B$16,0),FALSE),0)</f>
        <v>180000</v>
      </c>
      <c r="BD19" s="126">
        <f>BC19+IFERROR(HLOOKUP($B19,Inputs!$B$9:$H$16,MATCH(BD$3,Inputs!$B$9:$B$16,0),FALSE),0)</f>
        <v>180000</v>
      </c>
      <c r="BE19" s="126">
        <f>BD19+IFERROR(HLOOKUP($B19,Inputs!$B$9:$H$16,MATCH(BE$3,Inputs!$B$9:$B$16,0),FALSE),0)</f>
        <v>180000</v>
      </c>
      <c r="BF19" s="126">
        <f>BE19+IFERROR(HLOOKUP($B19,Inputs!$B$9:$H$16,MATCH(BF$3,Inputs!$B$9:$B$16,0),FALSE),0)</f>
        <v>180000</v>
      </c>
      <c r="BG19" s="126">
        <f>BF19+IFERROR(HLOOKUP($B19,Inputs!$B$9:$H$16,MATCH(BG$3,Inputs!$B$9:$B$16,0),FALSE),0)</f>
        <v>180000</v>
      </c>
      <c r="BH19" s="126">
        <f>BG19+IFERROR(HLOOKUP($B19,Inputs!$B$9:$H$16,MATCH(BH$3,Inputs!$B$9:$B$16,0),FALSE),0)</f>
        <v>180000</v>
      </c>
      <c r="BI19" s="126">
        <f>BH19+IFERROR(HLOOKUP($B19,Inputs!$B$9:$H$16,MATCH(BI$3,Inputs!$B$9:$B$16,0),FALSE),0)</f>
        <v>180000</v>
      </c>
      <c r="BJ19" s="126">
        <f>BI19+IFERROR(HLOOKUP($B19,Inputs!$B$9:$H$16,MATCH(BJ$3,Inputs!$B$9:$B$16,0),FALSE),0)</f>
        <v>180000</v>
      </c>
      <c r="BK19" s="126">
        <f>BJ19+IFERROR(HLOOKUP($B19,Inputs!$B$9:$H$16,MATCH(BK$3,Inputs!$B$9:$B$16,0),FALSE),0)</f>
        <v>180000</v>
      </c>
      <c r="BL19" s="44">
        <f>BK19+IFERROR(HLOOKUP($B19,Inputs!$B$9:$H$16,MATCH(BL$3,Inputs!$B$9:$B$16,0),FALSE),0)</f>
        <v>180000</v>
      </c>
      <c r="BN19" s="24">
        <f t="shared" ref="BN19:BN20" si="16">P19</f>
        <v>75000</v>
      </c>
      <c r="BO19" s="24">
        <f t="shared" ref="BO19:BO20" si="17">AB19</f>
        <v>105000</v>
      </c>
      <c r="BP19" s="24">
        <f t="shared" ref="BP19:BP20" si="18">AN19</f>
        <v>140000</v>
      </c>
      <c r="BQ19" s="24">
        <f t="shared" ref="BQ19:BQ20" si="19">AZ19</f>
        <v>180000</v>
      </c>
      <c r="BR19" s="24">
        <f t="shared" ref="BR19:BR20" si="20">BL19</f>
        <v>180000</v>
      </c>
    </row>
    <row r="20" spans="1:70" x14ac:dyDescent="0.25">
      <c r="A20" s="5"/>
      <c r="B20" s="97" t="str">
        <f>Inputs!G9</f>
        <v>Common</v>
      </c>
      <c r="E20" s="129">
        <f>CommonStart+IFERROR(HLOOKUP($B20,Inputs!$B$9:$H$16,MATCH(E$3,Inputs!$B$9:$B$16,0),FALSE),0)</f>
        <v>220000</v>
      </c>
      <c r="F20" s="130">
        <f>E20+IFERROR(HLOOKUP($B20,Inputs!$B$9:$H$16,MATCH(F$3,Inputs!$B$9:$B$16,0),FALSE),0)</f>
        <v>220000</v>
      </c>
      <c r="G20" s="130">
        <f>F20+IFERROR(HLOOKUP($B20,Inputs!$B$9:$H$16,MATCH(G$3,Inputs!$B$9:$B$16,0),FALSE),0)</f>
        <v>220000</v>
      </c>
      <c r="H20" s="130">
        <f>G20+IFERROR(HLOOKUP($B20,Inputs!$B$9:$H$16,MATCH(H$3,Inputs!$B$9:$B$16,0),FALSE),0)</f>
        <v>220000</v>
      </c>
      <c r="I20" s="130">
        <f>H20+IFERROR(HLOOKUP($B20,Inputs!$B$9:$H$16,MATCH(I$3,Inputs!$B$9:$B$16,0),FALSE),0)</f>
        <v>220000</v>
      </c>
      <c r="J20" s="130">
        <f>I20+IFERROR(HLOOKUP($B20,Inputs!$B$9:$H$16,MATCH(J$3,Inputs!$B$9:$B$16,0),FALSE),0)</f>
        <v>400000</v>
      </c>
      <c r="K20" s="130">
        <f>J20+IFERROR(HLOOKUP($B20,Inputs!$B$9:$H$16,MATCH(K$3,Inputs!$B$9:$B$16,0),FALSE),0)</f>
        <v>400000</v>
      </c>
      <c r="L20" s="130">
        <f>K20+IFERROR(HLOOKUP($B20,Inputs!$B$9:$H$16,MATCH(L$3,Inputs!$B$9:$B$16,0),FALSE),0)</f>
        <v>400000</v>
      </c>
      <c r="M20" s="130">
        <f>L20+IFERROR(HLOOKUP($B20,Inputs!$B$9:$H$16,MATCH(M$3,Inputs!$B$9:$B$16,0),FALSE),0)</f>
        <v>400000</v>
      </c>
      <c r="N20" s="130">
        <f>M20+IFERROR(HLOOKUP($B20,Inputs!$B$9:$H$16,MATCH(N$3,Inputs!$B$9:$B$16,0),FALSE),0)</f>
        <v>400000</v>
      </c>
      <c r="O20" s="130">
        <f>N20+IFERROR(HLOOKUP($B20,Inputs!$B$9:$H$16,MATCH(O$3,Inputs!$B$9:$B$16,0),FALSE),0)</f>
        <v>400000</v>
      </c>
      <c r="P20" s="48">
        <f>O20+IFERROR(HLOOKUP($B20,Inputs!$B$9:$H$16,MATCH(P$3,Inputs!$B$9:$B$16,0),FALSE),0)</f>
        <v>625000</v>
      </c>
      <c r="Q20" s="130">
        <f>P20+IFERROR(HLOOKUP($B20,Inputs!$B$9:$H$16,MATCH(Q$3,Inputs!$B$9:$B$16,0),FALSE),0)</f>
        <v>625000</v>
      </c>
      <c r="R20" s="130">
        <f>Q20+IFERROR(HLOOKUP($B20,Inputs!$B$9:$H$16,MATCH(R$3,Inputs!$B$9:$B$16,0),FALSE),0)</f>
        <v>625000</v>
      </c>
      <c r="S20" s="130">
        <f>R20+IFERROR(HLOOKUP($B20,Inputs!$B$9:$H$16,MATCH(S$3,Inputs!$B$9:$B$16,0),FALSE),0)</f>
        <v>625000</v>
      </c>
      <c r="T20" s="130">
        <f>S20+IFERROR(HLOOKUP($B20,Inputs!$B$9:$H$16,MATCH(T$3,Inputs!$B$9:$B$16,0),FALSE),0)</f>
        <v>625000</v>
      </c>
      <c r="U20" s="130">
        <f>T20+IFERROR(HLOOKUP($B20,Inputs!$B$9:$H$16,MATCH(U$3,Inputs!$B$9:$B$16,0),FALSE),0)</f>
        <v>625000</v>
      </c>
      <c r="V20" s="130">
        <f>U20+IFERROR(HLOOKUP($B20,Inputs!$B$9:$H$16,MATCH(V$3,Inputs!$B$9:$B$16,0),FALSE),0)</f>
        <v>625000</v>
      </c>
      <c r="W20" s="130">
        <f>V20+IFERROR(HLOOKUP($B20,Inputs!$B$9:$H$16,MATCH(W$3,Inputs!$B$9:$B$16,0),FALSE),0)</f>
        <v>625000</v>
      </c>
      <c r="X20" s="130">
        <f>W20+IFERROR(HLOOKUP($B20,Inputs!$B$9:$H$16,MATCH(X$3,Inputs!$B$9:$B$16,0),FALSE),0)</f>
        <v>625000</v>
      </c>
      <c r="Y20" s="130">
        <f>X20+IFERROR(HLOOKUP($B20,Inputs!$B$9:$H$16,MATCH(Y$3,Inputs!$B$9:$B$16,0),FALSE),0)</f>
        <v>625000</v>
      </c>
      <c r="Z20" s="130">
        <f>Y20+IFERROR(HLOOKUP($B20,Inputs!$B$9:$H$16,MATCH(Z$3,Inputs!$B$9:$B$16,0),FALSE),0)</f>
        <v>625000</v>
      </c>
      <c r="AA20" s="130">
        <f>Z20+IFERROR(HLOOKUP($B20,Inputs!$B$9:$H$16,MATCH(AA$3,Inputs!$B$9:$B$16,0),FALSE),0)</f>
        <v>625000</v>
      </c>
      <c r="AB20" s="48">
        <f>AA20+IFERROR(HLOOKUP($B20,Inputs!$B$9:$H$16,MATCH(AB$3,Inputs!$B$9:$B$16,0),FALSE),0)</f>
        <v>895000</v>
      </c>
      <c r="AC20" s="130">
        <f>AB20+IFERROR(HLOOKUP($B20,Inputs!$B$9:$H$16,MATCH(AC$3,Inputs!$B$9:$B$16,0),FALSE),0)</f>
        <v>895000</v>
      </c>
      <c r="AD20" s="130">
        <f>AC20+IFERROR(HLOOKUP($B20,Inputs!$B$9:$H$16,MATCH(AD$3,Inputs!$B$9:$B$16,0),FALSE),0)</f>
        <v>895000</v>
      </c>
      <c r="AE20" s="130">
        <f>AD20+IFERROR(HLOOKUP($B20,Inputs!$B$9:$H$16,MATCH(AE$3,Inputs!$B$9:$B$16,0),FALSE),0)</f>
        <v>895000</v>
      </c>
      <c r="AF20" s="130">
        <f>AE20+IFERROR(HLOOKUP($B20,Inputs!$B$9:$H$16,MATCH(AF$3,Inputs!$B$9:$B$16,0),FALSE),0)</f>
        <v>895000</v>
      </c>
      <c r="AG20" s="130">
        <f>AF20+IFERROR(HLOOKUP($B20,Inputs!$B$9:$H$16,MATCH(AG$3,Inputs!$B$9:$B$16,0),FALSE),0)</f>
        <v>895000</v>
      </c>
      <c r="AH20" s="130">
        <f>AG20+IFERROR(HLOOKUP($B20,Inputs!$B$9:$H$16,MATCH(AH$3,Inputs!$B$9:$B$16,0),FALSE),0)</f>
        <v>895000</v>
      </c>
      <c r="AI20" s="130">
        <f>AH20+IFERROR(HLOOKUP($B20,Inputs!$B$9:$H$16,MATCH(AI$3,Inputs!$B$9:$B$16,0),FALSE),0)</f>
        <v>895000</v>
      </c>
      <c r="AJ20" s="130">
        <f>AI20+IFERROR(HLOOKUP($B20,Inputs!$B$9:$H$16,MATCH(AJ$3,Inputs!$B$9:$B$16,0),FALSE),0)</f>
        <v>895000</v>
      </c>
      <c r="AK20" s="130">
        <f>AJ20+IFERROR(HLOOKUP($B20,Inputs!$B$9:$H$16,MATCH(AK$3,Inputs!$B$9:$B$16,0),FALSE),0)</f>
        <v>895000</v>
      </c>
      <c r="AL20" s="130">
        <f>AK20+IFERROR(HLOOKUP($B20,Inputs!$B$9:$H$16,MATCH(AL$3,Inputs!$B$9:$B$16,0),FALSE),0)</f>
        <v>895000</v>
      </c>
      <c r="AM20" s="130">
        <f>AL20+IFERROR(HLOOKUP($B20,Inputs!$B$9:$H$16,MATCH(AM$3,Inputs!$B$9:$B$16,0),FALSE),0)</f>
        <v>895000</v>
      </c>
      <c r="AN20" s="48">
        <f>AM20+IFERROR(HLOOKUP($B20,Inputs!$B$9:$H$16,MATCH(AN$3,Inputs!$B$9:$B$16,0),FALSE),0)</f>
        <v>1210000</v>
      </c>
      <c r="AO20" s="130">
        <f>AN20+IFERROR(HLOOKUP($B20,Inputs!$B$9:$H$16,MATCH(AO$3,Inputs!$B$9:$B$16,0),FALSE),0)</f>
        <v>1210000</v>
      </c>
      <c r="AP20" s="130">
        <f>AO20+IFERROR(HLOOKUP($B20,Inputs!$B$9:$H$16,MATCH(AP$3,Inputs!$B$9:$B$16,0),FALSE),0)</f>
        <v>1210000</v>
      </c>
      <c r="AQ20" s="130">
        <f>AP20+IFERROR(HLOOKUP($B20,Inputs!$B$9:$H$16,MATCH(AQ$3,Inputs!$B$9:$B$16,0),FALSE),0)</f>
        <v>1210000</v>
      </c>
      <c r="AR20" s="130">
        <f>AQ20+IFERROR(HLOOKUP($B20,Inputs!$B$9:$H$16,MATCH(AR$3,Inputs!$B$9:$B$16,0),FALSE),0)</f>
        <v>1210000</v>
      </c>
      <c r="AS20" s="130">
        <f>AR20+IFERROR(HLOOKUP($B20,Inputs!$B$9:$H$16,MATCH(AS$3,Inputs!$B$9:$B$16,0),FALSE),0)</f>
        <v>1210000</v>
      </c>
      <c r="AT20" s="130">
        <f>AS20+IFERROR(HLOOKUP($B20,Inputs!$B$9:$H$16,MATCH(AT$3,Inputs!$B$9:$B$16,0),FALSE),0)</f>
        <v>1210000</v>
      </c>
      <c r="AU20" s="130">
        <f>AT20+IFERROR(HLOOKUP($B20,Inputs!$B$9:$H$16,MATCH(AU$3,Inputs!$B$9:$B$16,0),FALSE),0)</f>
        <v>1210000</v>
      </c>
      <c r="AV20" s="130">
        <f>AU20+IFERROR(HLOOKUP($B20,Inputs!$B$9:$H$16,MATCH(AV$3,Inputs!$B$9:$B$16,0),FALSE),0)</f>
        <v>1210000</v>
      </c>
      <c r="AW20" s="130">
        <f>AV20+IFERROR(HLOOKUP($B20,Inputs!$B$9:$H$16,MATCH(AW$3,Inputs!$B$9:$B$16,0),FALSE),0)</f>
        <v>1210000</v>
      </c>
      <c r="AX20" s="130">
        <f>AW20+IFERROR(HLOOKUP($B20,Inputs!$B$9:$H$16,MATCH(AX$3,Inputs!$B$9:$B$16,0),FALSE),0)</f>
        <v>1210000</v>
      </c>
      <c r="AY20" s="130">
        <f>AX20+IFERROR(HLOOKUP($B20,Inputs!$B$9:$H$16,MATCH(AY$3,Inputs!$B$9:$B$16,0),FALSE),0)</f>
        <v>1210000</v>
      </c>
      <c r="AZ20" s="48">
        <f>AY20+IFERROR(HLOOKUP($B20,Inputs!$B$9:$H$16,MATCH(AZ$3,Inputs!$B$9:$B$16,0),FALSE),0)</f>
        <v>1570000</v>
      </c>
      <c r="BA20" s="130">
        <f>AZ20+IFERROR(HLOOKUP($B20,Inputs!$B$9:$H$16,MATCH(BA$3,Inputs!$B$9:$B$16,0),FALSE),0)</f>
        <v>1570000</v>
      </c>
      <c r="BB20" s="130">
        <f>BA20+IFERROR(HLOOKUP($B20,Inputs!$B$9:$H$16,MATCH(BB$3,Inputs!$B$9:$B$16,0),FALSE),0)</f>
        <v>1570000</v>
      </c>
      <c r="BC20" s="130">
        <f>BB20+IFERROR(HLOOKUP($B20,Inputs!$B$9:$H$16,MATCH(BC$3,Inputs!$B$9:$B$16,0),FALSE),0)</f>
        <v>1570000</v>
      </c>
      <c r="BD20" s="130">
        <f>BC20+IFERROR(HLOOKUP($B20,Inputs!$B$9:$H$16,MATCH(BD$3,Inputs!$B$9:$B$16,0),FALSE),0)</f>
        <v>1570000</v>
      </c>
      <c r="BE20" s="130">
        <f>BD20+IFERROR(HLOOKUP($B20,Inputs!$B$9:$H$16,MATCH(BE$3,Inputs!$B$9:$B$16,0),FALSE),0)</f>
        <v>1570000</v>
      </c>
      <c r="BF20" s="130">
        <f>BE20+IFERROR(HLOOKUP($B20,Inputs!$B$9:$H$16,MATCH(BF$3,Inputs!$B$9:$B$16,0),FALSE),0)</f>
        <v>1570000</v>
      </c>
      <c r="BG20" s="130">
        <f>BF20+IFERROR(HLOOKUP($B20,Inputs!$B$9:$H$16,MATCH(BG$3,Inputs!$B$9:$B$16,0),FALSE),0)</f>
        <v>1570000</v>
      </c>
      <c r="BH20" s="130">
        <f>BG20+IFERROR(HLOOKUP($B20,Inputs!$B$9:$H$16,MATCH(BH$3,Inputs!$B$9:$B$16,0),FALSE),0)</f>
        <v>1570000</v>
      </c>
      <c r="BI20" s="130">
        <f>BH20+IFERROR(HLOOKUP($B20,Inputs!$B$9:$H$16,MATCH(BI$3,Inputs!$B$9:$B$16,0),FALSE),0)</f>
        <v>1570000</v>
      </c>
      <c r="BJ20" s="130">
        <f>BI20+IFERROR(HLOOKUP($B20,Inputs!$B$9:$H$16,MATCH(BJ$3,Inputs!$B$9:$B$16,0),FALSE),0)</f>
        <v>1570000</v>
      </c>
      <c r="BK20" s="130">
        <f>BJ20+IFERROR(HLOOKUP($B20,Inputs!$B$9:$H$16,MATCH(BK$3,Inputs!$B$9:$B$16,0),FALSE),0)</f>
        <v>1570000</v>
      </c>
      <c r="BL20" s="49">
        <f>BK20+IFERROR(HLOOKUP($B20,Inputs!$B$9:$H$16,MATCH(BL$3,Inputs!$B$9:$B$16,0),FALSE),0)</f>
        <v>1570000</v>
      </c>
      <c r="BN20" s="25">
        <f t="shared" si="16"/>
        <v>625000</v>
      </c>
      <c r="BO20" s="25">
        <f t="shared" si="17"/>
        <v>895000</v>
      </c>
      <c r="BP20" s="25">
        <f t="shared" si="18"/>
        <v>1210000</v>
      </c>
      <c r="BQ20" s="25">
        <f t="shared" si="19"/>
        <v>1570000</v>
      </c>
      <c r="BR20" s="25">
        <f t="shared" si="20"/>
        <v>1570000</v>
      </c>
    </row>
    <row r="21" spans="1:70" x14ac:dyDescent="0.25">
      <c r="A21" s="5"/>
      <c r="B21" s="62" t="s">
        <v>103</v>
      </c>
      <c r="E21" s="51">
        <f ca="1">Income!E37</f>
        <v>1290.2770040276</v>
      </c>
      <c r="F21" s="52">
        <f ca="1">Income!F37</f>
        <v>42638.400127118475</v>
      </c>
      <c r="G21" s="52">
        <f ca="1">Income!G37</f>
        <v>106263.22905212638</v>
      </c>
      <c r="H21" s="52">
        <f ca="1">Income!H37</f>
        <v>190357.94198422015</v>
      </c>
      <c r="I21" s="52">
        <f ca="1">Income!I37</f>
        <v>328127.92268727615</v>
      </c>
      <c r="J21" s="52">
        <f ca="1">Income!J37</f>
        <v>475819.51150470797</v>
      </c>
      <c r="K21" s="52">
        <f ca="1">Income!K37</f>
        <v>632020.38312515197</v>
      </c>
      <c r="L21" s="52">
        <f ca="1">Income!L37</f>
        <v>794740.12128480279</v>
      </c>
      <c r="M21" s="52">
        <f ca="1">Income!M37</f>
        <v>962141.88412586437</v>
      </c>
      <c r="N21" s="52">
        <f ca="1">Income!N37</f>
        <v>1132758.8129701465</v>
      </c>
      <c r="O21" s="52">
        <f ca="1">Income!O37</f>
        <v>1311872.5005494002</v>
      </c>
      <c r="P21" s="53">
        <f ca="1">Income!P37</f>
        <v>1463153.7908180302</v>
      </c>
      <c r="Q21" s="52">
        <f ca="1">Income!Q37</f>
        <v>1592395.7030863324</v>
      </c>
      <c r="R21" s="52">
        <f ca="1">Income!R37</f>
        <v>1699858.10767013</v>
      </c>
      <c r="S21" s="52">
        <f ca="1">Income!S37</f>
        <v>1792248.2508034033</v>
      </c>
      <c r="T21" s="52">
        <f ca="1">Income!T37</f>
        <v>1871088.6754137271</v>
      </c>
      <c r="U21" s="52">
        <f ca="1">Income!U37</f>
        <v>1938008.4162162112</v>
      </c>
      <c r="V21" s="52">
        <f ca="1">Income!V37</f>
        <v>1991392.075039499</v>
      </c>
      <c r="W21" s="52">
        <f ca="1">Income!W37</f>
        <v>2033847.6566950667</v>
      </c>
      <c r="X21" s="52">
        <f ca="1">Income!X37</f>
        <v>2068192.3769961686</v>
      </c>
      <c r="Y21" s="52">
        <f ca="1">Income!Y37</f>
        <v>2102667.2955555953</v>
      </c>
      <c r="Z21" s="52">
        <f ca="1">Income!Z37</f>
        <v>2137272.534890119</v>
      </c>
      <c r="AA21" s="52">
        <f ca="1">Income!AA37</f>
        <v>2172008.2176275151</v>
      </c>
      <c r="AB21" s="53">
        <f ca="1">Income!AB37</f>
        <v>2202874.4665066535</v>
      </c>
      <c r="AC21" s="52">
        <f ca="1">Income!AC37</f>
        <v>2236431.8065306921</v>
      </c>
      <c r="AD21" s="52">
        <f ca="1">Income!AD37</f>
        <v>2270119.9585078773</v>
      </c>
      <c r="AE21" s="52">
        <f ca="1">Income!AE37</f>
        <v>2303939.0455109295</v>
      </c>
      <c r="AF21" s="52">
        <f ca="1">Income!AF37</f>
        <v>2337889.1907240413</v>
      </c>
      <c r="AG21" s="52">
        <f ca="1">Income!AG37</f>
        <v>2371970.5174429705</v>
      </c>
      <c r="AH21" s="52">
        <f ca="1">Income!AH37</f>
        <v>2406183.1490751347</v>
      </c>
      <c r="AI21" s="52">
        <f ca="1">Income!AI37</f>
        <v>2440881.9710444668</v>
      </c>
      <c r="AJ21" s="52">
        <f ca="1">Income!AJ37</f>
        <v>2475712.3450772245</v>
      </c>
      <c r="AK21" s="52">
        <f ca="1">Income!AK37</f>
        <v>2510674.39491637</v>
      </c>
      <c r="AL21" s="52">
        <f ca="1">Income!AL37</f>
        <v>2545768.2444169018</v>
      </c>
      <c r="AM21" s="52">
        <f ca="1">Income!AM37</f>
        <v>2580994.0175459506</v>
      </c>
      <c r="AN21" s="53">
        <f ca="1">Income!AN37</f>
        <v>2611375.8383828723</v>
      </c>
      <c r="AO21" s="52">
        <f ca="1">Income!AO37</f>
        <v>2645433.5334442081</v>
      </c>
      <c r="AP21" s="52">
        <f ca="1">Income!AP37</f>
        <v>2679623.5247091856</v>
      </c>
      <c r="AQ21" s="52">
        <f ca="1">Income!AQ37</f>
        <v>2714119.0135174841</v>
      </c>
      <c r="AR21" s="52">
        <f ca="1">Income!AR37</f>
        <v>2748747.0474752337</v>
      </c>
      <c r="AS21" s="52">
        <f ca="1">Income!AS37</f>
        <v>2783507.7512243409</v>
      </c>
      <c r="AT21" s="52">
        <f ca="1">Income!AT37</f>
        <v>2818423.4717417299</v>
      </c>
      <c r="AU21" s="52">
        <f ca="1">Income!AU37</f>
        <v>2853472.1116727693</v>
      </c>
      <c r="AV21" s="52">
        <f ca="1">Income!AV37</f>
        <v>2888653.7959980355</v>
      </c>
      <c r="AW21" s="52">
        <f ca="1">Income!AW37</f>
        <v>2923968.6498111845</v>
      </c>
      <c r="AX21" s="52">
        <f ca="1">Income!AX37</f>
        <v>2959416.7983190482</v>
      </c>
      <c r="AY21" s="52">
        <f ca="1">Income!AY37</f>
        <v>2994998.3668417283</v>
      </c>
      <c r="AZ21" s="53">
        <f ca="1">Income!AZ37</f>
        <v>3025713.480812693</v>
      </c>
      <c r="BA21" s="52">
        <f ca="1">Income!BA37</f>
        <v>3060089.0520187346</v>
      </c>
      <c r="BB21" s="52">
        <f ca="1">Income!BB37</f>
        <v>3094598.4198804768</v>
      </c>
      <c r="BC21" s="52">
        <f ca="1">Income!BC37</f>
        <v>3129241.7101720581</v>
      </c>
      <c r="BD21" s="52">
        <f ca="1">Income!BD37</f>
        <v>3164162.2305995482</v>
      </c>
      <c r="BE21" s="52">
        <f ca="1">Income!BE37</f>
        <v>3199216.925346496</v>
      </c>
      <c r="BF21" s="52">
        <f ca="1">Income!BF37</f>
        <v>3234405.9205285721</v>
      </c>
      <c r="BG21" s="52">
        <f ca="1">Income!BG37</f>
        <v>3269729.3423754829</v>
      </c>
      <c r="BH21" s="52">
        <f ca="1">Income!BH37</f>
        <v>3305187.3172310661</v>
      </c>
      <c r="BI21" s="52">
        <f ca="1">Income!BI37</f>
        <v>3340779.9715533871</v>
      </c>
      <c r="BJ21" s="52">
        <f ca="1">Income!BJ37</f>
        <v>3376582.4319148343</v>
      </c>
      <c r="BK21" s="52">
        <f ca="1">Income!BK37</f>
        <v>3412519.8250022163</v>
      </c>
      <c r="BL21" s="54">
        <f ca="1">Income!BL37</f>
        <v>3443592.2776168571</v>
      </c>
      <c r="BN21" s="26">
        <f ca="1">P21</f>
        <v>1463153.7908180302</v>
      </c>
      <c r="BO21" s="26">
        <f ca="1">AB21</f>
        <v>2202874.4665066535</v>
      </c>
      <c r="BP21" s="26">
        <f ca="1">AN21</f>
        <v>2611375.8383828723</v>
      </c>
      <c r="BQ21" s="26">
        <f ca="1">AZ21</f>
        <v>3025713.480812693</v>
      </c>
      <c r="BR21" s="26">
        <f ca="1">BL21</f>
        <v>3443592.2776168571</v>
      </c>
    </row>
    <row r="22" spans="1:70" x14ac:dyDescent="0.25">
      <c r="A22" s="22"/>
      <c r="B22" s="55" t="s">
        <v>86</v>
      </c>
      <c r="E22" s="5">
        <f t="shared" ref="E22:AJ22" ca="1" si="21">SUM(E19:E21)</f>
        <v>251290.27700402759</v>
      </c>
      <c r="F22" s="5">
        <f t="shared" ca="1" si="21"/>
        <v>292638.40012711845</v>
      </c>
      <c r="G22" s="5">
        <f t="shared" ca="1" si="21"/>
        <v>356263.22905212641</v>
      </c>
      <c r="H22" s="5">
        <f t="shared" ca="1" si="21"/>
        <v>440357.94198422018</v>
      </c>
      <c r="I22" s="5">
        <f t="shared" ca="1" si="21"/>
        <v>578127.92268727615</v>
      </c>
      <c r="J22" s="5">
        <f t="shared" ca="1" si="21"/>
        <v>925819.51150470797</v>
      </c>
      <c r="K22" s="5">
        <f t="shared" ca="1" si="21"/>
        <v>1082020.383125152</v>
      </c>
      <c r="L22" s="5">
        <f t="shared" ca="1" si="21"/>
        <v>1244740.1212848029</v>
      </c>
      <c r="M22" s="5">
        <f t="shared" ca="1" si="21"/>
        <v>1412141.8841258644</v>
      </c>
      <c r="N22" s="5">
        <f t="shared" ca="1" si="21"/>
        <v>1582758.8129701465</v>
      </c>
      <c r="O22" s="5">
        <f t="shared" ca="1" si="21"/>
        <v>1761872.5005494002</v>
      </c>
      <c r="P22" s="37">
        <f t="shared" ca="1" si="21"/>
        <v>2163153.79081803</v>
      </c>
      <c r="Q22" s="5">
        <f t="shared" ca="1" si="21"/>
        <v>2292395.7030863324</v>
      </c>
      <c r="R22" s="5">
        <f t="shared" ca="1" si="21"/>
        <v>2399858.1076701302</v>
      </c>
      <c r="S22" s="5">
        <f t="shared" ca="1" si="21"/>
        <v>2492248.2508034036</v>
      </c>
      <c r="T22" s="5">
        <f t="shared" ca="1" si="21"/>
        <v>2571088.6754137268</v>
      </c>
      <c r="U22" s="5">
        <f t="shared" ca="1" si="21"/>
        <v>2638008.4162162114</v>
      </c>
      <c r="V22" s="5">
        <f t="shared" ca="1" si="21"/>
        <v>2691392.075039499</v>
      </c>
      <c r="W22" s="5">
        <f t="shared" ca="1" si="21"/>
        <v>2733847.656695067</v>
      </c>
      <c r="X22" s="5">
        <f t="shared" ca="1" si="21"/>
        <v>2768192.3769961689</v>
      </c>
      <c r="Y22" s="5">
        <f t="shared" ca="1" si="21"/>
        <v>2802667.2955555953</v>
      </c>
      <c r="Z22" s="5">
        <f t="shared" ca="1" si="21"/>
        <v>2837272.534890119</v>
      </c>
      <c r="AA22" s="5">
        <f t="shared" ca="1" si="21"/>
        <v>2872008.2176275151</v>
      </c>
      <c r="AB22" s="37">
        <f t="shared" ca="1" si="21"/>
        <v>3202874.4665066535</v>
      </c>
      <c r="AC22" s="5">
        <f t="shared" ca="1" si="21"/>
        <v>3236431.8065306921</v>
      </c>
      <c r="AD22" s="5">
        <f t="shared" ca="1" si="21"/>
        <v>3270119.9585078773</v>
      </c>
      <c r="AE22" s="5">
        <f t="shared" ca="1" si="21"/>
        <v>3303939.0455109295</v>
      </c>
      <c r="AF22" s="5">
        <f t="shared" ca="1" si="21"/>
        <v>3337889.1907240413</v>
      </c>
      <c r="AG22" s="5">
        <f t="shared" ca="1" si="21"/>
        <v>3371970.5174429705</v>
      </c>
      <c r="AH22" s="5">
        <f t="shared" ca="1" si="21"/>
        <v>3406183.1490751347</v>
      </c>
      <c r="AI22" s="5">
        <f t="shared" ca="1" si="21"/>
        <v>3440881.9710444668</v>
      </c>
      <c r="AJ22" s="5">
        <f t="shared" ca="1" si="21"/>
        <v>3475712.3450772245</v>
      </c>
      <c r="AK22" s="5">
        <f t="shared" ref="AK22:BL22" ca="1" si="22">SUM(AK19:AK21)</f>
        <v>3510674.39491637</v>
      </c>
      <c r="AL22" s="5">
        <f t="shared" ca="1" si="22"/>
        <v>3545768.2444169018</v>
      </c>
      <c r="AM22" s="5">
        <f t="shared" ca="1" si="22"/>
        <v>3580994.0175459506</v>
      </c>
      <c r="AN22" s="37">
        <f t="shared" ca="1" si="22"/>
        <v>3961375.8383828723</v>
      </c>
      <c r="AO22" s="5">
        <f t="shared" ca="1" si="22"/>
        <v>3995433.5334442081</v>
      </c>
      <c r="AP22" s="5">
        <f t="shared" ca="1" si="22"/>
        <v>4029623.5247091856</v>
      </c>
      <c r="AQ22" s="5">
        <f t="shared" ca="1" si="22"/>
        <v>4064119.0135174841</v>
      </c>
      <c r="AR22" s="5">
        <f t="shared" ca="1" si="22"/>
        <v>4098747.0474752337</v>
      </c>
      <c r="AS22" s="5">
        <f t="shared" ca="1" si="22"/>
        <v>4133507.7512243409</v>
      </c>
      <c r="AT22" s="5">
        <f t="shared" ca="1" si="22"/>
        <v>4168423.4717417299</v>
      </c>
      <c r="AU22" s="5">
        <f t="shared" ca="1" si="22"/>
        <v>4203472.1116727693</v>
      </c>
      <c r="AV22" s="5">
        <f t="shared" ca="1" si="22"/>
        <v>4238653.795998035</v>
      </c>
      <c r="AW22" s="5">
        <f t="shared" ca="1" si="22"/>
        <v>4273968.649811184</v>
      </c>
      <c r="AX22" s="5">
        <f t="shared" ca="1" si="22"/>
        <v>4309416.7983190482</v>
      </c>
      <c r="AY22" s="5">
        <f t="shared" ca="1" si="22"/>
        <v>4344998.3668417279</v>
      </c>
      <c r="AZ22" s="37">
        <f t="shared" ca="1" si="22"/>
        <v>4775713.480812693</v>
      </c>
      <c r="BA22" s="5">
        <f t="shared" ca="1" si="22"/>
        <v>4810089.0520187346</v>
      </c>
      <c r="BB22" s="5">
        <f t="shared" ca="1" si="22"/>
        <v>4844598.4198804768</v>
      </c>
      <c r="BC22" s="5">
        <f t="shared" ca="1" si="22"/>
        <v>4879241.7101720581</v>
      </c>
      <c r="BD22" s="5">
        <f t="shared" ca="1" si="22"/>
        <v>4914162.2305995487</v>
      </c>
      <c r="BE22" s="5">
        <f t="shared" ca="1" si="22"/>
        <v>4949216.9253464956</v>
      </c>
      <c r="BF22" s="5">
        <f t="shared" ca="1" si="22"/>
        <v>4984405.9205285721</v>
      </c>
      <c r="BG22" s="5">
        <f t="shared" ca="1" si="22"/>
        <v>5019729.3423754834</v>
      </c>
      <c r="BH22" s="5">
        <f t="shared" ca="1" si="22"/>
        <v>5055187.3172310665</v>
      </c>
      <c r="BI22" s="5">
        <f t="shared" ca="1" si="22"/>
        <v>5090779.9715533871</v>
      </c>
      <c r="BJ22" s="5">
        <f t="shared" ca="1" si="22"/>
        <v>5126582.4319148343</v>
      </c>
      <c r="BK22" s="5">
        <f t="shared" ca="1" si="22"/>
        <v>5162519.8250022158</v>
      </c>
      <c r="BL22" s="37">
        <f t="shared" ca="1" si="22"/>
        <v>5193592.2776168566</v>
      </c>
      <c r="BN22" s="27">
        <f ca="1">P22</f>
        <v>2163153.79081803</v>
      </c>
      <c r="BO22" s="27">
        <f ca="1">AB22</f>
        <v>3202874.4665066535</v>
      </c>
      <c r="BP22" s="27">
        <f ca="1">AN22</f>
        <v>3961375.8383828723</v>
      </c>
      <c r="BQ22" s="27">
        <f ca="1">AZ22</f>
        <v>4775713.480812693</v>
      </c>
      <c r="BR22" s="27">
        <f ca="1">BL22</f>
        <v>5193592.2776168566</v>
      </c>
    </row>
    <row r="23" spans="1:70" x14ac:dyDescent="0.25">
      <c r="B23" s="5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70" x14ac:dyDescent="0.25">
      <c r="A24" s="131"/>
      <c r="B24" s="132" t="s">
        <v>177</v>
      </c>
      <c r="C24" s="133"/>
      <c r="D24" s="133"/>
      <c r="E24" s="34" t="str">
        <f t="shared" ref="E24:BP24" ca="1" si="23">IF(ABS(E13-E17-E22)&lt;0.0001,"ü","û")</f>
        <v>ü</v>
      </c>
      <c r="F24" s="34" t="str">
        <f t="shared" ca="1" si="23"/>
        <v>ü</v>
      </c>
      <c r="G24" s="34" t="str">
        <f t="shared" ca="1" si="23"/>
        <v>ü</v>
      </c>
      <c r="H24" s="34" t="str">
        <f t="shared" ca="1" si="23"/>
        <v>ü</v>
      </c>
      <c r="I24" s="34" t="str">
        <f t="shared" ca="1" si="23"/>
        <v>ü</v>
      </c>
      <c r="J24" s="34" t="str">
        <f t="shared" ca="1" si="23"/>
        <v>ü</v>
      </c>
      <c r="K24" s="34" t="str">
        <f t="shared" ca="1" si="23"/>
        <v>ü</v>
      </c>
      <c r="L24" s="34" t="str">
        <f t="shared" ca="1" si="23"/>
        <v>ü</v>
      </c>
      <c r="M24" s="34" t="str">
        <f t="shared" ca="1" si="23"/>
        <v>ü</v>
      </c>
      <c r="N24" s="34" t="str">
        <f t="shared" ca="1" si="23"/>
        <v>ü</v>
      </c>
      <c r="O24" s="34" t="str">
        <f t="shared" ca="1" si="23"/>
        <v>ü</v>
      </c>
      <c r="P24" s="134" t="str">
        <f t="shared" ca="1" si="23"/>
        <v>ü</v>
      </c>
      <c r="Q24" s="34" t="str">
        <f t="shared" ca="1" si="23"/>
        <v>ü</v>
      </c>
      <c r="R24" s="34" t="str">
        <f t="shared" ca="1" si="23"/>
        <v>ü</v>
      </c>
      <c r="S24" s="34" t="str">
        <f t="shared" ca="1" si="23"/>
        <v>ü</v>
      </c>
      <c r="T24" s="34" t="str">
        <f t="shared" ca="1" si="23"/>
        <v>ü</v>
      </c>
      <c r="U24" s="34" t="str">
        <f t="shared" ca="1" si="23"/>
        <v>ü</v>
      </c>
      <c r="V24" s="34" t="str">
        <f t="shared" ca="1" si="23"/>
        <v>ü</v>
      </c>
      <c r="W24" s="34" t="str">
        <f t="shared" ca="1" si="23"/>
        <v>ü</v>
      </c>
      <c r="X24" s="34" t="str">
        <f t="shared" ca="1" si="23"/>
        <v>ü</v>
      </c>
      <c r="Y24" s="34" t="str">
        <f t="shared" ca="1" si="23"/>
        <v>ü</v>
      </c>
      <c r="Z24" s="34" t="str">
        <f t="shared" ca="1" si="23"/>
        <v>ü</v>
      </c>
      <c r="AA24" s="34" t="str">
        <f t="shared" ca="1" si="23"/>
        <v>ü</v>
      </c>
      <c r="AB24" s="134" t="str">
        <f t="shared" ca="1" si="23"/>
        <v>ü</v>
      </c>
      <c r="AC24" s="34" t="str">
        <f t="shared" ca="1" si="23"/>
        <v>ü</v>
      </c>
      <c r="AD24" s="34" t="str">
        <f t="shared" ca="1" si="23"/>
        <v>ü</v>
      </c>
      <c r="AE24" s="34" t="str">
        <f t="shared" ca="1" si="23"/>
        <v>ü</v>
      </c>
      <c r="AF24" s="34" t="str">
        <f t="shared" ca="1" si="23"/>
        <v>ü</v>
      </c>
      <c r="AG24" s="34" t="str">
        <f t="shared" ca="1" si="23"/>
        <v>ü</v>
      </c>
      <c r="AH24" s="34" t="str">
        <f t="shared" ca="1" si="23"/>
        <v>ü</v>
      </c>
      <c r="AI24" s="34" t="str">
        <f t="shared" ca="1" si="23"/>
        <v>ü</v>
      </c>
      <c r="AJ24" s="34" t="str">
        <f t="shared" ca="1" si="23"/>
        <v>ü</v>
      </c>
      <c r="AK24" s="34" t="str">
        <f t="shared" ca="1" si="23"/>
        <v>ü</v>
      </c>
      <c r="AL24" s="34" t="str">
        <f t="shared" ca="1" si="23"/>
        <v>ü</v>
      </c>
      <c r="AM24" s="34" t="str">
        <f t="shared" ca="1" si="23"/>
        <v>ü</v>
      </c>
      <c r="AN24" s="134" t="str">
        <f t="shared" ca="1" si="23"/>
        <v>ü</v>
      </c>
      <c r="AO24" s="34" t="str">
        <f t="shared" ca="1" si="23"/>
        <v>ü</v>
      </c>
      <c r="AP24" s="34" t="str">
        <f t="shared" ca="1" si="23"/>
        <v>ü</v>
      </c>
      <c r="AQ24" s="34" t="str">
        <f t="shared" ca="1" si="23"/>
        <v>ü</v>
      </c>
      <c r="AR24" s="34" t="str">
        <f t="shared" ca="1" si="23"/>
        <v>ü</v>
      </c>
      <c r="AS24" s="34" t="str">
        <f t="shared" ca="1" si="23"/>
        <v>ü</v>
      </c>
      <c r="AT24" s="34" t="str">
        <f t="shared" ca="1" si="23"/>
        <v>ü</v>
      </c>
      <c r="AU24" s="34" t="str">
        <f t="shared" ca="1" si="23"/>
        <v>ü</v>
      </c>
      <c r="AV24" s="34" t="str">
        <f t="shared" ca="1" si="23"/>
        <v>ü</v>
      </c>
      <c r="AW24" s="34" t="str">
        <f t="shared" ca="1" si="23"/>
        <v>ü</v>
      </c>
      <c r="AX24" s="34" t="str">
        <f t="shared" ca="1" si="23"/>
        <v>ü</v>
      </c>
      <c r="AY24" s="34" t="str">
        <f t="shared" ca="1" si="23"/>
        <v>ü</v>
      </c>
      <c r="AZ24" s="134" t="str">
        <f t="shared" ca="1" si="23"/>
        <v>ü</v>
      </c>
      <c r="BA24" s="34" t="str">
        <f t="shared" ca="1" si="23"/>
        <v>ü</v>
      </c>
      <c r="BB24" s="34" t="str">
        <f t="shared" ca="1" si="23"/>
        <v>ü</v>
      </c>
      <c r="BC24" s="34" t="str">
        <f t="shared" ca="1" si="23"/>
        <v>ü</v>
      </c>
      <c r="BD24" s="34" t="str">
        <f t="shared" ca="1" si="23"/>
        <v>ü</v>
      </c>
      <c r="BE24" s="34" t="str">
        <f t="shared" ca="1" si="23"/>
        <v>ü</v>
      </c>
      <c r="BF24" s="34" t="str">
        <f t="shared" ca="1" si="23"/>
        <v>ü</v>
      </c>
      <c r="BG24" s="34" t="str">
        <f t="shared" ca="1" si="23"/>
        <v>ü</v>
      </c>
      <c r="BH24" s="34" t="str">
        <f t="shared" ca="1" si="23"/>
        <v>ü</v>
      </c>
      <c r="BI24" s="34" t="str">
        <f t="shared" ca="1" si="23"/>
        <v>ü</v>
      </c>
      <c r="BJ24" s="34" t="str">
        <f t="shared" ca="1" si="23"/>
        <v>ü</v>
      </c>
      <c r="BK24" s="34" t="str">
        <f t="shared" ca="1" si="23"/>
        <v>ü</v>
      </c>
      <c r="BL24" s="134" t="str">
        <f t="shared" ca="1" si="23"/>
        <v>ü</v>
      </c>
      <c r="BN24" s="34" t="str">
        <f t="shared" ca="1" si="23"/>
        <v>ü</v>
      </c>
      <c r="BO24" s="34" t="str">
        <f t="shared" ca="1" si="23"/>
        <v>ü</v>
      </c>
      <c r="BP24" s="34" t="str">
        <f t="shared" ca="1" si="23"/>
        <v>ü</v>
      </c>
      <c r="BQ24" s="34" t="str">
        <f t="shared" ref="BQ24:BR24" ca="1" si="24">IF(ABS(BQ13-BQ17-BQ22)&lt;0.0001,"ü","û")</f>
        <v>ü</v>
      </c>
      <c r="BR24" s="34" t="str">
        <f t="shared" ca="1" si="24"/>
        <v>ü</v>
      </c>
    </row>
  </sheetData>
  <sheetProtection algorithmName="SHA-512" hashValue="3kCW6EJ0ySQHwifCRGhzN5pP+U0k4VTGWDgwQ95+cnDEkRRnIteHE0vH6bp1PwZhpH1VtjEfqj913BNh2qWtIw==" saltValue="aSW+7Y0xoxabq00r0gH5ig==" spinCount="100000" sheet="1" objects="1" scenarios="1" selectLockedCells="1" selectUnlockedCells="1"/>
  <mergeCells count="1">
    <mergeCell ref="B2:B4"/>
  </mergeCells>
  <conditionalFormatting sqref="A7:BL23">
    <cfRule type="expression" dxfId="7" priority="3">
      <formula>IF(ABS(A7)&lt;1000,TRUE,FALSE)</formula>
    </cfRule>
  </conditionalFormatting>
  <conditionalFormatting sqref="E24:BL24">
    <cfRule type="expression" dxfId="6" priority="4">
      <formula>IF(E24="û",TRUE,FALSE)</formula>
    </cfRule>
  </conditionalFormatting>
  <conditionalFormatting sqref="BM7:BM28">
    <cfRule type="expression" dxfId="5" priority="1">
      <formula>IF(ABS(BM7)&lt;1000,TRUE,FALSE)</formula>
    </cfRule>
  </conditionalFormatting>
  <conditionalFormatting sqref="BN24:BR24">
    <cfRule type="expression" dxfId="4" priority="2">
      <formula>IF(BN24="û",TRUE,FALSE)</formula>
    </cfRule>
  </conditionalFormatting>
  <printOptions horizontalCentered="1"/>
  <pageMargins left="0.5" right="0.5" top="0.75" bottom="0.5" header="0.3" footer="0.3"/>
  <pageSetup scale="6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0553-157F-4AEA-805F-DC72D48A6C6D}">
  <sheetPr>
    <tabColor theme="8" tint="0.59999389629810485"/>
    <pageSetUpPr fitToPage="1"/>
  </sheetPr>
  <dimension ref="A1:BR28"/>
  <sheetViews>
    <sheetView showGridLines="0" showRowColHeaders="0" workbookViewId="0">
      <pane xSplit="3" ySplit="5" topLeftCell="D6" activePane="bottomRight" state="frozen"/>
      <selection activeCell="E12" sqref="E12"/>
      <selection pane="topRight" activeCell="E12" sqref="E12"/>
      <selection pane="bottomLeft" activeCell="E12" sqref="E12"/>
      <selection pane="bottomRight" activeCell="B2" sqref="B2:B4"/>
    </sheetView>
  </sheetViews>
  <sheetFormatPr defaultColWidth="8.88671875" defaultRowHeight="12.6" outlineLevelCol="1" x14ac:dyDescent="0.25"/>
  <cols>
    <col min="1" max="1" width="8.109375" style="6" customWidth="1"/>
    <col min="2" max="2" width="22.88671875" style="6" customWidth="1"/>
    <col min="3" max="4" width="0.6640625" style="6" customWidth="1"/>
    <col min="5" max="15" width="7.21875" style="22" customWidth="1" outlineLevel="1"/>
    <col min="16" max="16" width="7.21875" style="22" customWidth="1"/>
    <col min="17" max="27" width="7.21875" style="22" hidden="1" customWidth="1" outlineLevel="1"/>
    <col min="28" max="28" width="7.21875" style="22" customWidth="1" collapsed="1"/>
    <col min="29" max="39" width="7.21875" style="22" hidden="1" customWidth="1" outlineLevel="1"/>
    <col min="40" max="40" width="7.21875" style="22" customWidth="1" collapsed="1"/>
    <col min="41" max="51" width="7.21875" style="22" hidden="1" customWidth="1" outlineLevel="1"/>
    <col min="52" max="52" width="7.21875" style="22" customWidth="1" collapsed="1"/>
    <col min="53" max="63" width="7.21875" style="22" hidden="1" customWidth="1" outlineLevel="1"/>
    <col min="64" max="64" width="7.21875" style="22" customWidth="1" collapsed="1"/>
    <col min="65" max="65" width="3.33203125" style="22" customWidth="1"/>
    <col min="66" max="70" width="8.5546875" style="22" customWidth="1"/>
    <col min="71" max="71" width="3.33203125" style="6" customWidth="1"/>
    <col min="72" max="16384" width="8.88671875" style="6"/>
  </cols>
  <sheetData>
    <row r="1" spans="1:70" s="21" customFormat="1" ht="27" customHeight="1" x14ac:dyDescent="0.3">
      <c r="A1" s="4"/>
      <c r="B1" s="36"/>
      <c r="C1" s="18"/>
      <c r="D1" s="18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20"/>
      <c r="BN1" s="19"/>
      <c r="BO1" s="19"/>
      <c r="BP1" s="19"/>
      <c r="BQ1" s="19"/>
      <c r="BR1" s="19"/>
    </row>
    <row r="2" spans="1:70" ht="1.2" customHeight="1" x14ac:dyDescent="0.25">
      <c r="A2" s="4"/>
      <c r="B2" s="381" t="s">
        <v>179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8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38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38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38"/>
    </row>
    <row r="3" spans="1:70" s="21" customFormat="1" ht="13.8" x14ac:dyDescent="0.3">
      <c r="A3" s="18"/>
      <c r="B3" s="382"/>
      <c r="C3" s="18"/>
      <c r="D3" s="18"/>
      <c r="E3" s="137">
        <v>1</v>
      </c>
      <c r="F3" s="138">
        <v>2</v>
      </c>
      <c r="G3" s="138">
        <v>3</v>
      </c>
      <c r="H3" s="138">
        <v>4</v>
      </c>
      <c r="I3" s="138">
        <v>5</v>
      </c>
      <c r="J3" s="138">
        <v>6</v>
      </c>
      <c r="K3" s="138">
        <v>7</v>
      </c>
      <c r="L3" s="138">
        <v>8</v>
      </c>
      <c r="M3" s="138">
        <v>9</v>
      </c>
      <c r="N3" s="138">
        <v>10</v>
      </c>
      <c r="O3" s="138">
        <v>11</v>
      </c>
      <c r="P3" s="23">
        <v>12</v>
      </c>
      <c r="Q3" s="137">
        <v>13</v>
      </c>
      <c r="R3" s="138">
        <v>14</v>
      </c>
      <c r="S3" s="138">
        <v>15</v>
      </c>
      <c r="T3" s="138">
        <v>16</v>
      </c>
      <c r="U3" s="138">
        <v>17</v>
      </c>
      <c r="V3" s="138">
        <v>18</v>
      </c>
      <c r="W3" s="138">
        <v>19</v>
      </c>
      <c r="X3" s="138">
        <v>20</v>
      </c>
      <c r="Y3" s="138">
        <v>21</v>
      </c>
      <c r="Z3" s="138">
        <v>22</v>
      </c>
      <c r="AA3" s="138">
        <v>23</v>
      </c>
      <c r="AB3" s="23">
        <v>24</v>
      </c>
      <c r="AC3" s="137">
        <v>25</v>
      </c>
      <c r="AD3" s="138">
        <v>26</v>
      </c>
      <c r="AE3" s="138">
        <v>27</v>
      </c>
      <c r="AF3" s="138">
        <v>28</v>
      </c>
      <c r="AG3" s="138">
        <v>29</v>
      </c>
      <c r="AH3" s="138">
        <v>30</v>
      </c>
      <c r="AI3" s="138">
        <v>31</v>
      </c>
      <c r="AJ3" s="138">
        <v>32</v>
      </c>
      <c r="AK3" s="138">
        <v>33</v>
      </c>
      <c r="AL3" s="138">
        <v>34</v>
      </c>
      <c r="AM3" s="138">
        <v>35</v>
      </c>
      <c r="AN3" s="23">
        <v>36</v>
      </c>
      <c r="AO3" s="137">
        <v>37</v>
      </c>
      <c r="AP3" s="138">
        <v>38</v>
      </c>
      <c r="AQ3" s="138">
        <v>39</v>
      </c>
      <c r="AR3" s="138">
        <v>40</v>
      </c>
      <c r="AS3" s="138">
        <v>41</v>
      </c>
      <c r="AT3" s="138">
        <v>42</v>
      </c>
      <c r="AU3" s="138">
        <v>43</v>
      </c>
      <c r="AV3" s="138">
        <v>44</v>
      </c>
      <c r="AW3" s="138">
        <v>45</v>
      </c>
      <c r="AX3" s="138">
        <v>46</v>
      </c>
      <c r="AY3" s="138">
        <v>47</v>
      </c>
      <c r="AZ3" s="23">
        <v>48</v>
      </c>
      <c r="BA3" s="137">
        <v>49</v>
      </c>
      <c r="BB3" s="138">
        <v>50</v>
      </c>
      <c r="BC3" s="138">
        <v>51</v>
      </c>
      <c r="BD3" s="138">
        <v>52</v>
      </c>
      <c r="BE3" s="138">
        <v>53</v>
      </c>
      <c r="BF3" s="138">
        <v>54</v>
      </c>
      <c r="BG3" s="138">
        <v>55</v>
      </c>
      <c r="BH3" s="138">
        <v>56</v>
      </c>
      <c r="BI3" s="138">
        <v>57</v>
      </c>
      <c r="BJ3" s="138">
        <v>58</v>
      </c>
      <c r="BK3" s="138">
        <v>59</v>
      </c>
      <c r="BL3" s="23">
        <v>60</v>
      </c>
      <c r="BM3" s="20"/>
      <c r="BN3" s="139" t="s">
        <v>13</v>
      </c>
      <c r="BO3" s="140" t="s">
        <v>14</v>
      </c>
      <c r="BP3" s="140" t="s">
        <v>15</v>
      </c>
      <c r="BQ3" s="140" t="s">
        <v>16</v>
      </c>
      <c r="BR3" s="141" t="s">
        <v>17</v>
      </c>
    </row>
    <row r="4" spans="1:70" ht="1.2" customHeight="1" x14ac:dyDescent="0.25">
      <c r="A4" s="4"/>
      <c r="B4" s="38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38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8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38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38"/>
    </row>
    <row r="5" spans="1:70" x14ac:dyDescent="0.25">
      <c r="A5" s="4"/>
      <c r="B5" s="174" t="s">
        <v>105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N5" s="5"/>
      <c r="BO5" s="5"/>
      <c r="BP5" s="5"/>
      <c r="BQ5" s="5"/>
      <c r="BR5" s="5"/>
    </row>
    <row r="6" spans="1:70" x14ac:dyDescent="0.25">
      <c r="A6" s="4"/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70" x14ac:dyDescent="0.25">
      <c r="B7" s="40" t="s">
        <v>168</v>
      </c>
      <c r="C7" s="4"/>
      <c r="D7" s="4"/>
      <c r="E7" s="41">
        <f ca="1">Income!E34</f>
        <v>1290.2770040276</v>
      </c>
      <c r="F7" s="42">
        <f ca="1">Income!F34</f>
        <v>41348.123123090874</v>
      </c>
      <c r="G7" s="42">
        <f ca="1">Income!G34</f>
        <v>63624.828925007896</v>
      </c>
      <c r="H7" s="42">
        <f ca="1">Income!H34</f>
        <v>84094.712932093767</v>
      </c>
      <c r="I7" s="42">
        <f ca="1">Income!I34</f>
        <v>137769.980703056</v>
      </c>
      <c r="J7" s="42">
        <f ca="1">Income!J34</f>
        <v>147691.5888174318</v>
      </c>
      <c r="K7" s="42">
        <f ca="1">Income!K34</f>
        <v>156200.871620444</v>
      </c>
      <c r="L7" s="42">
        <f ca="1">Income!L34</f>
        <v>162719.73815965085</v>
      </c>
      <c r="M7" s="42">
        <f ca="1">Income!M34</f>
        <v>167401.76284106151</v>
      </c>
      <c r="N7" s="42">
        <f ca="1">Income!N34</f>
        <v>170616.92884428217</v>
      </c>
      <c r="O7" s="42">
        <f ca="1">Income!O34</f>
        <v>179113.68757925366</v>
      </c>
      <c r="P7" s="43">
        <f ca="1">Income!P34</f>
        <v>153781.29026862996</v>
      </c>
      <c r="Q7" s="42">
        <f ca="1">Income!Q34</f>
        <v>129241.91226830229</v>
      </c>
      <c r="R7" s="42">
        <f ca="1">Income!R34</f>
        <v>107462.40458379756</v>
      </c>
      <c r="S7" s="42">
        <f ca="1">Income!S34</f>
        <v>92390.143133273421</v>
      </c>
      <c r="T7" s="42">
        <f ca="1">Income!T34</f>
        <v>78840.424610323709</v>
      </c>
      <c r="U7" s="42">
        <f ca="1">Income!U34</f>
        <v>66919.740802484172</v>
      </c>
      <c r="V7" s="42">
        <f ca="1">Income!V34</f>
        <v>53383.658823287711</v>
      </c>
      <c r="W7" s="42">
        <f ca="1">Income!W34</f>
        <v>42455.581655567745</v>
      </c>
      <c r="X7" s="42">
        <f ca="1">Income!X34</f>
        <v>34344.720301101916</v>
      </c>
      <c r="Y7" s="42">
        <f ca="1">Income!Y34</f>
        <v>34474.918559426515</v>
      </c>
      <c r="Z7" s="42">
        <f ca="1">Income!Z34</f>
        <v>34605.239334523721</v>
      </c>
      <c r="AA7" s="42">
        <f ca="1">Income!AA34</f>
        <v>34735.682737395931</v>
      </c>
      <c r="AB7" s="43">
        <f ca="1">Income!AB34</f>
        <v>34866.248879138497</v>
      </c>
      <c r="AC7" s="42">
        <f ca="1">Income!AC34</f>
        <v>33557.340024038858</v>
      </c>
      <c r="AD7" s="42">
        <f ca="1">Income!AD34</f>
        <v>33688.151977185153</v>
      </c>
      <c r="AE7" s="42">
        <f ca="1">Income!AE34</f>
        <v>33819.087003052337</v>
      </c>
      <c r="AF7" s="42">
        <f ca="1">Income!AF34</f>
        <v>33950.145213111944</v>
      </c>
      <c r="AG7" s="42">
        <f ca="1">Income!AG34</f>
        <v>34081.326718929246</v>
      </c>
      <c r="AH7" s="42">
        <f ca="1">Income!AH34</f>
        <v>34212.631632164172</v>
      </c>
      <c r="AI7" s="42">
        <f ca="1">Income!AI34</f>
        <v>34698.821969332217</v>
      </c>
      <c r="AJ7" s="42">
        <f ca="1">Income!AJ34</f>
        <v>34830.374032757914</v>
      </c>
      <c r="AK7" s="42">
        <f ca="1">Income!AK34</f>
        <v>34962.049839145358</v>
      </c>
      <c r="AL7" s="42">
        <f ca="1">Income!AL34</f>
        <v>35093.849500531971</v>
      </c>
      <c r="AM7" s="42">
        <f ca="1">Income!AM34</f>
        <v>35225.773129048692</v>
      </c>
      <c r="AN7" s="43">
        <f ca="1">Income!AN34</f>
        <v>35381.820836921615</v>
      </c>
      <c r="AO7" s="42">
        <f ca="1">Income!AO34</f>
        <v>34057.695061335791</v>
      </c>
      <c r="AP7" s="42">
        <f ca="1">Income!AP34</f>
        <v>34189.991264977711</v>
      </c>
      <c r="AQ7" s="42">
        <f ca="1">Income!AQ34</f>
        <v>34495.488808298673</v>
      </c>
      <c r="AR7" s="42">
        <f ca="1">Income!AR34</f>
        <v>34628.033957749576</v>
      </c>
      <c r="AS7" s="42">
        <f ca="1">Income!AS34</f>
        <v>34760.703749107401</v>
      </c>
      <c r="AT7" s="42">
        <f ca="1">Income!AT34</f>
        <v>34915.720517388843</v>
      </c>
      <c r="AU7" s="42">
        <f ca="1">Income!AU34</f>
        <v>35048.639931039455</v>
      </c>
      <c r="AV7" s="42">
        <f ca="1">Income!AV34</f>
        <v>35181.684325266127</v>
      </c>
      <c r="AW7" s="42">
        <f ca="1">Income!AW34</f>
        <v>35314.85381314902</v>
      </c>
      <c r="AX7" s="42">
        <f ca="1">Income!AX34</f>
        <v>35448.148507863669</v>
      </c>
      <c r="AY7" s="42">
        <f ca="1">Income!AY34</f>
        <v>35581.568522680114</v>
      </c>
      <c r="AZ7" s="43">
        <f ca="1">Income!AZ34</f>
        <v>35715.113970964754</v>
      </c>
      <c r="BA7" s="42">
        <f ca="1">Income!BA34</f>
        <v>34375.571206041393</v>
      </c>
      <c r="BB7" s="42">
        <f ca="1">Income!BB34</f>
        <v>34509.367861741972</v>
      </c>
      <c r="BC7" s="42">
        <f ca="1">Income!BC34</f>
        <v>34643.290291581478</v>
      </c>
      <c r="BD7" s="42">
        <f ca="1">Income!BD34</f>
        <v>34920.52042749009</v>
      </c>
      <c r="BE7" s="42">
        <f ca="1">Income!BE34</f>
        <v>35054.694746947724</v>
      </c>
      <c r="BF7" s="42">
        <f ca="1">Income!BF34</f>
        <v>35188.995182076229</v>
      </c>
      <c r="BG7" s="42">
        <f ca="1">Income!BG34</f>
        <v>35323.42184691086</v>
      </c>
      <c r="BH7" s="42">
        <f ca="1">Income!BH34</f>
        <v>35457.974855583248</v>
      </c>
      <c r="BI7" s="42">
        <f ca="1">Income!BI34</f>
        <v>35592.654322320843</v>
      </c>
      <c r="BJ7" s="42">
        <f ca="1">Income!BJ34</f>
        <v>35802.460361447236</v>
      </c>
      <c r="BK7" s="42">
        <f ca="1">Income!BK34</f>
        <v>35937.393087381832</v>
      </c>
      <c r="BL7" s="44">
        <f ca="1">Income!BL34</f>
        <v>36072.452614640832</v>
      </c>
      <c r="BN7" s="24">
        <f ca="1">SUM(E7:P7)</f>
        <v>1465653.7908180302</v>
      </c>
      <c r="BO7" s="24">
        <f ca="1">SUM(Q7:AB7)</f>
        <v>743720.67568862322</v>
      </c>
      <c r="BP7" s="24">
        <f ca="1">SUM(AC7:AN7)</f>
        <v>413501.37187621958</v>
      </c>
      <c r="BQ7" s="24">
        <f ca="1">SUM(AO7:AZ7)</f>
        <v>419337.64242982114</v>
      </c>
      <c r="BR7" s="24">
        <f ca="1">SUM(BA7:BL7)</f>
        <v>422878.79680416378</v>
      </c>
    </row>
    <row r="8" spans="1:70" x14ac:dyDescent="0.25">
      <c r="B8" s="45" t="s">
        <v>180</v>
      </c>
      <c r="C8" s="4"/>
      <c r="D8" s="4"/>
      <c r="E8" s="46">
        <f>CapEx!E37</f>
        <v>25083.333333333332</v>
      </c>
      <c r="F8" s="47">
        <f>CapEx!F37</f>
        <v>83.333333333333329</v>
      </c>
      <c r="G8" s="47">
        <f>CapEx!G37</f>
        <v>369.04761904761904</v>
      </c>
      <c r="H8" s="47">
        <f>CapEx!H37</f>
        <v>577.38095238095241</v>
      </c>
      <c r="I8" s="47">
        <f>CapEx!I37</f>
        <v>654.30402930402931</v>
      </c>
      <c r="J8" s="47">
        <f>CapEx!J37</f>
        <v>654.30402930402931</v>
      </c>
      <c r="K8" s="47">
        <f>CapEx!K37</f>
        <v>987.63736263736268</v>
      </c>
      <c r="L8" s="47">
        <f>CapEx!L37</f>
        <v>987.63736263736268</v>
      </c>
      <c r="M8" s="47">
        <f>CapEx!M37</f>
        <v>1154.3040293040294</v>
      </c>
      <c r="N8" s="47">
        <f>CapEx!N37</f>
        <v>820.97069597069594</v>
      </c>
      <c r="O8" s="47">
        <f>CapEx!O37</f>
        <v>860.97069597069594</v>
      </c>
      <c r="P8" s="48">
        <f>CapEx!P37</f>
        <v>860.97069597069594</v>
      </c>
      <c r="Q8" s="47">
        <f>CapEx!Q37</f>
        <v>1371.6544566544569</v>
      </c>
      <c r="R8" s="47">
        <f>CapEx!R37</f>
        <v>1371.6544566544569</v>
      </c>
      <c r="S8" s="47">
        <f>CapEx!S37</f>
        <v>1242.0248270248271</v>
      </c>
      <c r="T8" s="47">
        <f>CapEx!T37</f>
        <v>1242.0248270248271</v>
      </c>
      <c r="U8" s="47">
        <f>CapEx!U37</f>
        <v>1242.0248270248271</v>
      </c>
      <c r="V8" s="47">
        <f>CapEx!V37</f>
        <v>1290.1017501017502</v>
      </c>
      <c r="W8" s="47">
        <f>CapEx!W37</f>
        <v>1320.4047804047805</v>
      </c>
      <c r="X8" s="47">
        <f>CapEx!X37</f>
        <v>1320.4047804047805</v>
      </c>
      <c r="Y8" s="47">
        <f>CapEx!Y37</f>
        <v>1320.4047804047805</v>
      </c>
      <c r="Z8" s="47">
        <f>CapEx!Z37</f>
        <v>1320.4047804047805</v>
      </c>
      <c r="AA8" s="47">
        <f>CapEx!AA37</f>
        <v>1320.4047804047805</v>
      </c>
      <c r="AB8" s="48">
        <f>CapEx!AB37</f>
        <v>1320.4047804047805</v>
      </c>
      <c r="AC8" s="47">
        <f>CapEx!AC37</f>
        <v>1320.4047804047805</v>
      </c>
      <c r="AD8" s="47">
        <f>CapEx!AD37</f>
        <v>1320.4047804047805</v>
      </c>
      <c r="AE8" s="47">
        <f>CapEx!AE37</f>
        <v>1320.4047804047805</v>
      </c>
      <c r="AF8" s="47">
        <f>CapEx!AF37</f>
        <v>1320.4047804047805</v>
      </c>
      <c r="AG8" s="47">
        <f>CapEx!AG37</f>
        <v>1320.4047804047805</v>
      </c>
      <c r="AH8" s="47">
        <f>CapEx!AH37</f>
        <v>1320.4047804047805</v>
      </c>
      <c r="AI8" s="47">
        <f>CapEx!AI37</f>
        <v>729.13493913493915</v>
      </c>
      <c r="AJ8" s="47">
        <f>CapEx!AJ37</f>
        <v>729.13493913493915</v>
      </c>
      <c r="AK8" s="47">
        <f>CapEx!AK37</f>
        <v>729.13493913493915</v>
      </c>
      <c r="AL8" s="47">
        <f>CapEx!AL37</f>
        <v>729.13493913493915</v>
      </c>
      <c r="AM8" s="47">
        <f>CapEx!AM37</f>
        <v>729.13493913493915</v>
      </c>
      <c r="AN8" s="48">
        <f>CapEx!AN37</f>
        <v>689.13493913493915</v>
      </c>
      <c r="AO8" s="47">
        <f>CapEx!AO37</f>
        <v>689.13493913493915</v>
      </c>
      <c r="AP8" s="47">
        <f>CapEx!AP37</f>
        <v>689.13493913493915</v>
      </c>
      <c r="AQ8" s="47">
        <f>CapEx!AQ37</f>
        <v>400.67340067340075</v>
      </c>
      <c r="AR8" s="47">
        <f>CapEx!AR37</f>
        <v>400.67340067340075</v>
      </c>
      <c r="AS8" s="47">
        <f>CapEx!AS37</f>
        <v>400.67340067340075</v>
      </c>
      <c r="AT8" s="47">
        <f>CapEx!AT37</f>
        <v>363.63636363636368</v>
      </c>
      <c r="AU8" s="47">
        <f>CapEx!AU37</f>
        <v>363.63636363636368</v>
      </c>
      <c r="AV8" s="47">
        <f>CapEx!AV37</f>
        <v>363.63636363636368</v>
      </c>
      <c r="AW8" s="47">
        <f>CapEx!AW37</f>
        <v>363.63636363636368</v>
      </c>
      <c r="AX8" s="47">
        <f>CapEx!AX37</f>
        <v>363.63636363636368</v>
      </c>
      <c r="AY8" s="47">
        <f>CapEx!AY37</f>
        <v>363.63636363636368</v>
      </c>
      <c r="AZ8" s="48">
        <f>CapEx!AZ37</f>
        <v>363.63636363636368</v>
      </c>
      <c r="BA8" s="47">
        <f>CapEx!BA37</f>
        <v>363.63636363636368</v>
      </c>
      <c r="BB8" s="47">
        <f>CapEx!BB37</f>
        <v>363.63636363636368</v>
      </c>
      <c r="BC8" s="47">
        <f>CapEx!BC37</f>
        <v>363.63636363636368</v>
      </c>
      <c r="BD8" s="47">
        <f>CapEx!BD37</f>
        <v>125</v>
      </c>
      <c r="BE8" s="47">
        <f>CapEx!BE37</f>
        <v>125</v>
      </c>
      <c r="BF8" s="47">
        <f>CapEx!BF37</f>
        <v>125</v>
      </c>
      <c r="BG8" s="47">
        <f>CapEx!BG37</f>
        <v>125</v>
      </c>
      <c r="BH8" s="47">
        <f>CapEx!BH37</f>
        <v>125</v>
      </c>
      <c r="BI8" s="47">
        <f>CapEx!BI37</f>
        <v>125</v>
      </c>
      <c r="BJ8" s="47">
        <f>CapEx!BJ37</f>
        <v>0</v>
      </c>
      <c r="BK8" s="47">
        <f>CapEx!BK37</f>
        <v>0</v>
      </c>
      <c r="BL8" s="49">
        <f>CapEx!BL37</f>
        <v>0</v>
      </c>
      <c r="BN8" s="25">
        <f>SUM(E8:P8)</f>
        <v>33094.194139194136</v>
      </c>
      <c r="BO8" s="25">
        <f>SUM(Q8:AB8)</f>
        <v>15681.913826913828</v>
      </c>
      <c r="BP8" s="25">
        <f>SUM(AC8:AN8)</f>
        <v>12257.23831723832</v>
      </c>
      <c r="BQ8" s="25">
        <f>SUM(AO8:AZ8)</f>
        <v>5125.7446257446263</v>
      </c>
      <c r="BR8" s="25">
        <f>SUM(BA8:BL8)</f>
        <v>1840.909090909091</v>
      </c>
    </row>
    <row r="9" spans="1:70" x14ac:dyDescent="0.25">
      <c r="B9" s="135" t="s">
        <v>181</v>
      </c>
      <c r="C9" s="4"/>
      <c r="D9" s="4"/>
      <c r="E9" s="51">
        <f ca="1">-Balance!E8</f>
        <v>-4433415.7113377471</v>
      </c>
      <c r="F9" s="52">
        <f ca="1">Balance!E8-Balance!F8</f>
        <v>-3966210.1752596572</v>
      </c>
      <c r="G9" s="52">
        <f ca="1">Balance!F8-Balance!G8</f>
        <v>-3493428.0116677694</v>
      </c>
      <c r="H9" s="52">
        <f ca="1">Balance!G8-Balance!H8</f>
        <v>-3015008.2918631453</v>
      </c>
      <c r="I9" s="52">
        <f ca="1">Balance!H8-Balance!I8</f>
        <v>-1865877.0698700435</v>
      </c>
      <c r="J9" s="52">
        <f ca="1">Balance!I8-Balance!J8</f>
        <v>-1446077.6324935369</v>
      </c>
      <c r="K9" s="52">
        <f ca="1">Balance!J8-Balance!K8</f>
        <v>-1021290.3547731414</v>
      </c>
      <c r="L9" s="52">
        <f ca="1">Balance!K8-Balance!L8</f>
        <v>-591460.76175870746</v>
      </c>
      <c r="M9" s="52">
        <f ca="1">Balance!L8-Balance!M8</f>
        <v>-156533.78791475296</v>
      </c>
      <c r="N9" s="52">
        <f ca="1">Balance!M8-Balance!N8</f>
        <v>283546.2292779237</v>
      </c>
      <c r="O9" s="52">
        <f ca="1">Balance!N8-Balance!O8</f>
        <v>3977571.2884316016</v>
      </c>
      <c r="P9" s="53">
        <f ca="1">Balance!O8-Balance!P8</f>
        <v>3505185.0723677725</v>
      </c>
      <c r="Q9" s="52">
        <f ca="1">Balance!P8-Balance!Q8</f>
        <v>3027165.8623915631</v>
      </c>
      <c r="R9" s="52">
        <f ca="1">Balance!Q8-Balance!R8</f>
        <v>2543452.1189256795</v>
      </c>
      <c r="S9" s="52">
        <f ca="1">Balance!R8-Balance!S8</f>
        <v>2131931.778497952</v>
      </c>
      <c r="T9" s="52">
        <f ca="1">Balance!S8-Balance!T8</f>
        <v>1715514.2266438673</v>
      </c>
      <c r="U9" s="52">
        <f ca="1">Balance!T8-Balance!U8</f>
        <v>1294145.9711652487</v>
      </c>
      <c r="V9" s="52">
        <f ca="1">Balance!U8-Balance!V8</f>
        <v>867772.93992601405</v>
      </c>
      <c r="W9" s="52">
        <f ca="1">Balance!V8-Balance!W8</f>
        <v>436340.47456908703</v>
      </c>
      <c r="X9" s="52">
        <f ca="1">Balance!W8-Balance!X8</f>
        <v>-206.67583473620471</v>
      </c>
      <c r="Y9" s="52">
        <f ca="1">Balance!X8-Balance!Y8</f>
        <v>-206.88251057491289</v>
      </c>
      <c r="Z9" s="52">
        <f ca="1">Balance!Y8-Balance!Z8</f>
        <v>-207.0893930917955</v>
      </c>
      <c r="AA9" s="52">
        <f ca="1">Balance!Z8-Balance!AA8</f>
        <v>-207.29648247675505</v>
      </c>
      <c r="AB9" s="53">
        <f ca="1">Balance!AA8-Balance!AB8</f>
        <v>-207.50377896337886</v>
      </c>
      <c r="AC9" s="52">
        <f ca="1">Balance!AB8-Balance!AC8</f>
        <v>-207.71128274156945</v>
      </c>
      <c r="AD9" s="52">
        <f ca="1">Balance!AC8-Balance!AD8</f>
        <v>-207.91899402305717</v>
      </c>
      <c r="AE9" s="52">
        <f ca="1">Balance!AD8-Balance!AE8</f>
        <v>-208.12691301957238</v>
      </c>
      <c r="AF9" s="52">
        <f ca="1">Balance!AE8-Balance!AF8</f>
        <v>-208.33503992826445</v>
      </c>
      <c r="AG9" s="52">
        <f ca="1">Balance!AF8-Balance!AG8</f>
        <v>-208.54337497547385</v>
      </c>
      <c r="AH9" s="52">
        <f ca="1">Balance!AG8-Balance!AH8</f>
        <v>-208.75191834373982</v>
      </c>
      <c r="AI9" s="52">
        <f ca="1">Balance!AH8-Balance!AI8</f>
        <v>-208.9606702667661</v>
      </c>
      <c r="AJ9" s="52">
        <f ca="1">Balance!AI8-Balance!AJ8</f>
        <v>-209.16963093428058</v>
      </c>
      <c r="AK9" s="52">
        <f ca="1">Balance!AJ8-Balance!AK8</f>
        <v>-209.37880057276925</v>
      </c>
      <c r="AL9" s="52">
        <f ca="1">Balance!AK8-Balance!AL8</f>
        <v>-209.58817936462583</v>
      </c>
      <c r="AM9" s="52">
        <f ca="1">Balance!AL8-Balance!AM8</f>
        <v>-209.79776754367049</v>
      </c>
      <c r="AN9" s="53">
        <f ca="1">Balance!AM8-Balance!AN8</f>
        <v>-210.00756531415391</v>
      </c>
      <c r="AO9" s="52">
        <f ca="1">Balance!AN8-Balance!AO8</f>
        <v>-210.21757288070512</v>
      </c>
      <c r="AP9" s="52">
        <f ca="1">Balance!AO8-Balance!AP8</f>
        <v>-210.42779044760391</v>
      </c>
      <c r="AQ9" s="52">
        <f ca="1">Balance!AP8-Balance!AQ8</f>
        <v>-210.63821823403123</v>
      </c>
      <c r="AR9" s="52">
        <f ca="1">Balance!AQ8-Balance!AR8</f>
        <v>-210.84885645896429</v>
      </c>
      <c r="AS9" s="52">
        <f ca="1">Balance!AR8-Balance!AS8</f>
        <v>-211.05970531224739</v>
      </c>
      <c r="AT9" s="52">
        <f ca="1">Balance!AS8-Balance!AT8</f>
        <v>-211.27076502755517</v>
      </c>
      <c r="AU9" s="52">
        <f ca="1">Balance!AT8-Balance!AU8</f>
        <v>-211.48203578739776</v>
      </c>
      <c r="AV9" s="52">
        <f ca="1">Balance!AU8-Balance!AV8</f>
        <v>-211.69351782547892</v>
      </c>
      <c r="AW9" s="52">
        <f ca="1">Balance!AV8-Balance!AW8</f>
        <v>-211.90521134613664</v>
      </c>
      <c r="AX9" s="52">
        <f ca="1">Balance!AW8-Balance!AX8</f>
        <v>-212.11711654663668</v>
      </c>
      <c r="AY9" s="52">
        <f ca="1">Balance!AX8-Balance!AY8</f>
        <v>-212.32923366784235</v>
      </c>
      <c r="AZ9" s="53">
        <f ca="1">Balance!AY8-Balance!AZ8</f>
        <v>-212.54156289965613</v>
      </c>
      <c r="BA9" s="52">
        <f ca="1">Balance!AZ8-Balance!BA8</f>
        <v>-212.75410446836031</v>
      </c>
      <c r="BB9" s="52">
        <f ca="1">Balance!BA8-Balance!BB8</f>
        <v>-212.96685857119155</v>
      </c>
      <c r="BC9" s="52">
        <f ca="1">Balance!BB8-Balance!BC8</f>
        <v>-213.17982543437392</v>
      </c>
      <c r="BD9" s="52">
        <f ca="1">Balance!BC8-Balance!BD8</f>
        <v>-213.39300524786813</v>
      </c>
      <c r="BE9" s="52">
        <f ca="1">Balance!BD8-Balance!BE8</f>
        <v>-213.60639825984254</v>
      </c>
      <c r="BF9" s="52">
        <f ca="1">Balance!BE8-Balance!BF8</f>
        <v>-213.82000465289457</v>
      </c>
      <c r="BG9" s="52">
        <f ca="1">Balance!BF8-Balance!BG8</f>
        <v>-214.03382466061157</v>
      </c>
      <c r="BH9" s="52">
        <f ca="1">Balance!BG8-Balance!BH8</f>
        <v>-214.24785848753527</v>
      </c>
      <c r="BI9" s="52">
        <f ca="1">Balance!BH8-Balance!BI8</f>
        <v>-214.46210634527961</v>
      </c>
      <c r="BJ9" s="52">
        <f ca="1">Balance!BI8-Balance!BJ8</f>
        <v>-214.67656844572048</v>
      </c>
      <c r="BK9" s="52">
        <f ca="1">Balance!BJ8-Balance!BK8</f>
        <v>-214.89124502241611</v>
      </c>
      <c r="BL9" s="54">
        <f ca="1">Balance!BK8-Balance!BL8</f>
        <v>-215.10613626523991</v>
      </c>
      <c r="BN9" s="26">
        <f ca="1">SUM(E9:P9)</f>
        <v>-12222999.206861204</v>
      </c>
      <c r="BO9" s="26">
        <f ca="1">SUM(Q9:AB9)</f>
        <v>12015287.924119567</v>
      </c>
      <c r="BP9" s="26">
        <f ca="1">SUM(AC9:AN9)</f>
        <v>-2506.2901370279433</v>
      </c>
      <c r="BQ9" s="26">
        <f ca="1">SUM(AO9:AZ9)</f>
        <v>-2536.5315864342556</v>
      </c>
      <c r="BR9" s="26">
        <f ca="1">SUM(BA9:BL9)</f>
        <v>-2567.137935861334</v>
      </c>
    </row>
    <row r="10" spans="1:70" x14ac:dyDescent="0.25">
      <c r="B10" s="55" t="s">
        <v>182</v>
      </c>
      <c r="C10" s="4"/>
      <c r="D10" s="4"/>
      <c r="E10" s="5">
        <f t="shared" ref="E10:BL10" ca="1" si="0">SUM(E7:E9)</f>
        <v>-4407042.1010003863</v>
      </c>
      <c r="F10" s="5">
        <f t="shared" ca="1" si="0"/>
        <v>-3924778.718803233</v>
      </c>
      <c r="G10" s="5">
        <f t="shared" ca="1" si="0"/>
        <v>-3429434.1351237139</v>
      </c>
      <c r="H10" s="5">
        <f t="shared" ca="1" si="0"/>
        <v>-2930336.1979786707</v>
      </c>
      <c r="I10" s="5">
        <f t="shared" ca="1" si="0"/>
        <v>-1727452.7851376836</v>
      </c>
      <c r="J10" s="5">
        <f t="shared" ca="1" si="0"/>
        <v>-1297731.739646801</v>
      </c>
      <c r="K10" s="5">
        <f t="shared" ca="1" si="0"/>
        <v>-864101.84579006012</v>
      </c>
      <c r="L10" s="5">
        <f t="shared" ca="1" si="0"/>
        <v>-427753.38623641926</v>
      </c>
      <c r="M10" s="5">
        <f t="shared" ca="1" si="0"/>
        <v>12022.278955612594</v>
      </c>
      <c r="N10" s="5">
        <f t="shared" ca="1" si="0"/>
        <v>454984.12881817657</v>
      </c>
      <c r="O10" s="5">
        <f t="shared" ca="1" si="0"/>
        <v>4157545.9467068259</v>
      </c>
      <c r="P10" s="37">
        <f t="shared" ca="1" si="0"/>
        <v>3659827.3333323733</v>
      </c>
      <c r="Q10" s="5">
        <f t="shared" ca="1" si="0"/>
        <v>3157779.4291165201</v>
      </c>
      <c r="R10" s="5">
        <f t="shared" ca="1" si="0"/>
        <v>2652286.1779661314</v>
      </c>
      <c r="S10" s="5">
        <f t="shared" ca="1" si="0"/>
        <v>2225563.9464582503</v>
      </c>
      <c r="T10" s="5">
        <f t="shared" ca="1" si="0"/>
        <v>1795596.676081216</v>
      </c>
      <c r="U10" s="5">
        <f t="shared" ca="1" si="0"/>
        <v>1362307.7367947577</v>
      </c>
      <c r="V10" s="5">
        <f t="shared" ca="1" si="0"/>
        <v>922446.70049940352</v>
      </c>
      <c r="W10" s="5">
        <f t="shared" ca="1" si="0"/>
        <v>480116.46100505954</v>
      </c>
      <c r="X10" s="5">
        <f t="shared" ca="1" si="0"/>
        <v>35458.449246770491</v>
      </c>
      <c r="Y10" s="5">
        <f t="shared" ca="1" si="0"/>
        <v>35588.440829256382</v>
      </c>
      <c r="Z10" s="5">
        <f t="shared" ca="1" si="0"/>
        <v>35718.554721836706</v>
      </c>
      <c r="AA10" s="5">
        <f t="shared" ca="1" si="0"/>
        <v>35848.791035323957</v>
      </c>
      <c r="AB10" s="37">
        <f t="shared" ca="1" si="0"/>
        <v>35979.149880579898</v>
      </c>
      <c r="AC10" s="5">
        <f t="shared" ca="1" si="0"/>
        <v>34670.033521702069</v>
      </c>
      <c r="AD10" s="5">
        <f t="shared" ca="1" si="0"/>
        <v>34800.637763566876</v>
      </c>
      <c r="AE10" s="5">
        <f t="shared" ca="1" si="0"/>
        <v>34931.364870437545</v>
      </c>
      <c r="AF10" s="5">
        <f t="shared" ca="1" si="0"/>
        <v>35062.21495358846</v>
      </c>
      <c r="AG10" s="5">
        <f t="shared" ca="1" si="0"/>
        <v>35193.188124358552</v>
      </c>
      <c r="AH10" s="5">
        <f t="shared" ca="1" si="0"/>
        <v>35324.284494225212</v>
      </c>
      <c r="AI10" s="5">
        <f t="shared" ca="1" si="0"/>
        <v>35218.996238200387</v>
      </c>
      <c r="AJ10" s="5">
        <f t="shared" ca="1" si="0"/>
        <v>35350.33934095857</v>
      </c>
      <c r="AK10" s="5">
        <f t="shared" ca="1" si="0"/>
        <v>35481.805977707525</v>
      </c>
      <c r="AL10" s="5">
        <f t="shared" ca="1" si="0"/>
        <v>35613.396260302281</v>
      </c>
      <c r="AM10" s="5">
        <f t="shared" ca="1" si="0"/>
        <v>35745.110300639957</v>
      </c>
      <c r="AN10" s="37">
        <f t="shared" ca="1" si="0"/>
        <v>35860.948210742397</v>
      </c>
      <c r="AO10" s="5">
        <f t="shared" ca="1" si="0"/>
        <v>34536.612427590022</v>
      </c>
      <c r="AP10" s="5">
        <f t="shared" ca="1" si="0"/>
        <v>34668.698413665043</v>
      </c>
      <c r="AQ10" s="5">
        <f t="shared" ca="1" si="0"/>
        <v>34685.523990738046</v>
      </c>
      <c r="AR10" s="5">
        <f t="shared" ca="1" si="0"/>
        <v>34817.858501964016</v>
      </c>
      <c r="AS10" s="5">
        <f t="shared" ca="1" si="0"/>
        <v>34950.317444468557</v>
      </c>
      <c r="AT10" s="5">
        <f t="shared" ca="1" si="0"/>
        <v>35068.086115997648</v>
      </c>
      <c r="AU10" s="5">
        <f t="shared" ca="1" si="0"/>
        <v>35200.794258888418</v>
      </c>
      <c r="AV10" s="5">
        <f t="shared" ca="1" si="0"/>
        <v>35333.627171077009</v>
      </c>
      <c r="AW10" s="5">
        <f t="shared" ca="1" si="0"/>
        <v>35466.584965439244</v>
      </c>
      <c r="AX10" s="5">
        <f t="shared" ca="1" si="0"/>
        <v>35599.667754953392</v>
      </c>
      <c r="AY10" s="5">
        <f t="shared" ca="1" si="0"/>
        <v>35732.875652648632</v>
      </c>
      <c r="AZ10" s="37">
        <f t="shared" ca="1" si="0"/>
        <v>35866.208771701458</v>
      </c>
      <c r="BA10" s="5">
        <f t="shared" ca="1" si="0"/>
        <v>34526.453465209393</v>
      </c>
      <c r="BB10" s="5">
        <f t="shared" ca="1" si="0"/>
        <v>34660.037366807141</v>
      </c>
      <c r="BC10" s="5">
        <f t="shared" ca="1" si="0"/>
        <v>34793.746829783464</v>
      </c>
      <c r="BD10" s="5">
        <f t="shared" ca="1" si="0"/>
        <v>34832.127422242222</v>
      </c>
      <c r="BE10" s="5">
        <f t="shared" ca="1" si="0"/>
        <v>34966.088348687881</v>
      </c>
      <c r="BF10" s="5">
        <f t="shared" ca="1" si="0"/>
        <v>35100.175177423334</v>
      </c>
      <c r="BG10" s="5">
        <f t="shared" ca="1" si="0"/>
        <v>35234.388022250248</v>
      </c>
      <c r="BH10" s="5">
        <f t="shared" ca="1" si="0"/>
        <v>35368.726997095713</v>
      </c>
      <c r="BI10" s="5">
        <f t="shared" ca="1" si="0"/>
        <v>35503.192215975563</v>
      </c>
      <c r="BJ10" s="5">
        <f t="shared" ca="1" si="0"/>
        <v>35587.783793001516</v>
      </c>
      <c r="BK10" s="5">
        <f t="shared" ca="1" si="0"/>
        <v>35722.501842359416</v>
      </c>
      <c r="BL10" s="37">
        <f t="shared" ca="1" si="0"/>
        <v>35857.346478375592</v>
      </c>
      <c r="BN10" s="27">
        <f ca="1">SUM(E10:P10)</f>
        <v>-10724251.221903976</v>
      </c>
      <c r="BO10" s="27">
        <f ca="1">SUM(Q10:AB10)</f>
        <v>12774690.513635108</v>
      </c>
      <c r="BP10" s="27">
        <f ca="1">SUM(AC10:AN10)</f>
        <v>423252.32005642983</v>
      </c>
      <c r="BQ10" s="27">
        <f ca="1">SUM(AO10:AZ10)</f>
        <v>421926.85546913138</v>
      </c>
      <c r="BR10" s="27">
        <f ca="1">SUM(BA10:BL10)</f>
        <v>422152.56795921153</v>
      </c>
    </row>
    <row r="12" spans="1:70" x14ac:dyDescent="0.25">
      <c r="B12" s="136" t="s">
        <v>106</v>
      </c>
      <c r="C12" s="4"/>
      <c r="D12" s="4"/>
      <c r="E12" s="68">
        <f>-Balance!E10</f>
        <v>-26000</v>
      </c>
      <c r="F12" s="69">
        <f>Balance!E10-Balance!F10</f>
        <v>0</v>
      </c>
      <c r="G12" s="69">
        <f>Balance!F10-Balance!G10</f>
        <v>-10000</v>
      </c>
      <c r="H12" s="69">
        <f>Balance!G10-Balance!H10</f>
        <v>-10000</v>
      </c>
      <c r="I12" s="69">
        <f>Balance!H10-Balance!I10</f>
        <v>-1000</v>
      </c>
      <c r="J12" s="69">
        <f>Balance!I10-Balance!J10</f>
        <v>0</v>
      </c>
      <c r="K12" s="69">
        <f>Balance!J10-Balance!K10</f>
        <v>-1000</v>
      </c>
      <c r="L12" s="69">
        <f>Balance!K10-Balance!L10</f>
        <v>0</v>
      </c>
      <c r="M12" s="69">
        <f>Balance!L10-Balance!M10</f>
        <v>-1000</v>
      </c>
      <c r="N12" s="69">
        <f>Balance!M10-Balance!N10</f>
        <v>0</v>
      </c>
      <c r="O12" s="69">
        <f>Balance!N10-Balance!O10</f>
        <v>-1000</v>
      </c>
      <c r="P12" s="70">
        <f>Balance!O10-Balance!P10</f>
        <v>0</v>
      </c>
      <c r="Q12" s="69">
        <f>Balance!P10-Balance!Q10</f>
        <v>-11000</v>
      </c>
      <c r="R12" s="69">
        <f>Balance!Q10-Balance!R10</f>
        <v>0</v>
      </c>
      <c r="S12" s="69">
        <f>Balance!R10-Balance!S10</f>
        <v>-1000</v>
      </c>
      <c r="T12" s="69">
        <f>Balance!S10-Balance!T10</f>
        <v>0</v>
      </c>
      <c r="U12" s="69">
        <f>Balance!T10-Balance!U10</f>
        <v>0</v>
      </c>
      <c r="V12" s="69">
        <f>Balance!U10-Balance!V10</f>
        <v>-5000</v>
      </c>
      <c r="W12" s="69">
        <f>Balance!V10-Balance!W10</f>
        <v>-1000</v>
      </c>
      <c r="X12" s="69">
        <f>Balance!W10-Balance!X10</f>
        <v>0</v>
      </c>
      <c r="Y12" s="69">
        <f>Balance!X10-Balance!Y10</f>
        <v>0</v>
      </c>
      <c r="Z12" s="69">
        <f>Balance!Y10-Balance!Z10</f>
        <v>0</v>
      </c>
      <c r="AA12" s="69">
        <f>Balance!Z10-Balance!AA10</f>
        <v>0</v>
      </c>
      <c r="AB12" s="70">
        <f>Balance!AA10-Balance!AB10</f>
        <v>0</v>
      </c>
      <c r="AC12" s="69">
        <f>Balance!AB10-Balance!AC10</f>
        <v>0</v>
      </c>
      <c r="AD12" s="69">
        <f>Balance!AC10-Balance!AD10</f>
        <v>0</v>
      </c>
      <c r="AE12" s="69">
        <f>Balance!AD10-Balance!AE10</f>
        <v>0</v>
      </c>
      <c r="AF12" s="69">
        <f>Balance!AE10-Balance!AF10</f>
        <v>0</v>
      </c>
      <c r="AG12" s="69">
        <f>Balance!AF10-Balance!AG10</f>
        <v>0</v>
      </c>
      <c r="AH12" s="69">
        <f>Balance!AG10-Balance!AH10</f>
        <v>0</v>
      </c>
      <c r="AI12" s="69">
        <f>Balance!AH10-Balance!AI10</f>
        <v>0</v>
      </c>
      <c r="AJ12" s="69">
        <f>Balance!AI10-Balance!AJ10</f>
        <v>0</v>
      </c>
      <c r="AK12" s="69">
        <f>Balance!AJ10-Balance!AK10</f>
        <v>0</v>
      </c>
      <c r="AL12" s="69">
        <f>Balance!AK10-Balance!AL10</f>
        <v>0</v>
      </c>
      <c r="AM12" s="69">
        <f>Balance!AL10-Balance!AM10</f>
        <v>0</v>
      </c>
      <c r="AN12" s="70">
        <f>Balance!AM10-Balance!AN10</f>
        <v>0</v>
      </c>
      <c r="AO12" s="69">
        <f>Balance!AN10-Balance!AO10</f>
        <v>0</v>
      </c>
      <c r="AP12" s="69">
        <f>Balance!AO10-Balance!AP10</f>
        <v>0</v>
      </c>
      <c r="AQ12" s="69">
        <f>Balance!AP10-Balance!AQ10</f>
        <v>0</v>
      </c>
      <c r="AR12" s="69">
        <f>Balance!AQ10-Balance!AR10</f>
        <v>0</v>
      </c>
      <c r="AS12" s="69">
        <f>Balance!AR10-Balance!AS10</f>
        <v>0</v>
      </c>
      <c r="AT12" s="69">
        <f>Balance!AS10-Balance!AT10</f>
        <v>0</v>
      </c>
      <c r="AU12" s="69">
        <f>Balance!AT10-Balance!AU10</f>
        <v>0</v>
      </c>
      <c r="AV12" s="69">
        <f>Balance!AU10-Balance!AV10</f>
        <v>0</v>
      </c>
      <c r="AW12" s="69">
        <f>Balance!AV10-Balance!AW10</f>
        <v>0</v>
      </c>
      <c r="AX12" s="69">
        <f>Balance!AW10-Balance!AX10</f>
        <v>0</v>
      </c>
      <c r="AY12" s="69">
        <f>Balance!AX10-Balance!AY10</f>
        <v>0</v>
      </c>
      <c r="AZ12" s="70">
        <f>Balance!AY10-Balance!AZ10</f>
        <v>0</v>
      </c>
      <c r="BA12" s="69">
        <f>Balance!AZ10-Balance!BA10</f>
        <v>0</v>
      </c>
      <c r="BB12" s="69">
        <f>Balance!BA10-Balance!BB10</f>
        <v>0</v>
      </c>
      <c r="BC12" s="69">
        <f>Balance!BB10-Balance!BC10</f>
        <v>0</v>
      </c>
      <c r="BD12" s="69">
        <f>Balance!BC10-Balance!BD10</f>
        <v>0</v>
      </c>
      <c r="BE12" s="69">
        <f>Balance!BD10-Balance!BE10</f>
        <v>0</v>
      </c>
      <c r="BF12" s="69">
        <f>Balance!BE10-Balance!BF10</f>
        <v>0</v>
      </c>
      <c r="BG12" s="69">
        <f>Balance!BF10-Balance!BG10</f>
        <v>0</v>
      </c>
      <c r="BH12" s="69">
        <f>Balance!BG10-Balance!BH10</f>
        <v>0</v>
      </c>
      <c r="BI12" s="69">
        <f>Balance!BH10-Balance!BI10</f>
        <v>0</v>
      </c>
      <c r="BJ12" s="69">
        <f>Balance!BI10-Balance!BJ10</f>
        <v>0</v>
      </c>
      <c r="BK12" s="69">
        <f>Balance!BJ10-Balance!BK10</f>
        <v>0</v>
      </c>
      <c r="BL12" s="71">
        <f>Balance!BK10-Balance!BL10</f>
        <v>0</v>
      </c>
      <c r="BN12" s="28">
        <f>SUM(E12:P12)</f>
        <v>-50000</v>
      </c>
      <c r="BO12" s="28">
        <f>SUM(Q12:AB12)</f>
        <v>-18000</v>
      </c>
      <c r="BP12" s="28">
        <f>SUM(AC12:AN12)</f>
        <v>0</v>
      </c>
      <c r="BQ12" s="28">
        <f>SUM(AO12:AZ12)</f>
        <v>0</v>
      </c>
      <c r="BR12" s="28">
        <f>SUM(BA12:BL12)</f>
        <v>0</v>
      </c>
    </row>
    <row r="13" spans="1:70" x14ac:dyDescent="0.25">
      <c r="B13" s="55" t="s">
        <v>183</v>
      </c>
      <c r="C13" s="4"/>
      <c r="D13" s="4"/>
      <c r="E13" s="5">
        <f t="shared" ref="E13:BL13" si="1">SUM(E12:E12)</f>
        <v>-26000</v>
      </c>
      <c r="F13" s="5">
        <f t="shared" si="1"/>
        <v>0</v>
      </c>
      <c r="G13" s="5">
        <f t="shared" si="1"/>
        <v>-10000</v>
      </c>
      <c r="H13" s="5">
        <f t="shared" si="1"/>
        <v>-10000</v>
      </c>
      <c r="I13" s="5">
        <f t="shared" si="1"/>
        <v>-1000</v>
      </c>
      <c r="J13" s="5">
        <f t="shared" si="1"/>
        <v>0</v>
      </c>
      <c r="K13" s="5">
        <f t="shared" si="1"/>
        <v>-1000</v>
      </c>
      <c r="L13" s="5">
        <f t="shared" si="1"/>
        <v>0</v>
      </c>
      <c r="M13" s="5">
        <f t="shared" si="1"/>
        <v>-1000</v>
      </c>
      <c r="N13" s="5">
        <f t="shared" si="1"/>
        <v>0</v>
      </c>
      <c r="O13" s="5">
        <f t="shared" si="1"/>
        <v>-1000</v>
      </c>
      <c r="P13" s="37">
        <f t="shared" si="1"/>
        <v>0</v>
      </c>
      <c r="Q13" s="5">
        <f t="shared" si="1"/>
        <v>-11000</v>
      </c>
      <c r="R13" s="5">
        <f t="shared" si="1"/>
        <v>0</v>
      </c>
      <c r="S13" s="5">
        <f t="shared" si="1"/>
        <v>-1000</v>
      </c>
      <c r="T13" s="5">
        <f t="shared" si="1"/>
        <v>0</v>
      </c>
      <c r="U13" s="5">
        <f t="shared" si="1"/>
        <v>0</v>
      </c>
      <c r="V13" s="5">
        <f t="shared" si="1"/>
        <v>-5000</v>
      </c>
      <c r="W13" s="5">
        <f t="shared" si="1"/>
        <v>-1000</v>
      </c>
      <c r="X13" s="5">
        <f t="shared" si="1"/>
        <v>0</v>
      </c>
      <c r="Y13" s="5">
        <f t="shared" si="1"/>
        <v>0</v>
      </c>
      <c r="Z13" s="5">
        <f t="shared" si="1"/>
        <v>0</v>
      </c>
      <c r="AA13" s="5">
        <f t="shared" si="1"/>
        <v>0</v>
      </c>
      <c r="AB13" s="37">
        <f t="shared" si="1"/>
        <v>0</v>
      </c>
      <c r="AC13" s="5">
        <f t="shared" si="1"/>
        <v>0</v>
      </c>
      <c r="AD13" s="5">
        <f t="shared" si="1"/>
        <v>0</v>
      </c>
      <c r="AE13" s="5">
        <f t="shared" si="1"/>
        <v>0</v>
      </c>
      <c r="AF13" s="5">
        <f t="shared" si="1"/>
        <v>0</v>
      </c>
      <c r="AG13" s="5">
        <f t="shared" si="1"/>
        <v>0</v>
      </c>
      <c r="AH13" s="5">
        <f t="shared" si="1"/>
        <v>0</v>
      </c>
      <c r="AI13" s="5">
        <f t="shared" si="1"/>
        <v>0</v>
      </c>
      <c r="AJ13" s="5">
        <f t="shared" si="1"/>
        <v>0</v>
      </c>
      <c r="AK13" s="5">
        <f t="shared" si="1"/>
        <v>0</v>
      </c>
      <c r="AL13" s="5">
        <f t="shared" si="1"/>
        <v>0</v>
      </c>
      <c r="AM13" s="5">
        <f t="shared" si="1"/>
        <v>0</v>
      </c>
      <c r="AN13" s="37">
        <f t="shared" si="1"/>
        <v>0</v>
      </c>
      <c r="AO13" s="5">
        <f t="shared" si="1"/>
        <v>0</v>
      </c>
      <c r="AP13" s="5">
        <f t="shared" si="1"/>
        <v>0</v>
      </c>
      <c r="AQ13" s="5">
        <f t="shared" si="1"/>
        <v>0</v>
      </c>
      <c r="AR13" s="5">
        <f t="shared" si="1"/>
        <v>0</v>
      </c>
      <c r="AS13" s="5">
        <f t="shared" si="1"/>
        <v>0</v>
      </c>
      <c r="AT13" s="5">
        <f t="shared" si="1"/>
        <v>0</v>
      </c>
      <c r="AU13" s="5">
        <f t="shared" si="1"/>
        <v>0</v>
      </c>
      <c r="AV13" s="5">
        <f t="shared" si="1"/>
        <v>0</v>
      </c>
      <c r="AW13" s="5">
        <f t="shared" si="1"/>
        <v>0</v>
      </c>
      <c r="AX13" s="5">
        <f t="shared" si="1"/>
        <v>0</v>
      </c>
      <c r="AY13" s="5">
        <f t="shared" si="1"/>
        <v>0</v>
      </c>
      <c r="AZ13" s="37">
        <f t="shared" si="1"/>
        <v>0</v>
      </c>
      <c r="BA13" s="5">
        <f t="shared" si="1"/>
        <v>0</v>
      </c>
      <c r="BB13" s="5">
        <f t="shared" si="1"/>
        <v>0</v>
      </c>
      <c r="BC13" s="5">
        <f t="shared" si="1"/>
        <v>0</v>
      </c>
      <c r="BD13" s="5">
        <f t="shared" si="1"/>
        <v>0</v>
      </c>
      <c r="BE13" s="5">
        <f t="shared" si="1"/>
        <v>0</v>
      </c>
      <c r="BF13" s="5">
        <f t="shared" si="1"/>
        <v>0</v>
      </c>
      <c r="BG13" s="5">
        <f t="shared" si="1"/>
        <v>0</v>
      </c>
      <c r="BH13" s="5">
        <f t="shared" si="1"/>
        <v>0</v>
      </c>
      <c r="BI13" s="5">
        <f t="shared" si="1"/>
        <v>0</v>
      </c>
      <c r="BJ13" s="5">
        <f t="shared" si="1"/>
        <v>0</v>
      </c>
      <c r="BK13" s="5">
        <f t="shared" si="1"/>
        <v>0</v>
      </c>
      <c r="BL13" s="37">
        <f t="shared" si="1"/>
        <v>0</v>
      </c>
      <c r="BN13" s="35">
        <f>SUM(E13:P13)</f>
        <v>-50000</v>
      </c>
      <c r="BO13" s="35">
        <f>SUM(Q13:AB13)</f>
        <v>-18000</v>
      </c>
      <c r="BP13" s="35">
        <f>SUM(AC13:AN13)</f>
        <v>0</v>
      </c>
      <c r="BQ13" s="35">
        <f>SUM(AO13:AZ13)</f>
        <v>0</v>
      </c>
      <c r="BR13" s="35">
        <f>SUM(BA13:BL13)</f>
        <v>0</v>
      </c>
    </row>
    <row r="15" spans="1:70" x14ac:dyDescent="0.25">
      <c r="B15" s="40" t="s">
        <v>184</v>
      </c>
      <c r="C15" s="4"/>
      <c r="D15" s="4"/>
      <c r="E15" s="41">
        <f>Credit!E31</f>
        <v>50000</v>
      </c>
      <c r="F15" s="42">
        <f>Credit!F31</f>
        <v>0</v>
      </c>
      <c r="G15" s="42">
        <f>Credit!G31</f>
        <v>0</v>
      </c>
      <c r="H15" s="42">
        <f>Credit!H31</f>
        <v>0</v>
      </c>
      <c r="I15" s="42">
        <f>Credit!I31</f>
        <v>0</v>
      </c>
      <c r="J15" s="42">
        <f>Credit!J31</f>
        <v>50000</v>
      </c>
      <c r="K15" s="42">
        <f>Credit!K31</f>
        <v>0</v>
      </c>
      <c r="L15" s="42">
        <f>Credit!L31</f>
        <v>0</v>
      </c>
      <c r="M15" s="42">
        <f>Credit!M31</f>
        <v>0</v>
      </c>
      <c r="N15" s="42">
        <f>Credit!N31</f>
        <v>0</v>
      </c>
      <c r="O15" s="42">
        <f>Credit!O31</f>
        <v>0</v>
      </c>
      <c r="P15" s="43">
        <f>Credit!P31</f>
        <v>50000</v>
      </c>
      <c r="Q15" s="42">
        <f>Credit!Q31</f>
        <v>0</v>
      </c>
      <c r="R15" s="42">
        <f>Credit!R31</f>
        <v>0</v>
      </c>
      <c r="S15" s="42">
        <f>Credit!S31</f>
        <v>0</v>
      </c>
      <c r="T15" s="42">
        <f>Credit!T31</f>
        <v>0</v>
      </c>
      <c r="U15" s="42">
        <f>Credit!U31</f>
        <v>0</v>
      </c>
      <c r="V15" s="42">
        <f>Credit!V31</f>
        <v>0</v>
      </c>
      <c r="W15" s="42">
        <f>Credit!W31</f>
        <v>0</v>
      </c>
      <c r="X15" s="42">
        <f>Credit!X31</f>
        <v>0</v>
      </c>
      <c r="Y15" s="42">
        <f>Credit!Y31</f>
        <v>0</v>
      </c>
      <c r="Z15" s="42">
        <f>Credit!Z31</f>
        <v>0</v>
      </c>
      <c r="AA15" s="42">
        <f>Credit!AA31</f>
        <v>0</v>
      </c>
      <c r="AB15" s="43">
        <f>Credit!AB31</f>
        <v>50000</v>
      </c>
      <c r="AC15" s="42">
        <f>Credit!AC31</f>
        <v>0</v>
      </c>
      <c r="AD15" s="42">
        <f>Credit!AD31</f>
        <v>0</v>
      </c>
      <c r="AE15" s="42">
        <f>Credit!AE31</f>
        <v>0</v>
      </c>
      <c r="AF15" s="42">
        <f>Credit!AF31</f>
        <v>0</v>
      </c>
      <c r="AG15" s="42">
        <f>Credit!AG31</f>
        <v>0</v>
      </c>
      <c r="AH15" s="42">
        <f>Credit!AH31</f>
        <v>0</v>
      </c>
      <c r="AI15" s="42">
        <f>Credit!AI31</f>
        <v>0</v>
      </c>
      <c r="AJ15" s="42">
        <f>Credit!AJ31</f>
        <v>0</v>
      </c>
      <c r="AK15" s="42">
        <f>Credit!AK31</f>
        <v>0</v>
      </c>
      <c r="AL15" s="42">
        <f>Credit!AL31</f>
        <v>0</v>
      </c>
      <c r="AM15" s="42">
        <f>Credit!AM31</f>
        <v>0</v>
      </c>
      <c r="AN15" s="43">
        <f>Credit!AN31</f>
        <v>50000</v>
      </c>
      <c r="AO15" s="42">
        <f>Credit!AO31</f>
        <v>0</v>
      </c>
      <c r="AP15" s="42">
        <f>Credit!AP31</f>
        <v>0</v>
      </c>
      <c r="AQ15" s="42">
        <f>Credit!AQ31</f>
        <v>0</v>
      </c>
      <c r="AR15" s="42">
        <f>Credit!AR31</f>
        <v>0</v>
      </c>
      <c r="AS15" s="42">
        <f>Credit!AS31</f>
        <v>0</v>
      </c>
      <c r="AT15" s="42">
        <f>Credit!AT31</f>
        <v>0</v>
      </c>
      <c r="AU15" s="42">
        <f>Credit!AU31</f>
        <v>0</v>
      </c>
      <c r="AV15" s="42">
        <f>Credit!AV31</f>
        <v>0</v>
      </c>
      <c r="AW15" s="42">
        <f>Credit!AW31</f>
        <v>0</v>
      </c>
      <c r="AX15" s="42">
        <f>Credit!AX31</f>
        <v>0</v>
      </c>
      <c r="AY15" s="42">
        <f>Credit!AY31</f>
        <v>0</v>
      </c>
      <c r="AZ15" s="43">
        <f>Credit!AZ31</f>
        <v>50000</v>
      </c>
      <c r="BA15" s="42">
        <f>Credit!BA31</f>
        <v>0</v>
      </c>
      <c r="BB15" s="42">
        <f>Credit!BB31</f>
        <v>0</v>
      </c>
      <c r="BC15" s="42">
        <f>Credit!BC31</f>
        <v>0</v>
      </c>
      <c r="BD15" s="42">
        <f>Credit!BD31</f>
        <v>0</v>
      </c>
      <c r="BE15" s="42">
        <f>Credit!BE31</f>
        <v>0</v>
      </c>
      <c r="BF15" s="42">
        <f>Credit!BF31</f>
        <v>0</v>
      </c>
      <c r="BG15" s="42">
        <f>Credit!BG31</f>
        <v>0</v>
      </c>
      <c r="BH15" s="42">
        <f>Credit!BH31</f>
        <v>0</v>
      </c>
      <c r="BI15" s="42">
        <f>Credit!BI31</f>
        <v>0</v>
      </c>
      <c r="BJ15" s="42">
        <f>Credit!BJ31</f>
        <v>0</v>
      </c>
      <c r="BK15" s="42">
        <f>Credit!BK31</f>
        <v>0</v>
      </c>
      <c r="BL15" s="44">
        <f>Credit!BL31</f>
        <v>0</v>
      </c>
      <c r="BN15" s="24">
        <f t="shared" ref="BN15:BN20" si="2">SUM(E15:P15)</f>
        <v>150000</v>
      </c>
      <c r="BO15" s="24">
        <f t="shared" ref="BO15:BO20" si="3">SUM(Q15:AB15)</f>
        <v>50000</v>
      </c>
      <c r="BP15" s="24">
        <f t="shared" ref="BP15:BP20" si="4">SUM(AC15:AN15)</f>
        <v>50000</v>
      </c>
      <c r="BQ15" s="24">
        <f t="shared" ref="BQ15:BQ20" si="5">SUM(AO15:AZ15)</f>
        <v>50000</v>
      </c>
      <c r="BR15" s="24">
        <f t="shared" ref="BR15:BR20" si="6">SUM(BA15:BL15)</f>
        <v>0</v>
      </c>
    </row>
    <row r="16" spans="1:70" x14ac:dyDescent="0.25">
      <c r="B16" s="45" t="s">
        <v>176</v>
      </c>
      <c r="C16" s="4"/>
      <c r="D16" s="4"/>
      <c r="E16" s="46">
        <f ca="1">Credit!E39</f>
        <v>4093042.1010003863</v>
      </c>
      <c r="F16" s="47">
        <f ca="1">Credit!F39</f>
        <v>3924778.7188032325</v>
      </c>
      <c r="G16" s="47">
        <f ca="1">Credit!G39</f>
        <v>3439434.1351237134</v>
      </c>
      <c r="H16" s="47">
        <f ca="1">Credit!H39</f>
        <v>2940336.1979786716</v>
      </c>
      <c r="I16" s="47">
        <f ca="1">Credit!I39</f>
        <v>1728452.7851376866</v>
      </c>
      <c r="J16" s="47">
        <f ca="1">Credit!J39</f>
        <v>1047731.739646798</v>
      </c>
      <c r="K16" s="47">
        <f ca="1">Credit!K39</f>
        <v>865101.84579006024</v>
      </c>
      <c r="L16" s="47">
        <f ca="1">Credit!L39</f>
        <v>427753.38623641734</v>
      </c>
      <c r="M16" s="47">
        <f ca="1">Credit!M39</f>
        <v>-11022.278955607151</v>
      </c>
      <c r="N16" s="47">
        <f ca="1">Credit!N39</f>
        <v>-454984.12881818396</v>
      </c>
      <c r="O16" s="47">
        <f ca="1">Credit!O39</f>
        <v>-4156545.9467068254</v>
      </c>
      <c r="P16" s="48">
        <f ca="1">Credit!P39</f>
        <v>-3957327.3333323714</v>
      </c>
      <c r="Q16" s="47">
        <f ca="1">Credit!Q39</f>
        <v>-3146779.4291165173</v>
      </c>
      <c r="R16" s="47">
        <f ca="1">Credit!R39</f>
        <v>-2652286.1779661328</v>
      </c>
      <c r="S16" s="47">
        <f ca="1">Credit!S39</f>
        <v>-2224563.9464582494</v>
      </c>
      <c r="T16" s="47">
        <f ca="1">Credit!T39</f>
        <v>-1795596.6760812197</v>
      </c>
      <c r="U16" s="47">
        <f ca="1">Credit!U39</f>
        <v>-67524.992281858809</v>
      </c>
      <c r="V16" s="47">
        <f ca="1">Credit!V39</f>
        <v>0</v>
      </c>
      <c r="W16" s="47">
        <f ca="1">Credit!W39</f>
        <v>0</v>
      </c>
      <c r="X16" s="47">
        <f ca="1">Credit!X39</f>
        <v>0</v>
      </c>
      <c r="Y16" s="47">
        <f ca="1">Credit!Y39</f>
        <v>0</v>
      </c>
      <c r="Z16" s="47">
        <f ca="1">Credit!Z39</f>
        <v>0</v>
      </c>
      <c r="AA16" s="47">
        <f ca="1">Credit!AA39</f>
        <v>0</v>
      </c>
      <c r="AB16" s="48">
        <f ca="1">Credit!AB39</f>
        <v>0</v>
      </c>
      <c r="AC16" s="47">
        <f ca="1">Credit!AC39</f>
        <v>0</v>
      </c>
      <c r="AD16" s="47">
        <f ca="1">Credit!AD39</f>
        <v>0</v>
      </c>
      <c r="AE16" s="47">
        <f ca="1">Credit!AE39</f>
        <v>0</v>
      </c>
      <c r="AF16" s="47">
        <f ca="1">Credit!AF39</f>
        <v>0</v>
      </c>
      <c r="AG16" s="47">
        <f ca="1">Credit!AG39</f>
        <v>0</v>
      </c>
      <c r="AH16" s="47">
        <f ca="1">Credit!AH39</f>
        <v>0</v>
      </c>
      <c r="AI16" s="47">
        <f ca="1">Credit!AI39</f>
        <v>0</v>
      </c>
      <c r="AJ16" s="47">
        <f ca="1">Credit!AJ39</f>
        <v>0</v>
      </c>
      <c r="AK16" s="47">
        <f ca="1">Credit!AK39</f>
        <v>0</v>
      </c>
      <c r="AL16" s="47">
        <f ca="1">Credit!AL39</f>
        <v>0</v>
      </c>
      <c r="AM16" s="47">
        <f ca="1">Credit!AM39</f>
        <v>0</v>
      </c>
      <c r="AN16" s="48">
        <f ca="1">Credit!AN39</f>
        <v>0</v>
      </c>
      <c r="AO16" s="47">
        <f ca="1">Credit!AO39</f>
        <v>0</v>
      </c>
      <c r="AP16" s="47">
        <f ca="1">Credit!AP39</f>
        <v>0</v>
      </c>
      <c r="AQ16" s="47">
        <f ca="1">Credit!AQ39</f>
        <v>0</v>
      </c>
      <c r="AR16" s="47">
        <f ca="1">Credit!AR39</f>
        <v>0</v>
      </c>
      <c r="AS16" s="47">
        <f ca="1">Credit!AS39</f>
        <v>0</v>
      </c>
      <c r="AT16" s="47">
        <f ca="1">Credit!AT39</f>
        <v>0</v>
      </c>
      <c r="AU16" s="47">
        <f ca="1">Credit!AU39</f>
        <v>0</v>
      </c>
      <c r="AV16" s="47">
        <f ca="1">Credit!AV39</f>
        <v>0</v>
      </c>
      <c r="AW16" s="47">
        <f ca="1">Credit!AW39</f>
        <v>0</v>
      </c>
      <c r="AX16" s="47">
        <f ca="1">Credit!AX39</f>
        <v>0</v>
      </c>
      <c r="AY16" s="47">
        <f ca="1">Credit!AY39</f>
        <v>0</v>
      </c>
      <c r="AZ16" s="48">
        <f ca="1">Credit!AZ39</f>
        <v>0</v>
      </c>
      <c r="BA16" s="47">
        <f ca="1">Credit!BA39</f>
        <v>0</v>
      </c>
      <c r="BB16" s="47">
        <f ca="1">Credit!BB39</f>
        <v>0</v>
      </c>
      <c r="BC16" s="47">
        <f ca="1">Credit!BC39</f>
        <v>0</v>
      </c>
      <c r="BD16" s="47">
        <f ca="1">Credit!BD39</f>
        <v>0</v>
      </c>
      <c r="BE16" s="47">
        <f ca="1">Credit!BE39</f>
        <v>0</v>
      </c>
      <c r="BF16" s="47">
        <f ca="1">Credit!BF39</f>
        <v>0</v>
      </c>
      <c r="BG16" s="47">
        <f ca="1">Credit!BG39</f>
        <v>0</v>
      </c>
      <c r="BH16" s="47">
        <f ca="1">Credit!BH39</f>
        <v>0</v>
      </c>
      <c r="BI16" s="47">
        <f ca="1">Credit!BI39</f>
        <v>0</v>
      </c>
      <c r="BJ16" s="47">
        <f ca="1">Credit!BJ39</f>
        <v>0</v>
      </c>
      <c r="BK16" s="47">
        <f ca="1">Credit!BK39</f>
        <v>0</v>
      </c>
      <c r="BL16" s="49">
        <f ca="1">Credit!BL39</f>
        <v>0</v>
      </c>
      <c r="BN16" s="25">
        <f t="shared" ca="1" si="2"/>
        <v>9886751.2219039779</v>
      </c>
      <c r="BO16" s="25">
        <f t="shared" ca="1" si="3"/>
        <v>-9886751.2219039761</v>
      </c>
      <c r="BP16" s="25">
        <f t="shared" ca="1" si="4"/>
        <v>0</v>
      </c>
      <c r="BQ16" s="25">
        <f t="shared" ca="1" si="5"/>
        <v>0</v>
      </c>
      <c r="BR16" s="25">
        <f t="shared" ca="1" si="6"/>
        <v>0</v>
      </c>
    </row>
    <row r="17" spans="1:70" x14ac:dyDescent="0.25">
      <c r="B17" s="45" t="s">
        <v>22</v>
      </c>
      <c r="C17" s="4"/>
      <c r="D17" s="4"/>
      <c r="E17" s="46">
        <f>Credit!E32</f>
        <v>15000</v>
      </c>
      <c r="F17" s="47">
        <f>Credit!F32</f>
        <v>0</v>
      </c>
      <c r="G17" s="47">
        <f>Credit!G32</f>
        <v>0</v>
      </c>
      <c r="H17" s="47">
        <f>Credit!H32</f>
        <v>0</v>
      </c>
      <c r="I17" s="47">
        <f>Credit!I32</f>
        <v>0</v>
      </c>
      <c r="J17" s="47">
        <f>Credit!J32</f>
        <v>20000</v>
      </c>
      <c r="K17" s="47">
        <f>Credit!K32</f>
        <v>0</v>
      </c>
      <c r="L17" s="47">
        <f>Credit!L32</f>
        <v>0</v>
      </c>
      <c r="M17" s="47">
        <f>Credit!M32</f>
        <v>0</v>
      </c>
      <c r="N17" s="47">
        <f>Credit!N32</f>
        <v>0</v>
      </c>
      <c r="O17" s="47">
        <f>Credit!O32</f>
        <v>0</v>
      </c>
      <c r="P17" s="48">
        <f>Credit!P32</f>
        <v>25000</v>
      </c>
      <c r="Q17" s="47">
        <f>Credit!Q32</f>
        <v>0</v>
      </c>
      <c r="R17" s="47">
        <f>Credit!R32</f>
        <v>0</v>
      </c>
      <c r="S17" s="47">
        <f>Credit!S32</f>
        <v>0</v>
      </c>
      <c r="T17" s="47">
        <f>Credit!T32</f>
        <v>0</v>
      </c>
      <c r="U17" s="47">
        <f>Credit!U32</f>
        <v>0</v>
      </c>
      <c r="V17" s="47">
        <f>Credit!V32</f>
        <v>0</v>
      </c>
      <c r="W17" s="47">
        <f>Credit!W32</f>
        <v>0</v>
      </c>
      <c r="X17" s="47">
        <f>Credit!X32</f>
        <v>0</v>
      </c>
      <c r="Y17" s="47">
        <f>Credit!Y32</f>
        <v>0</v>
      </c>
      <c r="Z17" s="47">
        <f>Credit!Z32</f>
        <v>0</v>
      </c>
      <c r="AA17" s="47">
        <f>Credit!AA32</f>
        <v>0</v>
      </c>
      <c r="AB17" s="48">
        <f>Credit!AB32</f>
        <v>30000</v>
      </c>
      <c r="AC17" s="47">
        <f>Credit!AC32</f>
        <v>0</v>
      </c>
      <c r="AD17" s="47">
        <f>Credit!AD32</f>
        <v>0</v>
      </c>
      <c r="AE17" s="47">
        <f>Credit!AE32</f>
        <v>0</v>
      </c>
      <c r="AF17" s="47">
        <f>Credit!AF32</f>
        <v>0</v>
      </c>
      <c r="AG17" s="47">
        <f>Credit!AG32</f>
        <v>0</v>
      </c>
      <c r="AH17" s="47">
        <f>Credit!AH32</f>
        <v>0</v>
      </c>
      <c r="AI17" s="47">
        <f>Credit!AI32</f>
        <v>0</v>
      </c>
      <c r="AJ17" s="47">
        <f>Credit!AJ32</f>
        <v>0</v>
      </c>
      <c r="AK17" s="47">
        <f>Credit!AK32</f>
        <v>0</v>
      </c>
      <c r="AL17" s="47">
        <f>Credit!AL32</f>
        <v>0</v>
      </c>
      <c r="AM17" s="47">
        <f>Credit!AM32</f>
        <v>0</v>
      </c>
      <c r="AN17" s="48">
        <f>Credit!AN32</f>
        <v>35000</v>
      </c>
      <c r="AO17" s="47">
        <f>Credit!AO32</f>
        <v>0</v>
      </c>
      <c r="AP17" s="47">
        <f>Credit!AP32</f>
        <v>0</v>
      </c>
      <c r="AQ17" s="47">
        <f>Credit!AQ32</f>
        <v>0</v>
      </c>
      <c r="AR17" s="47">
        <f>Credit!AR32</f>
        <v>0</v>
      </c>
      <c r="AS17" s="47">
        <f>Credit!AS32</f>
        <v>0</v>
      </c>
      <c r="AT17" s="47">
        <f>Credit!AT32</f>
        <v>0</v>
      </c>
      <c r="AU17" s="47">
        <f>Credit!AU32</f>
        <v>0</v>
      </c>
      <c r="AV17" s="47">
        <f>Credit!AV32</f>
        <v>0</v>
      </c>
      <c r="AW17" s="47">
        <f>Credit!AW32</f>
        <v>0</v>
      </c>
      <c r="AX17" s="47">
        <f>Credit!AX32</f>
        <v>0</v>
      </c>
      <c r="AY17" s="47">
        <f>Credit!AY32</f>
        <v>0</v>
      </c>
      <c r="AZ17" s="48">
        <f>Credit!AZ32</f>
        <v>40000</v>
      </c>
      <c r="BA17" s="47">
        <f>Credit!BA32</f>
        <v>0</v>
      </c>
      <c r="BB17" s="47">
        <f>Credit!BB32</f>
        <v>0</v>
      </c>
      <c r="BC17" s="47">
        <f>Credit!BC32</f>
        <v>0</v>
      </c>
      <c r="BD17" s="47">
        <f>Credit!BD32</f>
        <v>0</v>
      </c>
      <c r="BE17" s="47">
        <f>Credit!BE32</f>
        <v>0</v>
      </c>
      <c r="BF17" s="47">
        <f>Credit!BF32</f>
        <v>0</v>
      </c>
      <c r="BG17" s="47">
        <f>Credit!BG32</f>
        <v>0</v>
      </c>
      <c r="BH17" s="47">
        <f>Credit!BH32</f>
        <v>0</v>
      </c>
      <c r="BI17" s="47">
        <f>Credit!BI32</f>
        <v>0</v>
      </c>
      <c r="BJ17" s="47">
        <f>Credit!BJ32</f>
        <v>0</v>
      </c>
      <c r="BK17" s="47">
        <f>Credit!BK32</f>
        <v>0</v>
      </c>
      <c r="BL17" s="49">
        <f>Credit!BL32</f>
        <v>0</v>
      </c>
      <c r="BN17" s="25">
        <f t="shared" si="2"/>
        <v>60000</v>
      </c>
      <c r="BO17" s="25">
        <f t="shared" si="3"/>
        <v>30000</v>
      </c>
      <c r="BP17" s="25">
        <f t="shared" si="4"/>
        <v>35000</v>
      </c>
      <c r="BQ17" s="25">
        <f t="shared" si="5"/>
        <v>40000</v>
      </c>
      <c r="BR17" s="25">
        <f t="shared" si="6"/>
        <v>0</v>
      </c>
    </row>
    <row r="18" spans="1:70" x14ac:dyDescent="0.25">
      <c r="B18" s="45" t="s">
        <v>23</v>
      </c>
      <c r="C18" s="4"/>
      <c r="D18" s="4"/>
      <c r="E18" s="46">
        <f>Credit!E33</f>
        <v>135000</v>
      </c>
      <c r="F18" s="47">
        <f>Credit!F33</f>
        <v>0</v>
      </c>
      <c r="G18" s="47">
        <f>Credit!G33</f>
        <v>0</v>
      </c>
      <c r="H18" s="47">
        <f>Credit!H33</f>
        <v>0</v>
      </c>
      <c r="I18" s="47">
        <f>Credit!I33</f>
        <v>0</v>
      </c>
      <c r="J18" s="47">
        <f>Credit!J33</f>
        <v>180000</v>
      </c>
      <c r="K18" s="47">
        <f>Credit!K33</f>
        <v>0</v>
      </c>
      <c r="L18" s="47">
        <f>Credit!L33</f>
        <v>0</v>
      </c>
      <c r="M18" s="47">
        <f>Credit!M33</f>
        <v>0</v>
      </c>
      <c r="N18" s="47">
        <f>Credit!N33</f>
        <v>0</v>
      </c>
      <c r="O18" s="47">
        <f>Credit!O33</f>
        <v>0</v>
      </c>
      <c r="P18" s="48">
        <f>Credit!P33</f>
        <v>225000</v>
      </c>
      <c r="Q18" s="47">
        <f>Credit!Q33</f>
        <v>0</v>
      </c>
      <c r="R18" s="47">
        <f>Credit!R33</f>
        <v>0</v>
      </c>
      <c r="S18" s="47">
        <f>Credit!S33</f>
        <v>0</v>
      </c>
      <c r="T18" s="47">
        <f>Credit!T33</f>
        <v>0</v>
      </c>
      <c r="U18" s="47">
        <f>Credit!U33</f>
        <v>0</v>
      </c>
      <c r="V18" s="47">
        <f>Credit!V33</f>
        <v>0</v>
      </c>
      <c r="W18" s="47">
        <f>Credit!W33</f>
        <v>0</v>
      </c>
      <c r="X18" s="47">
        <f>Credit!X33</f>
        <v>0</v>
      </c>
      <c r="Y18" s="47">
        <f>Credit!Y33</f>
        <v>0</v>
      </c>
      <c r="Z18" s="47">
        <f>Credit!Z33</f>
        <v>0</v>
      </c>
      <c r="AA18" s="47">
        <f>Credit!AA33</f>
        <v>0</v>
      </c>
      <c r="AB18" s="48">
        <f>Credit!AB33</f>
        <v>270000</v>
      </c>
      <c r="AC18" s="47">
        <f>Credit!AC33</f>
        <v>0</v>
      </c>
      <c r="AD18" s="47">
        <f>Credit!AD33</f>
        <v>0</v>
      </c>
      <c r="AE18" s="47">
        <f>Credit!AE33</f>
        <v>0</v>
      </c>
      <c r="AF18" s="47">
        <f>Credit!AF33</f>
        <v>0</v>
      </c>
      <c r="AG18" s="47">
        <f>Credit!AG33</f>
        <v>0</v>
      </c>
      <c r="AH18" s="47">
        <f>Credit!AH33</f>
        <v>0</v>
      </c>
      <c r="AI18" s="47">
        <f>Credit!AI33</f>
        <v>0</v>
      </c>
      <c r="AJ18" s="47">
        <f>Credit!AJ33</f>
        <v>0</v>
      </c>
      <c r="AK18" s="47">
        <f>Credit!AK33</f>
        <v>0</v>
      </c>
      <c r="AL18" s="47">
        <f>Credit!AL33</f>
        <v>0</v>
      </c>
      <c r="AM18" s="47">
        <f>Credit!AM33</f>
        <v>0</v>
      </c>
      <c r="AN18" s="48">
        <f>Credit!AN33</f>
        <v>315000</v>
      </c>
      <c r="AO18" s="47">
        <f>Credit!AO33</f>
        <v>0</v>
      </c>
      <c r="AP18" s="47">
        <f>Credit!AP33</f>
        <v>0</v>
      </c>
      <c r="AQ18" s="47">
        <f>Credit!AQ33</f>
        <v>0</v>
      </c>
      <c r="AR18" s="47">
        <f>Credit!AR33</f>
        <v>0</v>
      </c>
      <c r="AS18" s="47">
        <f>Credit!AS33</f>
        <v>0</v>
      </c>
      <c r="AT18" s="47">
        <f>Credit!AT33</f>
        <v>0</v>
      </c>
      <c r="AU18" s="47">
        <f>Credit!AU33</f>
        <v>0</v>
      </c>
      <c r="AV18" s="47">
        <f>Credit!AV33</f>
        <v>0</v>
      </c>
      <c r="AW18" s="47">
        <f>Credit!AW33</f>
        <v>0</v>
      </c>
      <c r="AX18" s="47">
        <f>Credit!AX33</f>
        <v>0</v>
      </c>
      <c r="AY18" s="47">
        <f>Credit!AY33</f>
        <v>0</v>
      </c>
      <c r="AZ18" s="48">
        <f>Credit!AZ33</f>
        <v>360000</v>
      </c>
      <c r="BA18" s="47">
        <f>Credit!BA33</f>
        <v>0</v>
      </c>
      <c r="BB18" s="47">
        <f>Credit!BB33</f>
        <v>0</v>
      </c>
      <c r="BC18" s="47">
        <f>Credit!BC33</f>
        <v>0</v>
      </c>
      <c r="BD18" s="47">
        <f>Credit!BD33</f>
        <v>0</v>
      </c>
      <c r="BE18" s="47">
        <f>Credit!BE33</f>
        <v>0</v>
      </c>
      <c r="BF18" s="47">
        <f>Credit!BF33</f>
        <v>0</v>
      </c>
      <c r="BG18" s="47">
        <f>Credit!BG33</f>
        <v>0</v>
      </c>
      <c r="BH18" s="47">
        <f>Credit!BH33</f>
        <v>0</v>
      </c>
      <c r="BI18" s="47">
        <f>Credit!BI33</f>
        <v>0</v>
      </c>
      <c r="BJ18" s="47">
        <f>Credit!BJ33</f>
        <v>0</v>
      </c>
      <c r="BK18" s="47">
        <f>Credit!BK33</f>
        <v>0</v>
      </c>
      <c r="BL18" s="49">
        <f>Credit!BL33</f>
        <v>0</v>
      </c>
      <c r="BN18" s="25">
        <f t="shared" si="2"/>
        <v>540000</v>
      </c>
      <c r="BO18" s="25">
        <f t="shared" si="3"/>
        <v>270000</v>
      </c>
      <c r="BP18" s="25">
        <f t="shared" si="4"/>
        <v>315000</v>
      </c>
      <c r="BQ18" s="25">
        <f t="shared" si="5"/>
        <v>360000</v>
      </c>
      <c r="BR18" s="25">
        <f t="shared" si="6"/>
        <v>0</v>
      </c>
    </row>
    <row r="19" spans="1:70" x14ac:dyDescent="0.25">
      <c r="B19" s="50" t="s">
        <v>185</v>
      </c>
      <c r="C19" s="4"/>
      <c r="D19" s="4"/>
      <c r="E19" s="51">
        <f>-Income!E36</f>
        <v>0</v>
      </c>
      <c r="F19" s="52">
        <f>-Income!F36</f>
        <v>0</v>
      </c>
      <c r="G19" s="52">
        <f>-Income!G36</f>
        <v>0</v>
      </c>
      <c r="H19" s="52">
        <f>-Income!H36</f>
        <v>0</v>
      </c>
      <c r="I19" s="52">
        <f>-Income!I36</f>
        <v>0</v>
      </c>
      <c r="J19" s="52">
        <f>-Income!J36</f>
        <v>0</v>
      </c>
      <c r="K19" s="52">
        <f>-Income!K36</f>
        <v>0</v>
      </c>
      <c r="L19" s="52">
        <f>-Income!L36</f>
        <v>0</v>
      </c>
      <c r="M19" s="52">
        <f>-Income!M36</f>
        <v>0</v>
      </c>
      <c r="N19" s="52">
        <f>-Income!N36</f>
        <v>0</v>
      </c>
      <c r="O19" s="52">
        <f>-Income!O36</f>
        <v>0</v>
      </c>
      <c r="P19" s="53">
        <f>-Income!P36</f>
        <v>-2500</v>
      </c>
      <c r="Q19" s="52">
        <f>-Income!Q36</f>
        <v>0</v>
      </c>
      <c r="R19" s="52">
        <f>-Income!R36</f>
        <v>0</v>
      </c>
      <c r="S19" s="52">
        <f>-Income!S36</f>
        <v>0</v>
      </c>
      <c r="T19" s="52">
        <f>-Income!T36</f>
        <v>0</v>
      </c>
      <c r="U19" s="52">
        <f>-Income!U36</f>
        <v>0</v>
      </c>
      <c r="V19" s="52">
        <f>-Income!V36</f>
        <v>0</v>
      </c>
      <c r="W19" s="52">
        <f>-Income!W36</f>
        <v>0</v>
      </c>
      <c r="X19" s="52">
        <f>-Income!X36</f>
        <v>0</v>
      </c>
      <c r="Y19" s="52">
        <f>-Income!Y36</f>
        <v>0</v>
      </c>
      <c r="Z19" s="52">
        <f>-Income!Z36</f>
        <v>0</v>
      </c>
      <c r="AA19" s="52">
        <f>-Income!AA36</f>
        <v>0</v>
      </c>
      <c r="AB19" s="53">
        <f>-Income!AB36</f>
        <v>-4000</v>
      </c>
      <c r="AC19" s="52">
        <f>-Income!AC36</f>
        <v>0</v>
      </c>
      <c r="AD19" s="52">
        <f>-Income!AD36</f>
        <v>0</v>
      </c>
      <c r="AE19" s="52">
        <f>-Income!AE36</f>
        <v>0</v>
      </c>
      <c r="AF19" s="52">
        <f>-Income!AF36</f>
        <v>0</v>
      </c>
      <c r="AG19" s="52">
        <f>-Income!AG36</f>
        <v>0</v>
      </c>
      <c r="AH19" s="52">
        <f>-Income!AH36</f>
        <v>0</v>
      </c>
      <c r="AI19" s="52">
        <f>-Income!AI36</f>
        <v>0</v>
      </c>
      <c r="AJ19" s="52">
        <f>-Income!AJ36</f>
        <v>0</v>
      </c>
      <c r="AK19" s="52">
        <f>-Income!AK36</f>
        <v>0</v>
      </c>
      <c r="AL19" s="52">
        <f>-Income!AL36</f>
        <v>0</v>
      </c>
      <c r="AM19" s="52">
        <f>-Income!AM36</f>
        <v>0</v>
      </c>
      <c r="AN19" s="53">
        <f>-Income!AN36</f>
        <v>-5000</v>
      </c>
      <c r="AO19" s="52">
        <f>-Income!AO36</f>
        <v>0</v>
      </c>
      <c r="AP19" s="52">
        <f>-Income!AP36</f>
        <v>0</v>
      </c>
      <c r="AQ19" s="52">
        <f>-Income!AQ36</f>
        <v>0</v>
      </c>
      <c r="AR19" s="52">
        <f>-Income!AR36</f>
        <v>0</v>
      </c>
      <c r="AS19" s="52">
        <f>-Income!AS36</f>
        <v>0</v>
      </c>
      <c r="AT19" s="52">
        <f>-Income!AT36</f>
        <v>0</v>
      </c>
      <c r="AU19" s="52">
        <f>-Income!AU36</f>
        <v>0</v>
      </c>
      <c r="AV19" s="52">
        <f>-Income!AV36</f>
        <v>0</v>
      </c>
      <c r="AW19" s="52">
        <f>-Income!AW36</f>
        <v>0</v>
      </c>
      <c r="AX19" s="52">
        <f>-Income!AX36</f>
        <v>0</v>
      </c>
      <c r="AY19" s="52">
        <f>-Income!AY36</f>
        <v>0</v>
      </c>
      <c r="AZ19" s="53">
        <f>-Income!AZ36</f>
        <v>-5000</v>
      </c>
      <c r="BA19" s="52">
        <f>-Income!BA36</f>
        <v>0</v>
      </c>
      <c r="BB19" s="52">
        <f>-Income!BB36</f>
        <v>0</v>
      </c>
      <c r="BC19" s="52">
        <f>-Income!BC36</f>
        <v>0</v>
      </c>
      <c r="BD19" s="52">
        <f>-Income!BD36</f>
        <v>0</v>
      </c>
      <c r="BE19" s="52">
        <f>-Income!BE36</f>
        <v>0</v>
      </c>
      <c r="BF19" s="52">
        <f>-Income!BF36</f>
        <v>0</v>
      </c>
      <c r="BG19" s="52">
        <f>-Income!BG36</f>
        <v>0</v>
      </c>
      <c r="BH19" s="52">
        <f>-Income!BH36</f>
        <v>0</v>
      </c>
      <c r="BI19" s="52">
        <f>-Income!BI36</f>
        <v>0</v>
      </c>
      <c r="BJ19" s="52">
        <f>-Income!BJ36</f>
        <v>0</v>
      </c>
      <c r="BK19" s="52">
        <f>-Income!BK36</f>
        <v>0</v>
      </c>
      <c r="BL19" s="54">
        <f>-Income!BL36</f>
        <v>-5000</v>
      </c>
      <c r="BN19" s="26">
        <f t="shared" si="2"/>
        <v>-2500</v>
      </c>
      <c r="BO19" s="26">
        <f t="shared" si="3"/>
        <v>-4000</v>
      </c>
      <c r="BP19" s="26">
        <f t="shared" si="4"/>
        <v>-5000</v>
      </c>
      <c r="BQ19" s="26">
        <f t="shared" si="5"/>
        <v>-5000</v>
      </c>
      <c r="BR19" s="26">
        <f t="shared" si="6"/>
        <v>-5000</v>
      </c>
    </row>
    <row r="20" spans="1:70" x14ac:dyDescent="0.25">
      <c r="B20" s="55" t="s">
        <v>186</v>
      </c>
      <c r="C20" s="4"/>
      <c r="D20" s="4"/>
      <c r="E20" s="5">
        <f ca="1">SUM(E15:E19)</f>
        <v>4293042.1010003863</v>
      </c>
      <c r="F20" s="5">
        <f t="shared" ref="F20:BL20" ca="1" si="7">SUM(F15:F19)</f>
        <v>3924778.7188032325</v>
      </c>
      <c r="G20" s="5">
        <f t="shared" ca="1" si="7"/>
        <v>3439434.1351237134</v>
      </c>
      <c r="H20" s="5">
        <f t="shared" ca="1" si="7"/>
        <v>2940336.1979786716</v>
      </c>
      <c r="I20" s="5">
        <f t="shared" ca="1" si="7"/>
        <v>1728452.7851376866</v>
      </c>
      <c r="J20" s="5">
        <f t="shared" ca="1" si="7"/>
        <v>1297731.739646798</v>
      </c>
      <c r="K20" s="5">
        <f t="shared" ca="1" si="7"/>
        <v>865101.84579006024</v>
      </c>
      <c r="L20" s="5">
        <f t="shared" ca="1" si="7"/>
        <v>427753.38623641734</v>
      </c>
      <c r="M20" s="5">
        <f t="shared" ca="1" si="7"/>
        <v>-11022.278955607151</v>
      </c>
      <c r="N20" s="5">
        <f t="shared" ca="1" si="7"/>
        <v>-454984.12881818396</v>
      </c>
      <c r="O20" s="5">
        <f t="shared" ca="1" si="7"/>
        <v>-4156545.9467068254</v>
      </c>
      <c r="P20" s="37">
        <f t="shared" ca="1" si="7"/>
        <v>-3659827.3333323714</v>
      </c>
      <c r="Q20" s="5">
        <f t="shared" ca="1" si="7"/>
        <v>-3146779.4291165173</v>
      </c>
      <c r="R20" s="5">
        <f t="shared" ca="1" si="7"/>
        <v>-2652286.1779661328</v>
      </c>
      <c r="S20" s="5">
        <f t="shared" ca="1" si="7"/>
        <v>-2224563.9464582494</v>
      </c>
      <c r="T20" s="5">
        <f t="shared" ca="1" si="7"/>
        <v>-1795596.6760812197</v>
      </c>
      <c r="U20" s="5">
        <f t="shared" ca="1" si="7"/>
        <v>-67524.992281858809</v>
      </c>
      <c r="V20" s="5">
        <f t="shared" ca="1" si="7"/>
        <v>0</v>
      </c>
      <c r="W20" s="5">
        <f t="shared" ca="1" si="7"/>
        <v>0</v>
      </c>
      <c r="X20" s="5">
        <f t="shared" ca="1" si="7"/>
        <v>0</v>
      </c>
      <c r="Y20" s="5">
        <f t="shared" ca="1" si="7"/>
        <v>0</v>
      </c>
      <c r="Z20" s="5">
        <f t="shared" ca="1" si="7"/>
        <v>0</v>
      </c>
      <c r="AA20" s="5">
        <f t="shared" ca="1" si="7"/>
        <v>0</v>
      </c>
      <c r="AB20" s="37">
        <f t="shared" ca="1" si="7"/>
        <v>346000</v>
      </c>
      <c r="AC20" s="5">
        <f t="shared" ca="1" si="7"/>
        <v>0</v>
      </c>
      <c r="AD20" s="5">
        <f t="shared" ca="1" si="7"/>
        <v>0</v>
      </c>
      <c r="AE20" s="5">
        <f t="shared" ca="1" si="7"/>
        <v>0</v>
      </c>
      <c r="AF20" s="5">
        <f t="shared" ca="1" si="7"/>
        <v>0</v>
      </c>
      <c r="AG20" s="5">
        <f t="shared" ca="1" si="7"/>
        <v>0</v>
      </c>
      <c r="AH20" s="5">
        <f t="shared" ca="1" si="7"/>
        <v>0</v>
      </c>
      <c r="AI20" s="5">
        <f t="shared" ca="1" si="7"/>
        <v>0</v>
      </c>
      <c r="AJ20" s="5">
        <f t="shared" ca="1" si="7"/>
        <v>0</v>
      </c>
      <c r="AK20" s="5">
        <f t="shared" ca="1" si="7"/>
        <v>0</v>
      </c>
      <c r="AL20" s="5">
        <f t="shared" ca="1" si="7"/>
        <v>0</v>
      </c>
      <c r="AM20" s="5">
        <f t="shared" ca="1" si="7"/>
        <v>0</v>
      </c>
      <c r="AN20" s="37">
        <f t="shared" ca="1" si="7"/>
        <v>395000</v>
      </c>
      <c r="AO20" s="5">
        <f t="shared" ca="1" si="7"/>
        <v>0</v>
      </c>
      <c r="AP20" s="5">
        <f t="shared" ca="1" si="7"/>
        <v>0</v>
      </c>
      <c r="AQ20" s="5">
        <f t="shared" ca="1" si="7"/>
        <v>0</v>
      </c>
      <c r="AR20" s="5">
        <f t="shared" ca="1" si="7"/>
        <v>0</v>
      </c>
      <c r="AS20" s="5">
        <f t="shared" ca="1" si="7"/>
        <v>0</v>
      </c>
      <c r="AT20" s="5">
        <f t="shared" ca="1" si="7"/>
        <v>0</v>
      </c>
      <c r="AU20" s="5">
        <f t="shared" ca="1" si="7"/>
        <v>0</v>
      </c>
      <c r="AV20" s="5">
        <f t="shared" ca="1" si="7"/>
        <v>0</v>
      </c>
      <c r="AW20" s="5">
        <f t="shared" ca="1" si="7"/>
        <v>0</v>
      </c>
      <c r="AX20" s="5">
        <f t="shared" ca="1" si="7"/>
        <v>0</v>
      </c>
      <c r="AY20" s="5">
        <f t="shared" ca="1" si="7"/>
        <v>0</v>
      </c>
      <c r="AZ20" s="37">
        <f t="shared" ca="1" si="7"/>
        <v>445000</v>
      </c>
      <c r="BA20" s="5">
        <f t="shared" ca="1" si="7"/>
        <v>0</v>
      </c>
      <c r="BB20" s="5">
        <f t="shared" ca="1" si="7"/>
        <v>0</v>
      </c>
      <c r="BC20" s="5">
        <f t="shared" ca="1" si="7"/>
        <v>0</v>
      </c>
      <c r="BD20" s="5">
        <f t="shared" ca="1" si="7"/>
        <v>0</v>
      </c>
      <c r="BE20" s="5">
        <f t="shared" ca="1" si="7"/>
        <v>0</v>
      </c>
      <c r="BF20" s="5">
        <f t="shared" ca="1" si="7"/>
        <v>0</v>
      </c>
      <c r="BG20" s="5">
        <f t="shared" ca="1" si="7"/>
        <v>0</v>
      </c>
      <c r="BH20" s="5">
        <f t="shared" ca="1" si="7"/>
        <v>0</v>
      </c>
      <c r="BI20" s="5">
        <f t="shared" ca="1" si="7"/>
        <v>0</v>
      </c>
      <c r="BJ20" s="5">
        <f t="shared" ca="1" si="7"/>
        <v>0</v>
      </c>
      <c r="BK20" s="5">
        <f t="shared" ca="1" si="7"/>
        <v>0</v>
      </c>
      <c r="BL20" s="37">
        <f t="shared" ca="1" si="7"/>
        <v>-5000</v>
      </c>
      <c r="BN20" s="27">
        <f t="shared" ca="1" si="2"/>
        <v>10634251.221903978</v>
      </c>
      <c r="BO20" s="27">
        <f t="shared" ca="1" si="3"/>
        <v>-9540751.2219039761</v>
      </c>
      <c r="BP20" s="27">
        <f t="shared" ca="1" si="4"/>
        <v>395000</v>
      </c>
      <c r="BQ20" s="27">
        <f t="shared" ca="1" si="5"/>
        <v>445000</v>
      </c>
      <c r="BR20" s="27">
        <f t="shared" ca="1" si="6"/>
        <v>-5000</v>
      </c>
    </row>
    <row r="22" spans="1:70" x14ac:dyDescent="0.25">
      <c r="B22" s="55" t="s">
        <v>194</v>
      </c>
      <c r="C22" s="4"/>
      <c r="D22" s="4"/>
      <c r="E22" s="5">
        <f t="shared" ref="E22:BL22" ca="1" si="8">SUM(E10,E13,E20)</f>
        <v>-140000</v>
      </c>
      <c r="F22" s="5">
        <f t="shared" ca="1" si="8"/>
        <v>0</v>
      </c>
      <c r="G22" s="5">
        <f t="shared" ca="1" si="8"/>
        <v>0</v>
      </c>
      <c r="H22" s="5">
        <f t="shared" ca="1" si="8"/>
        <v>0</v>
      </c>
      <c r="I22" s="5">
        <f t="shared" ca="1" si="8"/>
        <v>3.0267983675003052E-9</v>
      </c>
      <c r="J22" s="5">
        <f t="shared" ca="1" si="8"/>
        <v>-3.0267983675003052E-9</v>
      </c>
      <c r="K22" s="5">
        <f t="shared" ca="1" si="8"/>
        <v>0</v>
      </c>
      <c r="L22" s="5">
        <f t="shared" ca="1" si="8"/>
        <v>-1.9208528101444244E-9</v>
      </c>
      <c r="M22" s="5">
        <f t="shared" ca="1" si="8"/>
        <v>5.4424162954092026E-9</v>
      </c>
      <c r="N22" s="5">
        <f t="shared" ca="1" si="8"/>
        <v>-7.3923729360103607E-9</v>
      </c>
      <c r="O22" s="5">
        <f t="shared" ca="1" si="8"/>
        <v>0</v>
      </c>
      <c r="P22" s="37">
        <f t="shared" ca="1" si="8"/>
        <v>0</v>
      </c>
      <c r="Q22" s="5">
        <f t="shared" ca="1" si="8"/>
        <v>0</v>
      </c>
      <c r="R22" s="5">
        <f t="shared" ca="1" si="8"/>
        <v>0</v>
      </c>
      <c r="S22" s="5">
        <f t="shared" ca="1" si="8"/>
        <v>0</v>
      </c>
      <c r="T22" s="5">
        <f t="shared" ca="1" si="8"/>
        <v>-3.7252902984619141E-9</v>
      </c>
      <c r="U22" s="5">
        <f t="shared" ca="1" si="8"/>
        <v>1294782.7445128988</v>
      </c>
      <c r="V22" s="5">
        <f t="shared" ca="1" si="8"/>
        <v>917446.70049940352</v>
      </c>
      <c r="W22" s="5">
        <f t="shared" ca="1" si="8"/>
        <v>479116.46100505954</v>
      </c>
      <c r="X22" s="5">
        <f t="shared" ca="1" si="8"/>
        <v>35458.449246770491</v>
      </c>
      <c r="Y22" s="5">
        <f t="shared" ca="1" si="8"/>
        <v>35588.440829256382</v>
      </c>
      <c r="Z22" s="5">
        <f t="shared" ca="1" si="8"/>
        <v>35718.554721836706</v>
      </c>
      <c r="AA22" s="5">
        <f t="shared" ca="1" si="8"/>
        <v>35848.791035323957</v>
      </c>
      <c r="AB22" s="37">
        <f t="shared" ca="1" si="8"/>
        <v>381979.14988057991</v>
      </c>
      <c r="AC22" s="5">
        <f t="shared" ca="1" si="8"/>
        <v>34670.033521702069</v>
      </c>
      <c r="AD22" s="5">
        <f t="shared" ca="1" si="8"/>
        <v>34800.637763566876</v>
      </c>
      <c r="AE22" s="5">
        <f t="shared" ca="1" si="8"/>
        <v>34931.364870437545</v>
      </c>
      <c r="AF22" s="5">
        <f t="shared" ca="1" si="8"/>
        <v>35062.21495358846</v>
      </c>
      <c r="AG22" s="5">
        <f t="shared" ca="1" si="8"/>
        <v>35193.188124358552</v>
      </c>
      <c r="AH22" s="5">
        <f t="shared" ca="1" si="8"/>
        <v>35324.284494225212</v>
      </c>
      <c r="AI22" s="5">
        <f t="shared" ca="1" si="8"/>
        <v>35218.996238200387</v>
      </c>
      <c r="AJ22" s="5">
        <f t="shared" ca="1" si="8"/>
        <v>35350.33934095857</v>
      </c>
      <c r="AK22" s="5">
        <f t="shared" ca="1" si="8"/>
        <v>35481.805977707525</v>
      </c>
      <c r="AL22" s="5">
        <f t="shared" ca="1" si="8"/>
        <v>35613.396260302281</v>
      </c>
      <c r="AM22" s="5">
        <f t="shared" ca="1" si="8"/>
        <v>35745.110300639957</v>
      </c>
      <c r="AN22" s="37">
        <f t="shared" ca="1" si="8"/>
        <v>430860.94821074238</v>
      </c>
      <c r="AO22" s="5">
        <f t="shared" ca="1" si="8"/>
        <v>34536.612427590022</v>
      </c>
      <c r="AP22" s="5">
        <f t="shared" ca="1" si="8"/>
        <v>34668.698413665043</v>
      </c>
      <c r="AQ22" s="5">
        <f t="shared" ca="1" si="8"/>
        <v>34685.523990738046</v>
      </c>
      <c r="AR22" s="5">
        <f t="shared" ca="1" si="8"/>
        <v>34817.858501964016</v>
      </c>
      <c r="AS22" s="5">
        <f t="shared" ca="1" si="8"/>
        <v>34950.317444468557</v>
      </c>
      <c r="AT22" s="5">
        <f t="shared" ca="1" si="8"/>
        <v>35068.086115997648</v>
      </c>
      <c r="AU22" s="5">
        <f t="shared" ca="1" si="8"/>
        <v>35200.794258888418</v>
      </c>
      <c r="AV22" s="5">
        <f t="shared" ca="1" si="8"/>
        <v>35333.627171077009</v>
      </c>
      <c r="AW22" s="5">
        <f t="shared" ca="1" si="8"/>
        <v>35466.584965439244</v>
      </c>
      <c r="AX22" s="5">
        <f t="shared" ca="1" si="8"/>
        <v>35599.667754953392</v>
      </c>
      <c r="AY22" s="5">
        <f t="shared" ca="1" si="8"/>
        <v>35732.875652648632</v>
      </c>
      <c r="AZ22" s="37">
        <f t="shared" ca="1" si="8"/>
        <v>480866.20877170144</v>
      </c>
      <c r="BA22" s="5">
        <f t="shared" ca="1" si="8"/>
        <v>34526.453465209393</v>
      </c>
      <c r="BB22" s="5">
        <f t="shared" ca="1" si="8"/>
        <v>34660.037366807141</v>
      </c>
      <c r="BC22" s="5">
        <f t="shared" ca="1" si="8"/>
        <v>34793.746829783464</v>
      </c>
      <c r="BD22" s="5">
        <f t="shared" ca="1" si="8"/>
        <v>34832.127422242222</v>
      </c>
      <c r="BE22" s="5">
        <f t="shared" ca="1" si="8"/>
        <v>34966.088348687881</v>
      </c>
      <c r="BF22" s="5">
        <f t="shared" ca="1" si="8"/>
        <v>35100.175177423334</v>
      </c>
      <c r="BG22" s="5">
        <f t="shared" ca="1" si="8"/>
        <v>35234.388022250248</v>
      </c>
      <c r="BH22" s="5">
        <f t="shared" ca="1" si="8"/>
        <v>35368.726997095713</v>
      </c>
      <c r="BI22" s="5">
        <f t="shared" ca="1" si="8"/>
        <v>35503.192215975563</v>
      </c>
      <c r="BJ22" s="5">
        <f t="shared" ca="1" si="8"/>
        <v>35587.783793001516</v>
      </c>
      <c r="BK22" s="5">
        <f t="shared" ca="1" si="8"/>
        <v>35722.501842359416</v>
      </c>
      <c r="BL22" s="37">
        <f t="shared" ca="1" si="8"/>
        <v>30857.346478375592</v>
      </c>
      <c r="BN22" s="27">
        <f ca="1">SUM(E22:P22)</f>
        <v>-140000.00000000387</v>
      </c>
      <c r="BO22" s="27">
        <f ca="1">SUM(Q22:AB22)</f>
        <v>3215939.2917311257</v>
      </c>
      <c r="BP22" s="27">
        <f ca="1">SUM(AC22:AN22)</f>
        <v>818252.32005642983</v>
      </c>
      <c r="BQ22" s="27">
        <f ca="1">SUM(AO22:AZ22)</f>
        <v>866926.85546913138</v>
      </c>
      <c r="BR22" s="27">
        <f ca="1">SUM(BA22:BL22)</f>
        <v>417152.56795921153</v>
      </c>
    </row>
    <row r="24" spans="1:70" x14ac:dyDescent="0.25">
      <c r="A24" s="4"/>
      <c r="B24" s="61" t="s">
        <v>187</v>
      </c>
      <c r="C24" s="5"/>
      <c r="D24" s="5"/>
      <c r="E24" s="41">
        <f>Credit!E7</f>
        <v>150000</v>
      </c>
      <c r="F24" s="42">
        <f ca="1">Credit!F7</f>
        <v>10000</v>
      </c>
      <c r="G24" s="42">
        <f ca="1">Credit!G7</f>
        <v>10000</v>
      </c>
      <c r="H24" s="42">
        <f ca="1">Credit!H7</f>
        <v>10000</v>
      </c>
      <c r="I24" s="42">
        <f ca="1">Credit!I7</f>
        <v>10000</v>
      </c>
      <c r="J24" s="42">
        <f ca="1">Credit!J7</f>
        <v>10000</v>
      </c>
      <c r="K24" s="42">
        <f ca="1">Credit!K7</f>
        <v>10000</v>
      </c>
      <c r="L24" s="42">
        <f ca="1">Credit!L7</f>
        <v>10000</v>
      </c>
      <c r="M24" s="42">
        <f ca="1">Credit!M7</f>
        <v>10000</v>
      </c>
      <c r="N24" s="42">
        <f ca="1">Credit!N7</f>
        <v>10000</v>
      </c>
      <c r="O24" s="42">
        <f ca="1">Credit!O7</f>
        <v>10000</v>
      </c>
      <c r="P24" s="43">
        <f ca="1">Credit!P7</f>
        <v>10000</v>
      </c>
      <c r="Q24" s="42">
        <f ca="1">Credit!Q7</f>
        <v>10000</v>
      </c>
      <c r="R24" s="42">
        <f ca="1">Credit!R7</f>
        <v>10000</v>
      </c>
      <c r="S24" s="42">
        <f ca="1">Credit!S7</f>
        <v>10000</v>
      </c>
      <c r="T24" s="42">
        <f ca="1">Credit!T7</f>
        <v>10000</v>
      </c>
      <c r="U24" s="42">
        <f ca="1">Credit!U7</f>
        <v>10000</v>
      </c>
      <c r="V24" s="42">
        <f ca="1">Credit!V7</f>
        <v>1304782.7445129016</v>
      </c>
      <c r="W24" s="42">
        <f ca="1">Credit!W7</f>
        <v>2222229.445012304</v>
      </c>
      <c r="X24" s="42">
        <f ca="1">Credit!X7</f>
        <v>2701345.9060173654</v>
      </c>
      <c r="Y24" s="42">
        <f ca="1">Credit!Y7</f>
        <v>2736804.355264131</v>
      </c>
      <c r="Z24" s="42">
        <f ca="1">Credit!Z7</f>
        <v>2772392.7960933866</v>
      </c>
      <c r="AA24" s="42">
        <f ca="1">Credit!AA7</f>
        <v>2808111.3508152296</v>
      </c>
      <c r="AB24" s="43">
        <f ca="1">Credit!AB7</f>
        <v>2843960.1418505507</v>
      </c>
      <c r="AC24" s="42">
        <f ca="1">Credit!AC7</f>
        <v>3225939.2917311322</v>
      </c>
      <c r="AD24" s="42">
        <f ca="1">Credit!AD7</f>
        <v>3260609.3252528352</v>
      </c>
      <c r="AE24" s="42">
        <f ca="1">Credit!AE7</f>
        <v>3295409.9630164015</v>
      </c>
      <c r="AF24" s="42">
        <f ca="1">Credit!AF7</f>
        <v>3330341.3278868408</v>
      </c>
      <c r="AG24" s="42">
        <f ca="1">Credit!AG7</f>
        <v>3365403.5428404259</v>
      </c>
      <c r="AH24" s="42">
        <f ca="1">Credit!AH7</f>
        <v>3400596.7309647878</v>
      </c>
      <c r="AI24" s="42">
        <f ca="1">Credit!AI7</f>
        <v>3435921.0154590094</v>
      </c>
      <c r="AJ24" s="42">
        <f ca="1">Credit!AJ7</f>
        <v>3471140.0116972122</v>
      </c>
      <c r="AK24" s="42">
        <f ca="1">Credit!AK7</f>
        <v>3506490.3510381696</v>
      </c>
      <c r="AL24" s="42">
        <f ca="1">Credit!AL7</f>
        <v>3541972.1570158843</v>
      </c>
      <c r="AM24" s="42">
        <f ca="1">Credit!AM7</f>
        <v>3577585.5532761849</v>
      </c>
      <c r="AN24" s="43">
        <f ca="1">Credit!AN7</f>
        <v>3613330.6635768237</v>
      </c>
      <c r="AO24" s="42">
        <f ca="1">Credit!AO7</f>
        <v>4044191.6117875669</v>
      </c>
      <c r="AP24" s="42">
        <f ca="1">Credit!AP7</f>
        <v>4078728.2242151597</v>
      </c>
      <c r="AQ24" s="42">
        <f ca="1">Credit!AQ7</f>
        <v>4113396.9226288213</v>
      </c>
      <c r="AR24" s="42">
        <f ca="1">Credit!AR7</f>
        <v>4148082.4466195521</v>
      </c>
      <c r="AS24" s="42">
        <f ca="1">Credit!AS7</f>
        <v>4182900.3051215149</v>
      </c>
      <c r="AT24" s="42">
        <f ca="1">Credit!AT7</f>
        <v>4217850.6225659791</v>
      </c>
      <c r="AU24" s="42">
        <f ca="1">Credit!AU7</f>
        <v>4252918.7086819829</v>
      </c>
      <c r="AV24" s="42">
        <f ca="1">Credit!AV7</f>
        <v>4288119.5029408718</v>
      </c>
      <c r="AW24" s="42">
        <f ca="1">Credit!AW7</f>
        <v>4323453.1301119523</v>
      </c>
      <c r="AX24" s="42">
        <f ca="1">Credit!AX7</f>
        <v>4358919.7150773974</v>
      </c>
      <c r="AY24" s="42">
        <f ca="1">Credit!AY7</f>
        <v>4394519.3828323465</v>
      </c>
      <c r="AZ24" s="43">
        <f ca="1">Credit!AZ7</f>
        <v>4430252.258484995</v>
      </c>
      <c r="BA24" s="42">
        <f ca="1">Credit!BA7</f>
        <v>4911118.4672566941</v>
      </c>
      <c r="BB24" s="42">
        <f ca="1">Credit!BB7</f>
        <v>4945644.9207219072</v>
      </c>
      <c r="BC24" s="42">
        <f ca="1">Credit!BC7</f>
        <v>4980304.9580887165</v>
      </c>
      <c r="BD24" s="42">
        <f ca="1">Credit!BD7</f>
        <v>5015098.7049185066</v>
      </c>
      <c r="BE24" s="42">
        <f ca="1">Credit!BE7</f>
        <v>5049930.8323407434</v>
      </c>
      <c r="BF24" s="42">
        <f ca="1">Credit!BF7</f>
        <v>5084896.920689432</v>
      </c>
      <c r="BG24" s="42">
        <f ca="1">Credit!BG7</f>
        <v>5119997.0958668496</v>
      </c>
      <c r="BH24" s="42">
        <f ca="1">Credit!BH7</f>
        <v>5155231.4838890973</v>
      </c>
      <c r="BI24" s="42">
        <f ca="1">Credit!BI7</f>
        <v>5190600.2108861925</v>
      </c>
      <c r="BJ24" s="42">
        <f ca="1">Credit!BJ7</f>
        <v>5226103.403102167</v>
      </c>
      <c r="BK24" s="42">
        <f ca="1">Credit!BK7</f>
        <v>5261691.1868951628</v>
      </c>
      <c r="BL24" s="44">
        <f ca="1">Credit!BL7</f>
        <v>5297413.6887375237</v>
      </c>
      <c r="BN24" s="24">
        <f>E24</f>
        <v>150000</v>
      </c>
      <c r="BO24" s="24">
        <f ca="1">P25</f>
        <v>10000</v>
      </c>
      <c r="BP24" s="24">
        <f ca="1">AB25</f>
        <v>3225939.2917311322</v>
      </c>
      <c r="BQ24" s="24">
        <f ca="1">AN25</f>
        <v>4044191.6117875669</v>
      </c>
      <c r="BR24" s="24">
        <f ca="1">AZ25</f>
        <v>4911118.4672566941</v>
      </c>
    </row>
    <row r="25" spans="1:70" x14ac:dyDescent="0.25">
      <c r="A25" s="4"/>
      <c r="B25" s="62" t="s">
        <v>188</v>
      </c>
      <c r="C25" s="5"/>
      <c r="D25" s="5"/>
      <c r="E25" s="51">
        <f ca="1">Credit!E40</f>
        <v>10000</v>
      </c>
      <c r="F25" s="52">
        <f ca="1">Credit!F40</f>
        <v>10000</v>
      </c>
      <c r="G25" s="52">
        <f ca="1">Credit!G40</f>
        <v>10000</v>
      </c>
      <c r="H25" s="52">
        <f ca="1">Credit!H40</f>
        <v>10000</v>
      </c>
      <c r="I25" s="52">
        <f ca="1">Credit!I40</f>
        <v>10000</v>
      </c>
      <c r="J25" s="52">
        <f ca="1">Credit!J40</f>
        <v>10000</v>
      </c>
      <c r="K25" s="52">
        <f ca="1">Credit!K40</f>
        <v>10000</v>
      </c>
      <c r="L25" s="52">
        <f ca="1">Credit!L40</f>
        <v>10000</v>
      </c>
      <c r="M25" s="52">
        <f ca="1">Credit!M40</f>
        <v>10000</v>
      </c>
      <c r="N25" s="52">
        <f ca="1">Credit!N40</f>
        <v>10000</v>
      </c>
      <c r="O25" s="52">
        <f ca="1">Credit!O40</f>
        <v>10000</v>
      </c>
      <c r="P25" s="53">
        <f ca="1">Credit!P40</f>
        <v>10000</v>
      </c>
      <c r="Q25" s="52">
        <f ca="1">Credit!Q40</f>
        <v>10000</v>
      </c>
      <c r="R25" s="52">
        <f ca="1">Credit!R40</f>
        <v>10000</v>
      </c>
      <c r="S25" s="52">
        <f ca="1">Credit!S40</f>
        <v>10000</v>
      </c>
      <c r="T25" s="52">
        <f ca="1">Credit!T40</f>
        <v>10000</v>
      </c>
      <c r="U25" s="52">
        <f ca="1">Credit!U40</f>
        <v>1304782.7445129016</v>
      </c>
      <c r="V25" s="52">
        <f ca="1">Credit!V40</f>
        <v>2222229.445012304</v>
      </c>
      <c r="W25" s="52">
        <f ca="1">Credit!W40</f>
        <v>2701345.9060173654</v>
      </c>
      <c r="X25" s="52">
        <f ca="1">Credit!X40</f>
        <v>2736804.355264131</v>
      </c>
      <c r="Y25" s="52">
        <f ca="1">Credit!Y40</f>
        <v>2772392.7960933866</v>
      </c>
      <c r="Z25" s="52">
        <f ca="1">Credit!Z40</f>
        <v>2808111.3508152296</v>
      </c>
      <c r="AA25" s="52">
        <f ca="1">Credit!AA40</f>
        <v>2843960.1418505507</v>
      </c>
      <c r="AB25" s="53">
        <f ca="1">Credit!AB40</f>
        <v>3225939.2917311322</v>
      </c>
      <c r="AC25" s="52">
        <f ca="1">Credit!AC40</f>
        <v>3260609.3252528352</v>
      </c>
      <c r="AD25" s="52">
        <f ca="1">Credit!AD40</f>
        <v>3295409.9630164015</v>
      </c>
      <c r="AE25" s="52">
        <f ca="1">Credit!AE40</f>
        <v>3330341.3278868408</v>
      </c>
      <c r="AF25" s="52">
        <f ca="1">Credit!AF40</f>
        <v>3365403.5428404259</v>
      </c>
      <c r="AG25" s="52">
        <f ca="1">Credit!AG40</f>
        <v>3400596.7309647878</v>
      </c>
      <c r="AH25" s="52">
        <f ca="1">Credit!AH40</f>
        <v>3435921.0154590094</v>
      </c>
      <c r="AI25" s="52">
        <f ca="1">Credit!AI40</f>
        <v>3471140.0116972122</v>
      </c>
      <c r="AJ25" s="52">
        <f ca="1">Credit!AJ40</f>
        <v>3506490.3510381696</v>
      </c>
      <c r="AK25" s="52">
        <f ca="1">Credit!AK40</f>
        <v>3541972.1570158843</v>
      </c>
      <c r="AL25" s="52">
        <f ca="1">Credit!AL40</f>
        <v>3577585.5532761849</v>
      </c>
      <c r="AM25" s="52">
        <f ca="1">Credit!AM40</f>
        <v>3613330.6635768237</v>
      </c>
      <c r="AN25" s="53">
        <f ca="1">Credit!AN40</f>
        <v>4044191.6117875669</v>
      </c>
      <c r="AO25" s="52">
        <f ca="1">Credit!AO40</f>
        <v>4078728.2242151597</v>
      </c>
      <c r="AP25" s="52">
        <f ca="1">Credit!AP40</f>
        <v>4113396.9226288213</v>
      </c>
      <c r="AQ25" s="52">
        <f ca="1">Credit!AQ40</f>
        <v>4148082.4466195521</v>
      </c>
      <c r="AR25" s="52">
        <f ca="1">Credit!AR40</f>
        <v>4182900.3051215149</v>
      </c>
      <c r="AS25" s="52">
        <f ca="1">Credit!AS40</f>
        <v>4217850.6225659791</v>
      </c>
      <c r="AT25" s="52">
        <f ca="1">Credit!AT40</f>
        <v>4252918.7086819829</v>
      </c>
      <c r="AU25" s="52">
        <f ca="1">Credit!AU40</f>
        <v>4288119.5029408718</v>
      </c>
      <c r="AV25" s="52">
        <f ca="1">Credit!AV40</f>
        <v>4323453.1301119523</v>
      </c>
      <c r="AW25" s="52">
        <f ca="1">Credit!AW40</f>
        <v>4358919.7150773974</v>
      </c>
      <c r="AX25" s="52">
        <f ca="1">Credit!AX40</f>
        <v>4394519.3828323465</v>
      </c>
      <c r="AY25" s="52">
        <f ca="1">Credit!AY40</f>
        <v>4430252.258484995</v>
      </c>
      <c r="AZ25" s="53">
        <f ca="1">Credit!AZ40</f>
        <v>4911118.4672566941</v>
      </c>
      <c r="BA25" s="52">
        <f ca="1">Credit!BA40</f>
        <v>4945644.9207219072</v>
      </c>
      <c r="BB25" s="52">
        <f ca="1">Credit!BB40</f>
        <v>4980304.9580887165</v>
      </c>
      <c r="BC25" s="52">
        <f ca="1">Credit!BC40</f>
        <v>5015098.7049185066</v>
      </c>
      <c r="BD25" s="52">
        <f ca="1">Credit!BD40</f>
        <v>5049930.8323407434</v>
      </c>
      <c r="BE25" s="52">
        <f ca="1">Credit!BE40</f>
        <v>5084896.920689432</v>
      </c>
      <c r="BF25" s="52">
        <f ca="1">Credit!BF40</f>
        <v>5119997.0958668496</v>
      </c>
      <c r="BG25" s="52">
        <f ca="1">Credit!BG40</f>
        <v>5155231.4838890973</v>
      </c>
      <c r="BH25" s="52">
        <f ca="1">Credit!BH40</f>
        <v>5190600.2108861925</v>
      </c>
      <c r="BI25" s="52">
        <f ca="1">Credit!BI40</f>
        <v>5226103.403102167</v>
      </c>
      <c r="BJ25" s="52">
        <f ca="1">Credit!BJ40</f>
        <v>5261691.1868951628</v>
      </c>
      <c r="BK25" s="52">
        <f ca="1">Credit!BK40</f>
        <v>5297413.6887375237</v>
      </c>
      <c r="BL25" s="54">
        <f ca="1">Credit!BL40</f>
        <v>5328271.0352158993</v>
      </c>
      <c r="BN25" s="26">
        <f ca="1">$P$25</f>
        <v>10000</v>
      </c>
      <c r="BO25" s="26">
        <f ca="1">$AB$25</f>
        <v>3225939.2917311322</v>
      </c>
      <c r="BP25" s="26">
        <f ca="1">$AN$25</f>
        <v>4044191.6117875669</v>
      </c>
      <c r="BQ25" s="26">
        <f ca="1">$AZ$25</f>
        <v>4911118.4672566941</v>
      </c>
      <c r="BR25" s="26">
        <f ca="1">$BL$25</f>
        <v>5328271.0352158993</v>
      </c>
    </row>
    <row r="26" spans="1:70" x14ac:dyDescent="0.25">
      <c r="B26" s="55" t="s">
        <v>189</v>
      </c>
      <c r="C26" s="4"/>
      <c r="D26" s="4"/>
      <c r="E26" s="5">
        <f ca="1">E25-E24</f>
        <v>-140000</v>
      </c>
      <c r="F26" s="5">
        <f ca="1">F25-F24</f>
        <v>0</v>
      </c>
      <c r="G26" s="5">
        <f t="shared" ref="G26:BL26" ca="1" si="9">G25-G24</f>
        <v>0</v>
      </c>
      <c r="H26" s="5">
        <f t="shared" ca="1" si="9"/>
        <v>0</v>
      </c>
      <c r="I26" s="5">
        <f t="shared" ca="1" si="9"/>
        <v>0</v>
      </c>
      <c r="J26" s="5">
        <f t="shared" ca="1" si="9"/>
        <v>0</v>
      </c>
      <c r="K26" s="5">
        <f t="shared" ca="1" si="9"/>
        <v>0</v>
      </c>
      <c r="L26" s="5">
        <f t="shared" ca="1" si="9"/>
        <v>0</v>
      </c>
      <c r="M26" s="5">
        <f ca="1">M25-M24</f>
        <v>0</v>
      </c>
      <c r="N26" s="5">
        <f t="shared" ca="1" si="9"/>
        <v>0</v>
      </c>
      <c r="O26" s="5">
        <f ca="1">O25-O24</f>
        <v>0</v>
      </c>
      <c r="P26" s="37">
        <f ca="1">P25-P24</f>
        <v>0</v>
      </c>
      <c r="Q26" s="5">
        <f ca="1">Q25-Q24</f>
        <v>0</v>
      </c>
      <c r="R26" s="5">
        <f t="shared" ca="1" si="9"/>
        <v>0</v>
      </c>
      <c r="S26" s="5">
        <f t="shared" ca="1" si="9"/>
        <v>0</v>
      </c>
      <c r="T26" s="5">
        <f t="shared" ca="1" si="9"/>
        <v>0</v>
      </c>
      <c r="U26" s="5">
        <f t="shared" ca="1" si="9"/>
        <v>1294782.7445129016</v>
      </c>
      <c r="V26" s="5">
        <f t="shared" ca="1" si="9"/>
        <v>917446.70049940236</v>
      </c>
      <c r="W26" s="5">
        <f t="shared" ca="1" si="9"/>
        <v>479116.4610050614</v>
      </c>
      <c r="X26" s="5">
        <f t="shared" ca="1" si="9"/>
        <v>35458.44924676558</v>
      </c>
      <c r="Y26" s="5">
        <f t="shared" ca="1" si="9"/>
        <v>35588.440829255618</v>
      </c>
      <c r="Z26" s="5">
        <f t="shared" ca="1" si="9"/>
        <v>35718.554721842986</v>
      </c>
      <c r="AA26" s="5">
        <f t="shared" ca="1" si="9"/>
        <v>35848.791035321075</v>
      </c>
      <c r="AB26" s="37">
        <f t="shared" ca="1" si="9"/>
        <v>381979.14988058154</v>
      </c>
      <c r="AC26" s="5">
        <f t="shared" ca="1" si="9"/>
        <v>34670.033521702979</v>
      </c>
      <c r="AD26" s="5">
        <f t="shared" ca="1" si="9"/>
        <v>34800.637763566338</v>
      </c>
      <c r="AE26" s="5">
        <f t="shared" ca="1" si="9"/>
        <v>34931.364870439284</v>
      </c>
      <c r="AF26" s="5">
        <f t="shared" ca="1" si="9"/>
        <v>35062.214953585062</v>
      </c>
      <c r="AG26" s="5">
        <f t="shared" ca="1" si="9"/>
        <v>35193.188124361914</v>
      </c>
      <c r="AH26" s="5">
        <f t="shared" ca="1" si="9"/>
        <v>35324.284494221676</v>
      </c>
      <c r="AI26" s="5">
        <f t="shared" ca="1" si="9"/>
        <v>35218.996238202788</v>
      </c>
      <c r="AJ26" s="5">
        <f t="shared" ca="1" si="9"/>
        <v>35350.339340957347</v>
      </c>
      <c r="AK26" s="5">
        <f t="shared" ca="1" si="9"/>
        <v>35481.805977714714</v>
      </c>
      <c r="AL26" s="5">
        <f t="shared" ca="1" si="9"/>
        <v>35613.396260300651</v>
      </c>
      <c r="AM26" s="5">
        <f t="shared" ca="1" si="9"/>
        <v>35745.110300638713</v>
      </c>
      <c r="AN26" s="37">
        <f t="shared" ca="1" si="9"/>
        <v>430860.94821074326</v>
      </c>
      <c r="AO26" s="5">
        <f t="shared" ca="1" si="9"/>
        <v>34536.612427592743</v>
      </c>
      <c r="AP26" s="5">
        <f t="shared" ca="1" si="9"/>
        <v>34668.698413661681</v>
      </c>
      <c r="AQ26" s="5">
        <f t="shared" ca="1" si="9"/>
        <v>34685.523990730755</v>
      </c>
      <c r="AR26" s="5">
        <f t="shared" ca="1" si="9"/>
        <v>34817.858501962852</v>
      </c>
      <c r="AS26" s="5">
        <f t="shared" ca="1" si="9"/>
        <v>34950.317444464192</v>
      </c>
      <c r="AT26" s="5">
        <f t="shared" ca="1" si="9"/>
        <v>35068.086116003804</v>
      </c>
      <c r="AU26" s="5">
        <f t="shared" ca="1" si="9"/>
        <v>35200.794258888811</v>
      </c>
      <c r="AV26" s="5">
        <f t="shared" ca="1" si="9"/>
        <v>35333.627171080559</v>
      </c>
      <c r="AW26" s="5">
        <f t="shared" ca="1" si="9"/>
        <v>35466.584965445101</v>
      </c>
      <c r="AX26" s="5">
        <f t="shared" ca="1" si="9"/>
        <v>35599.667754949071</v>
      </c>
      <c r="AY26" s="5">
        <f t="shared" ca="1" si="9"/>
        <v>35732.875652648509</v>
      </c>
      <c r="AZ26" s="37">
        <f t="shared" ca="1" si="9"/>
        <v>480866.20877169911</v>
      </c>
      <c r="BA26" s="5">
        <f t="shared" ca="1" si="9"/>
        <v>34526.453465213068</v>
      </c>
      <c r="BB26" s="5">
        <f t="shared" ca="1" si="9"/>
        <v>34660.037366809323</v>
      </c>
      <c r="BC26" s="5">
        <f t="shared" ca="1" si="9"/>
        <v>34793.746829790063</v>
      </c>
      <c r="BD26" s="5">
        <f t="shared" ca="1" si="9"/>
        <v>34832.127422236837</v>
      </c>
      <c r="BE26" s="5">
        <f t="shared" ca="1" si="9"/>
        <v>34966.088348688558</v>
      </c>
      <c r="BF26" s="5">
        <f t="shared" ca="1" si="9"/>
        <v>35100.175177417696</v>
      </c>
      <c r="BG26" s="5">
        <f t="shared" ca="1" si="9"/>
        <v>35234.388022247702</v>
      </c>
      <c r="BH26" s="5">
        <f t="shared" ca="1" si="9"/>
        <v>35368.72699709516</v>
      </c>
      <c r="BI26" s="5">
        <f t="shared" ca="1" si="9"/>
        <v>35503.192215974443</v>
      </c>
      <c r="BJ26" s="5">
        <f t="shared" ca="1" si="9"/>
        <v>35587.783792995848</v>
      </c>
      <c r="BK26" s="5">
        <f t="shared" ca="1" si="9"/>
        <v>35722.501842360944</v>
      </c>
      <c r="BL26" s="37">
        <f t="shared" ca="1" si="9"/>
        <v>30857.346478375606</v>
      </c>
      <c r="BN26" s="27">
        <f ca="1">BN25-BN24</f>
        <v>-140000</v>
      </c>
      <c r="BO26" s="27">
        <f ca="1">BO25-BO24</f>
        <v>3215939.2917311322</v>
      </c>
      <c r="BP26" s="27">
        <f ca="1">BP25-BP24</f>
        <v>818252.32005643472</v>
      </c>
      <c r="BQ26" s="27">
        <f ca="1">BQ25-BQ24</f>
        <v>866926.85546912719</v>
      </c>
      <c r="BR26" s="27">
        <f ca="1">BR25-BR24</f>
        <v>417152.56795920525</v>
      </c>
    </row>
    <row r="28" spans="1:70" x14ac:dyDescent="0.25">
      <c r="A28" s="131"/>
      <c r="B28" s="132" t="s">
        <v>190</v>
      </c>
      <c r="C28" s="133"/>
      <c r="D28" s="133"/>
      <c r="E28" s="34" t="str">
        <f t="shared" ref="E28:BL28" ca="1" si="10">IF(ABS(E22-E26)&lt;0.0001,"ü","û")</f>
        <v>ü</v>
      </c>
      <c r="F28" s="34" t="str">
        <f t="shared" ca="1" si="10"/>
        <v>ü</v>
      </c>
      <c r="G28" s="34" t="str">
        <f t="shared" ca="1" si="10"/>
        <v>ü</v>
      </c>
      <c r="H28" s="34" t="str">
        <f t="shared" ca="1" si="10"/>
        <v>ü</v>
      </c>
      <c r="I28" s="34" t="str">
        <f t="shared" ca="1" si="10"/>
        <v>ü</v>
      </c>
      <c r="J28" s="34" t="str">
        <f ca="1">IF(ABS(J22-J26)&lt;0.0001,"ü","û")</f>
        <v>ü</v>
      </c>
      <c r="K28" s="34" t="str">
        <f t="shared" ca="1" si="10"/>
        <v>ü</v>
      </c>
      <c r="L28" s="34" t="str">
        <f t="shared" ca="1" si="10"/>
        <v>ü</v>
      </c>
      <c r="M28" s="34" t="str">
        <f t="shared" ca="1" si="10"/>
        <v>ü</v>
      </c>
      <c r="N28" s="34" t="str">
        <f t="shared" ca="1" si="10"/>
        <v>ü</v>
      </c>
      <c r="O28" s="34" t="str">
        <f t="shared" ca="1" si="10"/>
        <v>ü</v>
      </c>
      <c r="P28" s="134" t="str">
        <f ca="1">IF(ABS(P22-P26)&lt;0.0001,"ü","û")</f>
        <v>ü</v>
      </c>
      <c r="Q28" s="34" t="str">
        <f t="shared" ca="1" si="10"/>
        <v>ü</v>
      </c>
      <c r="R28" s="34" t="str">
        <f t="shared" ca="1" si="10"/>
        <v>ü</v>
      </c>
      <c r="S28" s="34" t="str">
        <f t="shared" ca="1" si="10"/>
        <v>ü</v>
      </c>
      <c r="T28" s="34" t="str">
        <f t="shared" ca="1" si="10"/>
        <v>ü</v>
      </c>
      <c r="U28" s="34" t="str">
        <f t="shared" ca="1" si="10"/>
        <v>ü</v>
      </c>
      <c r="V28" s="34" t="str">
        <f t="shared" ca="1" si="10"/>
        <v>ü</v>
      </c>
      <c r="W28" s="34" t="str">
        <f t="shared" ca="1" si="10"/>
        <v>ü</v>
      </c>
      <c r="X28" s="34" t="str">
        <f t="shared" ca="1" si="10"/>
        <v>ü</v>
      </c>
      <c r="Y28" s="34" t="str">
        <f t="shared" ca="1" si="10"/>
        <v>ü</v>
      </c>
      <c r="Z28" s="34" t="str">
        <f t="shared" ca="1" si="10"/>
        <v>ü</v>
      </c>
      <c r="AA28" s="34" t="str">
        <f t="shared" ca="1" si="10"/>
        <v>ü</v>
      </c>
      <c r="AB28" s="134" t="str">
        <f t="shared" ca="1" si="10"/>
        <v>ü</v>
      </c>
      <c r="AC28" s="34" t="str">
        <f t="shared" ca="1" si="10"/>
        <v>ü</v>
      </c>
      <c r="AD28" s="34" t="str">
        <f t="shared" ca="1" si="10"/>
        <v>ü</v>
      </c>
      <c r="AE28" s="34" t="str">
        <f t="shared" ca="1" si="10"/>
        <v>ü</v>
      </c>
      <c r="AF28" s="34" t="str">
        <f t="shared" ca="1" si="10"/>
        <v>ü</v>
      </c>
      <c r="AG28" s="34" t="str">
        <f t="shared" ca="1" si="10"/>
        <v>ü</v>
      </c>
      <c r="AH28" s="34" t="str">
        <f t="shared" ca="1" si="10"/>
        <v>ü</v>
      </c>
      <c r="AI28" s="34" t="str">
        <f t="shared" ca="1" si="10"/>
        <v>ü</v>
      </c>
      <c r="AJ28" s="34" t="str">
        <f t="shared" ca="1" si="10"/>
        <v>ü</v>
      </c>
      <c r="AK28" s="34" t="str">
        <f t="shared" ca="1" si="10"/>
        <v>ü</v>
      </c>
      <c r="AL28" s="34" t="str">
        <f t="shared" ca="1" si="10"/>
        <v>ü</v>
      </c>
      <c r="AM28" s="34" t="str">
        <f t="shared" ca="1" si="10"/>
        <v>ü</v>
      </c>
      <c r="AN28" s="134" t="str">
        <f t="shared" ca="1" si="10"/>
        <v>ü</v>
      </c>
      <c r="AO28" s="34" t="str">
        <f t="shared" ca="1" si="10"/>
        <v>ü</v>
      </c>
      <c r="AP28" s="34" t="str">
        <f t="shared" ca="1" si="10"/>
        <v>ü</v>
      </c>
      <c r="AQ28" s="34" t="str">
        <f t="shared" ca="1" si="10"/>
        <v>ü</v>
      </c>
      <c r="AR28" s="34" t="str">
        <f t="shared" ca="1" si="10"/>
        <v>ü</v>
      </c>
      <c r="AS28" s="34" t="str">
        <f t="shared" ca="1" si="10"/>
        <v>ü</v>
      </c>
      <c r="AT28" s="34" t="str">
        <f t="shared" ca="1" si="10"/>
        <v>ü</v>
      </c>
      <c r="AU28" s="34" t="str">
        <f t="shared" ca="1" si="10"/>
        <v>ü</v>
      </c>
      <c r="AV28" s="34" t="str">
        <f t="shared" ca="1" si="10"/>
        <v>ü</v>
      </c>
      <c r="AW28" s="34" t="str">
        <f t="shared" ca="1" si="10"/>
        <v>ü</v>
      </c>
      <c r="AX28" s="34" t="str">
        <f t="shared" ca="1" si="10"/>
        <v>ü</v>
      </c>
      <c r="AY28" s="34" t="str">
        <f t="shared" ca="1" si="10"/>
        <v>ü</v>
      </c>
      <c r="AZ28" s="134" t="str">
        <f t="shared" ca="1" si="10"/>
        <v>ü</v>
      </c>
      <c r="BA28" s="34" t="str">
        <f t="shared" ca="1" si="10"/>
        <v>ü</v>
      </c>
      <c r="BB28" s="34" t="str">
        <f t="shared" ca="1" si="10"/>
        <v>ü</v>
      </c>
      <c r="BC28" s="34" t="str">
        <f t="shared" ca="1" si="10"/>
        <v>ü</v>
      </c>
      <c r="BD28" s="34" t="str">
        <f t="shared" ca="1" si="10"/>
        <v>ü</v>
      </c>
      <c r="BE28" s="34" t="str">
        <f t="shared" ca="1" si="10"/>
        <v>ü</v>
      </c>
      <c r="BF28" s="34" t="str">
        <f t="shared" ca="1" si="10"/>
        <v>ü</v>
      </c>
      <c r="BG28" s="34" t="str">
        <f t="shared" ca="1" si="10"/>
        <v>ü</v>
      </c>
      <c r="BH28" s="34" t="str">
        <f t="shared" ca="1" si="10"/>
        <v>ü</v>
      </c>
      <c r="BI28" s="34" t="str">
        <f t="shared" ca="1" si="10"/>
        <v>ü</v>
      </c>
      <c r="BJ28" s="34" t="str">
        <f t="shared" ca="1" si="10"/>
        <v>ü</v>
      </c>
      <c r="BK28" s="34" t="str">
        <f t="shared" ca="1" si="10"/>
        <v>ü</v>
      </c>
      <c r="BL28" s="134" t="str">
        <f t="shared" ca="1" si="10"/>
        <v>ü</v>
      </c>
      <c r="BN28" s="34" t="str">
        <f ca="1">IF(ABS(BN22-BN26)&lt;0.0001,"ü","û")</f>
        <v>ü</v>
      </c>
      <c r="BO28" s="34" t="str">
        <f ca="1">IF(ABS(BO22-BO26)&lt;0.0001,"ü","û")</f>
        <v>ü</v>
      </c>
      <c r="BP28" s="34" t="str">
        <f ca="1">IF(ABS(BP22-BP26)&lt;0.0001,"ü","û")</f>
        <v>ü</v>
      </c>
      <c r="BQ28" s="34" t="str">
        <f ca="1">IF(ABS(BQ22-BQ26)&lt;0.0001,"ü","û")</f>
        <v>ü</v>
      </c>
      <c r="BR28" s="34" t="str">
        <f ca="1">IF(ABS(BR22-BR26)&lt;0.0001,"ü","û")</f>
        <v>ü</v>
      </c>
    </row>
  </sheetData>
  <sheetProtection algorithmName="SHA-512" hashValue="OlRtMZFkOEtnT8mbT1egsEWlZV8/AJ+sC5KOsikYRf83BwfNgm7UGrQ8WpiZba4vuGsN3lDxWX3vMh4gZWiqsw==" saltValue="Gp7vss8vZ/8mZ8DgJ/+KJg==" spinCount="100000" sheet="1" objects="1" scenarios="1" selectLockedCells="1" selectUnlockedCells="1"/>
  <mergeCells count="1">
    <mergeCell ref="B2:B4"/>
  </mergeCells>
  <conditionalFormatting sqref="A27:BL27 BM27:BM28">
    <cfRule type="expression" dxfId="3" priority="3">
      <formula>IF(ABS(A27)&lt;1000,TRUE,FALSE)</formula>
    </cfRule>
  </conditionalFormatting>
  <conditionalFormatting sqref="A7:BM26">
    <cfRule type="expression" dxfId="2" priority="2">
      <formula>IF(ABS(A7)&lt;1000,TRUE,FALSE)</formula>
    </cfRule>
  </conditionalFormatting>
  <conditionalFormatting sqref="E28:BL28">
    <cfRule type="expression" dxfId="1" priority="4">
      <formula>IF(E28="û",TRUE,FALSE)</formula>
    </cfRule>
  </conditionalFormatting>
  <conditionalFormatting sqref="BN28:BR28">
    <cfRule type="expression" dxfId="0" priority="1">
      <formula>IF(BN28="û",TRUE,FALSE)</formula>
    </cfRule>
  </conditionalFormatting>
  <printOptions horizontalCentered="1"/>
  <pageMargins left="0.5" right="0.5" top="0.75" bottom="0.5" header="0.3" footer="0.3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32</vt:i4>
      </vt:variant>
    </vt:vector>
  </HeadingPairs>
  <TitlesOfParts>
    <vt:vector size="40" baseType="lpstr">
      <vt:lpstr>Welcome</vt:lpstr>
      <vt:lpstr>Inputs</vt:lpstr>
      <vt:lpstr>CapEx</vt:lpstr>
      <vt:lpstr>Credit</vt:lpstr>
      <vt:lpstr>Loans</vt:lpstr>
      <vt:lpstr>Income</vt:lpstr>
      <vt:lpstr>Balance</vt:lpstr>
      <vt:lpstr>CashFlow</vt:lpstr>
      <vt:lpstr>ApplicationFee</vt:lpstr>
      <vt:lpstr>CommissionRate</vt:lpstr>
      <vt:lpstr>CommonStart</vt:lpstr>
      <vt:lpstr>CreditFacilityRate</vt:lpstr>
      <vt:lpstr>DelinquencyFee</vt:lpstr>
      <vt:lpstr>DelinquencyRate</vt:lpstr>
      <vt:lpstr>HeldUntilSale</vt:lpstr>
      <vt:lpstr>LendingRate</vt:lpstr>
      <vt:lpstr>LoanAmount</vt:lpstr>
      <vt:lpstr>LoanGrowthPct</vt:lpstr>
      <vt:lpstr>LoanSalesPct</vt:lpstr>
      <vt:lpstr>LoansStart</vt:lpstr>
      <vt:lpstr>LoanTerm</vt:lpstr>
      <vt:lpstr>LossReservePct</vt:lpstr>
      <vt:lpstr>MinCash</vt:lpstr>
      <vt:lpstr>NotesRate</vt:lpstr>
      <vt:lpstr>NotesStart</vt:lpstr>
      <vt:lpstr>OriginationFeePct</vt:lpstr>
      <vt:lpstr>PreferredStart</vt:lpstr>
      <vt:lpstr>Balance!Print_Area</vt:lpstr>
      <vt:lpstr>CapEx!Print_Area</vt:lpstr>
      <vt:lpstr>CashFlow!Print_Area</vt:lpstr>
      <vt:lpstr>Credit!Print_Area</vt:lpstr>
      <vt:lpstr>Income!Print_Area</vt:lpstr>
      <vt:lpstr>Inputs!Print_Area</vt:lpstr>
      <vt:lpstr>Loans!Print_Area</vt:lpstr>
      <vt:lpstr>Welcome!Print_Area</vt:lpstr>
      <vt:lpstr>ReferralFee</vt:lpstr>
      <vt:lpstr>SalaryLoadPct</vt:lpstr>
      <vt:lpstr>SalePremiumPct</vt:lpstr>
      <vt:lpstr>ServiceFeePct</vt:lpstr>
      <vt:lpstr>TaxRate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Beber</dc:creator>
  <cp:lastModifiedBy>Scott Beber</cp:lastModifiedBy>
  <cp:lastPrinted>2025-06-03T02:52:03Z</cp:lastPrinted>
  <dcterms:created xsi:type="dcterms:W3CDTF">2025-06-02T18:32:53Z</dcterms:created>
  <dcterms:modified xsi:type="dcterms:W3CDTF">2025-06-10T23:39:23Z</dcterms:modified>
</cp:coreProperties>
</file>