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cottsFiles\Documents\Work\Models\Forecast &amp; Valuation\"/>
    </mc:Choice>
  </mc:AlternateContent>
  <xr:revisionPtr revIDLastSave="0" documentId="13_ncr:1_{F62815D2-53F9-4AEB-BF71-20054FA6A0E5}" xr6:coauthVersionLast="47" xr6:coauthVersionMax="47" xr10:uidLastSave="{00000000-0000-0000-0000-000000000000}"/>
  <bookViews>
    <workbookView xWindow="-108" yWindow="-108" windowWidth="23256" windowHeight="12456" tabRatio="839" xr2:uid="{00000000-000D-0000-FFFF-FFFF00000000}"/>
  </bookViews>
  <sheets>
    <sheet name="Welcome" sheetId="45" r:id="rId1"/>
    <sheet name="Drivers" sheetId="53" r:id="rId2"/>
    <sheet name="CapEx" sheetId="27" r:id="rId3"/>
    <sheet name="LoC" sheetId="33" r:id="rId4"/>
    <sheet name="Income" sheetId="15" r:id="rId5"/>
    <sheet name="Balance" sheetId="19" r:id="rId6"/>
    <sheet name="CashFlow" sheetId="28" r:id="rId7"/>
    <sheet name="Valuation" sheetId="22" r:id="rId8"/>
    <sheet name="Analysis" sheetId="57" r:id="rId9"/>
  </sheets>
  <definedNames>
    <definedName name="_xlnm._FilterDatabase" localSheetId="3" hidden="1">LoC!$B$31:$B$39</definedName>
    <definedName name="Commissions">Drivers!$T$17</definedName>
    <definedName name="CommonStart">Drivers!$F$11</definedName>
    <definedName name="CreditRate">Drivers!$N$12</definedName>
    <definedName name="DebtRate">Drivers!$N$11</definedName>
    <definedName name="EquityRate">Drivers!$N$13</definedName>
    <definedName name="InventoryPct">Drivers!$T$16</definedName>
    <definedName name="LoansRate">Drivers!$N$11</definedName>
    <definedName name="LoansStart">Drivers!$H$11</definedName>
    <definedName name="MinCash">Drivers!$T$19</definedName>
    <definedName name="NotesRate">Drivers!$N$10</definedName>
    <definedName name="NotesStart">Drivers!$G$11</definedName>
    <definedName name="PEratio">Drivers!$N$17</definedName>
    <definedName name="PreferredStart">Drivers!$E$11</definedName>
    <definedName name="_xlnm.Print_Area" localSheetId="8">Analysis!$B$2:$BM$35</definedName>
    <definedName name="_xlnm.Print_Area" localSheetId="5">Balance!$K$2:$BR$45</definedName>
    <definedName name="_xlnm.Print_Area" localSheetId="2">CapEx!$B$2:$BR$43</definedName>
    <definedName name="_xlnm.Print_Area" localSheetId="6">CashFlow!$K$2:$BR$45</definedName>
    <definedName name="_xlnm.Print_Area" localSheetId="1">Drivers!$B$2:$AN$53</definedName>
    <definedName name="_xlnm.Print_Area" localSheetId="4">Income!$K$2:$BR$80</definedName>
    <definedName name="_xlnm.Print_Area" localSheetId="3">LoC!$K$2:$BR$48</definedName>
    <definedName name="_xlnm.Print_Area" localSheetId="7">Valuation!$L$2:$BT$45</definedName>
    <definedName name="_xlnm.Print_Area" localSheetId="0">Welcome!$B$2:$D$13</definedName>
    <definedName name="_xlnm.Print_Titles" localSheetId="5">Balance!$B:$D</definedName>
    <definedName name="_xlnm.Print_Titles" localSheetId="2">CapEx!$B:$D</definedName>
    <definedName name="_xlnm.Print_Titles" localSheetId="6">CashFlow!$B:$D</definedName>
    <definedName name="_xlnm.Print_Titles" localSheetId="4">Income!$B:$D</definedName>
    <definedName name="_xlnm.Print_Titles" localSheetId="3">LoC!$B:$D</definedName>
    <definedName name="_xlnm.Print_Titles" localSheetId="7">Valuation!$B:$D</definedName>
    <definedName name="PSratio">Drivers!$N$16</definedName>
    <definedName name="SalaryLoad">Drivers!$T$34</definedName>
    <definedName name="Taxes">Drivers!$T$18</definedName>
    <definedName name="TerminalRate">Drivers!$N$19</definedName>
    <definedName name="WACC">Drivers!$N$14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D73" i="57" l="1"/>
  <c r="ED72" i="57"/>
  <c r="ED71" i="57"/>
  <c r="ED70" i="57"/>
  <c r="ED69" i="57"/>
  <c r="EG62" i="57"/>
  <c r="EB62" i="57"/>
  <c r="EG61" i="57"/>
  <c r="EB61" i="57"/>
  <c r="EB60" i="57"/>
  <c r="EG59" i="57"/>
  <c r="BR22" i="28"/>
  <c r="BQ22" i="28"/>
  <c r="BP22" i="28"/>
  <c r="BO22" i="28"/>
  <c r="BN22" i="28"/>
  <c r="BM22" i="28"/>
  <c r="BL22" i="28"/>
  <c r="BK22" i="28"/>
  <c r="BJ22" i="28"/>
  <c r="BI22" i="28"/>
  <c r="BH22" i="28"/>
  <c r="BG22" i="28"/>
  <c r="BF22" i="28"/>
  <c r="BE22" i="28"/>
  <c r="BD22" i="28"/>
  <c r="BC22" i="28"/>
  <c r="BB22" i="28"/>
  <c r="BA22" i="28"/>
  <c r="AZ22" i="28"/>
  <c r="AY22" i="28"/>
  <c r="AX22" i="28"/>
  <c r="AW22" i="28"/>
  <c r="AV22" i="28"/>
  <c r="AU22" i="28"/>
  <c r="AT22" i="28"/>
  <c r="AS22" i="28"/>
  <c r="AR22" i="28"/>
  <c r="AQ22" i="28"/>
  <c r="AP22" i="28"/>
  <c r="AO22" i="28"/>
  <c r="AN22" i="28"/>
  <c r="AM22" i="28"/>
  <c r="AL22" i="28"/>
  <c r="AK22" i="28"/>
  <c r="AJ22" i="28"/>
  <c r="AI22" i="28"/>
  <c r="AH22" i="28"/>
  <c r="AG22" i="28"/>
  <c r="AF22" i="28"/>
  <c r="AE22" i="28"/>
  <c r="AD22" i="28"/>
  <c r="AC22" i="28"/>
  <c r="AB22" i="28"/>
  <c r="AA22" i="28"/>
  <c r="Z22" i="28"/>
  <c r="Y22" i="28"/>
  <c r="X22" i="28"/>
  <c r="W22" i="28"/>
  <c r="V22" i="28"/>
  <c r="U22" i="28"/>
  <c r="T22" i="28"/>
  <c r="S22" i="28"/>
  <c r="R22" i="28"/>
  <c r="Q22" i="28"/>
  <c r="P22" i="28"/>
  <c r="O22" i="28"/>
  <c r="N22" i="28"/>
  <c r="M22" i="28"/>
  <c r="L22" i="28"/>
  <c r="K22" i="28"/>
  <c r="I22" i="28"/>
  <c r="H22" i="28"/>
  <c r="G22" i="28"/>
  <c r="F22" i="28"/>
  <c r="E22" i="28"/>
  <c r="B21" i="28"/>
  <c r="B20" i="28"/>
  <c r="B18" i="28"/>
  <c r="B17" i="28"/>
  <c r="B16" i="28"/>
  <c r="B10" i="28"/>
  <c r="BR9" i="28"/>
  <c r="BQ9" i="28"/>
  <c r="BP9" i="28"/>
  <c r="BO9" i="28"/>
  <c r="BN9" i="28"/>
  <c r="BM9" i="28"/>
  <c r="BL9" i="28"/>
  <c r="BK9" i="28"/>
  <c r="BJ9" i="28"/>
  <c r="BI9" i="28"/>
  <c r="BH9" i="28"/>
  <c r="BG9" i="28"/>
  <c r="BF9" i="28"/>
  <c r="BE9" i="28"/>
  <c r="BD9" i="28"/>
  <c r="BC9" i="28"/>
  <c r="BB9" i="28"/>
  <c r="BA9" i="28"/>
  <c r="AZ9" i="28"/>
  <c r="AY9" i="28"/>
  <c r="AX9" i="28"/>
  <c r="AW9" i="28"/>
  <c r="AV9" i="28"/>
  <c r="AU9" i="28"/>
  <c r="AT9" i="28"/>
  <c r="AS9" i="28"/>
  <c r="AR9" i="28"/>
  <c r="AQ9" i="28"/>
  <c r="AP9" i="28"/>
  <c r="AO9" i="28"/>
  <c r="AN9" i="28"/>
  <c r="AM9" i="28"/>
  <c r="AL9" i="28"/>
  <c r="AK9" i="28"/>
  <c r="AJ9" i="28"/>
  <c r="AI9" i="28"/>
  <c r="AH9" i="28"/>
  <c r="AG9" i="28"/>
  <c r="AF9" i="28"/>
  <c r="AE9" i="28"/>
  <c r="AD9" i="28"/>
  <c r="AC9" i="28"/>
  <c r="AB9" i="28"/>
  <c r="AA9" i="28"/>
  <c r="Z9" i="28"/>
  <c r="Y9" i="28"/>
  <c r="X9" i="28"/>
  <c r="W9" i="28"/>
  <c r="V9" i="28"/>
  <c r="U9" i="28"/>
  <c r="T9" i="28"/>
  <c r="S9" i="28"/>
  <c r="R9" i="28"/>
  <c r="Q9" i="28"/>
  <c r="P9" i="28"/>
  <c r="O9" i="28"/>
  <c r="N9" i="28"/>
  <c r="M9" i="28"/>
  <c r="L9" i="28"/>
  <c r="K9" i="28"/>
  <c r="I9" i="28"/>
  <c r="H9" i="28"/>
  <c r="G9" i="28"/>
  <c r="F9" i="28"/>
  <c r="E9" i="28"/>
  <c r="B9" i="28"/>
  <c r="B8" i="28"/>
  <c r="D34" i="19"/>
  <c r="D33" i="19"/>
  <c r="D30" i="19"/>
  <c r="D28" i="19"/>
  <c r="K17" i="19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I8" i="19"/>
  <c r="H8" i="19"/>
  <c r="G8" i="19"/>
  <c r="F8" i="19"/>
  <c r="E8" i="19"/>
  <c r="BR75" i="15"/>
  <c r="BQ75" i="15"/>
  <c r="BP75" i="15"/>
  <c r="BO75" i="15"/>
  <c r="BN75" i="15"/>
  <c r="BM75" i="15"/>
  <c r="BL75" i="15"/>
  <c r="BK75" i="15"/>
  <c r="BJ75" i="15"/>
  <c r="BI75" i="15"/>
  <c r="BH75" i="15"/>
  <c r="BG75" i="15"/>
  <c r="BF75" i="15"/>
  <c r="BE75" i="15"/>
  <c r="BD75" i="15"/>
  <c r="BC75" i="15"/>
  <c r="BB75" i="15"/>
  <c r="BA75" i="15"/>
  <c r="AZ75" i="15"/>
  <c r="AY75" i="15"/>
  <c r="AX75" i="15"/>
  <c r="AW75" i="15"/>
  <c r="AV75" i="15"/>
  <c r="AU75" i="15"/>
  <c r="AT75" i="15"/>
  <c r="AS75" i="15"/>
  <c r="AR75" i="15"/>
  <c r="AQ75" i="15"/>
  <c r="AP75" i="15"/>
  <c r="AO75" i="15"/>
  <c r="AN75" i="15"/>
  <c r="AM75" i="15"/>
  <c r="AL75" i="15"/>
  <c r="AK75" i="15"/>
  <c r="AJ75" i="15"/>
  <c r="AI75" i="15"/>
  <c r="AH75" i="15"/>
  <c r="AG75" i="15"/>
  <c r="AF75" i="15"/>
  <c r="AE75" i="15"/>
  <c r="AD75" i="15"/>
  <c r="AC75" i="15"/>
  <c r="AB75" i="15"/>
  <c r="AA75" i="15"/>
  <c r="Z75" i="15"/>
  <c r="Y75" i="15"/>
  <c r="X75" i="15"/>
  <c r="W75" i="15"/>
  <c r="V75" i="15"/>
  <c r="U75" i="15"/>
  <c r="T75" i="15"/>
  <c r="S75" i="15"/>
  <c r="R75" i="15"/>
  <c r="Q75" i="15"/>
  <c r="P75" i="15"/>
  <c r="O75" i="15"/>
  <c r="N75" i="15"/>
  <c r="M75" i="15"/>
  <c r="L75" i="15"/>
  <c r="K75" i="15"/>
  <c r="I75" i="15"/>
  <c r="H75" i="15"/>
  <c r="G75" i="15"/>
  <c r="F75" i="15"/>
  <c r="E75" i="15"/>
  <c r="BR60" i="15"/>
  <c r="BQ60" i="15"/>
  <c r="BP60" i="15"/>
  <c r="BO60" i="15"/>
  <c r="BN60" i="15"/>
  <c r="BM60" i="15"/>
  <c r="BL60" i="15"/>
  <c r="BK60" i="15"/>
  <c r="BJ60" i="15"/>
  <c r="BI60" i="15"/>
  <c r="BH60" i="15"/>
  <c r="BG60" i="15"/>
  <c r="BF60" i="15"/>
  <c r="BE60" i="15"/>
  <c r="BD60" i="15"/>
  <c r="BC60" i="15"/>
  <c r="BB60" i="15"/>
  <c r="BA60" i="15"/>
  <c r="AZ60" i="15"/>
  <c r="AY60" i="15"/>
  <c r="AX60" i="15"/>
  <c r="AW60" i="15"/>
  <c r="AV60" i="15"/>
  <c r="AU60" i="15"/>
  <c r="AT60" i="15"/>
  <c r="AS60" i="15"/>
  <c r="AR60" i="15"/>
  <c r="AQ60" i="15"/>
  <c r="AP60" i="15"/>
  <c r="AO60" i="15"/>
  <c r="AN60" i="15"/>
  <c r="AM60" i="15"/>
  <c r="AL60" i="15"/>
  <c r="AK60" i="15"/>
  <c r="AJ60" i="15"/>
  <c r="AI60" i="15"/>
  <c r="AH60" i="15"/>
  <c r="AG60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I60" i="15"/>
  <c r="H60" i="15"/>
  <c r="G60" i="15"/>
  <c r="F60" i="15"/>
  <c r="E60" i="15"/>
  <c r="B60" i="15"/>
  <c r="BR59" i="15"/>
  <c r="BQ59" i="15"/>
  <c r="BP59" i="15"/>
  <c r="BO59" i="15"/>
  <c r="BN59" i="15"/>
  <c r="BM59" i="15"/>
  <c r="BL59" i="15"/>
  <c r="BK59" i="15"/>
  <c r="BJ59" i="15"/>
  <c r="BI59" i="15"/>
  <c r="BH59" i="15"/>
  <c r="BG59" i="15"/>
  <c r="BF59" i="15"/>
  <c r="BE59" i="15"/>
  <c r="BD59" i="15"/>
  <c r="BC59" i="15"/>
  <c r="BB59" i="15"/>
  <c r="BA59" i="15"/>
  <c r="AZ59" i="15"/>
  <c r="AY59" i="15"/>
  <c r="AX59" i="15"/>
  <c r="AW59" i="15"/>
  <c r="AV59" i="15"/>
  <c r="AU59" i="15"/>
  <c r="AT59" i="15"/>
  <c r="AS59" i="15"/>
  <c r="AR59" i="15"/>
  <c r="AQ59" i="15"/>
  <c r="AP59" i="15"/>
  <c r="AO59" i="15"/>
  <c r="AN59" i="15"/>
  <c r="AM59" i="15"/>
  <c r="AL59" i="15"/>
  <c r="AK59" i="15"/>
  <c r="AJ59" i="15"/>
  <c r="AI59" i="15"/>
  <c r="AH59" i="15"/>
  <c r="AG59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I59" i="15"/>
  <c r="H59" i="15"/>
  <c r="G59" i="15"/>
  <c r="F59" i="15"/>
  <c r="E59" i="15"/>
  <c r="C59" i="15"/>
  <c r="B59" i="15"/>
  <c r="BR58" i="15"/>
  <c r="BQ58" i="15"/>
  <c r="BP58" i="15"/>
  <c r="BO58" i="15"/>
  <c r="BN58" i="15"/>
  <c r="BM58" i="15"/>
  <c r="BL58" i="15"/>
  <c r="BK58" i="15"/>
  <c r="BJ58" i="15"/>
  <c r="BI58" i="15"/>
  <c r="BH58" i="15"/>
  <c r="BG58" i="15"/>
  <c r="BF58" i="15"/>
  <c r="BE58" i="15"/>
  <c r="BD58" i="15"/>
  <c r="BC58" i="15"/>
  <c r="BB58" i="15"/>
  <c r="BA58" i="15"/>
  <c r="AZ58" i="15"/>
  <c r="AY58" i="15"/>
  <c r="AX58" i="15"/>
  <c r="AW58" i="15"/>
  <c r="AV58" i="15"/>
  <c r="AU58" i="15"/>
  <c r="AT58" i="15"/>
  <c r="AS58" i="15"/>
  <c r="AR58" i="15"/>
  <c r="AQ58" i="15"/>
  <c r="AP58" i="15"/>
  <c r="AO58" i="15"/>
  <c r="AN58" i="15"/>
  <c r="AM58" i="15"/>
  <c r="AL58" i="15"/>
  <c r="AK58" i="15"/>
  <c r="AJ58" i="15"/>
  <c r="AI58" i="15"/>
  <c r="AH58" i="15"/>
  <c r="AG58" i="15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I58" i="15"/>
  <c r="H58" i="15"/>
  <c r="G58" i="15"/>
  <c r="F58" i="15"/>
  <c r="E58" i="15"/>
  <c r="C58" i="15"/>
  <c r="B58" i="15"/>
  <c r="BR57" i="15"/>
  <c r="BQ57" i="15"/>
  <c r="BP57" i="15"/>
  <c r="BO57" i="15"/>
  <c r="BN57" i="15"/>
  <c r="BM57" i="15"/>
  <c r="BL57" i="15"/>
  <c r="BK57" i="15"/>
  <c r="BJ57" i="15"/>
  <c r="BI57" i="15"/>
  <c r="BH57" i="15"/>
  <c r="BG57" i="15"/>
  <c r="BF57" i="15"/>
  <c r="BE57" i="15"/>
  <c r="BD57" i="15"/>
  <c r="BC57" i="15"/>
  <c r="BB57" i="15"/>
  <c r="BA57" i="15"/>
  <c r="AZ57" i="15"/>
  <c r="AY57" i="15"/>
  <c r="AX57" i="15"/>
  <c r="AW57" i="15"/>
  <c r="AV57" i="15"/>
  <c r="AU57" i="15"/>
  <c r="AT57" i="15"/>
  <c r="AS57" i="15"/>
  <c r="AR57" i="15"/>
  <c r="AQ57" i="15"/>
  <c r="AP57" i="15"/>
  <c r="AO57" i="15"/>
  <c r="AN57" i="15"/>
  <c r="AM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I57" i="15"/>
  <c r="H57" i="15"/>
  <c r="G57" i="15"/>
  <c r="F57" i="15"/>
  <c r="E57" i="15"/>
  <c r="C57" i="15"/>
  <c r="B57" i="15"/>
  <c r="BR56" i="15"/>
  <c r="BQ56" i="15"/>
  <c r="BP56" i="15"/>
  <c r="BO56" i="15"/>
  <c r="BN56" i="15"/>
  <c r="BM56" i="15"/>
  <c r="BL56" i="15"/>
  <c r="BK56" i="15"/>
  <c r="BJ56" i="15"/>
  <c r="BI56" i="15"/>
  <c r="BH56" i="15"/>
  <c r="BG56" i="15"/>
  <c r="BF56" i="15"/>
  <c r="BE56" i="15"/>
  <c r="BD56" i="15"/>
  <c r="BC56" i="15"/>
  <c r="BB56" i="15"/>
  <c r="BA56" i="15"/>
  <c r="AZ56" i="15"/>
  <c r="AY56" i="15"/>
  <c r="AX56" i="15"/>
  <c r="AW56" i="15"/>
  <c r="AV56" i="15"/>
  <c r="AU56" i="15"/>
  <c r="AT56" i="15"/>
  <c r="AS56" i="15"/>
  <c r="AR56" i="15"/>
  <c r="AQ56" i="15"/>
  <c r="AP56" i="15"/>
  <c r="AO56" i="15"/>
  <c r="AN56" i="15"/>
  <c r="AM56" i="15"/>
  <c r="AL56" i="15"/>
  <c r="AK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I56" i="15"/>
  <c r="H56" i="15"/>
  <c r="G56" i="15"/>
  <c r="F56" i="15"/>
  <c r="E56" i="15"/>
  <c r="C56" i="15"/>
  <c r="B56" i="15"/>
  <c r="BR55" i="15"/>
  <c r="BR61" i="15" s="1"/>
  <c r="BQ55" i="15"/>
  <c r="BQ61" i="15" s="1"/>
  <c r="BP55" i="15"/>
  <c r="BP61" i="15" s="1"/>
  <c r="BO55" i="15"/>
  <c r="BO61" i="15" s="1"/>
  <c r="BN55" i="15"/>
  <c r="BN61" i="15" s="1"/>
  <c r="BM55" i="15"/>
  <c r="BM61" i="15" s="1"/>
  <c r="BL55" i="15"/>
  <c r="BL61" i="15" s="1"/>
  <c r="BK55" i="15"/>
  <c r="BK61" i="15" s="1"/>
  <c r="BJ55" i="15"/>
  <c r="BJ61" i="15" s="1"/>
  <c r="BI55" i="15"/>
  <c r="BI61" i="15" s="1"/>
  <c r="BH55" i="15"/>
  <c r="BH61" i="15" s="1"/>
  <c r="BG55" i="15"/>
  <c r="BG61" i="15" s="1"/>
  <c r="BF55" i="15"/>
  <c r="BF61" i="15" s="1"/>
  <c r="BE55" i="15"/>
  <c r="BE61" i="15" s="1"/>
  <c r="BD55" i="15"/>
  <c r="BD61" i="15" s="1"/>
  <c r="BC55" i="15"/>
  <c r="BC61" i="15" s="1"/>
  <c r="BB55" i="15"/>
  <c r="BB61" i="15" s="1"/>
  <c r="BA55" i="15"/>
  <c r="BA61" i="15" s="1"/>
  <c r="AZ55" i="15"/>
  <c r="AZ61" i="15" s="1"/>
  <c r="AY55" i="15"/>
  <c r="AY61" i="15" s="1"/>
  <c r="AX55" i="15"/>
  <c r="AX61" i="15" s="1"/>
  <c r="AW55" i="15"/>
  <c r="AW61" i="15" s="1"/>
  <c r="AV55" i="15"/>
  <c r="AV61" i="15" s="1"/>
  <c r="AU55" i="15"/>
  <c r="AU61" i="15" s="1"/>
  <c r="AT55" i="15"/>
  <c r="AT61" i="15" s="1"/>
  <c r="AS55" i="15"/>
  <c r="AS61" i="15" s="1"/>
  <c r="AR55" i="15"/>
  <c r="AR61" i="15" s="1"/>
  <c r="AQ55" i="15"/>
  <c r="AQ61" i="15" s="1"/>
  <c r="AP55" i="15"/>
  <c r="AP61" i="15" s="1"/>
  <c r="AO55" i="15"/>
  <c r="AO61" i="15" s="1"/>
  <c r="AN55" i="15"/>
  <c r="AN61" i="15" s="1"/>
  <c r="AM55" i="15"/>
  <c r="AM61" i="15" s="1"/>
  <c r="AL55" i="15"/>
  <c r="AL61" i="15" s="1"/>
  <c r="AK55" i="15"/>
  <c r="AK61" i="15" s="1"/>
  <c r="AJ55" i="15"/>
  <c r="AJ61" i="15" s="1"/>
  <c r="AI55" i="15"/>
  <c r="AI61" i="15" s="1"/>
  <c r="AH55" i="15"/>
  <c r="AH61" i="15" s="1"/>
  <c r="AG55" i="15"/>
  <c r="AG61" i="15" s="1"/>
  <c r="AF55" i="15"/>
  <c r="AF61" i="15" s="1"/>
  <c r="AE55" i="15"/>
  <c r="AE61" i="15" s="1"/>
  <c r="AD55" i="15"/>
  <c r="AD61" i="15" s="1"/>
  <c r="AC55" i="15"/>
  <c r="AC61" i="15" s="1"/>
  <c r="AB55" i="15"/>
  <c r="AA55" i="15"/>
  <c r="AA61" i="15" s="1"/>
  <c r="Z55" i="15"/>
  <c r="Z61" i="15" s="1"/>
  <c r="Y55" i="15"/>
  <c r="Y61" i="15" s="1"/>
  <c r="X55" i="15"/>
  <c r="X61" i="15" s="1"/>
  <c r="W55" i="15"/>
  <c r="W61" i="15" s="1"/>
  <c r="V55" i="15"/>
  <c r="V61" i="15" s="1"/>
  <c r="U55" i="15"/>
  <c r="U61" i="15" s="1"/>
  <c r="T55" i="15"/>
  <c r="T61" i="15" s="1"/>
  <c r="S55" i="15"/>
  <c r="S61" i="15" s="1"/>
  <c r="R55" i="15"/>
  <c r="R61" i="15" s="1"/>
  <c r="Q55" i="15"/>
  <c r="Q61" i="15" s="1"/>
  <c r="P55" i="15"/>
  <c r="P61" i="15" s="1"/>
  <c r="O55" i="15"/>
  <c r="O61" i="15" s="1"/>
  <c r="N55" i="15"/>
  <c r="N61" i="15" s="1"/>
  <c r="M55" i="15"/>
  <c r="M61" i="15" s="1"/>
  <c r="L55" i="15"/>
  <c r="K55" i="15"/>
  <c r="K61" i="15" s="1"/>
  <c r="C55" i="15"/>
  <c r="B55" i="15"/>
  <c r="BR54" i="15"/>
  <c r="BQ54" i="15"/>
  <c r="BP54" i="15"/>
  <c r="BO54" i="15"/>
  <c r="BN54" i="15"/>
  <c r="BM54" i="15"/>
  <c r="BL54" i="15"/>
  <c r="BK54" i="15"/>
  <c r="BJ54" i="15"/>
  <c r="BI54" i="15"/>
  <c r="BH54" i="15"/>
  <c r="BG54" i="15"/>
  <c r="BF54" i="15"/>
  <c r="BE54" i="15"/>
  <c r="BD54" i="15"/>
  <c r="BC54" i="15"/>
  <c r="BB54" i="15"/>
  <c r="BA54" i="15"/>
  <c r="AZ54" i="15"/>
  <c r="AY54" i="15"/>
  <c r="AX54" i="15"/>
  <c r="AW54" i="15"/>
  <c r="AV54" i="15"/>
  <c r="AU54" i="15"/>
  <c r="AT54" i="15"/>
  <c r="AS54" i="15"/>
  <c r="AR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I54" i="15"/>
  <c r="H54" i="15"/>
  <c r="G54" i="15"/>
  <c r="F54" i="15"/>
  <c r="E54" i="15"/>
  <c r="C54" i="15"/>
  <c r="B54" i="15"/>
  <c r="BR53" i="15"/>
  <c r="BQ53" i="15"/>
  <c r="BP53" i="15"/>
  <c r="BO53" i="15"/>
  <c r="BN53" i="15"/>
  <c r="BM53" i="15"/>
  <c r="BL53" i="15"/>
  <c r="BK53" i="15"/>
  <c r="BJ53" i="15"/>
  <c r="BI53" i="15"/>
  <c r="BH53" i="15"/>
  <c r="BG53" i="15"/>
  <c r="BF53" i="15"/>
  <c r="BE53" i="15"/>
  <c r="BD53" i="15"/>
  <c r="BC53" i="15"/>
  <c r="BB53" i="15"/>
  <c r="BA53" i="15"/>
  <c r="AZ53" i="15"/>
  <c r="AY53" i="15"/>
  <c r="AX53" i="15"/>
  <c r="AW53" i="15"/>
  <c r="AV53" i="15"/>
  <c r="AU53" i="15"/>
  <c r="AT53" i="15"/>
  <c r="AS53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I53" i="15"/>
  <c r="H53" i="15"/>
  <c r="G53" i="15"/>
  <c r="F53" i="15"/>
  <c r="E53" i="15"/>
  <c r="C53" i="15"/>
  <c r="B53" i="15"/>
  <c r="BR52" i="15"/>
  <c r="BQ52" i="15"/>
  <c r="BP52" i="15"/>
  <c r="BO52" i="15"/>
  <c r="BN52" i="15"/>
  <c r="BM52" i="15"/>
  <c r="BL52" i="15"/>
  <c r="BK52" i="15"/>
  <c r="BJ52" i="15"/>
  <c r="BI52" i="15"/>
  <c r="BH52" i="15"/>
  <c r="BG52" i="15"/>
  <c r="BF52" i="15"/>
  <c r="BE52" i="15"/>
  <c r="BD52" i="15"/>
  <c r="BC52" i="15"/>
  <c r="BB52" i="15"/>
  <c r="BA52" i="15"/>
  <c r="AZ52" i="15"/>
  <c r="AY52" i="15"/>
  <c r="AX52" i="15"/>
  <c r="AW52" i="15"/>
  <c r="AV52" i="15"/>
  <c r="AU52" i="15"/>
  <c r="AT52" i="15"/>
  <c r="AS52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I52" i="15"/>
  <c r="H52" i="15"/>
  <c r="G52" i="15"/>
  <c r="F52" i="15"/>
  <c r="E52" i="15"/>
  <c r="C52" i="15"/>
  <c r="B52" i="15"/>
  <c r="BR51" i="15"/>
  <c r="BQ51" i="15"/>
  <c r="BP51" i="15"/>
  <c r="BO51" i="15"/>
  <c r="BN51" i="15"/>
  <c r="BM51" i="15"/>
  <c r="BL51" i="15"/>
  <c r="BK51" i="15"/>
  <c r="BJ51" i="15"/>
  <c r="BI51" i="15"/>
  <c r="BH51" i="15"/>
  <c r="BG51" i="15"/>
  <c r="BF51" i="15"/>
  <c r="BE51" i="15"/>
  <c r="BD51" i="15"/>
  <c r="BC51" i="15"/>
  <c r="BB51" i="15"/>
  <c r="BA51" i="15"/>
  <c r="AZ51" i="15"/>
  <c r="AY51" i="15"/>
  <c r="AX51" i="15"/>
  <c r="AW51" i="15"/>
  <c r="AV51" i="15"/>
  <c r="AU51" i="15"/>
  <c r="AT51" i="15"/>
  <c r="AS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I51" i="15"/>
  <c r="H51" i="15"/>
  <c r="G51" i="15"/>
  <c r="F51" i="15"/>
  <c r="E51" i="15"/>
  <c r="C51" i="15"/>
  <c r="B51" i="15"/>
  <c r="BR50" i="15"/>
  <c r="BQ50" i="15"/>
  <c r="BP50" i="15"/>
  <c r="BO50" i="15"/>
  <c r="BN50" i="15"/>
  <c r="BM50" i="15"/>
  <c r="BL50" i="15"/>
  <c r="BK50" i="15"/>
  <c r="BJ50" i="15"/>
  <c r="BI50" i="15"/>
  <c r="BH50" i="15"/>
  <c r="BG50" i="15"/>
  <c r="BF50" i="15"/>
  <c r="BE50" i="15"/>
  <c r="BD50" i="15"/>
  <c r="BC50" i="15"/>
  <c r="BB50" i="15"/>
  <c r="BA50" i="15"/>
  <c r="AZ50" i="15"/>
  <c r="AY50" i="15"/>
  <c r="AX50" i="15"/>
  <c r="AW50" i="15"/>
  <c r="AV50" i="15"/>
  <c r="AU50" i="15"/>
  <c r="AT50" i="15"/>
  <c r="AS50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I50" i="15"/>
  <c r="H50" i="15"/>
  <c r="G50" i="15"/>
  <c r="F50" i="15"/>
  <c r="E50" i="15"/>
  <c r="BR49" i="15"/>
  <c r="BQ49" i="15"/>
  <c r="BP49" i="15"/>
  <c r="BO49" i="15"/>
  <c r="BN49" i="15"/>
  <c r="BM49" i="15"/>
  <c r="BL49" i="15"/>
  <c r="BK49" i="15"/>
  <c r="BJ49" i="15"/>
  <c r="BI49" i="15"/>
  <c r="BH49" i="15"/>
  <c r="BG49" i="15"/>
  <c r="BF49" i="15"/>
  <c r="BE49" i="15"/>
  <c r="BD49" i="15"/>
  <c r="BC49" i="15"/>
  <c r="BB49" i="15"/>
  <c r="BA49" i="15"/>
  <c r="AZ49" i="15"/>
  <c r="AY49" i="15"/>
  <c r="AX49" i="15"/>
  <c r="AW49" i="15"/>
  <c r="AV49" i="15"/>
  <c r="AU49" i="15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I49" i="15"/>
  <c r="H49" i="15"/>
  <c r="G49" i="15"/>
  <c r="F49" i="15"/>
  <c r="E49" i="15"/>
  <c r="B49" i="15"/>
  <c r="BR48" i="15"/>
  <c r="BQ48" i="15"/>
  <c r="BP48" i="15"/>
  <c r="BO48" i="15"/>
  <c r="BN48" i="15"/>
  <c r="BM48" i="15"/>
  <c r="BL48" i="15"/>
  <c r="BK48" i="15"/>
  <c r="BJ48" i="15"/>
  <c r="BI48" i="15"/>
  <c r="BH48" i="15"/>
  <c r="BG48" i="15"/>
  <c r="BF48" i="15"/>
  <c r="BE48" i="15"/>
  <c r="BD48" i="15"/>
  <c r="BC48" i="15"/>
  <c r="BB48" i="15"/>
  <c r="BA48" i="15"/>
  <c r="AZ48" i="15"/>
  <c r="AY48" i="15"/>
  <c r="AX48" i="15"/>
  <c r="AW48" i="15"/>
  <c r="AV48" i="15"/>
  <c r="AU48" i="15"/>
  <c r="AT48" i="15"/>
  <c r="AS48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I48" i="15"/>
  <c r="H48" i="15"/>
  <c r="G48" i="15"/>
  <c r="F48" i="15"/>
  <c r="E48" i="15"/>
  <c r="B48" i="15"/>
  <c r="BR47" i="15"/>
  <c r="BQ47" i="15"/>
  <c r="BP47" i="15"/>
  <c r="BO47" i="15"/>
  <c r="BN47" i="15"/>
  <c r="BM47" i="15"/>
  <c r="BL47" i="15"/>
  <c r="BK47" i="15"/>
  <c r="BJ47" i="15"/>
  <c r="BI47" i="15"/>
  <c r="BH47" i="15"/>
  <c r="BG47" i="15"/>
  <c r="BF47" i="15"/>
  <c r="BE47" i="15"/>
  <c r="BD47" i="15"/>
  <c r="BC47" i="15"/>
  <c r="BB47" i="15"/>
  <c r="BA47" i="15"/>
  <c r="AZ47" i="15"/>
  <c r="AY47" i="15"/>
  <c r="AX47" i="15"/>
  <c r="AW47" i="15"/>
  <c r="AV47" i="15"/>
  <c r="AU47" i="15"/>
  <c r="AT47" i="15"/>
  <c r="AS47" i="15"/>
  <c r="AR47" i="15"/>
  <c r="AQ47" i="15"/>
  <c r="AP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I47" i="15"/>
  <c r="H47" i="15"/>
  <c r="G47" i="15"/>
  <c r="F47" i="15"/>
  <c r="E47" i="15"/>
  <c r="B47" i="15"/>
  <c r="BR46" i="15"/>
  <c r="BQ46" i="15"/>
  <c r="BP46" i="15"/>
  <c r="BO46" i="15"/>
  <c r="BN46" i="15"/>
  <c r="BM46" i="15"/>
  <c r="BL46" i="15"/>
  <c r="BK46" i="15"/>
  <c r="BJ46" i="15"/>
  <c r="BI46" i="15"/>
  <c r="BH46" i="15"/>
  <c r="BG46" i="15"/>
  <c r="BF46" i="15"/>
  <c r="BE46" i="15"/>
  <c r="BD46" i="15"/>
  <c r="BC46" i="15"/>
  <c r="BB46" i="15"/>
  <c r="BA46" i="15"/>
  <c r="AZ46" i="15"/>
  <c r="AY46" i="15"/>
  <c r="AX46" i="15"/>
  <c r="AW46" i="15"/>
  <c r="AV46" i="15"/>
  <c r="AU46" i="15"/>
  <c r="AT46" i="15"/>
  <c r="AS46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I46" i="15"/>
  <c r="H46" i="15"/>
  <c r="G46" i="15"/>
  <c r="F46" i="15"/>
  <c r="E46" i="15"/>
  <c r="B46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F45" i="15"/>
  <c r="BE45" i="15"/>
  <c r="BD45" i="15"/>
  <c r="BC45" i="15"/>
  <c r="BB45" i="15"/>
  <c r="BA45" i="15"/>
  <c r="AZ45" i="15"/>
  <c r="AY45" i="15"/>
  <c r="AX45" i="15"/>
  <c r="AW45" i="15"/>
  <c r="AV45" i="15"/>
  <c r="AU45" i="15"/>
  <c r="AT45" i="15"/>
  <c r="AS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I45" i="15"/>
  <c r="H45" i="15"/>
  <c r="G45" i="15"/>
  <c r="F45" i="15"/>
  <c r="E45" i="15"/>
  <c r="B45" i="15"/>
  <c r="BR44" i="15"/>
  <c r="BQ44" i="15"/>
  <c r="BP44" i="15"/>
  <c r="BO44" i="15"/>
  <c r="BN44" i="15"/>
  <c r="BM44" i="15"/>
  <c r="BL44" i="15"/>
  <c r="BK44" i="15"/>
  <c r="BJ44" i="15"/>
  <c r="BI44" i="15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I44" i="15"/>
  <c r="H44" i="15"/>
  <c r="G44" i="15"/>
  <c r="F44" i="15"/>
  <c r="E44" i="15"/>
  <c r="B44" i="15"/>
  <c r="BR43" i="15"/>
  <c r="BQ43" i="15"/>
  <c r="BP43" i="15"/>
  <c r="BO43" i="15"/>
  <c r="BN43" i="15"/>
  <c r="BM43" i="15"/>
  <c r="BL43" i="15"/>
  <c r="BK43" i="15"/>
  <c r="BJ43" i="15"/>
  <c r="BI43" i="15"/>
  <c r="BH43" i="15"/>
  <c r="BG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I43" i="15"/>
  <c r="H43" i="15"/>
  <c r="G43" i="15"/>
  <c r="F43" i="15"/>
  <c r="E43" i="15"/>
  <c r="B43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I42" i="15"/>
  <c r="H42" i="15"/>
  <c r="G42" i="15"/>
  <c r="F42" i="15"/>
  <c r="E42" i="15"/>
  <c r="B42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I41" i="15"/>
  <c r="H41" i="15"/>
  <c r="G41" i="15"/>
  <c r="F41" i="15"/>
  <c r="E41" i="15"/>
  <c r="B41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E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I39" i="15"/>
  <c r="H39" i="15"/>
  <c r="G39" i="15"/>
  <c r="F39" i="15"/>
  <c r="E39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U38" i="15"/>
  <c r="AT38" i="15"/>
  <c r="AS38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I38" i="15"/>
  <c r="H38" i="15"/>
  <c r="G38" i="15"/>
  <c r="F38" i="15"/>
  <c r="E38" i="15"/>
  <c r="B38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I37" i="15"/>
  <c r="H37" i="15"/>
  <c r="G37" i="15"/>
  <c r="F37" i="15"/>
  <c r="E37" i="15"/>
  <c r="B37" i="15"/>
  <c r="BR36" i="15"/>
  <c r="BQ36" i="15"/>
  <c r="BP36" i="15"/>
  <c r="BO36" i="15"/>
  <c r="BN36" i="15"/>
  <c r="BM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I36" i="15"/>
  <c r="H36" i="15"/>
  <c r="G36" i="15"/>
  <c r="F36" i="15"/>
  <c r="E36" i="15"/>
  <c r="B36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I35" i="15"/>
  <c r="H35" i="15"/>
  <c r="G35" i="15"/>
  <c r="F35" i="15"/>
  <c r="E35" i="15"/>
  <c r="B35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I34" i="15"/>
  <c r="H34" i="15"/>
  <c r="G34" i="15"/>
  <c r="F34" i="15"/>
  <c r="E34" i="15"/>
  <c r="B34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I33" i="15"/>
  <c r="H33" i="15"/>
  <c r="G33" i="15"/>
  <c r="F33" i="15"/>
  <c r="E33" i="15"/>
  <c r="B33" i="15"/>
  <c r="BR32" i="15"/>
  <c r="BQ32" i="15"/>
  <c r="BP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C32" i="15"/>
  <c r="BB32" i="15"/>
  <c r="BA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I32" i="15"/>
  <c r="H32" i="15"/>
  <c r="G32" i="15"/>
  <c r="F32" i="15"/>
  <c r="E32" i="15"/>
  <c r="B32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X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I31" i="15"/>
  <c r="H31" i="15"/>
  <c r="G31" i="15"/>
  <c r="F31" i="15"/>
  <c r="E31" i="15"/>
  <c r="B31" i="15"/>
  <c r="BR30" i="15"/>
  <c r="BQ30" i="15"/>
  <c r="BP30" i="15"/>
  <c r="BO30" i="15"/>
  <c r="BN30" i="15"/>
  <c r="BM30" i="15"/>
  <c r="BL30" i="15"/>
  <c r="BK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I30" i="15"/>
  <c r="H30" i="15"/>
  <c r="G30" i="15"/>
  <c r="F30" i="15"/>
  <c r="E30" i="15"/>
  <c r="B30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I29" i="15"/>
  <c r="H29" i="15"/>
  <c r="G29" i="15"/>
  <c r="F29" i="15"/>
  <c r="E29" i="15"/>
  <c r="B29" i="15"/>
  <c r="BR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C26" i="15"/>
  <c r="BB26" i="15"/>
  <c r="BA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I26" i="15"/>
  <c r="H26" i="15"/>
  <c r="G26" i="15"/>
  <c r="F26" i="15"/>
  <c r="E26" i="15"/>
  <c r="B26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I25" i="15"/>
  <c r="H25" i="15"/>
  <c r="G25" i="15"/>
  <c r="F25" i="15"/>
  <c r="E25" i="15"/>
  <c r="B25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I24" i="15"/>
  <c r="H24" i="15"/>
  <c r="G24" i="15"/>
  <c r="F24" i="15"/>
  <c r="E24" i="15"/>
  <c r="B24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E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I23" i="15"/>
  <c r="H23" i="15"/>
  <c r="G23" i="15"/>
  <c r="F23" i="15"/>
  <c r="E23" i="15"/>
  <c r="B23" i="15"/>
  <c r="BR22" i="15"/>
  <c r="BR27" i="15" s="1"/>
  <c r="BQ22" i="15"/>
  <c r="BQ27" i="15" s="1"/>
  <c r="BQ14" i="33" s="1"/>
  <c r="BP22" i="15"/>
  <c r="BP27" i="15" s="1"/>
  <c r="BO22" i="15"/>
  <c r="BO27" i="15" s="1"/>
  <c r="BN22" i="15"/>
  <c r="BN27" i="15" s="1"/>
  <c r="BM22" i="15"/>
  <c r="BM27" i="15" s="1"/>
  <c r="BL22" i="15"/>
  <c r="BL27" i="15" s="1"/>
  <c r="BK22" i="15"/>
  <c r="BK27" i="15" s="1"/>
  <c r="BJ22" i="15"/>
  <c r="BJ27" i="15" s="1"/>
  <c r="BI22" i="15"/>
  <c r="BI27" i="15" s="1"/>
  <c r="BI14" i="33" s="1"/>
  <c r="BH22" i="15"/>
  <c r="BH27" i="15" s="1"/>
  <c r="BG22" i="15"/>
  <c r="BG27" i="15" s="1"/>
  <c r="BG62" i="15" s="1"/>
  <c r="BF22" i="15"/>
  <c r="BF27" i="15" s="1"/>
  <c r="BE22" i="15"/>
  <c r="BE27" i="15" s="1"/>
  <c r="BD22" i="15"/>
  <c r="BD27" i="15" s="1"/>
  <c r="BC22" i="15"/>
  <c r="BC27" i="15" s="1"/>
  <c r="BB22" i="15"/>
  <c r="BB27" i="15" s="1"/>
  <c r="BA22" i="15"/>
  <c r="BA27" i="15" s="1"/>
  <c r="BA14" i="33" s="1"/>
  <c r="AZ22" i="15"/>
  <c r="AZ27" i="15" s="1"/>
  <c r="AY22" i="15"/>
  <c r="AY27" i="15" s="1"/>
  <c r="AX22" i="15"/>
  <c r="AX27" i="15" s="1"/>
  <c r="AW22" i="15"/>
  <c r="AW27" i="15" s="1"/>
  <c r="AV22" i="15"/>
  <c r="AV27" i="15" s="1"/>
  <c r="AU22" i="15"/>
  <c r="AU27" i="15" s="1"/>
  <c r="AU14" i="33" s="1"/>
  <c r="AV16" i="33" s="1"/>
  <c r="AT22" i="15"/>
  <c r="AT27" i="15" s="1"/>
  <c r="AT14" i="33" s="1"/>
  <c r="AS22" i="15"/>
  <c r="AS27" i="15" s="1"/>
  <c r="AR22" i="15"/>
  <c r="AR27" i="15" s="1"/>
  <c r="AQ22" i="15"/>
  <c r="AQ27" i="15" s="1"/>
  <c r="AP22" i="15"/>
  <c r="AP27" i="15" s="1"/>
  <c r="AO22" i="15"/>
  <c r="AO27" i="15" s="1"/>
  <c r="AO14" i="33" s="1"/>
  <c r="AN22" i="15"/>
  <c r="AN27" i="15" s="1"/>
  <c r="AM22" i="15"/>
  <c r="AM27" i="15" s="1"/>
  <c r="AL22" i="15"/>
  <c r="AL27" i="15" s="1"/>
  <c r="AL14" i="33" s="1"/>
  <c r="AK22" i="15"/>
  <c r="AK27" i="15" s="1"/>
  <c r="AK14" i="33" s="1"/>
  <c r="AJ22" i="15"/>
  <c r="AJ27" i="15" s="1"/>
  <c r="AI22" i="15"/>
  <c r="AI27" i="15" s="1"/>
  <c r="AH22" i="15"/>
  <c r="AH27" i="15" s="1"/>
  <c r="AH14" i="33" s="1"/>
  <c r="AG22" i="15"/>
  <c r="AG27" i="15" s="1"/>
  <c r="AF22" i="15"/>
  <c r="AF27" i="15" s="1"/>
  <c r="AE22" i="15"/>
  <c r="AE27" i="15" s="1"/>
  <c r="AD22" i="15"/>
  <c r="AD27" i="15" s="1"/>
  <c r="AD14" i="33" s="1"/>
  <c r="AC22" i="15"/>
  <c r="AC27" i="15" s="1"/>
  <c r="AC14" i="33" s="1"/>
  <c r="AB22" i="15"/>
  <c r="AB27" i="15" s="1"/>
  <c r="AA22" i="15"/>
  <c r="AA27" i="15" s="1"/>
  <c r="Z22" i="15"/>
  <c r="Z27" i="15" s="1"/>
  <c r="Z14" i="33" s="1"/>
  <c r="Y22" i="15"/>
  <c r="Y27" i="15" s="1"/>
  <c r="X22" i="15"/>
  <c r="X27" i="15" s="1"/>
  <c r="W22" i="15"/>
  <c r="W27" i="15" s="1"/>
  <c r="V22" i="15"/>
  <c r="V27" i="15" s="1"/>
  <c r="U22" i="15"/>
  <c r="U27" i="15" s="1"/>
  <c r="U14" i="33" s="1"/>
  <c r="T22" i="15"/>
  <c r="T27" i="15" s="1"/>
  <c r="S22" i="15"/>
  <c r="S27" i="15" s="1"/>
  <c r="S14" i="33" s="1"/>
  <c r="R22" i="15"/>
  <c r="R27" i="15" s="1"/>
  <c r="Q22" i="15"/>
  <c r="Q27" i="15" s="1"/>
  <c r="Q14" i="33" s="1"/>
  <c r="P22" i="15"/>
  <c r="P27" i="15" s="1"/>
  <c r="O22" i="15"/>
  <c r="O27" i="15" s="1"/>
  <c r="N22" i="15"/>
  <c r="N27" i="15" s="1"/>
  <c r="N14" i="33" s="1"/>
  <c r="M22" i="15"/>
  <c r="M27" i="15" s="1"/>
  <c r="M14" i="33" s="1"/>
  <c r="L22" i="15"/>
  <c r="K22" i="15"/>
  <c r="K27" i="15" s="1"/>
  <c r="B22" i="15"/>
  <c r="BR21" i="15"/>
  <c r="BQ21" i="15"/>
  <c r="BP21" i="15"/>
  <c r="BO21" i="15"/>
  <c r="BN21" i="15"/>
  <c r="BM21" i="15"/>
  <c r="BL21" i="15"/>
  <c r="BK21" i="15"/>
  <c r="BJ21" i="15"/>
  <c r="BI21" i="15"/>
  <c r="BH21" i="15"/>
  <c r="BG21" i="15"/>
  <c r="BF21" i="15"/>
  <c r="BE21" i="15"/>
  <c r="BD21" i="15"/>
  <c r="BC21" i="15"/>
  <c r="BB21" i="15"/>
  <c r="BA21" i="15"/>
  <c r="AZ21" i="15"/>
  <c r="AY21" i="15"/>
  <c r="AX21" i="15"/>
  <c r="AW21" i="15"/>
  <c r="AV21" i="15"/>
  <c r="AU21" i="15"/>
  <c r="AT21" i="15"/>
  <c r="AS21" i="15"/>
  <c r="AR21" i="15"/>
  <c r="AQ21" i="15"/>
  <c r="AP21" i="15"/>
  <c r="AO21" i="15"/>
  <c r="AN21" i="15"/>
  <c r="AM21" i="15"/>
  <c r="AL21" i="15"/>
  <c r="AK21" i="15"/>
  <c r="AJ21" i="15"/>
  <c r="AI21" i="15"/>
  <c r="AH21" i="15"/>
  <c r="AG21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I21" i="15"/>
  <c r="H21" i="15"/>
  <c r="G21" i="15"/>
  <c r="F21" i="15"/>
  <c r="E21" i="15"/>
  <c r="B21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I20" i="15"/>
  <c r="H20" i="15"/>
  <c r="G20" i="15"/>
  <c r="F20" i="15"/>
  <c r="E20" i="15"/>
  <c r="B20" i="15"/>
  <c r="BR19" i="15"/>
  <c r="BQ19" i="15"/>
  <c r="BP19" i="15"/>
  <c r="BO19" i="15"/>
  <c r="BN19" i="15"/>
  <c r="BM19" i="15"/>
  <c r="BL19" i="15"/>
  <c r="BK19" i="15"/>
  <c r="BJ19" i="15"/>
  <c r="BI19" i="15"/>
  <c r="BH19" i="15"/>
  <c r="BG19" i="15"/>
  <c r="BF19" i="15"/>
  <c r="BE19" i="15"/>
  <c r="BD19" i="15"/>
  <c r="BC19" i="15"/>
  <c r="BB19" i="15"/>
  <c r="BA19" i="15"/>
  <c r="AZ19" i="15"/>
  <c r="AY19" i="15"/>
  <c r="AX19" i="15"/>
  <c r="AW19" i="15"/>
  <c r="AV19" i="15"/>
  <c r="AU19" i="15"/>
  <c r="AT19" i="15"/>
  <c r="AS19" i="15"/>
  <c r="AR19" i="15"/>
  <c r="AQ19" i="15"/>
  <c r="AP19" i="15"/>
  <c r="AO19" i="15"/>
  <c r="AN19" i="15"/>
  <c r="AM19" i="15"/>
  <c r="AL19" i="15"/>
  <c r="AK19" i="15"/>
  <c r="AJ19" i="15"/>
  <c r="AI19" i="15"/>
  <c r="AH19" i="15"/>
  <c r="AG19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I19" i="15"/>
  <c r="H19" i="15"/>
  <c r="G19" i="15"/>
  <c r="F19" i="15"/>
  <c r="E19" i="15"/>
  <c r="B19" i="15"/>
  <c r="BR18" i="15"/>
  <c r="BQ18" i="15"/>
  <c r="BP18" i="15"/>
  <c r="BO18" i="15"/>
  <c r="BN18" i="15"/>
  <c r="BM18" i="15"/>
  <c r="BL18" i="15"/>
  <c r="BK18" i="15"/>
  <c r="BJ18" i="15"/>
  <c r="BI18" i="15"/>
  <c r="BH18" i="15"/>
  <c r="BG18" i="15"/>
  <c r="BF18" i="15"/>
  <c r="BE18" i="15"/>
  <c r="BD18" i="15"/>
  <c r="BC18" i="15"/>
  <c r="BB18" i="15"/>
  <c r="BA18" i="15"/>
  <c r="AZ18" i="15"/>
  <c r="AY18" i="15"/>
  <c r="AX18" i="15"/>
  <c r="AW18" i="15"/>
  <c r="AV18" i="15"/>
  <c r="AU18" i="15"/>
  <c r="AT18" i="15"/>
  <c r="AS18" i="15"/>
  <c r="AR18" i="15"/>
  <c r="AQ18" i="15"/>
  <c r="AP18" i="15"/>
  <c r="AO18" i="15"/>
  <c r="AN18" i="15"/>
  <c r="AM18" i="15"/>
  <c r="AL18" i="15"/>
  <c r="AK18" i="15"/>
  <c r="AJ18" i="15"/>
  <c r="AI18" i="15"/>
  <c r="AH18" i="15"/>
  <c r="AG18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I18" i="15"/>
  <c r="H18" i="15"/>
  <c r="G18" i="15"/>
  <c r="F18" i="15"/>
  <c r="E18" i="15"/>
  <c r="B18" i="15"/>
  <c r="BR17" i="15"/>
  <c r="BQ17" i="15"/>
  <c r="BP17" i="15"/>
  <c r="BO17" i="15"/>
  <c r="BN17" i="15"/>
  <c r="BM17" i="15"/>
  <c r="BL17" i="15"/>
  <c r="BK17" i="15"/>
  <c r="BJ17" i="15"/>
  <c r="BI17" i="15"/>
  <c r="BH17" i="15"/>
  <c r="BG17" i="15"/>
  <c r="BF17" i="15"/>
  <c r="BE17" i="15"/>
  <c r="BD17" i="15"/>
  <c r="BC17" i="15"/>
  <c r="BB17" i="15"/>
  <c r="BA17" i="15"/>
  <c r="AZ17" i="15"/>
  <c r="AY17" i="15"/>
  <c r="AX17" i="15"/>
  <c r="AW17" i="15"/>
  <c r="AV17" i="15"/>
  <c r="AU17" i="15"/>
  <c r="AT17" i="15"/>
  <c r="AS17" i="15"/>
  <c r="AR17" i="15"/>
  <c r="AQ17" i="15"/>
  <c r="AP17" i="15"/>
  <c r="AO17" i="15"/>
  <c r="AN17" i="15"/>
  <c r="AM17" i="15"/>
  <c r="AL17" i="15"/>
  <c r="AK17" i="15"/>
  <c r="AJ17" i="15"/>
  <c r="AI17" i="15"/>
  <c r="AH17" i="15"/>
  <c r="AG17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I17" i="15"/>
  <c r="H17" i="15"/>
  <c r="G17" i="15"/>
  <c r="F17" i="15"/>
  <c r="E17" i="15"/>
  <c r="B17" i="15"/>
  <c r="BR16" i="15"/>
  <c r="BQ16" i="15"/>
  <c r="BP16" i="15"/>
  <c r="BO16" i="15"/>
  <c r="BN16" i="15"/>
  <c r="BM16" i="15"/>
  <c r="BL16" i="15"/>
  <c r="BK16" i="15"/>
  <c r="BJ16" i="15"/>
  <c r="BI16" i="15"/>
  <c r="BH16" i="15"/>
  <c r="BG16" i="15"/>
  <c r="BF16" i="15"/>
  <c r="BE16" i="15"/>
  <c r="BD16" i="15"/>
  <c r="BC16" i="15"/>
  <c r="BB16" i="15"/>
  <c r="BA16" i="15"/>
  <c r="AZ16" i="15"/>
  <c r="AY16" i="15"/>
  <c r="AX16" i="15"/>
  <c r="AW16" i="15"/>
  <c r="AV16" i="15"/>
  <c r="AU16" i="15"/>
  <c r="AT16" i="15"/>
  <c r="AS16" i="15"/>
  <c r="AR16" i="15"/>
  <c r="AQ16" i="15"/>
  <c r="AP16" i="15"/>
  <c r="AO16" i="15"/>
  <c r="AN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I16" i="15"/>
  <c r="H16" i="15"/>
  <c r="G16" i="15"/>
  <c r="F16" i="15"/>
  <c r="E16" i="15"/>
  <c r="BR15" i="15"/>
  <c r="BQ15" i="15"/>
  <c r="BP15" i="15"/>
  <c r="BO15" i="15"/>
  <c r="BN15" i="15"/>
  <c r="BM15" i="15"/>
  <c r="BL15" i="15"/>
  <c r="BK15" i="15"/>
  <c r="BJ15" i="15"/>
  <c r="BI15" i="15"/>
  <c r="BH15" i="15"/>
  <c r="BG15" i="15"/>
  <c r="BF15" i="15"/>
  <c r="BE15" i="15"/>
  <c r="BD15" i="15"/>
  <c r="BC15" i="15"/>
  <c r="BB15" i="15"/>
  <c r="BA15" i="15"/>
  <c r="AZ15" i="15"/>
  <c r="AY15" i="15"/>
  <c r="AX15" i="15"/>
  <c r="AW15" i="15"/>
  <c r="AV15" i="15"/>
  <c r="AU15" i="15"/>
  <c r="AT15" i="15"/>
  <c r="AS15" i="15"/>
  <c r="AR15" i="15"/>
  <c r="AQ15" i="15"/>
  <c r="AP15" i="15"/>
  <c r="AO15" i="15"/>
  <c r="AN15" i="15"/>
  <c r="AM15" i="15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I15" i="15"/>
  <c r="H15" i="15"/>
  <c r="G15" i="15"/>
  <c r="F15" i="15"/>
  <c r="E15" i="15"/>
  <c r="B15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I14" i="15"/>
  <c r="H14" i="15"/>
  <c r="G14" i="15"/>
  <c r="F14" i="15"/>
  <c r="E14" i="15"/>
  <c r="B14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I13" i="15"/>
  <c r="H13" i="15"/>
  <c r="G13" i="15"/>
  <c r="F13" i="15"/>
  <c r="E13" i="15"/>
  <c r="B13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I12" i="15"/>
  <c r="H12" i="15"/>
  <c r="G12" i="15"/>
  <c r="F12" i="15"/>
  <c r="E12" i="15"/>
  <c r="B12" i="15"/>
  <c r="BR11" i="15"/>
  <c r="BQ11" i="15"/>
  <c r="BP11" i="15"/>
  <c r="BO11" i="15"/>
  <c r="BN11" i="15"/>
  <c r="BM11" i="15"/>
  <c r="BL11" i="15"/>
  <c r="BK11" i="15"/>
  <c r="BJ11" i="15"/>
  <c r="BI11" i="15"/>
  <c r="BH11" i="15"/>
  <c r="BG11" i="15"/>
  <c r="BF11" i="15"/>
  <c r="BE11" i="15"/>
  <c r="BD11" i="15"/>
  <c r="BC11" i="15"/>
  <c r="BB11" i="15"/>
  <c r="BA11" i="15"/>
  <c r="AZ11" i="15"/>
  <c r="AY11" i="15"/>
  <c r="AX11" i="15"/>
  <c r="AW11" i="15"/>
  <c r="AV11" i="15"/>
  <c r="AU11" i="15"/>
  <c r="AT11" i="15"/>
  <c r="AS11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I11" i="15"/>
  <c r="H11" i="15"/>
  <c r="G11" i="15"/>
  <c r="F11" i="15"/>
  <c r="E11" i="15"/>
  <c r="B11" i="15"/>
  <c r="BR10" i="15"/>
  <c r="BQ10" i="15"/>
  <c r="BP10" i="15"/>
  <c r="BO10" i="15"/>
  <c r="BN10" i="15"/>
  <c r="BM10" i="15"/>
  <c r="BL10" i="15"/>
  <c r="BK10" i="15"/>
  <c r="BJ10" i="15"/>
  <c r="BI10" i="15"/>
  <c r="BH10" i="15"/>
  <c r="BG10" i="15"/>
  <c r="BF10" i="15"/>
  <c r="BE10" i="15"/>
  <c r="BD10" i="15"/>
  <c r="BC10" i="15"/>
  <c r="BB10" i="15"/>
  <c r="BA10" i="15"/>
  <c r="AZ10" i="15"/>
  <c r="AY10" i="15"/>
  <c r="AX10" i="15"/>
  <c r="AW10" i="15"/>
  <c r="AV10" i="15"/>
  <c r="AU10" i="15"/>
  <c r="AT10" i="15"/>
  <c r="AS10" i="15"/>
  <c r="AR10" i="15"/>
  <c r="AQ10" i="15"/>
  <c r="AP10" i="15"/>
  <c r="AO10" i="15"/>
  <c r="AN10" i="15"/>
  <c r="AM10" i="15"/>
  <c r="AL10" i="15"/>
  <c r="AK10" i="15"/>
  <c r="AJ10" i="15"/>
  <c r="AI10" i="15"/>
  <c r="AH10" i="15"/>
  <c r="AG10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I10" i="15"/>
  <c r="H10" i="15"/>
  <c r="G10" i="15"/>
  <c r="F10" i="15"/>
  <c r="E10" i="15"/>
  <c r="B10" i="15"/>
  <c r="BR9" i="15"/>
  <c r="BQ9" i="15"/>
  <c r="BP9" i="15"/>
  <c r="BO9" i="15"/>
  <c r="BN9" i="15"/>
  <c r="BM9" i="15"/>
  <c r="BL9" i="15"/>
  <c r="BK9" i="15"/>
  <c r="BJ9" i="15"/>
  <c r="BI9" i="15"/>
  <c r="BH9" i="15"/>
  <c r="BG9" i="15"/>
  <c r="BF9" i="15"/>
  <c r="BE9" i="15"/>
  <c r="BD9" i="15"/>
  <c r="BC9" i="15"/>
  <c r="BB9" i="15"/>
  <c r="BA9" i="15"/>
  <c r="AZ9" i="15"/>
  <c r="AY9" i="15"/>
  <c r="AX9" i="15"/>
  <c r="AW9" i="15"/>
  <c r="AV9" i="15"/>
  <c r="AU9" i="15"/>
  <c r="AT9" i="15"/>
  <c r="AS9" i="15"/>
  <c r="AR9" i="15"/>
  <c r="AQ9" i="15"/>
  <c r="AP9" i="15"/>
  <c r="AO9" i="15"/>
  <c r="AN9" i="15"/>
  <c r="AM9" i="15"/>
  <c r="AL9" i="15"/>
  <c r="AK9" i="15"/>
  <c r="AJ9" i="15"/>
  <c r="AI9" i="15"/>
  <c r="AH9" i="15"/>
  <c r="AG9" i="15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I9" i="15"/>
  <c r="H9" i="15"/>
  <c r="G9" i="15"/>
  <c r="F9" i="15"/>
  <c r="E9" i="15"/>
  <c r="B9" i="15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I8" i="15"/>
  <c r="H8" i="15"/>
  <c r="G8" i="15"/>
  <c r="F8" i="15"/>
  <c r="E8" i="15"/>
  <c r="B8" i="15"/>
  <c r="BR7" i="15"/>
  <c r="BQ7" i="15"/>
  <c r="BP7" i="15"/>
  <c r="BO7" i="15"/>
  <c r="BN7" i="15"/>
  <c r="BM7" i="15"/>
  <c r="BL7" i="15"/>
  <c r="BK7" i="15"/>
  <c r="BJ7" i="15"/>
  <c r="BI7" i="15"/>
  <c r="BH7" i="15"/>
  <c r="BG7" i="15"/>
  <c r="BF7" i="15"/>
  <c r="BE7" i="15"/>
  <c r="BD7" i="15"/>
  <c r="BC7" i="15"/>
  <c r="BB7" i="15"/>
  <c r="BA7" i="15"/>
  <c r="AZ7" i="15"/>
  <c r="AY7" i="15"/>
  <c r="AX7" i="15"/>
  <c r="AW7" i="15"/>
  <c r="AV7" i="15"/>
  <c r="AU7" i="15"/>
  <c r="AT7" i="15"/>
  <c r="AS7" i="15"/>
  <c r="AR7" i="15"/>
  <c r="AQ7" i="15"/>
  <c r="AP7" i="15"/>
  <c r="AO7" i="15"/>
  <c r="AN7" i="15"/>
  <c r="AM7" i="15"/>
  <c r="AL7" i="15"/>
  <c r="AK7" i="15"/>
  <c r="AJ7" i="15"/>
  <c r="AI7" i="15"/>
  <c r="AH7" i="15"/>
  <c r="AG7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I7" i="15"/>
  <c r="H7" i="15"/>
  <c r="G7" i="15"/>
  <c r="F7" i="15"/>
  <c r="E7" i="15"/>
  <c r="B7" i="15"/>
  <c r="BR6" i="15"/>
  <c r="BQ6" i="15"/>
  <c r="BP6" i="15"/>
  <c r="BO6" i="15"/>
  <c r="BN6" i="15"/>
  <c r="BM6" i="15"/>
  <c r="BL6" i="15"/>
  <c r="BK6" i="15"/>
  <c r="BJ6" i="15"/>
  <c r="BI6" i="15"/>
  <c r="BH6" i="15"/>
  <c r="BG6" i="15"/>
  <c r="BF6" i="15"/>
  <c r="BE6" i="15"/>
  <c r="BD6" i="15"/>
  <c r="BC6" i="15"/>
  <c r="BB6" i="15"/>
  <c r="BA6" i="15"/>
  <c r="AZ6" i="15"/>
  <c r="AY6" i="15"/>
  <c r="AX6" i="15"/>
  <c r="AW6" i="15"/>
  <c r="AV6" i="15"/>
  <c r="AU6" i="15"/>
  <c r="AT6" i="15"/>
  <c r="AS6" i="15"/>
  <c r="AR6" i="15"/>
  <c r="AQ6" i="15"/>
  <c r="AP6" i="15"/>
  <c r="AO6" i="15"/>
  <c r="AN6" i="15"/>
  <c r="AM6" i="15"/>
  <c r="AL6" i="15"/>
  <c r="AK6" i="15"/>
  <c r="AJ6" i="15"/>
  <c r="AI6" i="15"/>
  <c r="AH6" i="15"/>
  <c r="AG6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I6" i="15"/>
  <c r="H6" i="15"/>
  <c r="G6" i="15"/>
  <c r="F6" i="15"/>
  <c r="E6" i="15"/>
  <c r="B6" i="15"/>
  <c r="D36" i="33"/>
  <c r="D35" i="33"/>
  <c r="BR32" i="33"/>
  <c r="BQ32" i="33"/>
  <c r="BP32" i="33"/>
  <c r="BO32" i="33"/>
  <c r="BN32" i="33"/>
  <c r="BM32" i="33"/>
  <c r="BL32" i="33"/>
  <c r="BK32" i="33"/>
  <c r="BJ32" i="33"/>
  <c r="BI32" i="33"/>
  <c r="BH32" i="33"/>
  <c r="BG32" i="33"/>
  <c r="BF32" i="33"/>
  <c r="BE32" i="33"/>
  <c r="BD32" i="33"/>
  <c r="BC32" i="33"/>
  <c r="BB32" i="33"/>
  <c r="BA32" i="33"/>
  <c r="AZ32" i="33"/>
  <c r="AY32" i="33"/>
  <c r="AX32" i="33"/>
  <c r="AW32" i="33"/>
  <c r="AV32" i="33"/>
  <c r="AU32" i="33"/>
  <c r="AT32" i="33"/>
  <c r="AS32" i="33"/>
  <c r="AR32" i="33"/>
  <c r="AQ32" i="33"/>
  <c r="AP32" i="33"/>
  <c r="AO32" i="33"/>
  <c r="AN32" i="33"/>
  <c r="AM32" i="33"/>
  <c r="AL32" i="33"/>
  <c r="AK32" i="33"/>
  <c r="AJ32" i="33"/>
  <c r="AI32" i="33"/>
  <c r="AH32" i="33"/>
  <c r="AG32" i="33"/>
  <c r="AF32" i="33"/>
  <c r="AE32" i="33"/>
  <c r="AD32" i="33"/>
  <c r="AC32" i="33"/>
  <c r="AB32" i="33"/>
  <c r="AA32" i="33"/>
  <c r="Z32" i="33"/>
  <c r="Y32" i="33"/>
  <c r="X32" i="33"/>
  <c r="W32" i="33"/>
  <c r="V32" i="33"/>
  <c r="U32" i="33"/>
  <c r="T32" i="33"/>
  <c r="S32" i="33"/>
  <c r="R32" i="33"/>
  <c r="Q32" i="33"/>
  <c r="P32" i="33"/>
  <c r="O32" i="33"/>
  <c r="N32" i="33"/>
  <c r="M32" i="33"/>
  <c r="L32" i="33"/>
  <c r="K32" i="33"/>
  <c r="I32" i="33"/>
  <c r="H32" i="33"/>
  <c r="G32" i="33"/>
  <c r="F32" i="33"/>
  <c r="E32" i="33"/>
  <c r="BR31" i="33"/>
  <c r="BQ31" i="33"/>
  <c r="BP31" i="33"/>
  <c r="BO31" i="33"/>
  <c r="BN31" i="33"/>
  <c r="BM31" i="33"/>
  <c r="BL31" i="33"/>
  <c r="BK31" i="33"/>
  <c r="BJ31" i="33"/>
  <c r="BI31" i="33"/>
  <c r="BH31" i="33"/>
  <c r="BG31" i="33"/>
  <c r="BF31" i="33"/>
  <c r="BE31" i="33"/>
  <c r="BD31" i="33"/>
  <c r="BC31" i="33"/>
  <c r="BB31" i="33"/>
  <c r="BA31" i="33"/>
  <c r="AZ31" i="33"/>
  <c r="AY31" i="33"/>
  <c r="AX31" i="33"/>
  <c r="AW31" i="33"/>
  <c r="AV31" i="33"/>
  <c r="AU31" i="33"/>
  <c r="AT31" i="33"/>
  <c r="AS31" i="33"/>
  <c r="AR31" i="33"/>
  <c r="AQ31" i="33"/>
  <c r="AP31" i="33"/>
  <c r="AO31" i="33"/>
  <c r="AN31" i="33"/>
  <c r="AM31" i="33"/>
  <c r="AL31" i="33"/>
  <c r="AK31" i="33"/>
  <c r="AJ31" i="33"/>
  <c r="AI31" i="33"/>
  <c r="AH31" i="33"/>
  <c r="AG31" i="33"/>
  <c r="AF31" i="33"/>
  <c r="AE31" i="33"/>
  <c r="AD31" i="33"/>
  <c r="AC31" i="33"/>
  <c r="AB31" i="33"/>
  <c r="AA31" i="33"/>
  <c r="Z31" i="33"/>
  <c r="Y31" i="33"/>
  <c r="X31" i="33"/>
  <c r="W31" i="33"/>
  <c r="V31" i="33"/>
  <c r="U31" i="33"/>
  <c r="T31" i="33"/>
  <c r="S31" i="33"/>
  <c r="R31" i="33"/>
  <c r="Q31" i="33"/>
  <c r="P31" i="33"/>
  <c r="O31" i="33"/>
  <c r="N31" i="33"/>
  <c r="M31" i="33"/>
  <c r="L31" i="33"/>
  <c r="K31" i="33"/>
  <c r="I31" i="33"/>
  <c r="H31" i="33"/>
  <c r="G31" i="33"/>
  <c r="F31" i="33"/>
  <c r="E31" i="33"/>
  <c r="BR27" i="33"/>
  <c r="BQ27" i="33"/>
  <c r="BP27" i="33"/>
  <c r="BO27" i="33"/>
  <c r="BN27" i="33"/>
  <c r="BM27" i="33"/>
  <c r="BL27" i="33"/>
  <c r="BK27" i="33"/>
  <c r="BJ27" i="33"/>
  <c r="BI27" i="33"/>
  <c r="BH27" i="33"/>
  <c r="BG27" i="33"/>
  <c r="BF27" i="33"/>
  <c r="BE27" i="33"/>
  <c r="BD27" i="33"/>
  <c r="BC27" i="33"/>
  <c r="BB27" i="33"/>
  <c r="BA27" i="33"/>
  <c r="AZ27" i="33"/>
  <c r="AY27" i="33"/>
  <c r="AX27" i="33"/>
  <c r="AW27" i="33"/>
  <c r="AV27" i="33"/>
  <c r="AU27" i="33"/>
  <c r="AT27" i="33"/>
  <c r="AS27" i="33"/>
  <c r="AR27" i="33"/>
  <c r="AQ27" i="33"/>
  <c r="AP27" i="33"/>
  <c r="AO27" i="33"/>
  <c r="AN27" i="33"/>
  <c r="AM27" i="33"/>
  <c r="AL27" i="33"/>
  <c r="AK27" i="33"/>
  <c r="AJ27" i="33"/>
  <c r="AI27" i="33"/>
  <c r="AH27" i="33"/>
  <c r="AG27" i="33"/>
  <c r="AF27" i="33"/>
  <c r="AE27" i="33"/>
  <c r="AD27" i="33"/>
  <c r="AC27" i="33"/>
  <c r="AB27" i="33"/>
  <c r="AA27" i="33"/>
  <c r="Z27" i="33"/>
  <c r="Y27" i="33"/>
  <c r="X27" i="33"/>
  <c r="W27" i="33"/>
  <c r="V27" i="33"/>
  <c r="U27" i="33"/>
  <c r="T27" i="33"/>
  <c r="S27" i="33"/>
  <c r="R27" i="33"/>
  <c r="Q27" i="33"/>
  <c r="P27" i="33"/>
  <c r="O27" i="33"/>
  <c r="N27" i="33"/>
  <c r="BR26" i="33"/>
  <c r="BQ26" i="33"/>
  <c r="BP26" i="33"/>
  <c r="BO26" i="33"/>
  <c r="BN26" i="33"/>
  <c r="BM26" i="33"/>
  <c r="BL26" i="33"/>
  <c r="BK26" i="33"/>
  <c r="BJ26" i="33"/>
  <c r="BI26" i="33"/>
  <c r="BH26" i="33"/>
  <c r="BG26" i="33"/>
  <c r="BF26" i="33"/>
  <c r="BE26" i="33"/>
  <c r="BD26" i="33"/>
  <c r="BC26" i="33"/>
  <c r="BB26" i="33"/>
  <c r="BA26" i="33"/>
  <c r="AZ26" i="33"/>
  <c r="AY26" i="33"/>
  <c r="AX26" i="33"/>
  <c r="AW26" i="33"/>
  <c r="AV26" i="33"/>
  <c r="AU26" i="33"/>
  <c r="AT26" i="33"/>
  <c r="AS26" i="33"/>
  <c r="AR26" i="33"/>
  <c r="AQ26" i="33"/>
  <c r="AP26" i="33"/>
  <c r="AO26" i="33"/>
  <c r="AN26" i="33"/>
  <c r="AM26" i="33"/>
  <c r="AL26" i="33"/>
  <c r="AK26" i="33"/>
  <c r="AJ26" i="33"/>
  <c r="AI26" i="33"/>
  <c r="AH26" i="33"/>
  <c r="AG26" i="33"/>
  <c r="AF26" i="33"/>
  <c r="AE26" i="33"/>
  <c r="AD26" i="33"/>
  <c r="AC26" i="33"/>
  <c r="AB26" i="33"/>
  <c r="AA26" i="33"/>
  <c r="Z26" i="33"/>
  <c r="Y26" i="33"/>
  <c r="X26" i="33"/>
  <c r="W26" i="33"/>
  <c r="V26" i="33"/>
  <c r="U26" i="33"/>
  <c r="T26" i="33"/>
  <c r="S26" i="33"/>
  <c r="R26" i="33"/>
  <c r="Q26" i="33"/>
  <c r="P26" i="33"/>
  <c r="O26" i="33"/>
  <c r="N26" i="33"/>
  <c r="M26" i="33"/>
  <c r="BR25" i="33"/>
  <c r="BQ25" i="33"/>
  <c r="BP25" i="33"/>
  <c r="BO25" i="33"/>
  <c r="BN25" i="33"/>
  <c r="BM25" i="33"/>
  <c r="BL25" i="33"/>
  <c r="BK25" i="33"/>
  <c r="BJ25" i="33"/>
  <c r="BI25" i="33"/>
  <c r="BH25" i="33"/>
  <c r="BG25" i="33"/>
  <c r="BF25" i="33"/>
  <c r="BE25" i="33"/>
  <c r="BD25" i="33"/>
  <c r="BC25" i="33"/>
  <c r="BB25" i="33"/>
  <c r="BA25" i="33"/>
  <c r="AZ25" i="33"/>
  <c r="AY25" i="33"/>
  <c r="AX25" i="33"/>
  <c r="AW25" i="33"/>
  <c r="AV25" i="33"/>
  <c r="AU25" i="33"/>
  <c r="AT25" i="33"/>
  <c r="AS25" i="33"/>
  <c r="AR25" i="33"/>
  <c r="AQ25" i="33"/>
  <c r="AP25" i="33"/>
  <c r="AO25" i="33"/>
  <c r="AN25" i="33"/>
  <c r="AM25" i="33"/>
  <c r="AL25" i="33"/>
  <c r="AK25" i="33"/>
  <c r="AJ25" i="33"/>
  <c r="AI25" i="33"/>
  <c r="AH25" i="33"/>
  <c r="AG25" i="33"/>
  <c r="AF25" i="33"/>
  <c r="AE25" i="33"/>
  <c r="AD25" i="33"/>
  <c r="AC25" i="33"/>
  <c r="AB25" i="33"/>
  <c r="AA25" i="33"/>
  <c r="Z25" i="33"/>
  <c r="Y25" i="33"/>
  <c r="X25" i="33"/>
  <c r="W25" i="33"/>
  <c r="V25" i="33"/>
  <c r="U25" i="33"/>
  <c r="T25" i="33"/>
  <c r="S25" i="33"/>
  <c r="R25" i="33"/>
  <c r="Q25" i="33"/>
  <c r="P25" i="33"/>
  <c r="O25" i="33"/>
  <c r="N25" i="33"/>
  <c r="M25" i="33"/>
  <c r="L25" i="33"/>
  <c r="BR24" i="33"/>
  <c r="BQ24" i="33"/>
  <c r="BP24" i="33"/>
  <c r="BO24" i="33"/>
  <c r="BN24" i="33"/>
  <c r="BM24" i="33"/>
  <c r="BL24" i="33"/>
  <c r="BK24" i="33"/>
  <c r="BJ24" i="33"/>
  <c r="BI24" i="33"/>
  <c r="BH24" i="33"/>
  <c r="BG24" i="33"/>
  <c r="BF24" i="33"/>
  <c r="BE24" i="33"/>
  <c r="BD24" i="33"/>
  <c r="BC24" i="33"/>
  <c r="BB24" i="33"/>
  <c r="BA24" i="33"/>
  <c r="AZ24" i="33"/>
  <c r="AY24" i="33"/>
  <c r="AX24" i="33"/>
  <c r="AW24" i="33"/>
  <c r="AV24" i="33"/>
  <c r="AU24" i="33"/>
  <c r="AT24" i="33"/>
  <c r="AS24" i="33"/>
  <c r="AR24" i="33"/>
  <c r="AQ24" i="33"/>
  <c r="AP24" i="33"/>
  <c r="AO24" i="33"/>
  <c r="AN24" i="33"/>
  <c r="AM24" i="33"/>
  <c r="AL24" i="33"/>
  <c r="AK24" i="33"/>
  <c r="AJ24" i="33"/>
  <c r="AI24" i="33"/>
  <c r="AH24" i="33"/>
  <c r="AG24" i="33"/>
  <c r="AF24" i="33"/>
  <c r="AE24" i="33"/>
  <c r="AD24" i="33"/>
  <c r="AC24" i="33"/>
  <c r="AB24" i="33"/>
  <c r="AA24" i="33"/>
  <c r="Z24" i="33"/>
  <c r="Y24" i="33"/>
  <c r="X24" i="33"/>
  <c r="W24" i="33"/>
  <c r="V24" i="33"/>
  <c r="U24" i="33"/>
  <c r="T24" i="33"/>
  <c r="S24" i="33"/>
  <c r="R24" i="33"/>
  <c r="Q24" i="33"/>
  <c r="P24" i="33"/>
  <c r="O24" i="33"/>
  <c r="N24" i="33"/>
  <c r="M24" i="33"/>
  <c r="L24" i="33"/>
  <c r="K24" i="33"/>
  <c r="K28" i="33" s="1"/>
  <c r="BR23" i="33"/>
  <c r="BQ23" i="33"/>
  <c r="BP23" i="33"/>
  <c r="BO23" i="33"/>
  <c r="BN23" i="33"/>
  <c r="BM23" i="33"/>
  <c r="BL23" i="33"/>
  <c r="BK23" i="33"/>
  <c r="BJ23" i="33"/>
  <c r="BI23" i="33"/>
  <c r="BH23" i="33"/>
  <c r="BG23" i="33"/>
  <c r="BF23" i="33"/>
  <c r="BE23" i="33"/>
  <c r="BD23" i="33"/>
  <c r="BC23" i="33"/>
  <c r="BB23" i="33"/>
  <c r="BA23" i="33"/>
  <c r="AZ23" i="33"/>
  <c r="AY23" i="33"/>
  <c r="AX23" i="33"/>
  <c r="AW23" i="33"/>
  <c r="AV23" i="33"/>
  <c r="AU23" i="33"/>
  <c r="AT23" i="33"/>
  <c r="AS23" i="33"/>
  <c r="AR23" i="33"/>
  <c r="AQ23" i="33"/>
  <c r="AP23" i="33"/>
  <c r="AO23" i="33"/>
  <c r="AN23" i="33"/>
  <c r="AM23" i="33"/>
  <c r="AL23" i="33"/>
  <c r="AK23" i="33"/>
  <c r="AJ23" i="33"/>
  <c r="AI23" i="33"/>
  <c r="AH23" i="33"/>
  <c r="AG23" i="33"/>
  <c r="AF23" i="33"/>
  <c r="AE23" i="33"/>
  <c r="AD23" i="33"/>
  <c r="AC23" i="33"/>
  <c r="AB23" i="33"/>
  <c r="AA23" i="33"/>
  <c r="Z23" i="33"/>
  <c r="Y23" i="33"/>
  <c r="X23" i="33"/>
  <c r="W23" i="33"/>
  <c r="V23" i="33"/>
  <c r="U23" i="33"/>
  <c r="T23" i="33"/>
  <c r="S23" i="33"/>
  <c r="R23" i="33"/>
  <c r="Q23" i="33"/>
  <c r="P23" i="33"/>
  <c r="O23" i="33"/>
  <c r="N23" i="33"/>
  <c r="M23" i="33"/>
  <c r="L23" i="33"/>
  <c r="K23" i="33"/>
  <c r="I23" i="33"/>
  <c r="H23" i="33"/>
  <c r="G23" i="33"/>
  <c r="F23" i="33"/>
  <c r="E23" i="33"/>
  <c r="AR15" i="33"/>
  <c r="BP14" i="33"/>
  <c r="BH14" i="33"/>
  <c r="AZ14" i="33"/>
  <c r="AS14" i="33"/>
  <c r="AR14" i="33"/>
  <c r="AN14" i="33"/>
  <c r="AJ14" i="33"/>
  <c r="AG14" i="33"/>
  <c r="AF14" i="33"/>
  <c r="AB14" i="33"/>
  <c r="AB15" i="33" s="1"/>
  <c r="AA14" i="33"/>
  <c r="Y14" i="33"/>
  <c r="X14" i="33"/>
  <c r="V14" i="33"/>
  <c r="T14" i="33"/>
  <c r="T15" i="33" s="1"/>
  <c r="R14" i="33"/>
  <c r="P14" i="33"/>
  <c r="K14" i="33"/>
  <c r="K15" i="33" s="1"/>
  <c r="BR12" i="33"/>
  <c r="BQ12" i="33"/>
  <c r="BP12" i="33"/>
  <c r="BO12" i="33"/>
  <c r="BN12" i="33"/>
  <c r="BM12" i="33"/>
  <c r="BL12" i="33"/>
  <c r="BK12" i="33"/>
  <c r="BJ12" i="33"/>
  <c r="BI12" i="33"/>
  <c r="BH12" i="33"/>
  <c r="BG12" i="33"/>
  <c r="BF12" i="33"/>
  <c r="BE12" i="33"/>
  <c r="BD12" i="33"/>
  <c r="BC12" i="33"/>
  <c r="BB12" i="33"/>
  <c r="BA12" i="33"/>
  <c r="AZ12" i="33"/>
  <c r="AY12" i="33"/>
  <c r="AX12" i="33"/>
  <c r="AW12" i="33"/>
  <c r="AV12" i="33"/>
  <c r="AU12" i="33"/>
  <c r="AT12" i="33"/>
  <c r="AS12" i="33"/>
  <c r="AR12" i="33"/>
  <c r="AQ12" i="33"/>
  <c r="AP12" i="33"/>
  <c r="AO12" i="33"/>
  <c r="AN12" i="33"/>
  <c r="AM12" i="33"/>
  <c r="AL12" i="33"/>
  <c r="AK12" i="33"/>
  <c r="AJ12" i="33"/>
  <c r="AI12" i="33"/>
  <c r="AH12" i="33"/>
  <c r="AG12" i="33"/>
  <c r="AF12" i="33"/>
  <c r="AE12" i="33"/>
  <c r="AD12" i="33"/>
  <c r="AC12" i="33"/>
  <c r="AB12" i="33"/>
  <c r="AA12" i="33"/>
  <c r="Z12" i="33"/>
  <c r="Y12" i="33"/>
  <c r="X12" i="33"/>
  <c r="W12" i="33"/>
  <c r="V12" i="33"/>
  <c r="U12" i="33"/>
  <c r="T12" i="33"/>
  <c r="S12" i="33"/>
  <c r="R12" i="33"/>
  <c r="Q12" i="33"/>
  <c r="P12" i="33"/>
  <c r="O12" i="33"/>
  <c r="N12" i="33"/>
  <c r="M12" i="33"/>
  <c r="L12" i="33"/>
  <c r="I12" i="33"/>
  <c r="H12" i="33"/>
  <c r="G12" i="33"/>
  <c r="F12" i="33"/>
  <c r="E12" i="33"/>
  <c r="BR11" i="33"/>
  <c r="BQ11" i="33"/>
  <c r="BP11" i="33"/>
  <c r="BO11" i="33"/>
  <c r="BN11" i="33"/>
  <c r="BM11" i="33"/>
  <c r="BL11" i="33"/>
  <c r="BK11" i="33"/>
  <c r="BJ11" i="33"/>
  <c r="BI11" i="33"/>
  <c r="BH11" i="33"/>
  <c r="BG11" i="33"/>
  <c r="BF11" i="33"/>
  <c r="BE11" i="33"/>
  <c r="BD11" i="33"/>
  <c r="BC11" i="33"/>
  <c r="BB11" i="33"/>
  <c r="BA11" i="33"/>
  <c r="AZ11" i="33"/>
  <c r="AY11" i="33"/>
  <c r="AX11" i="33"/>
  <c r="AW11" i="33"/>
  <c r="AV11" i="33"/>
  <c r="AU11" i="33"/>
  <c r="AT11" i="33"/>
  <c r="AS11" i="33"/>
  <c r="AR11" i="33"/>
  <c r="AQ11" i="33"/>
  <c r="AP11" i="33"/>
  <c r="AO11" i="33"/>
  <c r="AN11" i="33"/>
  <c r="AM11" i="33"/>
  <c r="AL11" i="33"/>
  <c r="AK11" i="33"/>
  <c r="AJ11" i="33"/>
  <c r="AI11" i="33"/>
  <c r="AH11" i="33"/>
  <c r="AG11" i="33"/>
  <c r="AF11" i="33"/>
  <c r="AE11" i="33"/>
  <c r="AD11" i="33"/>
  <c r="AC11" i="33"/>
  <c r="AB11" i="33"/>
  <c r="AA11" i="33"/>
  <c r="Z11" i="33"/>
  <c r="Y11" i="33"/>
  <c r="X11" i="33"/>
  <c r="W11" i="33"/>
  <c r="V11" i="33"/>
  <c r="U11" i="33"/>
  <c r="T11" i="33"/>
  <c r="S11" i="33"/>
  <c r="R11" i="33"/>
  <c r="Q11" i="33"/>
  <c r="P11" i="33"/>
  <c r="O11" i="33"/>
  <c r="N11" i="33"/>
  <c r="M11" i="33"/>
  <c r="L11" i="33"/>
  <c r="L34" i="19" s="1"/>
  <c r="L21" i="28" s="1"/>
  <c r="K11" i="33"/>
  <c r="K34" i="19" s="1"/>
  <c r="K21" i="28" s="1"/>
  <c r="D11" i="33"/>
  <c r="B11" i="33"/>
  <c r="BR10" i="33"/>
  <c r="BQ10" i="33"/>
  <c r="BP10" i="33"/>
  <c r="BO10" i="33"/>
  <c r="BN10" i="33"/>
  <c r="BM10" i="33"/>
  <c r="BM13" i="33" s="1"/>
  <c r="BL10" i="33"/>
  <c r="BL13" i="33" s="1"/>
  <c r="BK10" i="33"/>
  <c r="BJ10" i="33"/>
  <c r="BI10" i="33"/>
  <c r="BH10" i="33"/>
  <c r="BG10" i="33"/>
  <c r="BF10" i="33"/>
  <c r="BE10" i="33"/>
  <c r="BE13" i="33" s="1"/>
  <c r="BD10" i="33"/>
  <c r="BD13" i="33" s="1"/>
  <c r="BC10" i="33"/>
  <c r="BB10" i="33"/>
  <c r="BA10" i="33"/>
  <c r="AZ10" i="33"/>
  <c r="AY10" i="33"/>
  <c r="AX10" i="33"/>
  <c r="AW10" i="33"/>
  <c r="AW13" i="33" s="1"/>
  <c r="AV10" i="33"/>
  <c r="AV13" i="33" s="1"/>
  <c r="AU10" i="33"/>
  <c r="AT10" i="33"/>
  <c r="AS10" i="33"/>
  <c r="AR10" i="33"/>
  <c r="AQ10" i="33"/>
  <c r="AP10" i="33"/>
  <c r="AO10" i="33"/>
  <c r="AO13" i="33" s="1"/>
  <c r="AN10" i="33"/>
  <c r="AN13" i="33" s="1"/>
  <c r="AM10" i="33"/>
  <c r="AL10" i="33"/>
  <c r="AK10" i="33"/>
  <c r="AJ10" i="33"/>
  <c r="AI10" i="33"/>
  <c r="AH10" i="33"/>
  <c r="AG10" i="33"/>
  <c r="AG13" i="33" s="1"/>
  <c r="AF10" i="33"/>
  <c r="AE10" i="33"/>
  <c r="AD10" i="33"/>
  <c r="AC10" i="33"/>
  <c r="AB10" i="33"/>
  <c r="AA10" i="33"/>
  <c r="Z10" i="33"/>
  <c r="Y10" i="33"/>
  <c r="X10" i="33"/>
  <c r="W10" i="33"/>
  <c r="V10" i="33"/>
  <c r="U10" i="33"/>
  <c r="T10" i="33"/>
  <c r="S10" i="33"/>
  <c r="R10" i="33"/>
  <c r="Q10" i="33"/>
  <c r="P10" i="33"/>
  <c r="O10" i="33"/>
  <c r="N10" i="33"/>
  <c r="M10" i="33"/>
  <c r="L10" i="33"/>
  <c r="K10" i="33"/>
  <c r="D10" i="33"/>
  <c r="B10" i="33"/>
  <c r="BR8" i="33"/>
  <c r="BQ8" i="33"/>
  <c r="BP8" i="33"/>
  <c r="BO8" i="33"/>
  <c r="BN8" i="33"/>
  <c r="BM8" i="33"/>
  <c r="BL8" i="33"/>
  <c r="BK8" i="33"/>
  <c r="BJ8" i="33"/>
  <c r="BI8" i="33"/>
  <c r="BH8" i="33"/>
  <c r="BG8" i="33"/>
  <c r="BF8" i="33"/>
  <c r="BE8" i="33"/>
  <c r="BD8" i="33"/>
  <c r="BC8" i="33"/>
  <c r="BB8" i="33"/>
  <c r="BA8" i="33"/>
  <c r="AZ8" i="33"/>
  <c r="AY8" i="33"/>
  <c r="AX8" i="33"/>
  <c r="AW8" i="33"/>
  <c r="AV8" i="33"/>
  <c r="AU8" i="33"/>
  <c r="AU9" i="33" s="1"/>
  <c r="AT8" i="33"/>
  <c r="AS8" i="33"/>
  <c r="AR8" i="33"/>
  <c r="AQ8" i="33"/>
  <c r="AP8" i="33"/>
  <c r="AO8" i="33"/>
  <c r="AN8" i="33"/>
  <c r="AM8" i="33"/>
  <c r="AL8" i="33"/>
  <c r="AK8" i="33"/>
  <c r="AJ8" i="33"/>
  <c r="AI8" i="33"/>
  <c r="AH8" i="33"/>
  <c r="AG8" i="33"/>
  <c r="AF8" i="33"/>
  <c r="AE8" i="33"/>
  <c r="AD8" i="33"/>
  <c r="AC8" i="33"/>
  <c r="AB8" i="33"/>
  <c r="AA8" i="33"/>
  <c r="Z8" i="33"/>
  <c r="Y8" i="33"/>
  <c r="X8" i="33"/>
  <c r="W8" i="33"/>
  <c r="V8" i="33"/>
  <c r="U8" i="33"/>
  <c r="T8" i="33"/>
  <c r="S8" i="33"/>
  <c r="R8" i="33"/>
  <c r="Q8" i="33"/>
  <c r="P8" i="33"/>
  <c r="O8" i="33"/>
  <c r="N8" i="33"/>
  <c r="M8" i="33"/>
  <c r="M30" i="19" s="1"/>
  <c r="L8" i="33"/>
  <c r="L30" i="19" s="1"/>
  <c r="K8" i="33"/>
  <c r="K30" i="19" s="1"/>
  <c r="D8" i="33"/>
  <c r="B8" i="33"/>
  <c r="BR7" i="33"/>
  <c r="BQ7" i="33"/>
  <c r="BP7" i="33"/>
  <c r="BP9" i="33" s="1"/>
  <c r="BO7" i="33"/>
  <c r="BO9" i="33" s="1"/>
  <c r="BN7" i="33"/>
  <c r="BM7" i="33"/>
  <c r="BM9" i="33" s="1"/>
  <c r="BL7" i="33"/>
  <c r="BL9" i="33" s="1"/>
  <c r="BK7" i="33"/>
  <c r="BJ7" i="33"/>
  <c r="BI7" i="33"/>
  <c r="BH7" i="33"/>
  <c r="BH9" i="33" s="1"/>
  <c r="BG7" i="33"/>
  <c r="BF7" i="33"/>
  <c r="BE7" i="33"/>
  <c r="BE9" i="33" s="1"/>
  <c r="BD7" i="33"/>
  <c r="BD9" i="33" s="1"/>
  <c r="BC7" i="33"/>
  <c r="BB7" i="33"/>
  <c r="BA7" i="33"/>
  <c r="AZ7" i="33"/>
  <c r="AZ9" i="33" s="1"/>
  <c r="AY7" i="33"/>
  <c r="AX7" i="33"/>
  <c r="AW7" i="33"/>
  <c r="AW9" i="33" s="1"/>
  <c r="AV7" i="33"/>
  <c r="AU7" i="33"/>
  <c r="AT7" i="33"/>
  <c r="AS7" i="33"/>
  <c r="AR7" i="33"/>
  <c r="AR9" i="33" s="1"/>
  <c r="AQ7" i="33"/>
  <c r="AQ9" i="33" s="1"/>
  <c r="AP7" i="33"/>
  <c r="AO7" i="33"/>
  <c r="AO9" i="33" s="1"/>
  <c r="AN7" i="33"/>
  <c r="AN9" i="33" s="1"/>
  <c r="AM7" i="33"/>
  <c r="AL7" i="33"/>
  <c r="AK7" i="33"/>
  <c r="AJ7" i="33"/>
  <c r="AJ9" i="33" s="1"/>
  <c r="AI7" i="33"/>
  <c r="AH7" i="33"/>
  <c r="AG7" i="33"/>
  <c r="AG9" i="33" s="1"/>
  <c r="AF7" i="33"/>
  <c r="AF9" i="33" s="1"/>
  <c r="AE7" i="33"/>
  <c r="AD7" i="33"/>
  <c r="AC7" i="33"/>
  <c r="AB7" i="33"/>
  <c r="AA7" i="33"/>
  <c r="AA9" i="33" s="1"/>
  <c r="Z7" i="33"/>
  <c r="Y7" i="33"/>
  <c r="Y9" i="33" s="1"/>
  <c r="X7" i="33"/>
  <c r="W7" i="33"/>
  <c r="V7" i="33"/>
  <c r="U7" i="33"/>
  <c r="T7" i="33"/>
  <c r="S7" i="33"/>
  <c r="R7" i="33"/>
  <c r="Q7" i="33"/>
  <c r="Q9" i="33" s="1"/>
  <c r="P7" i="33"/>
  <c r="P9" i="33" s="1"/>
  <c r="O7" i="33"/>
  <c r="N7" i="33"/>
  <c r="M7" i="33"/>
  <c r="L7" i="33"/>
  <c r="K7" i="33"/>
  <c r="K28" i="19" s="1"/>
  <c r="D7" i="33"/>
  <c r="B7" i="33"/>
  <c r="K6" i="33"/>
  <c r="AU28" i="27"/>
  <c r="O28" i="27"/>
  <c r="BR27" i="27"/>
  <c r="BQ27" i="27"/>
  <c r="BP27" i="27"/>
  <c r="BO27" i="27"/>
  <c r="BN27" i="27"/>
  <c r="BM27" i="27"/>
  <c r="BL27" i="27"/>
  <c r="BK27" i="27"/>
  <c r="I27" i="27" s="1"/>
  <c r="BJ27" i="27"/>
  <c r="BI27" i="27"/>
  <c r="BH27" i="27"/>
  <c r="BG27" i="27"/>
  <c r="BF27" i="27"/>
  <c r="BE27" i="27"/>
  <c r="BD27" i="27"/>
  <c r="BC27" i="27"/>
  <c r="BB27" i="27"/>
  <c r="BA27" i="27"/>
  <c r="AZ27" i="27"/>
  <c r="AY27" i="27"/>
  <c r="AX27" i="27"/>
  <c r="AW27" i="27"/>
  <c r="AV27" i="27"/>
  <c r="AU27" i="27"/>
  <c r="H27" i="27" s="1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F27" i="27" s="1"/>
  <c r="V27" i="27"/>
  <c r="U27" i="27"/>
  <c r="T27" i="27"/>
  <c r="S27" i="27"/>
  <c r="R27" i="27"/>
  <c r="Q27" i="27"/>
  <c r="P27" i="27"/>
  <c r="O27" i="27"/>
  <c r="N27" i="27"/>
  <c r="M27" i="27"/>
  <c r="L27" i="27"/>
  <c r="K27" i="27"/>
  <c r="G27" i="27"/>
  <c r="BR26" i="27"/>
  <c r="BQ26" i="27"/>
  <c r="BP26" i="27"/>
  <c r="BO26" i="27"/>
  <c r="BN26" i="27"/>
  <c r="BM26" i="27"/>
  <c r="BL26" i="27"/>
  <c r="BK26" i="27"/>
  <c r="BJ26" i="27"/>
  <c r="BI26" i="27"/>
  <c r="BH26" i="27"/>
  <c r="BG26" i="27"/>
  <c r="BF26" i="27"/>
  <c r="BE26" i="27"/>
  <c r="BD26" i="27"/>
  <c r="BC26" i="27"/>
  <c r="BB26" i="27"/>
  <c r="BA26" i="27"/>
  <c r="AZ26" i="27"/>
  <c r="AY26" i="27"/>
  <c r="AX26" i="27"/>
  <c r="AW26" i="27"/>
  <c r="AV26" i="27"/>
  <c r="AU26" i="27"/>
  <c r="AT26" i="27"/>
  <c r="AS26" i="27"/>
  <c r="AR26" i="27"/>
  <c r="AQ26" i="27"/>
  <c r="AP26" i="27"/>
  <c r="AO26" i="27"/>
  <c r="G26" i="27" s="1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F26" i="27" s="1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I26" i="27"/>
  <c r="H26" i="27"/>
  <c r="BR25" i="27"/>
  <c r="BQ25" i="27"/>
  <c r="BP25" i="27"/>
  <c r="BO25" i="27"/>
  <c r="BN25" i="27"/>
  <c r="BM25" i="27"/>
  <c r="BL25" i="27"/>
  <c r="BK25" i="27"/>
  <c r="BJ25" i="27"/>
  <c r="BI25" i="27"/>
  <c r="BH25" i="27"/>
  <c r="BG25" i="27"/>
  <c r="I25" i="27" s="1"/>
  <c r="BF25" i="27"/>
  <c r="BE25" i="27"/>
  <c r="BD25" i="27"/>
  <c r="BC25" i="27"/>
  <c r="BB25" i="27"/>
  <c r="BA25" i="27"/>
  <c r="AZ25" i="27"/>
  <c r="AY25" i="27"/>
  <c r="AX25" i="27"/>
  <c r="AW25" i="27"/>
  <c r="AV25" i="27"/>
  <c r="AU25" i="27"/>
  <c r="H25" i="27" s="1"/>
  <c r="AT25" i="27"/>
  <c r="AS25" i="27"/>
  <c r="AR25" i="27"/>
  <c r="AQ25" i="27"/>
  <c r="AP25" i="27"/>
  <c r="AO25" i="27"/>
  <c r="AN25" i="27"/>
  <c r="AM25" i="27"/>
  <c r="AL25" i="27"/>
  <c r="AK25" i="27"/>
  <c r="AJ25" i="27"/>
  <c r="AI25" i="27"/>
  <c r="G25" i="27" s="1"/>
  <c r="AH25" i="27"/>
  <c r="AG25" i="27"/>
  <c r="AF25" i="27"/>
  <c r="AE25" i="27"/>
  <c r="AD25" i="27"/>
  <c r="AC25" i="27"/>
  <c r="AB25" i="27"/>
  <c r="AA25" i="27"/>
  <c r="F25" i="27" s="1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E25" i="27" s="1"/>
  <c r="M25" i="27"/>
  <c r="L25" i="27"/>
  <c r="K25" i="27"/>
  <c r="BR24" i="27"/>
  <c r="BQ24" i="27"/>
  <c r="BP24" i="27"/>
  <c r="BO24" i="27"/>
  <c r="BN24" i="27"/>
  <c r="BM24" i="27"/>
  <c r="BL24" i="27"/>
  <c r="BK24" i="27"/>
  <c r="BJ24" i="27"/>
  <c r="BI24" i="27"/>
  <c r="I24" i="27" s="1"/>
  <c r="BH24" i="27"/>
  <c r="BG24" i="27"/>
  <c r="BF24" i="27"/>
  <c r="BE24" i="27"/>
  <c r="BD24" i="27"/>
  <c r="BC24" i="27"/>
  <c r="BB24" i="27"/>
  <c r="BA24" i="27"/>
  <c r="AZ24" i="27"/>
  <c r="AY24" i="27"/>
  <c r="AX24" i="27"/>
  <c r="AW24" i="27"/>
  <c r="AV24" i="27"/>
  <c r="H24" i="27" s="1"/>
  <c r="AU24" i="27"/>
  <c r="AT24" i="27"/>
  <c r="AS24" i="27"/>
  <c r="AR24" i="27"/>
  <c r="AQ24" i="27"/>
  <c r="AP24" i="27"/>
  <c r="AO24" i="27"/>
  <c r="AN24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F24" i="27" s="1"/>
  <c r="W24" i="27"/>
  <c r="V24" i="27"/>
  <c r="U24" i="27"/>
  <c r="T24" i="27"/>
  <c r="S24" i="27"/>
  <c r="R24" i="27"/>
  <c r="Q24" i="27"/>
  <c r="P24" i="27"/>
  <c r="O24" i="27"/>
  <c r="N24" i="27"/>
  <c r="M24" i="27"/>
  <c r="E24" i="27" s="1"/>
  <c r="L24" i="27"/>
  <c r="K24" i="27"/>
  <c r="G24" i="27"/>
  <c r="BR23" i="27"/>
  <c r="BQ23" i="27"/>
  <c r="BP23" i="27"/>
  <c r="BO23" i="27"/>
  <c r="BN23" i="27"/>
  <c r="BM23" i="27"/>
  <c r="BL23" i="27"/>
  <c r="BK23" i="27"/>
  <c r="BJ23" i="27"/>
  <c r="BI23" i="27"/>
  <c r="BH23" i="27"/>
  <c r="BG23" i="27"/>
  <c r="BF23" i="27"/>
  <c r="BE23" i="27"/>
  <c r="BD23" i="27"/>
  <c r="BC23" i="27"/>
  <c r="BB23" i="27"/>
  <c r="BA23" i="27"/>
  <c r="AZ23" i="27"/>
  <c r="AY23" i="27"/>
  <c r="AX23" i="27"/>
  <c r="AW23" i="27"/>
  <c r="AV23" i="27"/>
  <c r="AU23" i="27"/>
  <c r="H23" i="27" s="1"/>
  <c r="AT23" i="27"/>
  <c r="AS23" i="27"/>
  <c r="AR23" i="27"/>
  <c r="AQ23" i="27"/>
  <c r="AP23" i="27"/>
  <c r="AO23" i="27"/>
  <c r="AN23" i="27"/>
  <c r="AM23" i="27"/>
  <c r="AL23" i="27"/>
  <c r="AK23" i="27"/>
  <c r="AJ23" i="27"/>
  <c r="AI23" i="27"/>
  <c r="G23" i="27" s="1"/>
  <c r="AH23" i="27"/>
  <c r="AG23" i="27"/>
  <c r="AF23" i="27"/>
  <c r="AE23" i="27"/>
  <c r="AD23" i="27"/>
  <c r="AC23" i="27"/>
  <c r="AB23" i="27"/>
  <c r="AA23" i="27"/>
  <c r="Z23" i="27"/>
  <c r="F23" i="27" s="1"/>
  <c r="Y23" i="27"/>
  <c r="X23" i="27"/>
  <c r="W23" i="27"/>
  <c r="V23" i="27"/>
  <c r="U23" i="27"/>
  <c r="T23" i="27"/>
  <c r="S23" i="27"/>
  <c r="R23" i="27"/>
  <c r="Q23" i="27"/>
  <c r="P23" i="27"/>
  <c r="O23" i="27"/>
  <c r="N23" i="27"/>
  <c r="M23" i="27"/>
  <c r="L23" i="27"/>
  <c r="K23" i="27"/>
  <c r="E23" i="27" s="1"/>
  <c r="I23" i="27"/>
  <c r="BR22" i="27"/>
  <c r="BQ22" i="27"/>
  <c r="BP22" i="27"/>
  <c r="BO22" i="27"/>
  <c r="BN22" i="27"/>
  <c r="BM22" i="27"/>
  <c r="BL22" i="27"/>
  <c r="BK22" i="27"/>
  <c r="BJ22" i="27"/>
  <c r="BI22" i="27"/>
  <c r="BH22" i="27"/>
  <c r="I22" i="27" s="1"/>
  <c r="BG22" i="27"/>
  <c r="BF22" i="27"/>
  <c r="BE22" i="27"/>
  <c r="BD22" i="27"/>
  <c r="BC22" i="27"/>
  <c r="BB22" i="27"/>
  <c r="BA22" i="27"/>
  <c r="AZ22" i="27"/>
  <c r="H22" i="27" s="1"/>
  <c r="AY22" i="27"/>
  <c r="AX22" i="27"/>
  <c r="AW22" i="27"/>
  <c r="AV22" i="27"/>
  <c r="AU22" i="27"/>
  <c r="AT22" i="27"/>
  <c r="AS22" i="27"/>
  <c r="AR22" i="27"/>
  <c r="AQ22" i="27"/>
  <c r="AP22" i="27"/>
  <c r="AO22" i="27"/>
  <c r="AN22" i="27"/>
  <c r="AM22" i="27"/>
  <c r="AL22" i="27"/>
  <c r="AK22" i="27"/>
  <c r="AJ22" i="27"/>
  <c r="G22" i="27" s="1"/>
  <c r="AI22" i="27"/>
  <c r="AH22" i="27"/>
  <c r="AG22" i="27"/>
  <c r="AF22" i="27"/>
  <c r="AE22" i="27"/>
  <c r="AD22" i="27"/>
  <c r="AC22" i="27"/>
  <c r="AB22" i="27"/>
  <c r="AA22" i="27"/>
  <c r="Z22" i="27"/>
  <c r="Y22" i="27"/>
  <c r="F22" i="27" s="1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E22" i="27" s="1"/>
  <c r="K22" i="27"/>
  <c r="BR21" i="27"/>
  <c r="BQ21" i="27"/>
  <c r="BP21" i="27"/>
  <c r="BO21" i="27"/>
  <c r="BN21" i="27"/>
  <c r="BM21" i="27"/>
  <c r="BL21" i="27"/>
  <c r="BK21" i="27"/>
  <c r="BJ21" i="27"/>
  <c r="BI21" i="27"/>
  <c r="BH21" i="27"/>
  <c r="BG21" i="27"/>
  <c r="I21" i="27" s="1"/>
  <c r="BF21" i="27"/>
  <c r="BE21" i="27"/>
  <c r="BD21" i="27"/>
  <c r="BC21" i="27"/>
  <c r="BB21" i="27"/>
  <c r="BA21" i="27"/>
  <c r="AZ21" i="27"/>
  <c r="AY21" i="27"/>
  <c r="AX21" i="27"/>
  <c r="AW21" i="27"/>
  <c r="AV21" i="27"/>
  <c r="AU21" i="27"/>
  <c r="H21" i="27" s="1"/>
  <c r="AT21" i="27"/>
  <c r="AS21" i="27"/>
  <c r="AR21" i="27"/>
  <c r="AQ21" i="27"/>
  <c r="AP21" i="27"/>
  <c r="AO21" i="27"/>
  <c r="AN21" i="27"/>
  <c r="AM21" i="27"/>
  <c r="AL21" i="27"/>
  <c r="AK21" i="27"/>
  <c r="AJ21" i="27"/>
  <c r="AI21" i="27"/>
  <c r="G21" i="27" s="1"/>
  <c r="AH21" i="27"/>
  <c r="AG21" i="27"/>
  <c r="AF21" i="27"/>
  <c r="AE21" i="27"/>
  <c r="AD21" i="27"/>
  <c r="F21" i="27" s="1"/>
  <c r="AC21" i="27"/>
  <c r="AB21" i="27"/>
  <c r="AA21" i="27"/>
  <c r="Z21" i="27"/>
  <c r="Y21" i="27"/>
  <c r="X21" i="27"/>
  <c r="W21" i="27"/>
  <c r="V21" i="27"/>
  <c r="U21" i="27"/>
  <c r="T21" i="27"/>
  <c r="S21" i="27"/>
  <c r="R21" i="27"/>
  <c r="Q21" i="27"/>
  <c r="P21" i="27"/>
  <c r="O21" i="27"/>
  <c r="N21" i="27"/>
  <c r="E21" i="27" s="1"/>
  <c r="M21" i="27"/>
  <c r="L21" i="27"/>
  <c r="K21" i="27"/>
  <c r="BR20" i="27"/>
  <c r="BQ20" i="27"/>
  <c r="BP20" i="27"/>
  <c r="BO20" i="27"/>
  <c r="BN20" i="27"/>
  <c r="BM20" i="27"/>
  <c r="BL20" i="27"/>
  <c r="BK20" i="27"/>
  <c r="BJ20" i="27"/>
  <c r="BI20" i="27"/>
  <c r="I20" i="27" s="1"/>
  <c r="BH20" i="27"/>
  <c r="BG20" i="27"/>
  <c r="BF20" i="27"/>
  <c r="BE20" i="27"/>
  <c r="BD20" i="27"/>
  <c r="BC20" i="27"/>
  <c r="BB20" i="27"/>
  <c r="BA20" i="27"/>
  <c r="AZ20" i="27"/>
  <c r="AY20" i="27"/>
  <c r="AX20" i="27"/>
  <c r="AW20" i="27"/>
  <c r="AV20" i="27"/>
  <c r="H20" i="27" s="1"/>
  <c r="AU20" i="27"/>
  <c r="AT20" i="27"/>
  <c r="AS20" i="27"/>
  <c r="AR20" i="27"/>
  <c r="AQ20" i="27"/>
  <c r="AP20" i="27"/>
  <c r="AO20" i="27"/>
  <c r="AN20" i="27"/>
  <c r="AM20" i="27"/>
  <c r="AL20" i="27"/>
  <c r="AK20" i="27"/>
  <c r="AJ20" i="27"/>
  <c r="AI20" i="27"/>
  <c r="AH20" i="27"/>
  <c r="AG20" i="27"/>
  <c r="AF20" i="27"/>
  <c r="AE20" i="27"/>
  <c r="AD20" i="27"/>
  <c r="AC20" i="27"/>
  <c r="AB20" i="27"/>
  <c r="AA20" i="27"/>
  <c r="Z20" i="27"/>
  <c r="Y20" i="27"/>
  <c r="X20" i="27"/>
  <c r="F20" i="27" s="1"/>
  <c r="W20" i="27"/>
  <c r="V20" i="27"/>
  <c r="U20" i="27"/>
  <c r="T20" i="27"/>
  <c r="S20" i="27"/>
  <c r="R20" i="27"/>
  <c r="Q20" i="27"/>
  <c r="P20" i="27"/>
  <c r="O20" i="27"/>
  <c r="N20" i="27"/>
  <c r="M20" i="27"/>
  <c r="E20" i="27" s="1"/>
  <c r="L20" i="27"/>
  <c r="K20" i="27"/>
  <c r="G20" i="27"/>
  <c r="BR19" i="27"/>
  <c r="BQ19" i="27"/>
  <c r="BP19" i="27"/>
  <c r="BO19" i="27"/>
  <c r="BN19" i="27"/>
  <c r="BM19" i="27"/>
  <c r="BL19" i="27"/>
  <c r="BK19" i="27"/>
  <c r="BJ19" i="27"/>
  <c r="BI19" i="27"/>
  <c r="BH19" i="27"/>
  <c r="BG19" i="27"/>
  <c r="BF19" i="27"/>
  <c r="BE19" i="27"/>
  <c r="BD19" i="27"/>
  <c r="BC19" i="27"/>
  <c r="BB19" i="27"/>
  <c r="BA19" i="27"/>
  <c r="AZ19" i="27"/>
  <c r="AY19" i="27"/>
  <c r="AX19" i="27"/>
  <c r="AW19" i="27"/>
  <c r="AV19" i="27"/>
  <c r="AU19" i="27"/>
  <c r="H19" i="27" s="1"/>
  <c r="AT19" i="27"/>
  <c r="AS19" i="27"/>
  <c r="AR19" i="27"/>
  <c r="AQ19" i="27"/>
  <c r="AP19" i="27"/>
  <c r="AO19" i="27"/>
  <c r="AN19" i="27"/>
  <c r="AM19" i="27"/>
  <c r="AL19" i="27"/>
  <c r="AK19" i="27"/>
  <c r="AJ19" i="27"/>
  <c r="AI19" i="27"/>
  <c r="G19" i="27" s="1"/>
  <c r="AH19" i="27"/>
  <c r="AG19" i="27"/>
  <c r="AF19" i="27"/>
  <c r="AE19" i="27"/>
  <c r="AD19" i="27"/>
  <c r="AC19" i="27"/>
  <c r="AB19" i="27"/>
  <c r="AA19" i="27"/>
  <c r="Z19" i="27"/>
  <c r="F19" i="27" s="1"/>
  <c r="Y19" i="27"/>
  <c r="X19" i="27"/>
  <c r="W19" i="27"/>
  <c r="V19" i="27"/>
  <c r="U19" i="27"/>
  <c r="T19" i="27"/>
  <c r="S19" i="27"/>
  <c r="R19" i="27"/>
  <c r="Q19" i="27"/>
  <c r="P19" i="27"/>
  <c r="O19" i="27"/>
  <c r="N19" i="27"/>
  <c r="M19" i="27"/>
  <c r="L19" i="27"/>
  <c r="K19" i="27"/>
  <c r="E19" i="27" s="1"/>
  <c r="I19" i="27"/>
  <c r="BR18" i="27"/>
  <c r="BR28" i="27" s="1"/>
  <c r="BQ18" i="27"/>
  <c r="BQ28" i="27" s="1"/>
  <c r="BQ67" i="15" s="1"/>
  <c r="BP18" i="27"/>
  <c r="BP28" i="27" s="1"/>
  <c r="BO18" i="27"/>
  <c r="BN18" i="27"/>
  <c r="BM18" i="27"/>
  <c r="BM28" i="27" s="1"/>
  <c r="BL18" i="27"/>
  <c r="BK18" i="27"/>
  <c r="BK28" i="27" s="1"/>
  <c r="BJ18" i="27"/>
  <c r="BJ28" i="27" s="1"/>
  <c r="BI18" i="27"/>
  <c r="BI28" i="27" s="1"/>
  <c r="BI67" i="15" s="1"/>
  <c r="BH18" i="27"/>
  <c r="BH28" i="27" s="1"/>
  <c r="BG18" i="27"/>
  <c r="BF18" i="27"/>
  <c r="BE18" i="27"/>
  <c r="BE28" i="27" s="1"/>
  <c r="BD18" i="27"/>
  <c r="BC18" i="27"/>
  <c r="BC28" i="27" s="1"/>
  <c r="BB18" i="27"/>
  <c r="BB28" i="27" s="1"/>
  <c r="BA18" i="27"/>
  <c r="BA28" i="27" s="1"/>
  <c r="BA67" i="15" s="1"/>
  <c r="AZ18" i="27"/>
  <c r="AZ28" i="27" s="1"/>
  <c r="AY18" i="27"/>
  <c r="AX18" i="27"/>
  <c r="AW18" i="27"/>
  <c r="AW28" i="27" s="1"/>
  <c r="AV18" i="27"/>
  <c r="AU18" i="27"/>
  <c r="AT18" i="27"/>
  <c r="AT28" i="27" s="1"/>
  <c r="AS18" i="27"/>
  <c r="AS28" i="27" s="1"/>
  <c r="AS67" i="15" s="1"/>
  <c r="AR18" i="27"/>
  <c r="AR28" i="27" s="1"/>
  <c r="AQ18" i="27"/>
  <c r="AP18" i="27"/>
  <c r="AO18" i="27"/>
  <c r="AO28" i="27" s="1"/>
  <c r="AN18" i="27"/>
  <c r="AM18" i="27"/>
  <c r="AM28" i="27" s="1"/>
  <c r="AL18" i="27"/>
  <c r="AL28" i="27" s="1"/>
  <c r="AK18" i="27"/>
  <c r="AK28" i="27" s="1"/>
  <c r="AK67" i="15" s="1"/>
  <c r="AJ18" i="27"/>
  <c r="AJ28" i="27" s="1"/>
  <c r="AI18" i="27"/>
  <c r="AH18" i="27"/>
  <c r="AG18" i="27"/>
  <c r="AG28" i="27" s="1"/>
  <c r="AF18" i="27"/>
  <c r="AE18" i="27"/>
  <c r="AE28" i="27" s="1"/>
  <c r="AD18" i="27"/>
  <c r="AD28" i="27" s="1"/>
  <c r="AC18" i="27"/>
  <c r="AC28" i="27" s="1"/>
  <c r="AC67" i="15" s="1"/>
  <c r="AB18" i="27"/>
  <c r="AB28" i="27" s="1"/>
  <c r="AA18" i="27"/>
  <c r="Z18" i="27"/>
  <c r="Y18" i="27"/>
  <c r="Y28" i="27" s="1"/>
  <c r="X18" i="27"/>
  <c r="W18" i="27"/>
  <c r="W28" i="27" s="1"/>
  <c r="V18" i="27"/>
  <c r="V28" i="27" s="1"/>
  <c r="U18" i="27"/>
  <c r="U28" i="27" s="1"/>
  <c r="U67" i="15" s="1"/>
  <c r="T18" i="27"/>
  <c r="T28" i="27" s="1"/>
  <c r="S18" i="27"/>
  <c r="R18" i="27"/>
  <c r="Q18" i="27"/>
  <c r="Q28" i="27" s="1"/>
  <c r="P18" i="27"/>
  <c r="O18" i="27"/>
  <c r="N18" i="27"/>
  <c r="N28" i="27" s="1"/>
  <c r="M18" i="27"/>
  <c r="M28" i="27" s="1"/>
  <c r="M67" i="15" s="1"/>
  <c r="L18" i="27"/>
  <c r="L28" i="27" s="1"/>
  <c r="K18" i="27"/>
  <c r="BR15" i="27"/>
  <c r="BQ15" i="27"/>
  <c r="BP15" i="27"/>
  <c r="BO15" i="27"/>
  <c r="BN15" i="27"/>
  <c r="BM15" i="27"/>
  <c r="BL15" i="27"/>
  <c r="BK15" i="27"/>
  <c r="BJ15" i="27"/>
  <c r="BI15" i="27"/>
  <c r="BH15" i="27"/>
  <c r="I15" i="27" s="1"/>
  <c r="BG15" i="27"/>
  <c r="BF15" i="27"/>
  <c r="BE15" i="27"/>
  <c r="BD15" i="27"/>
  <c r="BC15" i="27"/>
  <c r="BB15" i="27"/>
  <c r="BA15" i="27"/>
  <c r="AZ15" i="27"/>
  <c r="AY15" i="27"/>
  <c r="AX15" i="27"/>
  <c r="AW15" i="27"/>
  <c r="AV15" i="27"/>
  <c r="AU15" i="27"/>
  <c r="H15" i="27" s="1"/>
  <c r="AT15" i="27"/>
  <c r="AS15" i="27"/>
  <c r="AR15" i="27"/>
  <c r="AQ15" i="27"/>
  <c r="AP15" i="27"/>
  <c r="AO15" i="27"/>
  <c r="AN15" i="27"/>
  <c r="AM15" i="27"/>
  <c r="G15" i="27" s="1"/>
  <c r="AL15" i="27"/>
  <c r="AK15" i="27"/>
  <c r="AJ15" i="27"/>
  <c r="AI15" i="27"/>
  <c r="AH15" i="27"/>
  <c r="AG15" i="27"/>
  <c r="AF15" i="27"/>
  <c r="AE15" i="27"/>
  <c r="AD15" i="27"/>
  <c r="AC15" i="27"/>
  <c r="AB15" i="27"/>
  <c r="AA15" i="27"/>
  <c r="Z15" i="27"/>
  <c r="Y15" i="27"/>
  <c r="X15" i="27"/>
  <c r="W15" i="27"/>
  <c r="F15" i="27" s="1"/>
  <c r="V15" i="27"/>
  <c r="U15" i="27"/>
  <c r="T15" i="27"/>
  <c r="S15" i="27"/>
  <c r="R15" i="27"/>
  <c r="Q15" i="27"/>
  <c r="P15" i="27"/>
  <c r="O15" i="27"/>
  <c r="N15" i="27"/>
  <c r="M15" i="27"/>
  <c r="L15" i="27"/>
  <c r="K15" i="27"/>
  <c r="K20" i="19" s="1"/>
  <c r="B15" i="27"/>
  <c r="BR14" i="27"/>
  <c r="BQ14" i="27"/>
  <c r="BP14" i="27"/>
  <c r="BO14" i="27"/>
  <c r="BN14" i="27"/>
  <c r="BM14" i="27"/>
  <c r="I14" i="27" s="1"/>
  <c r="BL14" i="27"/>
  <c r="BK14" i="27"/>
  <c r="BJ14" i="27"/>
  <c r="BI14" i="27"/>
  <c r="BH14" i="27"/>
  <c r="BG14" i="27"/>
  <c r="BF14" i="27"/>
  <c r="BE14" i="27"/>
  <c r="BD14" i="27"/>
  <c r="BC14" i="27"/>
  <c r="BB14" i="27"/>
  <c r="BA14" i="27"/>
  <c r="AZ14" i="27"/>
  <c r="AY14" i="27"/>
  <c r="AX14" i="27"/>
  <c r="AW14" i="27"/>
  <c r="AV14" i="27"/>
  <c r="AU14" i="27"/>
  <c r="AT14" i="27"/>
  <c r="AS14" i="27"/>
  <c r="AR14" i="27"/>
  <c r="AQ14" i="27"/>
  <c r="AP14" i="27"/>
  <c r="AO14" i="27"/>
  <c r="AN14" i="27"/>
  <c r="AM14" i="27"/>
  <c r="AL14" i="27"/>
  <c r="AK14" i="27"/>
  <c r="AJ14" i="27"/>
  <c r="AI14" i="27"/>
  <c r="G14" i="27" s="1"/>
  <c r="AH14" i="27"/>
  <c r="AG14" i="27"/>
  <c r="AF14" i="27"/>
  <c r="AE14" i="27"/>
  <c r="AD14" i="27"/>
  <c r="AC14" i="27"/>
  <c r="AB14" i="27"/>
  <c r="AA14" i="27"/>
  <c r="Z14" i="27"/>
  <c r="Y14" i="27"/>
  <c r="F14" i="27" s="1"/>
  <c r="X14" i="27"/>
  <c r="W14" i="27"/>
  <c r="V14" i="27"/>
  <c r="U14" i="27"/>
  <c r="T14" i="27"/>
  <c r="S14" i="27"/>
  <c r="R14" i="27"/>
  <c r="Q14" i="27"/>
  <c r="P14" i="27"/>
  <c r="O14" i="27"/>
  <c r="N14" i="27"/>
  <c r="M14" i="27"/>
  <c r="L14" i="27"/>
  <c r="K14" i="27"/>
  <c r="K19" i="19" s="1"/>
  <c r="L19" i="19" s="1"/>
  <c r="M19" i="19" s="1"/>
  <c r="N19" i="19" s="1"/>
  <c r="O19" i="19" s="1"/>
  <c r="P19" i="19" s="1"/>
  <c r="Q19" i="19" s="1"/>
  <c r="R19" i="19" s="1"/>
  <c r="S19" i="19" s="1"/>
  <c r="T19" i="19" s="1"/>
  <c r="U19" i="19" s="1"/>
  <c r="V19" i="19" s="1"/>
  <c r="H14" i="27"/>
  <c r="B14" i="27"/>
  <c r="BR13" i="27"/>
  <c r="BQ13" i="27"/>
  <c r="BP13" i="27"/>
  <c r="BO13" i="27"/>
  <c r="BN13" i="27"/>
  <c r="BM13" i="27"/>
  <c r="BL13" i="27"/>
  <c r="BK13" i="27"/>
  <c r="BJ13" i="27"/>
  <c r="BI13" i="27"/>
  <c r="BH13" i="27"/>
  <c r="BG13" i="27"/>
  <c r="I13" i="27" s="1"/>
  <c r="BF13" i="27"/>
  <c r="BE13" i="27"/>
  <c r="BD13" i="27"/>
  <c r="BC13" i="27"/>
  <c r="BB13" i="27"/>
  <c r="BA13" i="27"/>
  <c r="AZ13" i="27"/>
  <c r="AY13" i="27"/>
  <c r="H13" i="27" s="1"/>
  <c r="AX13" i="27"/>
  <c r="AW13" i="27"/>
  <c r="AV13" i="27"/>
  <c r="AU13" i="27"/>
  <c r="AT13" i="27"/>
  <c r="AS13" i="27"/>
  <c r="AR13" i="27"/>
  <c r="AQ13" i="27"/>
  <c r="AP13" i="27"/>
  <c r="AO13" i="27"/>
  <c r="AN13" i="27"/>
  <c r="AM13" i="27"/>
  <c r="AL13" i="27"/>
  <c r="AK13" i="27"/>
  <c r="AJ13" i="27"/>
  <c r="AI13" i="27"/>
  <c r="G13" i="27" s="1"/>
  <c r="AH13" i="27"/>
  <c r="AG13" i="27"/>
  <c r="AF13" i="27"/>
  <c r="AE13" i="27"/>
  <c r="AD13" i="27"/>
  <c r="AC13" i="27"/>
  <c r="AB13" i="27"/>
  <c r="AA13" i="27"/>
  <c r="Z13" i="27"/>
  <c r="Y13" i="27"/>
  <c r="X13" i="27"/>
  <c r="F13" i="27" s="1"/>
  <c r="W13" i="27"/>
  <c r="V13" i="27"/>
  <c r="U13" i="27"/>
  <c r="T13" i="27"/>
  <c r="S13" i="27"/>
  <c r="R13" i="27"/>
  <c r="Q13" i="27"/>
  <c r="P13" i="27"/>
  <c r="O13" i="27"/>
  <c r="N13" i="27"/>
  <c r="M13" i="27"/>
  <c r="L13" i="27"/>
  <c r="K13" i="27"/>
  <c r="K18" i="19" s="1"/>
  <c r="L18" i="19" s="1"/>
  <c r="M18" i="19" s="1"/>
  <c r="N18" i="19" s="1"/>
  <c r="O18" i="19" s="1"/>
  <c r="P18" i="19" s="1"/>
  <c r="Q18" i="19" s="1"/>
  <c r="R18" i="19" s="1"/>
  <c r="S18" i="19" s="1"/>
  <c r="T18" i="19" s="1"/>
  <c r="U18" i="19" s="1"/>
  <c r="V18" i="19" s="1"/>
  <c r="B13" i="27"/>
  <c r="B18" i="19" s="1"/>
  <c r="BR12" i="27"/>
  <c r="BQ12" i="27"/>
  <c r="BP12" i="27"/>
  <c r="BO12" i="27"/>
  <c r="BN12" i="27"/>
  <c r="BM12" i="27"/>
  <c r="BL12" i="27"/>
  <c r="BK12" i="27"/>
  <c r="BJ12" i="27"/>
  <c r="BI12" i="27"/>
  <c r="I12" i="27" s="1"/>
  <c r="BH12" i="27"/>
  <c r="BG12" i="27"/>
  <c r="BF12" i="27"/>
  <c r="BE12" i="27"/>
  <c r="BD12" i="27"/>
  <c r="BC12" i="27"/>
  <c r="BB12" i="27"/>
  <c r="BA12" i="27"/>
  <c r="AZ12" i="27"/>
  <c r="AY12" i="27"/>
  <c r="AX12" i="27"/>
  <c r="AW12" i="27"/>
  <c r="AV12" i="27"/>
  <c r="AU12" i="27"/>
  <c r="H12" i="27" s="1"/>
  <c r="AT12" i="27"/>
  <c r="AS12" i="27"/>
  <c r="AR12" i="27"/>
  <c r="AQ12" i="27"/>
  <c r="AP12" i="27"/>
  <c r="AO12" i="27"/>
  <c r="AN12" i="27"/>
  <c r="AM12" i="27"/>
  <c r="AL12" i="27"/>
  <c r="AK12" i="27"/>
  <c r="AJ12" i="27"/>
  <c r="AI12" i="27"/>
  <c r="G12" i="27" s="1"/>
  <c r="AH12" i="27"/>
  <c r="AG12" i="27"/>
  <c r="AF12" i="27"/>
  <c r="AE12" i="27"/>
  <c r="AD12" i="27"/>
  <c r="AC12" i="27"/>
  <c r="AB12" i="27"/>
  <c r="AA12" i="27"/>
  <c r="Z12" i="27"/>
  <c r="Y12" i="27"/>
  <c r="X12" i="27"/>
  <c r="W12" i="27"/>
  <c r="F12" i="27" s="1"/>
  <c r="V12" i="27"/>
  <c r="U12" i="27"/>
  <c r="T12" i="27"/>
  <c r="S12" i="27"/>
  <c r="R12" i="27"/>
  <c r="Q12" i="27"/>
  <c r="P12" i="27"/>
  <c r="O12" i="27"/>
  <c r="N12" i="27"/>
  <c r="M12" i="27"/>
  <c r="E12" i="27" s="1"/>
  <c r="L12" i="27"/>
  <c r="B12" i="27"/>
  <c r="B17" i="19" s="1"/>
  <c r="BR11" i="27"/>
  <c r="BQ11" i="27"/>
  <c r="BP11" i="27"/>
  <c r="BO11" i="27"/>
  <c r="BN11" i="27"/>
  <c r="BM11" i="27"/>
  <c r="BL11" i="27"/>
  <c r="BK11" i="27"/>
  <c r="BJ11" i="27"/>
  <c r="BI11" i="27"/>
  <c r="BH11" i="27"/>
  <c r="I11" i="27" s="1"/>
  <c r="BG11" i="27"/>
  <c r="BF11" i="27"/>
  <c r="BE11" i="27"/>
  <c r="BD11" i="27"/>
  <c r="BC11" i="27"/>
  <c r="BB11" i="27"/>
  <c r="BA11" i="27"/>
  <c r="AZ11" i="27"/>
  <c r="AY11" i="27"/>
  <c r="AX11" i="27"/>
  <c r="AW11" i="27"/>
  <c r="AV11" i="27"/>
  <c r="AU11" i="27"/>
  <c r="H11" i="27" s="1"/>
  <c r="AT11" i="27"/>
  <c r="AS11" i="27"/>
  <c r="AR11" i="27"/>
  <c r="AQ11" i="27"/>
  <c r="AP11" i="27"/>
  <c r="AO11" i="27"/>
  <c r="AN11" i="27"/>
  <c r="AM11" i="27"/>
  <c r="AL11" i="27"/>
  <c r="G11" i="27" s="1"/>
  <c r="AK11" i="27"/>
  <c r="AJ11" i="27"/>
  <c r="AI11" i="27"/>
  <c r="AH11" i="27"/>
  <c r="AG11" i="27"/>
  <c r="AF11" i="27"/>
  <c r="AE11" i="27"/>
  <c r="AD11" i="27"/>
  <c r="F11" i="27" s="1"/>
  <c r="AC11" i="27"/>
  <c r="AB11" i="27"/>
  <c r="AA11" i="27"/>
  <c r="Z11" i="27"/>
  <c r="Y11" i="27"/>
  <c r="X11" i="27"/>
  <c r="W11" i="27"/>
  <c r="V11" i="27"/>
  <c r="U11" i="27"/>
  <c r="T11" i="27"/>
  <c r="S11" i="27"/>
  <c r="R11" i="27"/>
  <c r="Q11" i="27"/>
  <c r="P11" i="27"/>
  <c r="O11" i="27"/>
  <c r="N11" i="27"/>
  <c r="M11" i="27"/>
  <c r="L11" i="27"/>
  <c r="K11" i="27"/>
  <c r="K16" i="19" s="1"/>
  <c r="E11" i="27"/>
  <c r="B11" i="27"/>
  <c r="B16" i="19" s="1"/>
  <c r="BR10" i="27"/>
  <c r="BQ10" i="27"/>
  <c r="BP10" i="27"/>
  <c r="BO10" i="27"/>
  <c r="BN10" i="27"/>
  <c r="BM10" i="27"/>
  <c r="BL10" i="27"/>
  <c r="I10" i="27" s="1"/>
  <c r="BK10" i="27"/>
  <c r="BJ10" i="27"/>
  <c r="BI10" i="27"/>
  <c r="BH10" i="27"/>
  <c r="BG10" i="27"/>
  <c r="BF10" i="27"/>
  <c r="BE10" i="27"/>
  <c r="BD10" i="27"/>
  <c r="BC10" i="27"/>
  <c r="BB10" i="27"/>
  <c r="BA10" i="27"/>
  <c r="AZ10" i="27"/>
  <c r="AY10" i="27"/>
  <c r="AX10" i="27"/>
  <c r="AW10" i="27"/>
  <c r="AV10" i="27"/>
  <c r="H10" i="27" s="1"/>
  <c r="AU10" i="27"/>
  <c r="AT10" i="27"/>
  <c r="AS10" i="27"/>
  <c r="AR10" i="27"/>
  <c r="AQ10" i="27"/>
  <c r="AP10" i="27"/>
  <c r="AO10" i="27"/>
  <c r="AN10" i="27"/>
  <c r="AM10" i="27"/>
  <c r="AL10" i="27"/>
  <c r="AK10" i="27"/>
  <c r="AJ10" i="27"/>
  <c r="AI10" i="27"/>
  <c r="AH10" i="27"/>
  <c r="AG10" i="27"/>
  <c r="AF10" i="27"/>
  <c r="AE10" i="27"/>
  <c r="AD10" i="27"/>
  <c r="AC10" i="27"/>
  <c r="AB10" i="27"/>
  <c r="AA10" i="27"/>
  <c r="Z10" i="27"/>
  <c r="Y10" i="27"/>
  <c r="X10" i="27"/>
  <c r="F10" i="27" s="1"/>
  <c r="W10" i="27"/>
  <c r="V10" i="27"/>
  <c r="U10" i="27"/>
  <c r="T10" i="27"/>
  <c r="S10" i="27"/>
  <c r="R10" i="27"/>
  <c r="Q10" i="27"/>
  <c r="P10" i="27"/>
  <c r="E10" i="27" s="1"/>
  <c r="O10" i="27"/>
  <c r="N10" i="27"/>
  <c r="M10" i="27"/>
  <c r="L10" i="27"/>
  <c r="K10" i="27"/>
  <c r="K15" i="19" s="1"/>
  <c r="L15" i="19" s="1"/>
  <c r="M15" i="19" s="1"/>
  <c r="G10" i="27"/>
  <c r="B10" i="27"/>
  <c r="B15" i="19" s="1"/>
  <c r="BR9" i="27"/>
  <c r="BQ9" i="27"/>
  <c r="BP9" i="27"/>
  <c r="BO9" i="27"/>
  <c r="BN9" i="27"/>
  <c r="BM9" i="27"/>
  <c r="BL9" i="27"/>
  <c r="BK9" i="27"/>
  <c r="BJ9" i="27"/>
  <c r="BI9" i="27"/>
  <c r="BH9" i="27"/>
  <c r="BG9" i="27"/>
  <c r="BF9" i="27"/>
  <c r="BE9" i="27"/>
  <c r="BD9" i="27"/>
  <c r="BC9" i="27"/>
  <c r="BB9" i="27"/>
  <c r="BA9" i="27"/>
  <c r="AZ9" i="27"/>
  <c r="AY9" i="27"/>
  <c r="AX9" i="27"/>
  <c r="AW9" i="27"/>
  <c r="AV9" i="27"/>
  <c r="AU9" i="27"/>
  <c r="H9" i="27" s="1"/>
  <c r="AT9" i="27"/>
  <c r="AS9" i="27"/>
  <c r="AR9" i="27"/>
  <c r="AQ9" i="27"/>
  <c r="AP9" i="27"/>
  <c r="AO9" i="27"/>
  <c r="AN9" i="27"/>
  <c r="AM9" i="27"/>
  <c r="AL9" i="27"/>
  <c r="AK9" i="27"/>
  <c r="AJ9" i="27"/>
  <c r="AI9" i="27"/>
  <c r="G9" i="27" s="1"/>
  <c r="AH9" i="27"/>
  <c r="AG9" i="27"/>
  <c r="AF9" i="27"/>
  <c r="AE9" i="27"/>
  <c r="AD9" i="27"/>
  <c r="AC9" i="27"/>
  <c r="AB9" i="27"/>
  <c r="AA9" i="27"/>
  <c r="Z9" i="27"/>
  <c r="Y9" i="27"/>
  <c r="X9" i="27"/>
  <c r="F9" i="27" s="1"/>
  <c r="W9" i="27"/>
  <c r="V9" i="27"/>
  <c r="U9" i="27"/>
  <c r="T9" i="27"/>
  <c r="S9" i="27"/>
  <c r="R9" i="27"/>
  <c r="Q9" i="27"/>
  <c r="P9" i="27"/>
  <c r="O9" i="27"/>
  <c r="N9" i="27"/>
  <c r="M9" i="27"/>
  <c r="L9" i="27"/>
  <c r="K9" i="27"/>
  <c r="K14" i="19" s="1"/>
  <c r="L14" i="19" s="1"/>
  <c r="M14" i="19" s="1"/>
  <c r="N14" i="19" s="1"/>
  <c r="O14" i="19" s="1"/>
  <c r="P14" i="19" s="1"/>
  <c r="Q14" i="19" s="1"/>
  <c r="I9" i="27"/>
  <c r="B9" i="27"/>
  <c r="B14" i="19" s="1"/>
  <c r="BR8" i="27"/>
  <c r="BQ8" i="27"/>
  <c r="BP8" i="27"/>
  <c r="BO8" i="27"/>
  <c r="BN8" i="27"/>
  <c r="BM8" i="27"/>
  <c r="BL8" i="27"/>
  <c r="BK8" i="27"/>
  <c r="BJ8" i="27"/>
  <c r="BI8" i="27"/>
  <c r="BH8" i="27"/>
  <c r="I8" i="27" s="1"/>
  <c r="BG8" i="27"/>
  <c r="BF8" i="27"/>
  <c r="BE8" i="27"/>
  <c r="BD8" i="27"/>
  <c r="BC8" i="27"/>
  <c r="BB8" i="27"/>
  <c r="BA8" i="27"/>
  <c r="AZ8" i="27"/>
  <c r="AY8" i="27"/>
  <c r="AX8" i="27"/>
  <c r="H8" i="27" s="1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G8" i="27" s="1"/>
  <c r="AI8" i="27"/>
  <c r="AH8" i="27"/>
  <c r="AG8" i="27"/>
  <c r="AF8" i="27"/>
  <c r="AE8" i="27"/>
  <c r="AD8" i="27"/>
  <c r="AC8" i="27"/>
  <c r="AB8" i="27"/>
  <c r="AA8" i="27"/>
  <c r="Z8" i="27"/>
  <c r="F8" i="27" s="1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E8" i="27" s="1"/>
  <c r="K8" i="27"/>
  <c r="K13" i="19" s="1"/>
  <c r="B8" i="27"/>
  <c r="B13" i="19" s="1"/>
  <c r="BR7" i="27"/>
  <c r="BR16" i="27" s="1"/>
  <c r="BQ7" i="27"/>
  <c r="BP7" i="27"/>
  <c r="BO7" i="27"/>
  <c r="BN7" i="27"/>
  <c r="BM7" i="27"/>
  <c r="BL7" i="27"/>
  <c r="BK7" i="27"/>
  <c r="BJ7" i="27"/>
  <c r="BJ16" i="27" s="1"/>
  <c r="BI7" i="27"/>
  <c r="BH7" i="27"/>
  <c r="BG7" i="27"/>
  <c r="I7" i="27" s="1"/>
  <c r="BF7" i="27"/>
  <c r="BE7" i="27"/>
  <c r="BD7" i="27"/>
  <c r="BC7" i="27"/>
  <c r="BB7" i="27"/>
  <c r="BB16" i="27" s="1"/>
  <c r="BA7" i="27"/>
  <c r="AZ7" i="27"/>
  <c r="AY7" i="27"/>
  <c r="AX7" i="27"/>
  <c r="AW7" i="27"/>
  <c r="AV7" i="27"/>
  <c r="AU7" i="27"/>
  <c r="H7" i="27" s="1"/>
  <c r="AT7" i="27"/>
  <c r="AT16" i="27" s="1"/>
  <c r="AS7" i="27"/>
  <c r="AR7" i="27"/>
  <c r="AQ7" i="27"/>
  <c r="AP7" i="27"/>
  <c r="AO7" i="27"/>
  <c r="AN7" i="27"/>
  <c r="AM7" i="27"/>
  <c r="AL7" i="27"/>
  <c r="G7" i="27" s="1"/>
  <c r="AK7" i="27"/>
  <c r="AJ7" i="27"/>
  <c r="AI7" i="27"/>
  <c r="AH7" i="27"/>
  <c r="AG7" i="27"/>
  <c r="AF7" i="27"/>
  <c r="AE7" i="27"/>
  <c r="AD7" i="27"/>
  <c r="AD16" i="27" s="1"/>
  <c r="AC7" i="27"/>
  <c r="AB7" i="27"/>
  <c r="AA7" i="27"/>
  <c r="Z7" i="27"/>
  <c r="Y7" i="27"/>
  <c r="X7" i="27"/>
  <c r="W7" i="27"/>
  <c r="F7" i="27" s="1"/>
  <c r="V7" i="27"/>
  <c r="V16" i="27" s="1"/>
  <c r="U7" i="27"/>
  <c r="T7" i="27"/>
  <c r="S7" i="27"/>
  <c r="R7" i="27"/>
  <c r="Q7" i="27"/>
  <c r="P7" i="27"/>
  <c r="O7" i="27"/>
  <c r="N7" i="27"/>
  <c r="N16" i="27" s="1"/>
  <c r="M7" i="27"/>
  <c r="L7" i="27"/>
  <c r="K7" i="27"/>
  <c r="K12" i="19" s="1"/>
  <c r="B7" i="27"/>
  <c r="B12" i="19" s="1"/>
  <c r="BR6" i="27"/>
  <c r="BQ6" i="27"/>
  <c r="BQ16" i="27" s="1"/>
  <c r="BP6" i="27"/>
  <c r="BP16" i="27" s="1"/>
  <c r="BO6" i="27"/>
  <c r="BO16" i="27" s="1"/>
  <c r="BN6" i="27"/>
  <c r="BN16" i="27" s="1"/>
  <c r="BM6" i="27"/>
  <c r="BM16" i="27" s="1"/>
  <c r="BL6" i="27"/>
  <c r="I6" i="27" s="1"/>
  <c r="BK6" i="27"/>
  <c r="BK16" i="27" s="1"/>
  <c r="BJ6" i="27"/>
  <c r="BI6" i="27"/>
  <c r="BI16" i="27" s="1"/>
  <c r="BH6" i="27"/>
  <c r="BH16" i="27" s="1"/>
  <c r="BG6" i="27"/>
  <c r="BG16" i="27" s="1"/>
  <c r="BF6" i="27"/>
  <c r="BF16" i="27" s="1"/>
  <c r="BE6" i="27"/>
  <c r="BE16" i="27" s="1"/>
  <c r="BD6" i="27"/>
  <c r="BD16" i="27" s="1"/>
  <c r="BC6" i="27"/>
  <c r="BC16" i="27" s="1"/>
  <c r="BB6" i="27"/>
  <c r="BA6" i="27"/>
  <c r="BA16" i="27" s="1"/>
  <c r="AZ6" i="27"/>
  <c r="AZ16" i="27" s="1"/>
  <c r="AY6" i="27"/>
  <c r="AY16" i="27" s="1"/>
  <c r="AX6" i="27"/>
  <c r="AX16" i="27" s="1"/>
  <c r="AW6" i="27"/>
  <c r="AW16" i="27" s="1"/>
  <c r="AV6" i="27"/>
  <c r="H6" i="27" s="1"/>
  <c r="AU6" i="27"/>
  <c r="AU16" i="27" s="1"/>
  <c r="AT6" i="27"/>
  <c r="AS6" i="27"/>
  <c r="AS16" i="27" s="1"/>
  <c r="AR6" i="27"/>
  <c r="AR16" i="27" s="1"/>
  <c r="AQ6" i="27"/>
  <c r="AQ16" i="27" s="1"/>
  <c r="AP6" i="27"/>
  <c r="AP16" i="27" s="1"/>
  <c r="AO6" i="27"/>
  <c r="AO16" i="27" s="1"/>
  <c r="AN6" i="27"/>
  <c r="AN16" i="27" s="1"/>
  <c r="AM6" i="27"/>
  <c r="AM16" i="27" s="1"/>
  <c r="AL6" i="27"/>
  <c r="AK6" i="27"/>
  <c r="AK16" i="27" s="1"/>
  <c r="AJ6" i="27"/>
  <c r="AJ16" i="27" s="1"/>
  <c r="AI6" i="27"/>
  <c r="AI16" i="27" s="1"/>
  <c r="AH6" i="27"/>
  <c r="AH16" i="27" s="1"/>
  <c r="AG6" i="27"/>
  <c r="AG16" i="27" s="1"/>
  <c r="AF6" i="27"/>
  <c r="AF16" i="27" s="1"/>
  <c r="AE6" i="27"/>
  <c r="AE16" i="27" s="1"/>
  <c r="AD6" i="27"/>
  <c r="AC6" i="27"/>
  <c r="AC16" i="27" s="1"/>
  <c r="AB6" i="27"/>
  <c r="AB16" i="27" s="1"/>
  <c r="AA6" i="27"/>
  <c r="AA16" i="27" s="1"/>
  <c r="Z6" i="27"/>
  <c r="Z16" i="27" s="1"/>
  <c r="Y6" i="27"/>
  <c r="Y16" i="27" s="1"/>
  <c r="X6" i="27"/>
  <c r="F6" i="27" s="1"/>
  <c r="W6" i="27"/>
  <c r="W16" i="27" s="1"/>
  <c r="V6" i="27"/>
  <c r="U6" i="27"/>
  <c r="U16" i="27" s="1"/>
  <c r="T6" i="27"/>
  <c r="T16" i="27" s="1"/>
  <c r="S6" i="27"/>
  <c r="S16" i="27" s="1"/>
  <c r="R6" i="27"/>
  <c r="R16" i="27" s="1"/>
  <c r="Q6" i="27"/>
  <c r="Q16" i="27" s="1"/>
  <c r="P6" i="27"/>
  <c r="P16" i="27" s="1"/>
  <c r="O6" i="27"/>
  <c r="O16" i="27" s="1"/>
  <c r="N6" i="27"/>
  <c r="E6" i="27" s="1"/>
  <c r="M6" i="27"/>
  <c r="M16" i="27" s="1"/>
  <c r="L6" i="27"/>
  <c r="L16" i="27" s="1"/>
  <c r="K6" i="27"/>
  <c r="K11" i="19" s="1"/>
  <c r="G6" i="27"/>
  <c r="B6" i="27"/>
  <c r="B11" i="19" s="1"/>
  <c r="T15" i="53"/>
  <c r="S15" i="53"/>
  <c r="AL13" i="53"/>
  <c r="AK13" i="53"/>
  <c r="AJ13" i="53"/>
  <c r="AI13" i="53"/>
  <c r="AH13" i="53"/>
  <c r="AL11" i="53"/>
  <c r="AK11" i="53"/>
  <c r="AJ11" i="53"/>
  <c r="AI11" i="53"/>
  <c r="AH11" i="53"/>
  <c r="O62" i="15" l="1"/>
  <c r="O33" i="33" s="1"/>
  <c r="O14" i="33"/>
  <c r="W62" i="15"/>
  <c r="W14" i="33"/>
  <c r="AE62" i="15"/>
  <c r="AE33" i="33" s="1"/>
  <c r="AE14" i="33"/>
  <c r="F14" i="33" s="1"/>
  <c r="AM62" i="15"/>
  <c r="AM33" i="33" s="1"/>
  <c r="AM14" i="33"/>
  <c r="AM15" i="33" s="1"/>
  <c r="BK62" i="15"/>
  <c r="BK33" i="33" s="1"/>
  <c r="BK14" i="33"/>
  <c r="BL16" i="33" s="1"/>
  <c r="BC62" i="15"/>
  <c r="BC33" i="33" s="1"/>
  <c r="BC14" i="33"/>
  <c r="BD16" i="33" s="1"/>
  <c r="BO62" i="15"/>
  <c r="BO33" i="33" s="1"/>
  <c r="BO14" i="33"/>
  <c r="BQ17" i="33" s="1"/>
  <c r="E22" i="15"/>
  <c r="G22" i="15"/>
  <c r="BG14" i="33"/>
  <c r="BI17" i="33" s="1"/>
  <c r="K19" i="33"/>
  <c r="K21" i="33" s="1"/>
  <c r="Q18" i="33"/>
  <c r="O16" i="33"/>
  <c r="N15" i="33"/>
  <c r="P17" i="33"/>
  <c r="Y18" i="33"/>
  <c r="W16" i="33"/>
  <c r="V15" i="33"/>
  <c r="X17" i="33"/>
  <c r="AG18" i="33"/>
  <c r="AE16" i="33"/>
  <c r="AD15" i="33"/>
  <c r="AF17" i="33"/>
  <c r="AN16" i="33"/>
  <c r="BC17" i="33"/>
  <c r="BD18" i="33"/>
  <c r="BB16" i="33"/>
  <c r="BA15" i="33"/>
  <c r="BR16" i="33"/>
  <c r="BQ15" i="33"/>
  <c r="T62" i="15"/>
  <c r="T33" i="33" s="1"/>
  <c r="U23" i="22"/>
  <c r="U25" i="22" s="1"/>
  <c r="AB62" i="15"/>
  <c r="AB33" i="33" s="1"/>
  <c r="AC23" i="22"/>
  <c r="AC25" i="22" s="1"/>
  <c r="AJ62" i="15"/>
  <c r="AJ33" i="33" s="1"/>
  <c r="AK23" i="22"/>
  <c r="AK25" i="22" s="1"/>
  <c r="AR62" i="15"/>
  <c r="AR33" i="33" s="1"/>
  <c r="AS23" i="22"/>
  <c r="AS25" i="22" s="1"/>
  <c r="AZ62" i="15"/>
  <c r="AZ33" i="33" s="1"/>
  <c r="BA23" i="22"/>
  <c r="BA25" i="22" s="1"/>
  <c r="BH62" i="15"/>
  <c r="BH33" i="33" s="1"/>
  <c r="BI23" i="22"/>
  <c r="BI25" i="22" s="1"/>
  <c r="BP62" i="15"/>
  <c r="BP33" i="33" s="1"/>
  <c r="BQ23" i="22"/>
  <c r="BQ25" i="22" s="1"/>
  <c r="P16" i="33"/>
  <c r="O15" i="33"/>
  <c r="Q17" i="33"/>
  <c r="R18" i="33"/>
  <c r="X16" i="33"/>
  <c r="W15" i="33"/>
  <c r="Y17" i="33"/>
  <c r="Z18" i="33"/>
  <c r="AF16" i="33"/>
  <c r="AE15" i="33"/>
  <c r="AH18" i="33"/>
  <c r="AO16" i="33"/>
  <c r="AN15" i="33"/>
  <c r="AP17" i="33"/>
  <c r="AQ18" i="33"/>
  <c r="N23" i="22"/>
  <c r="N25" i="22" s="1"/>
  <c r="M62" i="15"/>
  <c r="M33" i="33" s="1"/>
  <c r="V23" i="22"/>
  <c r="V25" i="22" s="1"/>
  <c r="U62" i="15"/>
  <c r="U33" i="33" s="1"/>
  <c r="AD23" i="22"/>
  <c r="AD25" i="22" s="1"/>
  <c r="AC62" i="15"/>
  <c r="AC33" i="33" s="1"/>
  <c r="AL23" i="22"/>
  <c r="AL25" i="22" s="1"/>
  <c r="AK62" i="15"/>
  <c r="AK33" i="33" s="1"/>
  <c r="AT23" i="22"/>
  <c r="AT25" i="22" s="1"/>
  <c r="AS62" i="15"/>
  <c r="AS33" i="33" s="1"/>
  <c r="BB23" i="22"/>
  <c r="BB25" i="22" s="1"/>
  <c r="BA62" i="15"/>
  <c r="BA33" i="33" s="1"/>
  <c r="BJ23" i="22"/>
  <c r="BJ25" i="22" s="1"/>
  <c r="BI62" i="15"/>
  <c r="BI33" i="33" s="1"/>
  <c r="BR23" i="22"/>
  <c r="BR25" i="22" s="1"/>
  <c r="BQ62" i="15"/>
  <c r="BQ33" i="33" s="1"/>
  <c r="BG33" i="33"/>
  <c r="Q16" i="33"/>
  <c r="P15" i="33"/>
  <c r="R17" i="33"/>
  <c r="S18" i="33"/>
  <c r="Y16" i="33"/>
  <c r="X15" i="33"/>
  <c r="Z17" i="33"/>
  <c r="AA18" i="33"/>
  <c r="AG16" i="33"/>
  <c r="AF15" i="33"/>
  <c r="AH17" i="33"/>
  <c r="AI18" i="33"/>
  <c r="AO15" i="33"/>
  <c r="AQ17" i="33"/>
  <c r="AR18" i="33"/>
  <c r="AP16" i="33"/>
  <c r="O23" i="22"/>
  <c r="O25" i="22" s="1"/>
  <c r="N62" i="15"/>
  <c r="N33" i="33" s="1"/>
  <c r="W23" i="22"/>
  <c r="W25" i="22" s="1"/>
  <c r="V62" i="15"/>
  <c r="V33" i="33" s="1"/>
  <c r="AE23" i="22"/>
  <c r="AE25" i="22" s="1"/>
  <c r="AD62" i="15"/>
  <c r="AD33" i="33" s="1"/>
  <c r="AM23" i="22"/>
  <c r="AM25" i="22" s="1"/>
  <c r="AL62" i="15"/>
  <c r="AL33" i="33" s="1"/>
  <c r="AU23" i="22"/>
  <c r="AU25" i="22" s="1"/>
  <c r="AT62" i="15"/>
  <c r="AT33" i="33" s="1"/>
  <c r="BC23" i="22"/>
  <c r="BC25" i="22" s="1"/>
  <c r="BB14" i="33"/>
  <c r="BB62" i="15"/>
  <c r="BB33" i="33" s="1"/>
  <c r="BK23" i="22"/>
  <c r="BK25" i="22" s="1"/>
  <c r="BJ14" i="33"/>
  <c r="BJ62" i="15"/>
  <c r="BJ33" i="33" s="1"/>
  <c r="BS23" i="22"/>
  <c r="BS25" i="22" s="1"/>
  <c r="BR14" i="33"/>
  <c r="BR15" i="33" s="1"/>
  <c r="BR62" i="15"/>
  <c r="BR33" i="33" s="1"/>
  <c r="Q15" i="33"/>
  <c r="S17" i="33"/>
  <c r="T18" i="33"/>
  <c r="R16" i="33"/>
  <c r="Y15" i="33"/>
  <c r="AA17" i="33"/>
  <c r="AB18" i="33"/>
  <c r="Z16" i="33"/>
  <c r="AG15" i="33"/>
  <c r="AI17" i="33"/>
  <c r="AJ18" i="33"/>
  <c r="AH16" i="33"/>
  <c r="AT17" i="33"/>
  <c r="AU18" i="33"/>
  <c r="AS16" i="33"/>
  <c r="BJ17" i="33"/>
  <c r="BK18" i="33"/>
  <c r="BI16" i="33"/>
  <c r="BH15" i="33"/>
  <c r="T17" i="33"/>
  <c r="U18" i="33"/>
  <c r="S16" i="33"/>
  <c r="R15" i="33"/>
  <c r="AB17" i="33"/>
  <c r="AC18" i="33"/>
  <c r="AA16" i="33"/>
  <c r="Z15" i="33"/>
  <c r="AJ17" i="33"/>
  <c r="AK18" i="33"/>
  <c r="AI16" i="33"/>
  <c r="AH15" i="33"/>
  <c r="AU17" i="33"/>
  <c r="AV18" i="33"/>
  <c r="AT16" i="33"/>
  <c r="AS15" i="33"/>
  <c r="BK17" i="33"/>
  <c r="BL18" i="33"/>
  <c r="BJ16" i="33"/>
  <c r="BI15" i="33"/>
  <c r="P62" i="15"/>
  <c r="P33" i="33" s="1"/>
  <c r="Q23" i="22"/>
  <c r="Q25" i="22" s="1"/>
  <c r="X62" i="15"/>
  <c r="X33" i="33" s="1"/>
  <c r="Y23" i="22"/>
  <c r="Y25" i="22" s="1"/>
  <c r="F27" i="15"/>
  <c r="AI12" i="53" s="1"/>
  <c r="AF62" i="15"/>
  <c r="AF33" i="33" s="1"/>
  <c r="AG23" i="22"/>
  <c r="AG25" i="22" s="1"/>
  <c r="AN62" i="15"/>
  <c r="AN33" i="33" s="1"/>
  <c r="AO23" i="22"/>
  <c r="AO25" i="22" s="1"/>
  <c r="AV14" i="33"/>
  <c r="AV62" i="15"/>
  <c r="AV33" i="33" s="1"/>
  <c r="AW23" i="22"/>
  <c r="AW25" i="22" s="1"/>
  <c r="BD14" i="33"/>
  <c r="BD62" i="15"/>
  <c r="BD33" i="33" s="1"/>
  <c r="BE23" i="22"/>
  <c r="BE25" i="22" s="1"/>
  <c r="BL14" i="33"/>
  <c r="BL62" i="15"/>
  <c r="BL33" i="33" s="1"/>
  <c r="BM23" i="22"/>
  <c r="BM25" i="22" s="1"/>
  <c r="W33" i="33"/>
  <c r="K20" i="33"/>
  <c r="M17" i="33"/>
  <c r="N18" i="33"/>
  <c r="L16" i="33"/>
  <c r="U17" i="33"/>
  <c r="V18" i="33"/>
  <c r="T16" i="33"/>
  <c r="S15" i="33"/>
  <c r="AC17" i="33"/>
  <c r="AD18" i="33"/>
  <c r="AB16" i="33"/>
  <c r="AA15" i="33"/>
  <c r="AL17" i="33"/>
  <c r="AM18" i="33"/>
  <c r="AK16" i="33"/>
  <c r="AW18" i="33"/>
  <c r="AU16" i="33"/>
  <c r="AT15" i="33"/>
  <c r="AV17" i="33"/>
  <c r="AJ15" i="33"/>
  <c r="Q62" i="15"/>
  <c r="Q33" i="33" s="1"/>
  <c r="R23" i="22"/>
  <c r="R25" i="22" s="1"/>
  <c r="Y62" i="15"/>
  <c r="Y33" i="33" s="1"/>
  <c r="Z23" i="22"/>
  <c r="Z25" i="22" s="1"/>
  <c r="AG62" i="15"/>
  <c r="AG33" i="33" s="1"/>
  <c r="AH23" i="22"/>
  <c r="AH25" i="22" s="1"/>
  <c r="AO62" i="15"/>
  <c r="AO33" i="33" s="1"/>
  <c r="AP23" i="22"/>
  <c r="AP25" i="22" s="1"/>
  <c r="AW14" i="33"/>
  <c r="AW62" i="15"/>
  <c r="AW33" i="33" s="1"/>
  <c r="AX23" i="22"/>
  <c r="AX25" i="22" s="1"/>
  <c r="BE14" i="33"/>
  <c r="BE62" i="15"/>
  <c r="BE33" i="33" s="1"/>
  <c r="BF23" i="22"/>
  <c r="BF25" i="22" s="1"/>
  <c r="BM14" i="33"/>
  <c r="BM62" i="15"/>
  <c r="BM33" i="33" s="1"/>
  <c r="BN23" i="22"/>
  <c r="BN25" i="22" s="1"/>
  <c r="V17" i="33"/>
  <c r="W18" i="33"/>
  <c r="U16" i="33"/>
  <c r="AD17" i="33"/>
  <c r="AE18" i="33"/>
  <c r="AC16" i="33"/>
  <c r="AM17" i="33"/>
  <c r="AN18" i="33"/>
  <c r="AL16" i="33"/>
  <c r="AK15" i="33"/>
  <c r="R62" i="15"/>
  <c r="R33" i="33" s="1"/>
  <c r="S23" i="22"/>
  <c r="S25" i="22" s="1"/>
  <c r="Z62" i="15"/>
  <c r="Z33" i="33" s="1"/>
  <c r="AA23" i="22"/>
  <c r="AA25" i="22" s="1"/>
  <c r="AH62" i="15"/>
  <c r="AH33" i="33" s="1"/>
  <c r="AI23" i="22"/>
  <c r="AI25" i="22" s="1"/>
  <c r="AP14" i="33"/>
  <c r="AP62" i="15"/>
  <c r="AP33" i="33" s="1"/>
  <c r="AQ23" i="22"/>
  <c r="AQ25" i="22" s="1"/>
  <c r="AX14" i="33"/>
  <c r="AX62" i="15"/>
  <c r="AX33" i="33" s="1"/>
  <c r="AY23" i="22"/>
  <c r="AY25" i="22" s="1"/>
  <c r="BF14" i="33"/>
  <c r="BF62" i="15"/>
  <c r="BF33" i="33" s="1"/>
  <c r="BG23" i="22"/>
  <c r="BG25" i="22" s="1"/>
  <c r="BN14" i="33"/>
  <c r="BN62" i="15"/>
  <c r="BN33" i="33" s="1"/>
  <c r="BO23" i="22"/>
  <c r="BO25" i="22" s="1"/>
  <c r="O17" i="33"/>
  <c r="P18" i="33"/>
  <c r="N16" i="33"/>
  <c r="M15" i="33"/>
  <c r="W17" i="33"/>
  <c r="W19" i="33" s="1"/>
  <c r="X18" i="33"/>
  <c r="V16" i="33"/>
  <c r="U15" i="33"/>
  <c r="AE17" i="33"/>
  <c r="AE19" i="33" s="1"/>
  <c r="AF18" i="33"/>
  <c r="AD16" i="33"/>
  <c r="AC15" i="33"/>
  <c r="AO18" i="33"/>
  <c r="AM16" i="33"/>
  <c r="AL15" i="33"/>
  <c r="AN17" i="33"/>
  <c r="BB17" i="33"/>
  <c r="BC18" i="33"/>
  <c r="BA16" i="33"/>
  <c r="AZ15" i="33"/>
  <c r="BR17" i="33"/>
  <c r="BQ16" i="33"/>
  <c r="BP15" i="33"/>
  <c r="K62" i="15"/>
  <c r="L23" i="22"/>
  <c r="S62" i="15"/>
  <c r="S33" i="33" s="1"/>
  <c r="T23" i="22"/>
  <c r="T25" i="22" s="1"/>
  <c r="AA62" i="15"/>
  <c r="AA33" i="33" s="1"/>
  <c r="AB23" i="22"/>
  <c r="AB25" i="22" s="1"/>
  <c r="AI62" i="15"/>
  <c r="AJ23" i="22"/>
  <c r="G27" i="15"/>
  <c r="AJ12" i="53" s="1"/>
  <c r="AI14" i="33"/>
  <c r="AQ62" i="15"/>
  <c r="AQ33" i="33" s="1"/>
  <c r="AR23" i="22"/>
  <c r="AR25" i="22" s="1"/>
  <c r="AQ14" i="33"/>
  <c r="AY62" i="15"/>
  <c r="AY33" i="33" s="1"/>
  <c r="AZ23" i="22"/>
  <c r="AZ25" i="22" s="1"/>
  <c r="AY14" i="33"/>
  <c r="H27" i="15"/>
  <c r="AK12" i="53" s="1"/>
  <c r="AX18" i="33"/>
  <c r="BF18" i="33"/>
  <c r="BN18" i="33"/>
  <c r="F22" i="15"/>
  <c r="P23" i="22"/>
  <c r="P25" i="22" s="1"/>
  <c r="X23" i="22"/>
  <c r="AF23" i="22"/>
  <c r="AF25" i="22" s="1"/>
  <c r="AN23" i="22"/>
  <c r="AN25" i="22" s="1"/>
  <c r="AV23" i="22"/>
  <c r="BD23" i="22"/>
  <c r="BD25" i="22" s="1"/>
  <c r="BL23" i="22"/>
  <c r="BL25" i="22" s="1"/>
  <c r="BG15" i="33"/>
  <c r="BO15" i="33"/>
  <c r="AW17" i="33"/>
  <c r="BE17" i="33"/>
  <c r="BM17" i="33"/>
  <c r="M63" i="15"/>
  <c r="M65" i="15" s="1"/>
  <c r="M68" i="15" s="1"/>
  <c r="N9" i="22" s="1"/>
  <c r="AC63" i="15"/>
  <c r="AC65" i="15" s="1"/>
  <c r="AC68" i="15" s="1"/>
  <c r="AD9" i="22" s="1"/>
  <c r="AK63" i="15"/>
  <c r="AK65" i="15" s="1"/>
  <c r="AK68" i="15" s="1"/>
  <c r="AL9" i="22" s="1"/>
  <c r="AS63" i="15"/>
  <c r="AS65" i="15" s="1"/>
  <c r="AS68" i="15" s="1"/>
  <c r="AT9" i="22" s="1"/>
  <c r="BI63" i="15"/>
  <c r="BI65" i="15" s="1"/>
  <c r="BI68" i="15" s="1"/>
  <c r="BJ9" i="22" s="1"/>
  <c r="BQ63" i="15"/>
  <c r="BQ65" i="15" s="1"/>
  <c r="BQ68" i="15" s="1"/>
  <c r="BR9" i="22" s="1"/>
  <c r="BH16" i="33"/>
  <c r="BP16" i="33"/>
  <c r="H22" i="15"/>
  <c r="AU62" i="15"/>
  <c r="AU63" i="15" s="1"/>
  <c r="N28" i="33"/>
  <c r="V28" i="33"/>
  <c r="AD28" i="33"/>
  <c r="AL28" i="33"/>
  <c r="AT28" i="33"/>
  <c r="BB28" i="33"/>
  <c r="BJ28" i="33"/>
  <c r="BR28" i="33"/>
  <c r="I22" i="15"/>
  <c r="BJ18" i="33"/>
  <c r="BR18" i="33"/>
  <c r="I27" i="15"/>
  <c r="AL12" i="53" s="1"/>
  <c r="BH23" i="22"/>
  <c r="BP23" i="22"/>
  <c r="BP25" i="22" s="1"/>
  <c r="AU15" i="33"/>
  <c r="BC15" i="33"/>
  <c r="BK15" i="33"/>
  <c r="L27" i="15"/>
  <c r="E27" i="15" s="1"/>
  <c r="E55" i="15"/>
  <c r="F55" i="15"/>
  <c r="AJ63" i="15"/>
  <c r="AJ65" i="15" s="1"/>
  <c r="AJ34" i="33"/>
  <c r="BH63" i="15"/>
  <c r="BH65" i="15" s="1"/>
  <c r="BH34" i="33"/>
  <c r="N34" i="33"/>
  <c r="V63" i="15"/>
  <c r="V65" i="15" s="1"/>
  <c r="V34" i="33"/>
  <c r="AD63" i="15"/>
  <c r="AD65" i="15" s="1"/>
  <c r="AD34" i="33"/>
  <c r="AL63" i="15"/>
  <c r="AL65" i="15" s="1"/>
  <c r="AL34" i="33"/>
  <c r="AT34" i="33"/>
  <c r="BB63" i="15"/>
  <c r="BB65" i="15" s="1"/>
  <c r="BB34" i="33"/>
  <c r="BJ63" i="15"/>
  <c r="BJ65" i="15" s="1"/>
  <c r="BJ34" i="33"/>
  <c r="BR34" i="33"/>
  <c r="O34" i="33"/>
  <c r="O63" i="15"/>
  <c r="O65" i="15" s="1"/>
  <c r="W34" i="33"/>
  <c r="W63" i="15"/>
  <c r="AE63" i="15"/>
  <c r="AE65" i="15" s="1"/>
  <c r="AE34" i="33"/>
  <c r="AM34" i="33"/>
  <c r="AU34" i="33"/>
  <c r="H61" i="15"/>
  <c r="BC34" i="33"/>
  <c r="BC63" i="15"/>
  <c r="BC65" i="15" s="1"/>
  <c r="BK34" i="33"/>
  <c r="BK63" i="15"/>
  <c r="BK65" i="15" s="1"/>
  <c r="P34" i="33"/>
  <c r="X34" i="33"/>
  <c r="X63" i="15"/>
  <c r="X65" i="15" s="1"/>
  <c r="AF34" i="33"/>
  <c r="AF63" i="15"/>
  <c r="AF65" i="15" s="1"/>
  <c r="AN34" i="33"/>
  <c r="AV34" i="33"/>
  <c r="AV63" i="15"/>
  <c r="AV65" i="15" s="1"/>
  <c r="BD34" i="33"/>
  <c r="BD63" i="15"/>
  <c r="BD65" i="15" s="1"/>
  <c r="BL34" i="33"/>
  <c r="AZ63" i="15"/>
  <c r="AZ65" i="15" s="1"/>
  <c r="AZ34" i="33"/>
  <c r="Q34" i="33"/>
  <c r="Y34" i="33"/>
  <c r="Y63" i="15"/>
  <c r="Y65" i="15" s="1"/>
  <c r="AG34" i="33"/>
  <c r="AG63" i="15"/>
  <c r="AG65" i="15" s="1"/>
  <c r="AO34" i="33"/>
  <c r="AW34" i="33"/>
  <c r="BE34" i="33"/>
  <c r="BE63" i="15"/>
  <c r="BE65" i="15" s="1"/>
  <c r="BM34" i="33"/>
  <c r="BM63" i="15"/>
  <c r="BM65" i="15" s="1"/>
  <c r="R34" i="33"/>
  <c r="R63" i="15"/>
  <c r="R65" i="15" s="1"/>
  <c r="Z34" i="33"/>
  <c r="AH34" i="33"/>
  <c r="AH63" i="15"/>
  <c r="AH65" i="15" s="1"/>
  <c r="AP34" i="33"/>
  <c r="AP63" i="15"/>
  <c r="AP65" i="15" s="1"/>
  <c r="AX34" i="33"/>
  <c r="BF34" i="33"/>
  <c r="BN34" i="33"/>
  <c r="BN63" i="15"/>
  <c r="BN65" i="15" s="1"/>
  <c r="T63" i="15"/>
  <c r="T65" i="15" s="1"/>
  <c r="T34" i="33"/>
  <c r="AR63" i="15"/>
  <c r="AR65" i="15" s="1"/>
  <c r="AR34" i="33"/>
  <c r="BP63" i="15"/>
  <c r="BP65" i="15" s="1"/>
  <c r="BP34" i="33"/>
  <c r="K63" i="15"/>
  <c r="K34" i="33"/>
  <c r="S63" i="15"/>
  <c r="S65" i="15" s="1"/>
  <c r="S34" i="33"/>
  <c r="AA34" i="33"/>
  <c r="G61" i="15"/>
  <c r="AI34" i="33"/>
  <c r="AQ34" i="33"/>
  <c r="AY34" i="33"/>
  <c r="BG63" i="15"/>
  <c r="I61" i="15"/>
  <c r="BG34" i="33"/>
  <c r="BO63" i="15"/>
  <c r="BO65" i="15" s="1"/>
  <c r="BO34" i="33"/>
  <c r="G55" i="15"/>
  <c r="H55" i="15"/>
  <c r="M34" i="33"/>
  <c r="U34" i="33"/>
  <c r="AC34" i="33"/>
  <c r="AK34" i="33"/>
  <c r="AS34" i="33"/>
  <c r="BA34" i="33"/>
  <c r="BI34" i="33"/>
  <c r="BQ34" i="33"/>
  <c r="I55" i="15"/>
  <c r="L61" i="15"/>
  <c r="E61" i="15" s="1"/>
  <c r="EG63" i="57" s="1"/>
  <c r="AB61" i="15"/>
  <c r="F61" i="15" s="1"/>
  <c r="AG11" i="22"/>
  <c r="AF13" i="28"/>
  <c r="AF14" i="28" s="1"/>
  <c r="AF30" i="33"/>
  <c r="Q13" i="28"/>
  <c r="Q14" i="28" s="1"/>
  <c r="R11" i="22"/>
  <c r="Q30" i="33"/>
  <c r="Y13" i="28"/>
  <c r="Y14" i="28" s="1"/>
  <c r="Z11" i="22"/>
  <c r="Y30" i="33"/>
  <c r="AG13" i="28"/>
  <c r="AG14" i="28" s="1"/>
  <c r="AH11" i="22"/>
  <c r="AG30" i="33"/>
  <c r="AO13" i="28"/>
  <c r="AO14" i="28" s="1"/>
  <c r="AP11" i="22"/>
  <c r="AO30" i="33"/>
  <c r="AW13" i="28"/>
  <c r="AW14" i="28" s="1"/>
  <c r="AX11" i="22"/>
  <c r="AW30" i="33"/>
  <c r="BE13" i="28"/>
  <c r="BE14" i="28" s="1"/>
  <c r="BF11" i="22"/>
  <c r="BE30" i="33"/>
  <c r="BM13" i="28"/>
  <c r="BM14" i="28" s="1"/>
  <c r="BN11" i="22"/>
  <c r="BM30" i="33"/>
  <c r="Q11" i="22"/>
  <c r="P13" i="28"/>
  <c r="P14" i="28" s="1"/>
  <c r="P30" i="33"/>
  <c r="R13" i="28"/>
  <c r="R14" i="28" s="1"/>
  <c r="S11" i="22"/>
  <c r="R30" i="33"/>
  <c r="Z13" i="28"/>
  <c r="Z14" i="28" s="1"/>
  <c r="AA11" i="22"/>
  <c r="Z30" i="33"/>
  <c r="AH13" i="28"/>
  <c r="AH14" i="28" s="1"/>
  <c r="AI11" i="22"/>
  <c r="AH30" i="33"/>
  <c r="AP13" i="28"/>
  <c r="AP14" i="28" s="1"/>
  <c r="AQ11" i="22"/>
  <c r="AP30" i="33"/>
  <c r="AX13" i="28"/>
  <c r="AX14" i="28" s="1"/>
  <c r="AY11" i="22"/>
  <c r="AX30" i="33"/>
  <c r="BF13" i="28"/>
  <c r="BF14" i="28" s="1"/>
  <c r="BG11" i="22"/>
  <c r="BF30" i="33"/>
  <c r="BN13" i="28"/>
  <c r="BN14" i="28" s="1"/>
  <c r="BO11" i="22"/>
  <c r="BN30" i="33"/>
  <c r="N67" i="15"/>
  <c r="V67" i="15"/>
  <c r="AD67" i="15"/>
  <c r="AL67" i="15"/>
  <c r="AT67" i="15"/>
  <c r="BB67" i="15"/>
  <c r="BJ67" i="15"/>
  <c r="BR67" i="15"/>
  <c r="W18" i="19"/>
  <c r="X18" i="19" s="1"/>
  <c r="Y18" i="19" s="1"/>
  <c r="Z18" i="19" s="1"/>
  <c r="AA18" i="19" s="1"/>
  <c r="AB18" i="19" s="1"/>
  <c r="AC18" i="19" s="1"/>
  <c r="AD18" i="19" s="1"/>
  <c r="AE18" i="19" s="1"/>
  <c r="AF18" i="19" s="1"/>
  <c r="AG18" i="19" s="1"/>
  <c r="AH18" i="19" s="1"/>
  <c r="E18" i="19"/>
  <c r="AB11" i="22"/>
  <c r="AA13" i="28"/>
  <c r="AA14" i="28" s="1"/>
  <c r="AA30" i="33"/>
  <c r="O11" i="22"/>
  <c r="N13" i="28"/>
  <c r="N14" i="28" s="1"/>
  <c r="N30" i="33"/>
  <c r="AU11" i="22"/>
  <c r="AT13" i="28"/>
  <c r="AT14" i="28" s="1"/>
  <c r="AT30" i="33"/>
  <c r="AE67" i="15"/>
  <c r="AM67" i="15"/>
  <c r="BC67" i="15"/>
  <c r="BK67" i="15"/>
  <c r="AO11" i="22"/>
  <c r="AN13" i="28"/>
  <c r="AN14" i="28" s="1"/>
  <c r="AN30" i="33"/>
  <c r="AR11" i="22"/>
  <c r="AQ13" i="28"/>
  <c r="AQ14" i="28" s="1"/>
  <c r="AQ30" i="33"/>
  <c r="AE11" i="22"/>
  <c r="AD13" i="28"/>
  <c r="AD14" i="28" s="1"/>
  <c r="AD30" i="33"/>
  <c r="BS11" i="22"/>
  <c r="BR13" i="28"/>
  <c r="BR14" i="28" s="1"/>
  <c r="BR30" i="33"/>
  <c r="T13" i="28"/>
  <c r="T14" i="28" s="1"/>
  <c r="U11" i="22"/>
  <c r="T30" i="33"/>
  <c r="AB13" i="28"/>
  <c r="AB14" i="28" s="1"/>
  <c r="AC11" i="22"/>
  <c r="AB30" i="33"/>
  <c r="AJ13" i="28"/>
  <c r="AJ14" i="28" s="1"/>
  <c r="AK11" i="22"/>
  <c r="AJ30" i="33"/>
  <c r="AR13" i="28"/>
  <c r="AR14" i="28" s="1"/>
  <c r="AS11" i="22"/>
  <c r="AR30" i="33"/>
  <c r="AZ13" i="28"/>
  <c r="AZ14" i="28" s="1"/>
  <c r="BA11" i="22"/>
  <c r="AZ30" i="33"/>
  <c r="BH13" i="28"/>
  <c r="BH14" i="28" s="1"/>
  <c r="BI11" i="22"/>
  <c r="BH30" i="33"/>
  <c r="BP13" i="28"/>
  <c r="BP14" i="28" s="1"/>
  <c r="BQ11" i="22"/>
  <c r="BP30" i="33"/>
  <c r="BH11" i="22"/>
  <c r="BG13" i="28"/>
  <c r="BG30" i="33"/>
  <c r="I16" i="27"/>
  <c r="W67" i="15"/>
  <c r="L13" i="28"/>
  <c r="L14" i="28" s="1"/>
  <c r="M11" i="22"/>
  <c r="L30" i="33"/>
  <c r="M13" i="28"/>
  <c r="M14" i="28" s="1"/>
  <c r="N11" i="22"/>
  <c r="M30" i="33"/>
  <c r="U13" i="28"/>
  <c r="U14" i="28" s="1"/>
  <c r="V11" i="22"/>
  <c r="U30" i="33"/>
  <c r="AC13" i="28"/>
  <c r="AC14" i="28" s="1"/>
  <c r="AD11" i="22"/>
  <c r="AC30" i="33"/>
  <c r="AK13" i="28"/>
  <c r="AK14" i="28" s="1"/>
  <c r="AL11" i="22"/>
  <c r="AK30" i="33"/>
  <c r="AS13" i="28"/>
  <c r="AS14" i="28" s="1"/>
  <c r="AT11" i="22"/>
  <c r="AS30" i="33"/>
  <c r="BA13" i="28"/>
  <c r="BA14" i="28" s="1"/>
  <c r="BB11" i="22"/>
  <c r="BA30" i="33"/>
  <c r="BI13" i="28"/>
  <c r="BI14" i="28" s="1"/>
  <c r="BJ11" i="22"/>
  <c r="BI30" i="33"/>
  <c r="BQ13" i="28"/>
  <c r="BQ14" i="28" s="1"/>
  <c r="BR11" i="22"/>
  <c r="BQ30" i="33"/>
  <c r="BE11" i="22"/>
  <c r="BD13" i="28"/>
  <c r="BD14" i="28" s="1"/>
  <c r="BD30" i="33"/>
  <c r="T11" i="22"/>
  <c r="S13" i="28"/>
  <c r="S14" i="28" s="1"/>
  <c r="S30" i="33"/>
  <c r="AZ11" i="22"/>
  <c r="AY13" i="28"/>
  <c r="AY14" i="28" s="1"/>
  <c r="AY30" i="33"/>
  <c r="W11" i="22"/>
  <c r="V13" i="28"/>
  <c r="V14" i="28" s="1"/>
  <c r="V30" i="33"/>
  <c r="BK11" i="22"/>
  <c r="BJ13" i="28"/>
  <c r="BJ14" i="28" s="1"/>
  <c r="BJ30" i="33"/>
  <c r="E19" i="19"/>
  <c r="W19" i="19"/>
  <c r="X19" i="19" s="1"/>
  <c r="Y19" i="19" s="1"/>
  <c r="Z19" i="19" s="1"/>
  <c r="AA19" i="19" s="1"/>
  <c r="AB19" i="19" s="1"/>
  <c r="AC19" i="19" s="1"/>
  <c r="AD19" i="19" s="1"/>
  <c r="AE19" i="19" s="1"/>
  <c r="AF19" i="19" s="1"/>
  <c r="AG19" i="19" s="1"/>
  <c r="AH19" i="19" s="1"/>
  <c r="AJ11" i="22"/>
  <c r="AI13" i="28"/>
  <c r="AI30" i="33"/>
  <c r="BP11" i="22"/>
  <c r="BO13" i="28"/>
  <c r="BO14" i="28" s="1"/>
  <c r="BO30" i="33"/>
  <c r="BC11" i="22"/>
  <c r="BB13" i="28"/>
  <c r="BB14" i="28" s="1"/>
  <c r="BB30" i="33"/>
  <c r="P11" i="22"/>
  <c r="O30" i="33"/>
  <c r="O13" i="28"/>
  <c r="O14" i="28" s="1"/>
  <c r="X11" i="22"/>
  <c r="W13" i="28"/>
  <c r="W30" i="33"/>
  <c r="F16" i="27"/>
  <c r="AF11" i="22"/>
  <c r="AE30" i="33"/>
  <c r="AE13" i="28"/>
  <c r="AE14" i="28" s="1"/>
  <c r="AN11" i="22"/>
  <c r="AM13" i="28"/>
  <c r="AM14" i="28" s="1"/>
  <c r="AM30" i="33"/>
  <c r="AV11" i="22"/>
  <c r="AU13" i="28"/>
  <c r="AU30" i="33"/>
  <c r="BD11" i="22"/>
  <c r="BC13" i="28"/>
  <c r="BC14" i="28" s="1"/>
  <c r="BC30" i="33"/>
  <c r="BL11" i="22"/>
  <c r="BK13" i="28"/>
  <c r="BK14" i="28" s="1"/>
  <c r="BK30" i="33"/>
  <c r="T67" i="15"/>
  <c r="R14" i="19"/>
  <c r="S14" i="19" s="1"/>
  <c r="T14" i="19" s="1"/>
  <c r="U14" i="19" s="1"/>
  <c r="V14" i="19" s="1"/>
  <c r="B18" i="27"/>
  <c r="N10" i="22"/>
  <c r="V10" i="22"/>
  <c r="AD10" i="22"/>
  <c r="AL10" i="22"/>
  <c r="AT10" i="22"/>
  <c r="BB10" i="22"/>
  <c r="BJ10" i="22"/>
  <c r="BR10" i="22"/>
  <c r="B22" i="27"/>
  <c r="E27" i="27"/>
  <c r="E7" i="27"/>
  <c r="L67" i="15"/>
  <c r="BH67" i="15"/>
  <c r="X16" i="27"/>
  <c r="AV16" i="27"/>
  <c r="BL16" i="27"/>
  <c r="E18" i="27"/>
  <c r="BP67" i="15"/>
  <c r="N15" i="19"/>
  <c r="O15" i="19" s="1"/>
  <c r="P15" i="19" s="1"/>
  <c r="Q15" i="19" s="1"/>
  <c r="R15" i="19" s="1"/>
  <c r="S15" i="19" s="1"/>
  <c r="T15" i="19" s="1"/>
  <c r="U15" i="19" s="1"/>
  <c r="V15" i="19" s="1"/>
  <c r="E13" i="27"/>
  <c r="F18" i="27"/>
  <c r="B19" i="27"/>
  <c r="B23" i="27"/>
  <c r="E26" i="27"/>
  <c r="AZ67" i="15"/>
  <c r="AU67" i="15"/>
  <c r="H28" i="27"/>
  <c r="K21" i="19"/>
  <c r="E9" i="27"/>
  <c r="B19" i="19"/>
  <c r="B26" i="27"/>
  <c r="L20" i="19"/>
  <c r="M20" i="19" s="1"/>
  <c r="N20" i="19" s="1"/>
  <c r="O20" i="19" s="1"/>
  <c r="P20" i="19" s="1"/>
  <c r="Q20" i="19" s="1"/>
  <c r="R20" i="19" s="1"/>
  <c r="S20" i="19" s="1"/>
  <c r="T20" i="19" s="1"/>
  <c r="U20" i="19" s="1"/>
  <c r="V20" i="19" s="1"/>
  <c r="G18" i="27"/>
  <c r="P28" i="27"/>
  <c r="X28" i="27"/>
  <c r="F28" i="27" s="1"/>
  <c r="AF28" i="27"/>
  <c r="AN28" i="27"/>
  <c r="AV28" i="27"/>
  <c r="BD28" i="27"/>
  <c r="BL28" i="27"/>
  <c r="L11" i="19"/>
  <c r="AL16" i="27"/>
  <c r="G16" i="27" s="1"/>
  <c r="AB67" i="15"/>
  <c r="L12" i="19"/>
  <c r="M12" i="19" s="1"/>
  <c r="N12" i="19" s="1"/>
  <c r="O12" i="19" s="1"/>
  <c r="P12" i="19" s="1"/>
  <c r="Q12" i="19" s="1"/>
  <c r="R12" i="19" s="1"/>
  <c r="S12" i="19" s="1"/>
  <c r="T12" i="19" s="1"/>
  <c r="U12" i="19" s="1"/>
  <c r="V12" i="19" s="1"/>
  <c r="L16" i="19"/>
  <c r="M16" i="19" s="1"/>
  <c r="N16" i="19" s="1"/>
  <c r="O16" i="19" s="1"/>
  <c r="P16" i="19" s="1"/>
  <c r="Q16" i="19" s="1"/>
  <c r="R16" i="19" s="1"/>
  <c r="S16" i="19" s="1"/>
  <c r="T16" i="19" s="1"/>
  <c r="U16" i="19" s="1"/>
  <c r="V16" i="19" s="1"/>
  <c r="E14" i="27"/>
  <c r="K16" i="27"/>
  <c r="H18" i="27"/>
  <c r="Q67" i="15"/>
  <c r="Y67" i="15"/>
  <c r="AG67" i="15"/>
  <c r="AO67" i="15"/>
  <c r="AW67" i="15"/>
  <c r="BE67" i="15"/>
  <c r="BM67" i="15"/>
  <c r="B20" i="27"/>
  <c r="B24" i="27"/>
  <c r="AJ67" i="15"/>
  <c r="O67" i="15"/>
  <c r="B20" i="19"/>
  <c r="B27" i="27"/>
  <c r="I18" i="27"/>
  <c r="R28" i="27"/>
  <c r="Z28" i="27"/>
  <c r="AH28" i="27"/>
  <c r="AP28" i="27"/>
  <c r="AX28" i="27"/>
  <c r="BF28" i="27"/>
  <c r="BN28" i="27"/>
  <c r="AR67" i="15"/>
  <c r="L13" i="19"/>
  <c r="M13" i="19" s="1"/>
  <c r="N13" i="19" s="1"/>
  <c r="O13" i="19" s="1"/>
  <c r="P13" i="19" s="1"/>
  <c r="Q13" i="19" s="1"/>
  <c r="R13" i="19" s="1"/>
  <c r="S13" i="19" s="1"/>
  <c r="T13" i="19" s="1"/>
  <c r="U13" i="19" s="1"/>
  <c r="V13" i="19" s="1"/>
  <c r="E15" i="27"/>
  <c r="K28" i="27"/>
  <c r="S28" i="27"/>
  <c r="AA28" i="27"/>
  <c r="AI28" i="27"/>
  <c r="AQ28" i="27"/>
  <c r="AY28" i="27"/>
  <c r="BG28" i="27"/>
  <c r="BO28" i="27"/>
  <c r="B21" i="27"/>
  <c r="B25" i="27"/>
  <c r="L17" i="19"/>
  <c r="M17" i="19" s="1"/>
  <c r="N17" i="19" s="1"/>
  <c r="O17" i="19" s="1"/>
  <c r="P17" i="19" s="1"/>
  <c r="Q17" i="19" s="1"/>
  <c r="R17" i="19" s="1"/>
  <c r="S17" i="19" s="1"/>
  <c r="T17" i="19" s="1"/>
  <c r="U17" i="19" s="1"/>
  <c r="V17" i="19" s="1"/>
  <c r="Q28" i="33"/>
  <c r="M28" i="33"/>
  <c r="U28" i="33"/>
  <c r="AC28" i="33"/>
  <c r="AK28" i="33"/>
  <c r="AS28" i="33"/>
  <c r="BA28" i="33"/>
  <c r="BI28" i="33"/>
  <c r="BQ28" i="33"/>
  <c r="Y28" i="33"/>
  <c r="AG28" i="33"/>
  <c r="AO28" i="33"/>
  <c r="AW28" i="33"/>
  <c r="BE28" i="33"/>
  <c r="BM28" i="33"/>
  <c r="R28" i="33"/>
  <c r="Z28" i="33"/>
  <c r="AH28" i="33"/>
  <c r="AP28" i="33"/>
  <c r="AX28" i="33"/>
  <c r="BF28" i="33"/>
  <c r="BN28" i="33"/>
  <c r="L28" i="33"/>
  <c r="T28" i="33"/>
  <c r="AB28" i="33"/>
  <c r="AJ28" i="33"/>
  <c r="AR28" i="33"/>
  <c r="AZ28" i="33"/>
  <c r="BH28" i="33"/>
  <c r="BP28" i="33"/>
  <c r="E26" i="33"/>
  <c r="F26" i="33"/>
  <c r="G26" i="33"/>
  <c r="H26" i="33"/>
  <c r="I26" i="33"/>
  <c r="E24" i="33"/>
  <c r="W28" i="33"/>
  <c r="AE28" i="33"/>
  <c r="AM28" i="33"/>
  <c r="AU28" i="33"/>
  <c r="BC28" i="33"/>
  <c r="BK28" i="33"/>
  <c r="P28" i="33"/>
  <c r="X28" i="33"/>
  <c r="AF28" i="33"/>
  <c r="AN28" i="33"/>
  <c r="AV28" i="33"/>
  <c r="BD28" i="33"/>
  <c r="BL28" i="33"/>
  <c r="E27" i="33"/>
  <c r="F27" i="33"/>
  <c r="G27" i="33"/>
  <c r="H27" i="33"/>
  <c r="I27" i="33"/>
  <c r="F24" i="33"/>
  <c r="E25" i="33"/>
  <c r="F25" i="33"/>
  <c r="G25" i="33"/>
  <c r="H25" i="33"/>
  <c r="I25" i="33"/>
  <c r="S28" i="33"/>
  <c r="AA28" i="33"/>
  <c r="AI28" i="33"/>
  <c r="AQ28" i="33"/>
  <c r="AY28" i="33"/>
  <c r="BG28" i="33"/>
  <c r="BO28" i="33"/>
  <c r="K29" i="33"/>
  <c r="G24" i="33"/>
  <c r="H24" i="33"/>
  <c r="I24" i="33"/>
  <c r="O28" i="33"/>
  <c r="O9" i="33"/>
  <c r="W9" i="33"/>
  <c r="AE9" i="33"/>
  <c r="AM9" i="33"/>
  <c r="BC9" i="33"/>
  <c r="BK9" i="33"/>
  <c r="I11" i="33"/>
  <c r="E10" i="33"/>
  <c r="G10" i="33"/>
  <c r="R9" i="33"/>
  <c r="Z9" i="33"/>
  <c r="AH9" i="33"/>
  <c r="AP9" i="33"/>
  <c r="AX9" i="33"/>
  <c r="BF9" i="33"/>
  <c r="BN9" i="33"/>
  <c r="G8" i="33"/>
  <c r="I8" i="33"/>
  <c r="I10" i="33"/>
  <c r="F7" i="33"/>
  <c r="H7" i="33"/>
  <c r="F10" i="33"/>
  <c r="L13" i="33"/>
  <c r="T13" i="33"/>
  <c r="AB13" i="33"/>
  <c r="AJ13" i="33"/>
  <c r="AR13" i="33"/>
  <c r="AZ13" i="33"/>
  <c r="BH13" i="33"/>
  <c r="BP13" i="33"/>
  <c r="H8" i="33"/>
  <c r="X9" i="33"/>
  <c r="AV9" i="33"/>
  <c r="M13" i="33"/>
  <c r="U13" i="33"/>
  <c r="AC13" i="33"/>
  <c r="AK13" i="33"/>
  <c r="AS13" i="33"/>
  <c r="BA13" i="33"/>
  <c r="BI13" i="33"/>
  <c r="BQ13" i="33"/>
  <c r="N13" i="33"/>
  <c r="V13" i="33"/>
  <c r="AD13" i="33"/>
  <c r="AL13" i="33"/>
  <c r="AT13" i="33"/>
  <c r="BB13" i="33"/>
  <c r="BJ13" i="33"/>
  <c r="BR13" i="33"/>
  <c r="L28" i="19"/>
  <c r="M28" i="19" s="1"/>
  <c r="E7" i="33"/>
  <c r="K17" i="28"/>
  <c r="K36" i="33"/>
  <c r="O13" i="33"/>
  <c r="W13" i="33"/>
  <c r="AE13" i="33"/>
  <c r="AM13" i="33"/>
  <c r="AU13" i="33"/>
  <c r="BC13" i="33"/>
  <c r="BK13" i="33"/>
  <c r="L17" i="28"/>
  <c r="L36" i="33"/>
  <c r="K9" i="33"/>
  <c r="S9" i="33"/>
  <c r="AI9" i="33"/>
  <c r="AY9" i="33"/>
  <c r="BG9" i="33"/>
  <c r="P13" i="33"/>
  <c r="X13" i="33"/>
  <c r="AF13" i="33"/>
  <c r="K16" i="28"/>
  <c r="K35" i="33"/>
  <c r="G7" i="33"/>
  <c r="M17" i="28"/>
  <c r="M36" i="33"/>
  <c r="L9" i="33"/>
  <c r="T9" i="33"/>
  <c r="AB9" i="33"/>
  <c r="H10" i="33"/>
  <c r="E11" i="33"/>
  <c r="E8" i="33"/>
  <c r="N30" i="19"/>
  <c r="O30" i="19" s="1"/>
  <c r="M9" i="33"/>
  <c r="U9" i="33"/>
  <c r="AC9" i="33"/>
  <c r="AK9" i="33"/>
  <c r="AS9" i="33"/>
  <c r="BA9" i="33"/>
  <c r="BI9" i="33"/>
  <c r="BQ9" i="33"/>
  <c r="R13" i="33"/>
  <c r="Z13" i="33"/>
  <c r="AP13" i="33"/>
  <c r="AX13" i="33"/>
  <c r="BF13" i="33"/>
  <c r="BN13" i="33"/>
  <c r="G11" i="33"/>
  <c r="F11" i="33"/>
  <c r="Q13" i="33"/>
  <c r="I7" i="33"/>
  <c r="F8" i="33"/>
  <c r="N9" i="33"/>
  <c r="V9" i="33"/>
  <c r="AD9" i="33"/>
  <c r="AL9" i="33"/>
  <c r="AT9" i="33"/>
  <c r="BB9" i="33"/>
  <c r="BJ9" i="33"/>
  <c r="BR9" i="33"/>
  <c r="K33" i="19"/>
  <c r="K13" i="33"/>
  <c r="S13" i="33"/>
  <c r="AA13" i="33"/>
  <c r="AI13" i="33"/>
  <c r="AQ13" i="33"/>
  <c r="AY13" i="33"/>
  <c r="BG13" i="33"/>
  <c r="BO13" i="33"/>
  <c r="H11" i="33"/>
  <c r="Y13" i="33"/>
  <c r="AH13" i="33"/>
  <c r="M34" i="19"/>
  <c r="M21" i="28" s="1"/>
  <c r="AG17" i="33" l="1"/>
  <c r="F17" i="33" s="1"/>
  <c r="AY63" i="15"/>
  <c r="AY65" i="15" s="1"/>
  <c r="P63" i="15"/>
  <c r="P65" i="15" s="1"/>
  <c r="AM63" i="15"/>
  <c r="AM65" i="15" s="1"/>
  <c r="BL63" i="15"/>
  <c r="BL65" i="15" s="1"/>
  <c r="AA63" i="15"/>
  <c r="AA65" i="15" s="1"/>
  <c r="BR63" i="15"/>
  <c r="BR65" i="15" s="1"/>
  <c r="BR68" i="15" s="1"/>
  <c r="BS9" i="22" s="1"/>
  <c r="W21" i="33"/>
  <c r="Q63" i="15"/>
  <c r="Q65" i="15" s="1"/>
  <c r="V19" i="33"/>
  <c r="V21" i="33" s="1"/>
  <c r="AP18" i="33"/>
  <c r="AO17" i="33"/>
  <c r="AO19" i="33" s="1"/>
  <c r="AO21" i="33" s="1"/>
  <c r="AM19" i="33"/>
  <c r="AM21" i="33" s="1"/>
  <c r="L62" i="15"/>
  <c r="L33" i="33" s="1"/>
  <c r="M23" i="22"/>
  <c r="M25" i="22" s="1"/>
  <c r="L14" i="33"/>
  <c r="BA63" i="15"/>
  <c r="BA65" i="15" s="1"/>
  <c r="BA68" i="15" s="1"/>
  <c r="BB9" i="22" s="1"/>
  <c r="X25" i="22"/>
  <c r="G23" i="22"/>
  <c r="G25" i="22" s="1"/>
  <c r="G62" i="15"/>
  <c r="AI33" i="33"/>
  <c r="G33" i="33" s="1"/>
  <c r="AD19" i="33"/>
  <c r="AD21" i="33" s="1"/>
  <c r="AC19" i="33"/>
  <c r="K7" i="19"/>
  <c r="BE16" i="33"/>
  <c r="BD15" i="33"/>
  <c r="BF17" i="33"/>
  <c r="BG18" i="33"/>
  <c r="T19" i="33"/>
  <c r="BM18" i="33"/>
  <c r="BK16" i="33"/>
  <c r="BK19" i="33" s="1"/>
  <c r="BK21" i="33" s="1"/>
  <c r="BJ15" i="33"/>
  <c r="BJ19" i="33" s="1"/>
  <c r="BJ21" i="33" s="1"/>
  <c r="BL17" i="33"/>
  <c r="I14" i="33"/>
  <c r="I33" i="33"/>
  <c r="F16" i="33"/>
  <c r="AV25" i="22"/>
  <c r="I23" i="22"/>
  <c r="I25" i="22" s="1"/>
  <c r="BM15" i="33"/>
  <c r="BM19" i="33" s="1"/>
  <c r="BM21" i="33" s="1"/>
  <c r="BO17" i="33"/>
  <c r="BP18" i="33"/>
  <c r="BN16" i="33"/>
  <c r="AI63" i="15"/>
  <c r="BF63" i="15"/>
  <c r="BF65" i="15" s="1"/>
  <c r="Z63" i="15"/>
  <c r="Z65" i="15" s="1"/>
  <c r="AW63" i="15"/>
  <c r="AW65" i="15" s="1"/>
  <c r="AW68" i="15" s="1"/>
  <c r="AX9" i="22" s="1"/>
  <c r="AT63" i="15"/>
  <c r="AT65" i="15" s="1"/>
  <c r="AT68" i="15" s="1"/>
  <c r="AU9" i="22" s="1"/>
  <c r="N63" i="15"/>
  <c r="N65" i="15" s="1"/>
  <c r="N68" i="15" s="1"/>
  <c r="O9" i="22" s="1"/>
  <c r="BP17" i="33"/>
  <c r="BP19" i="33" s="1"/>
  <c r="BP21" i="33" s="1"/>
  <c r="BQ18" i="33"/>
  <c r="BQ19" i="33" s="1"/>
  <c r="BQ21" i="33" s="1"/>
  <c r="BO16" i="33"/>
  <c r="BN15" i="33"/>
  <c r="BE15" i="33"/>
  <c r="BE19" i="33" s="1"/>
  <c r="BE21" i="33" s="1"/>
  <c r="BG17" i="33"/>
  <c r="BH18" i="33"/>
  <c r="BF16" i="33"/>
  <c r="F62" i="15"/>
  <c r="Z19" i="33"/>
  <c r="Z21" i="33" s="1"/>
  <c r="I62" i="15"/>
  <c r="L25" i="22"/>
  <c r="C25" i="22"/>
  <c r="AL33" i="53" s="1"/>
  <c r="AE21" i="33"/>
  <c r="AU33" i="33"/>
  <c r="H33" i="33" s="1"/>
  <c r="H62" i="15"/>
  <c r="AS17" i="33"/>
  <c r="AS19" i="33" s="1"/>
  <c r="AS21" i="33" s="1"/>
  <c r="AT18" i="33"/>
  <c r="AT19" i="33" s="1"/>
  <c r="AT21" i="33" s="1"/>
  <c r="AR16" i="33"/>
  <c r="AQ15" i="33"/>
  <c r="BR19" i="33"/>
  <c r="BR21" i="33" s="1"/>
  <c r="AR17" i="33"/>
  <c r="AS18" i="33"/>
  <c r="AQ16" i="33"/>
  <c r="AP15" i="33"/>
  <c r="AP19" i="33" s="1"/>
  <c r="AP21" i="33" s="1"/>
  <c r="F18" i="33"/>
  <c r="F33" i="33"/>
  <c r="S19" i="33"/>
  <c r="AF19" i="33"/>
  <c r="AF21" i="33" s="1"/>
  <c r="P19" i="33"/>
  <c r="P21" i="33" s="1"/>
  <c r="AX63" i="15"/>
  <c r="AX65" i="15" s="1"/>
  <c r="AO63" i="15"/>
  <c r="AO65" i="15" s="1"/>
  <c r="AO68" i="15" s="1"/>
  <c r="AP9" i="22" s="1"/>
  <c r="AN63" i="15"/>
  <c r="AN65" i="15" s="1"/>
  <c r="AW16" i="33"/>
  <c r="AV15" i="33"/>
  <c r="AX17" i="33"/>
  <c r="AY18" i="33"/>
  <c r="H14" i="33"/>
  <c r="BE18" i="33"/>
  <c r="BC16" i="33"/>
  <c r="BC19" i="33" s="1"/>
  <c r="BC21" i="33" s="1"/>
  <c r="BB15" i="33"/>
  <c r="BD17" i="33"/>
  <c r="BD19" i="33" s="1"/>
  <c r="BD21" i="33" s="1"/>
  <c r="Y19" i="33"/>
  <c r="Y21" i="33" s="1"/>
  <c r="T34" i="57"/>
  <c r="P34" i="57"/>
  <c r="AH33" i="57"/>
  <c r="T33" i="57"/>
  <c r="P33" i="57"/>
  <c r="EG60" i="57"/>
  <c r="AH12" i="53"/>
  <c r="G28" i="33"/>
  <c r="U63" i="15"/>
  <c r="U65" i="15" s="1"/>
  <c r="U68" i="15" s="1"/>
  <c r="V9" i="22" s="1"/>
  <c r="BH17" i="33"/>
  <c r="BI18" i="33"/>
  <c r="BI19" i="33" s="1"/>
  <c r="BI21" i="33" s="1"/>
  <c r="BG16" i="33"/>
  <c r="BF15" i="33"/>
  <c r="AW15" i="33"/>
  <c r="AY17" i="33"/>
  <c r="AZ18" i="33"/>
  <c r="AX16" i="33"/>
  <c r="U19" i="33"/>
  <c r="AU19" i="33"/>
  <c r="AU21" i="33" s="1"/>
  <c r="AB19" i="33"/>
  <c r="AB21" i="33" s="1"/>
  <c r="F15" i="33"/>
  <c r="AH19" i="33"/>
  <c r="AH21" i="33" s="1"/>
  <c r="R19" i="33"/>
  <c r="R21" i="33" s="1"/>
  <c r="BH25" i="22"/>
  <c r="J23" i="22"/>
  <c r="J25" i="22" s="1"/>
  <c r="AA19" i="33"/>
  <c r="AA21" i="33" s="1"/>
  <c r="X19" i="33"/>
  <c r="X21" i="33" s="1"/>
  <c r="AK17" i="33"/>
  <c r="AL18" i="33"/>
  <c r="AL19" i="33" s="1"/>
  <c r="AL21" i="33" s="1"/>
  <c r="AJ16" i="33"/>
  <c r="AJ19" i="33" s="1"/>
  <c r="AJ21" i="33" s="1"/>
  <c r="AI15" i="33"/>
  <c r="G14" i="33"/>
  <c r="BM16" i="33"/>
  <c r="BL15" i="33"/>
  <c r="BN17" i="33"/>
  <c r="BO18" i="33"/>
  <c r="AV19" i="33"/>
  <c r="AV21" i="33" s="1"/>
  <c r="AQ63" i="15"/>
  <c r="AQ65" i="15" s="1"/>
  <c r="BA17" i="33"/>
  <c r="BB18" i="33"/>
  <c r="AZ16" i="33"/>
  <c r="AY15" i="33"/>
  <c r="AJ25" i="22"/>
  <c r="H23" i="22"/>
  <c r="H25" i="22" s="1"/>
  <c r="K33" i="33"/>
  <c r="E33" i="33" s="1"/>
  <c r="AN19" i="33"/>
  <c r="AN21" i="33" s="1"/>
  <c r="AZ17" i="33"/>
  <c r="BA18" i="33"/>
  <c r="AY16" i="33"/>
  <c r="AX15" i="33"/>
  <c r="AG19" i="33"/>
  <c r="AG21" i="33" s="1"/>
  <c r="Q19" i="33"/>
  <c r="Q21" i="33" s="1"/>
  <c r="G34" i="33"/>
  <c r="I34" i="33"/>
  <c r="BG65" i="15"/>
  <c r="K65" i="15"/>
  <c r="H34" i="33"/>
  <c r="L34" i="33"/>
  <c r="E34" i="33" s="1"/>
  <c r="AI65" i="15"/>
  <c r="AB63" i="15"/>
  <c r="AB65" i="15" s="1"/>
  <c r="AB68" i="15" s="1"/>
  <c r="AC9" i="22" s="1"/>
  <c r="AB34" i="33"/>
  <c r="F34" i="33" s="1"/>
  <c r="AU65" i="15"/>
  <c r="W65" i="15"/>
  <c r="AI19" i="19"/>
  <c r="AJ19" i="19" s="1"/>
  <c r="AK19" i="19" s="1"/>
  <c r="AL19" i="19" s="1"/>
  <c r="AM19" i="19" s="1"/>
  <c r="AN19" i="19" s="1"/>
  <c r="AO19" i="19" s="1"/>
  <c r="AP19" i="19" s="1"/>
  <c r="AQ19" i="19" s="1"/>
  <c r="AR19" i="19" s="1"/>
  <c r="AS19" i="19" s="1"/>
  <c r="AT19" i="19" s="1"/>
  <c r="F19" i="19"/>
  <c r="BS10" i="22"/>
  <c r="AM10" i="22"/>
  <c r="AL68" i="15"/>
  <c r="AM9" i="22" s="1"/>
  <c r="P67" i="15"/>
  <c r="BD10" i="22"/>
  <c r="BC68" i="15"/>
  <c r="BD9" i="22" s="1"/>
  <c r="G28" i="27"/>
  <c r="AI67" i="15"/>
  <c r="BN67" i="15"/>
  <c r="L21" i="19"/>
  <c r="M11" i="19"/>
  <c r="AV10" i="22"/>
  <c r="Y11" i="22"/>
  <c r="X13" i="28"/>
  <c r="X14" i="28" s="1"/>
  <c r="X30" i="33"/>
  <c r="F30" i="33" s="1"/>
  <c r="AA67" i="15"/>
  <c r="BF67" i="15"/>
  <c r="AP10" i="22"/>
  <c r="L11" i="22"/>
  <c r="F11" i="22" s="1"/>
  <c r="K13" i="28"/>
  <c r="K30" i="33"/>
  <c r="E30" i="33" s="1"/>
  <c r="E16" i="27"/>
  <c r="BL67" i="15"/>
  <c r="W20" i="19"/>
  <c r="X20" i="19" s="1"/>
  <c r="Y20" i="19" s="1"/>
  <c r="Z20" i="19" s="1"/>
  <c r="AA20" i="19" s="1"/>
  <c r="AB20" i="19" s="1"/>
  <c r="AC20" i="19" s="1"/>
  <c r="AD20" i="19" s="1"/>
  <c r="AE20" i="19" s="1"/>
  <c r="AF20" i="19" s="1"/>
  <c r="AG20" i="19" s="1"/>
  <c r="AH20" i="19" s="1"/>
  <c r="E20" i="19"/>
  <c r="BA10" i="22"/>
  <c r="AZ68" i="15"/>
  <c r="BA9" i="22" s="1"/>
  <c r="BI10" i="22"/>
  <c r="BH68" i="15"/>
  <c r="BI9" i="22" s="1"/>
  <c r="W14" i="28"/>
  <c r="F14" i="28" s="1"/>
  <c r="AI28" i="53" s="1"/>
  <c r="F13" i="28"/>
  <c r="BG14" i="28"/>
  <c r="AN10" i="22"/>
  <c r="AM68" i="15"/>
  <c r="AN9" i="22" s="1"/>
  <c r="BK10" i="22"/>
  <c r="BJ68" i="15"/>
  <c r="BK9" i="22" s="1"/>
  <c r="AD68" i="15"/>
  <c r="AE9" i="22" s="1"/>
  <c r="AE10" i="22"/>
  <c r="AX10" i="22"/>
  <c r="W16" i="19"/>
  <c r="X16" i="19" s="1"/>
  <c r="Y16" i="19" s="1"/>
  <c r="Z16" i="19" s="1"/>
  <c r="AA16" i="19" s="1"/>
  <c r="AB16" i="19" s="1"/>
  <c r="AC16" i="19" s="1"/>
  <c r="AD16" i="19" s="1"/>
  <c r="AE16" i="19" s="1"/>
  <c r="AF16" i="19" s="1"/>
  <c r="AG16" i="19" s="1"/>
  <c r="AH16" i="19" s="1"/>
  <c r="E16" i="19"/>
  <c r="AF10" i="22"/>
  <c r="AE68" i="15"/>
  <c r="AF9" i="22" s="1"/>
  <c r="R10" i="22"/>
  <c r="Q68" i="15"/>
  <c r="R9" i="22" s="1"/>
  <c r="AX67" i="15"/>
  <c r="E15" i="19"/>
  <c r="W15" i="19"/>
  <c r="X15" i="19" s="1"/>
  <c r="Y15" i="19" s="1"/>
  <c r="Z15" i="19" s="1"/>
  <c r="AA15" i="19" s="1"/>
  <c r="AB15" i="19" s="1"/>
  <c r="AC15" i="19" s="1"/>
  <c r="AD15" i="19" s="1"/>
  <c r="AE15" i="19" s="1"/>
  <c r="AF15" i="19" s="1"/>
  <c r="AG15" i="19" s="1"/>
  <c r="AH15" i="19" s="1"/>
  <c r="K29" i="27"/>
  <c r="K67" i="15"/>
  <c r="E28" i="27"/>
  <c r="AV67" i="15"/>
  <c r="AK10" i="22"/>
  <c r="AJ68" i="15"/>
  <c r="AK9" i="22" s="1"/>
  <c r="W12" i="19"/>
  <c r="X12" i="19" s="1"/>
  <c r="Y12" i="19" s="1"/>
  <c r="Z12" i="19" s="1"/>
  <c r="AA12" i="19" s="1"/>
  <c r="AB12" i="19" s="1"/>
  <c r="AC12" i="19" s="1"/>
  <c r="AD12" i="19" s="1"/>
  <c r="AE12" i="19" s="1"/>
  <c r="AF12" i="19" s="1"/>
  <c r="AG12" i="19" s="1"/>
  <c r="AH12" i="19" s="1"/>
  <c r="E12" i="19"/>
  <c r="AN67" i="15"/>
  <c r="W14" i="19"/>
  <c r="X14" i="19" s="1"/>
  <c r="Y14" i="19" s="1"/>
  <c r="Z14" i="19" s="1"/>
  <c r="AA14" i="19" s="1"/>
  <c r="AB14" i="19" s="1"/>
  <c r="AC14" i="19" s="1"/>
  <c r="AD14" i="19" s="1"/>
  <c r="AE14" i="19" s="1"/>
  <c r="AF14" i="19" s="1"/>
  <c r="AG14" i="19" s="1"/>
  <c r="AH14" i="19" s="1"/>
  <c r="E14" i="19"/>
  <c r="BC10" i="22"/>
  <c r="BB68" i="15"/>
  <c r="BC9" i="22" s="1"/>
  <c r="W10" i="22"/>
  <c r="V68" i="15"/>
  <c r="W9" i="22" s="1"/>
  <c r="AW11" i="22"/>
  <c r="I11" i="22" s="1"/>
  <c r="AV13" i="28"/>
  <c r="AV14" i="28" s="1"/>
  <c r="AV30" i="33"/>
  <c r="G11" i="22"/>
  <c r="M10" i="22"/>
  <c r="BO67" i="15"/>
  <c r="AH67" i="15"/>
  <c r="I28" i="27"/>
  <c r="BG67" i="15"/>
  <c r="W13" i="19"/>
  <c r="X13" i="19" s="1"/>
  <c r="Y13" i="19" s="1"/>
  <c r="Z13" i="19" s="1"/>
  <c r="AA13" i="19" s="1"/>
  <c r="AB13" i="19" s="1"/>
  <c r="AC13" i="19" s="1"/>
  <c r="AD13" i="19" s="1"/>
  <c r="AE13" i="19" s="1"/>
  <c r="AF13" i="19" s="1"/>
  <c r="AG13" i="19" s="1"/>
  <c r="AH13" i="19" s="1"/>
  <c r="E13" i="19"/>
  <c r="Z67" i="15"/>
  <c r="BF10" i="22"/>
  <c r="BE68" i="15"/>
  <c r="BF9" i="22" s="1"/>
  <c r="Z10" i="22"/>
  <c r="Y68" i="15"/>
  <c r="Z9" i="22" s="1"/>
  <c r="AC10" i="22"/>
  <c r="AF67" i="15"/>
  <c r="U10" i="22"/>
  <c r="T68" i="15"/>
  <c r="U9" i="22" s="1"/>
  <c r="H16" i="27"/>
  <c r="G30" i="33"/>
  <c r="BL10" i="22"/>
  <c r="BK68" i="15"/>
  <c r="BL9" i="22" s="1"/>
  <c r="W17" i="19"/>
  <c r="X17" i="19" s="1"/>
  <c r="Y17" i="19" s="1"/>
  <c r="Z17" i="19" s="1"/>
  <c r="AA17" i="19" s="1"/>
  <c r="AB17" i="19" s="1"/>
  <c r="AC17" i="19" s="1"/>
  <c r="AD17" i="19" s="1"/>
  <c r="AE17" i="19" s="1"/>
  <c r="AF17" i="19" s="1"/>
  <c r="AG17" i="19" s="1"/>
  <c r="AH17" i="19" s="1"/>
  <c r="E17" i="19"/>
  <c r="AQ67" i="15"/>
  <c r="AM11" i="22"/>
  <c r="H11" i="22" s="1"/>
  <c r="AL13" i="28"/>
  <c r="AL14" i="28" s="1"/>
  <c r="AL30" i="33"/>
  <c r="H13" i="28"/>
  <c r="AU14" i="28"/>
  <c r="H14" i="28" s="1"/>
  <c r="AK28" i="53" s="1"/>
  <c r="S67" i="15"/>
  <c r="BD67" i="15"/>
  <c r="J11" i="22"/>
  <c r="AP67" i="15"/>
  <c r="P10" i="22"/>
  <c r="O68" i="15"/>
  <c r="P9" i="22" s="1"/>
  <c r="I67" i="15"/>
  <c r="BN10" i="22"/>
  <c r="BM68" i="15"/>
  <c r="BN9" i="22" s="1"/>
  <c r="AH10" i="22"/>
  <c r="AG68" i="15"/>
  <c r="AH9" i="22" s="1"/>
  <c r="BQ10" i="22"/>
  <c r="BP68" i="15"/>
  <c r="BQ9" i="22" s="1"/>
  <c r="AY67" i="15"/>
  <c r="AS10" i="22"/>
  <c r="AR68" i="15"/>
  <c r="AS9" i="22" s="1"/>
  <c r="R67" i="15"/>
  <c r="X67" i="15"/>
  <c r="BM11" i="22"/>
  <c r="BL13" i="28"/>
  <c r="BL14" i="28" s="1"/>
  <c r="BL30" i="33"/>
  <c r="I30" i="33" s="1"/>
  <c r="H30" i="33"/>
  <c r="G13" i="28"/>
  <c r="AI14" i="28"/>
  <c r="X10" i="22"/>
  <c r="F18" i="19"/>
  <c r="AI18" i="19"/>
  <c r="AJ18" i="19" s="1"/>
  <c r="AK18" i="19" s="1"/>
  <c r="AL18" i="19" s="1"/>
  <c r="AM18" i="19" s="1"/>
  <c r="AN18" i="19" s="1"/>
  <c r="AO18" i="19" s="1"/>
  <c r="AP18" i="19" s="1"/>
  <c r="AQ18" i="19" s="1"/>
  <c r="AR18" i="19" s="1"/>
  <c r="AS18" i="19" s="1"/>
  <c r="AT18" i="19" s="1"/>
  <c r="AU10" i="22"/>
  <c r="O10" i="22"/>
  <c r="H28" i="33"/>
  <c r="F28" i="33"/>
  <c r="I28" i="33"/>
  <c r="E28" i="33"/>
  <c r="L29" i="33"/>
  <c r="K26" i="19"/>
  <c r="K10" i="28" s="1"/>
  <c r="E13" i="33"/>
  <c r="AC21" i="33"/>
  <c r="U21" i="33"/>
  <c r="M16" i="28"/>
  <c r="M35" i="33"/>
  <c r="N28" i="19"/>
  <c r="O17" i="28"/>
  <c r="O36" i="33"/>
  <c r="K20" i="28"/>
  <c r="F13" i="33"/>
  <c r="G13" i="33"/>
  <c r="P30" i="19"/>
  <c r="K70" i="15"/>
  <c r="N34" i="19"/>
  <c r="T21" i="33"/>
  <c r="G9" i="33"/>
  <c r="H13" i="33"/>
  <c r="F9" i="33"/>
  <c r="L33" i="19"/>
  <c r="I9" i="33"/>
  <c r="I13" i="33"/>
  <c r="S21" i="33"/>
  <c r="E9" i="33"/>
  <c r="H9" i="33"/>
  <c r="N17" i="28"/>
  <c r="N36" i="33"/>
  <c r="L16" i="28"/>
  <c r="L35" i="33"/>
  <c r="F23" i="22" l="1"/>
  <c r="F25" i="22" s="1"/>
  <c r="I63" i="15"/>
  <c r="I16" i="33"/>
  <c r="BB19" i="33"/>
  <c r="BB21" i="33" s="1"/>
  <c r="I65" i="15"/>
  <c r="AQ19" i="33"/>
  <c r="AQ21" i="33" s="1"/>
  <c r="BH19" i="33"/>
  <c r="BH21" i="33" s="1"/>
  <c r="BA19" i="33"/>
  <c r="BA21" i="33" s="1"/>
  <c r="H16" i="33"/>
  <c r="L63" i="15"/>
  <c r="L65" i="15" s="1"/>
  <c r="L68" i="15" s="1"/>
  <c r="M9" i="22" s="1"/>
  <c r="E62" i="15"/>
  <c r="EG64" i="57" s="1"/>
  <c r="H15" i="33"/>
  <c r="AW19" i="33"/>
  <c r="AW21" i="33" s="1"/>
  <c r="BN19" i="33"/>
  <c r="BN21" i="33" s="1"/>
  <c r="AR19" i="33"/>
  <c r="AR21" i="33" s="1"/>
  <c r="I15" i="33"/>
  <c r="G63" i="15"/>
  <c r="AZ19" i="33"/>
  <c r="AZ21" i="33" s="1"/>
  <c r="H18" i="33"/>
  <c r="H65" i="15"/>
  <c r="G16" i="33"/>
  <c r="BO19" i="33"/>
  <c r="BO21" i="33" s="1"/>
  <c r="I18" i="33"/>
  <c r="H63" i="15"/>
  <c r="G15" i="33"/>
  <c r="G18" i="33"/>
  <c r="AY19" i="33"/>
  <c r="AY21" i="33" s="1"/>
  <c r="AX19" i="33"/>
  <c r="AX21" i="33" s="1"/>
  <c r="AI19" i="33"/>
  <c r="BL19" i="33"/>
  <c r="BL21" i="33" s="1"/>
  <c r="BF19" i="33"/>
  <c r="BF21" i="33" s="1"/>
  <c r="F65" i="15"/>
  <c r="K8" i="28"/>
  <c r="AK19" i="33"/>
  <c r="AK21" i="33" s="1"/>
  <c r="G17" i="33"/>
  <c r="G65" i="15"/>
  <c r="F19" i="33"/>
  <c r="BG19" i="33"/>
  <c r="I17" i="33"/>
  <c r="H17" i="33"/>
  <c r="N17" i="33"/>
  <c r="O18" i="33"/>
  <c r="M16" i="33"/>
  <c r="L15" i="33"/>
  <c r="E14" i="33"/>
  <c r="W68" i="15"/>
  <c r="X9" i="22" s="1"/>
  <c r="AU68" i="15"/>
  <c r="AV9" i="22" s="1"/>
  <c r="F63" i="15"/>
  <c r="I13" i="28"/>
  <c r="AI10" i="22"/>
  <c r="AH68" i="15"/>
  <c r="AI9" i="22" s="1"/>
  <c r="F14" i="19"/>
  <c r="AI14" i="19"/>
  <c r="AJ14" i="19" s="1"/>
  <c r="AK14" i="19" s="1"/>
  <c r="AL14" i="19" s="1"/>
  <c r="AM14" i="19" s="1"/>
  <c r="AN14" i="19" s="1"/>
  <c r="AO14" i="19" s="1"/>
  <c r="AP14" i="19" s="1"/>
  <c r="AQ14" i="19" s="1"/>
  <c r="AR14" i="19" s="1"/>
  <c r="AS14" i="19" s="1"/>
  <c r="AT14" i="19" s="1"/>
  <c r="AW10" i="22"/>
  <c r="I10" i="22" s="1"/>
  <c r="AV68" i="15"/>
  <c r="AW9" i="22" s="1"/>
  <c r="BG10" i="22"/>
  <c r="BF68" i="15"/>
  <c r="BG9" i="22" s="1"/>
  <c r="F17" i="19"/>
  <c r="AI17" i="19"/>
  <c r="AJ17" i="19" s="1"/>
  <c r="AK17" i="19" s="1"/>
  <c r="AL17" i="19" s="1"/>
  <c r="AM17" i="19" s="1"/>
  <c r="AN17" i="19" s="1"/>
  <c r="AO17" i="19" s="1"/>
  <c r="AP17" i="19" s="1"/>
  <c r="AQ17" i="19" s="1"/>
  <c r="AR17" i="19" s="1"/>
  <c r="AS17" i="19" s="1"/>
  <c r="AT17" i="19" s="1"/>
  <c r="AA10" i="22"/>
  <c r="G10" i="22" s="1"/>
  <c r="Z68" i="15"/>
  <c r="AA9" i="22" s="1"/>
  <c r="BM10" i="22"/>
  <c r="BL68" i="15"/>
  <c r="BM9" i="22" s="1"/>
  <c r="AG10" i="22"/>
  <c r="AF68" i="15"/>
  <c r="AG9" i="22" s="1"/>
  <c r="BP10" i="22"/>
  <c r="BO68" i="15"/>
  <c r="BP9" i="22" s="1"/>
  <c r="AO10" i="22"/>
  <c r="AN68" i="15"/>
  <c r="AO9" i="22" s="1"/>
  <c r="L10" i="22"/>
  <c r="E67" i="15"/>
  <c r="K68" i="15"/>
  <c r="K71" i="15" s="1"/>
  <c r="AB10" i="22"/>
  <c r="AA68" i="15"/>
  <c r="AB9" i="22" s="1"/>
  <c r="M21" i="19"/>
  <c r="N11" i="19"/>
  <c r="AU18" i="19"/>
  <c r="AV18" i="19" s="1"/>
  <c r="AW18" i="19" s="1"/>
  <c r="AX18" i="19" s="1"/>
  <c r="AY18" i="19" s="1"/>
  <c r="AZ18" i="19" s="1"/>
  <c r="BA18" i="19" s="1"/>
  <c r="BB18" i="19" s="1"/>
  <c r="BC18" i="19" s="1"/>
  <c r="BD18" i="19" s="1"/>
  <c r="BE18" i="19" s="1"/>
  <c r="BF18" i="19" s="1"/>
  <c r="G18" i="19"/>
  <c r="AQ10" i="22"/>
  <c r="AP68" i="15"/>
  <c r="AQ9" i="22" s="1"/>
  <c r="G14" i="28"/>
  <c r="AJ28" i="53" s="1"/>
  <c r="S10" i="22"/>
  <c r="R68" i="15"/>
  <c r="S9" i="22" s="1"/>
  <c r="K22" i="19"/>
  <c r="L29" i="27"/>
  <c r="AU19" i="19"/>
  <c r="AV19" i="19" s="1"/>
  <c r="AW19" i="19" s="1"/>
  <c r="AX19" i="19" s="1"/>
  <c r="AY19" i="19" s="1"/>
  <c r="AZ19" i="19" s="1"/>
  <c r="BA19" i="19" s="1"/>
  <c r="BB19" i="19" s="1"/>
  <c r="BC19" i="19" s="1"/>
  <c r="BD19" i="19" s="1"/>
  <c r="BE19" i="19" s="1"/>
  <c r="BF19" i="19" s="1"/>
  <c r="G19" i="19"/>
  <c r="AZ10" i="22"/>
  <c r="AY68" i="15"/>
  <c r="AZ9" i="22" s="1"/>
  <c r="AI12" i="19"/>
  <c r="AJ12" i="19" s="1"/>
  <c r="AK12" i="19" s="1"/>
  <c r="AL12" i="19" s="1"/>
  <c r="AM12" i="19" s="1"/>
  <c r="AN12" i="19" s="1"/>
  <c r="AO12" i="19" s="1"/>
  <c r="AP12" i="19" s="1"/>
  <c r="AQ12" i="19" s="1"/>
  <c r="AR12" i="19" s="1"/>
  <c r="AS12" i="19" s="1"/>
  <c r="AT12" i="19" s="1"/>
  <c r="F12" i="19"/>
  <c r="AI15" i="19"/>
  <c r="AJ15" i="19" s="1"/>
  <c r="AK15" i="19" s="1"/>
  <c r="AL15" i="19" s="1"/>
  <c r="AM15" i="19" s="1"/>
  <c r="AN15" i="19" s="1"/>
  <c r="AO15" i="19" s="1"/>
  <c r="AP15" i="19" s="1"/>
  <c r="AQ15" i="19" s="1"/>
  <c r="AR15" i="19" s="1"/>
  <c r="AS15" i="19" s="1"/>
  <c r="AT15" i="19" s="1"/>
  <c r="F15" i="19"/>
  <c r="K14" i="28"/>
  <c r="E14" i="28" s="1"/>
  <c r="AH28" i="53" s="1"/>
  <c r="E13" i="28"/>
  <c r="BO10" i="22"/>
  <c r="BN68" i="15"/>
  <c r="BO9" i="22" s="1"/>
  <c r="Q10" i="22"/>
  <c r="P68" i="15"/>
  <c r="Q9" i="22" s="1"/>
  <c r="F67" i="15"/>
  <c r="AI16" i="19"/>
  <c r="AJ16" i="19" s="1"/>
  <c r="AK16" i="19" s="1"/>
  <c r="AL16" i="19" s="1"/>
  <c r="AM16" i="19" s="1"/>
  <c r="AN16" i="19" s="1"/>
  <c r="AO16" i="19" s="1"/>
  <c r="AP16" i="19" s="1"/>
  <c r="AQ16" i="19" s="1"/>
  <c r="AR16" i="19" s="1"/>
  <c r="AS16" i="19" s="1"/>
  <c r="AT16" i="19" s="1"/>
  <c r="F16" i="19"/>
  <c r="T10" i="22"/>
  <c r="S68" i="15"/>
  <c r="T9" i="22" s="1"/>
  <c r="F20" i="19"/>
  <c r="AI20" i="19"/>
  <c r="AJ20" i="19" s="1"/>
  <c r="AK20" i="19" s="1"/>
  <c r="AL20" i="19" s="1"/>
  <c r="AM20" i="19" s="1"/>
  <c r="AN20" i="19" s="1"/>
  <c r="AO20" i="19" s="1"/>
  <c r="AP20" i="19" s="1"/>
  <c r="AQ20" i="19" s="1"/>
  <c r="AR20" i="19" s="1"/>
  <c r="AS20" i="19" s="1"/>
  <c r="AT20" i="19" s="1"/>
  <c r="Y10" i="22"/>
  <c r="X68" i="15"/>
  <c r="Y9" i="22" s="1"/>
  <c r="H67" i="15"/>
  <c r="F13" i="19"/>
  <c r="AI13" i="19"/>
  <c r="AJ13" i="19" s="1"/>
  <c r="AK13" i="19" s="1"/>
  <c r="AL13" i="19" s="1"/>
  <c r="AM13" i="19" s="1"/>
  <c r="AN13" i="19" s="1"/>
  <c r="AO13" i="19" s="1"/>
  <c r="AP13" i="19" s="1"/>
  <c r="AQ13" i="19" s="1"/>
  <c r="AR13" i="19" s="1"/>
  <c r="AS13" i="19" s="1"/>
  <c r="AT13" i="19" s="1"/>
  <c r="BH10" i="22"/>
  <c r="BG68" i="15"/>
  <c r="BE10" i="22"/>
  <c r="BD68" i="15"/>
  <c r="BE9" i="22" s="1"/>
  <c r="AR10" i="22"/>
  <c r="AQ68" i="15"/>
  <c r="AR9" i="22" s="1"/>
  <c r="AY10" i="22"/>
  <c r="AX68" i="15"/>
  <c r="AY9" i="22" s="1"/>
  <c r="I14" i="28"/>
  <c r="AL28" i="53" s="1"/>
  <c r="AJ10" i="22"/>
  <c r="H10" i="22" s="1"/>
  <c r="AI68" i="15"/>
  <c r="G67" i="15"/>
  <c r="M29" i="33"/>
  <c r="L26" i="19"/>
  <c r="L10" i="28" s="1"/>
  <c r="F21" i="33"/>
  <c r="L20" i="28"/>
  <c r="L23" i="28" s="1"/>
  <c r="M33" i="19"/>
  <c r="K23" i="28"/>
  <c r="P17" i="28"/>
  <c r="P36" i="33"/>
  <c r="Q30" i="19"/>
  <c r="N16" i="28"/>
  <c r="N35" i="33"/>
  <c r="O28" i="19"/>
  <c r="N21" i="28"/>
  <c r="O34" i="19"/>
  <c r="E63" i="15" l="1"/>
  <c r="H21" i="33"/>
  <c r="E65" i="15"/>
  <c r="N19" i="33"/>
  <c r="N21" i="33" s="1"/>
  <c r="E17" i="33"/>
  <c r="I19" i="33"/>
  <c r="BG21" i="33"/>
  <c r="I21" i="33" s="1"/>
  <c r="L19" i="33"/>
  <c r="E15" i="33"/>
  <c r="M19" i="33"/>
  <c r="M21" i="33" s="1"/>
  <c r="E16" i="33"/>
  <c r="H19" i="33"/>
  <c r="G19" i="33"/>
  <c r="AI21" i="33"/>
  <c r="G21" i="33" s="1"/>
  <c r="E18" i="33"/>
  <c r="O19" i="33"/>
  <c r="O21" i="33" s="1"/>
  <c r="J10" i="22"/>
  <c r="G17" i="19"/>
  <c r="AU17" i="19"/>
  <c r="AV17" i="19" s="1"/>
  <c r="AW17" i="19" s="1"/>
  <c r="AX17" i="19" s="1"/>
  <c r="AY17" i="19" s="1"/>
  <c r="AZ17" i="19" s="1"/>
  <c r="BA17" i="19" s="1"/>
  <c r="BB17" i="19" s="1"/>
  <c r="BC17" i="19" s="1"/>
  <c r="BD17" i="19" s="1"/>
  <c r="BE17" i="19" s="1"/>
  <c r="BF17" i="19" s="1"/>
  <c r="G20" i="19"/>
  <c r="AU20" i="19"/>
  <c r="AV20" i="19" s="1"/>
  <c r="AW20" i="19" s="1"/>
  <c r="AX20" i="19" s="1"/>
  <c r="AY20" i="19" s="1"/>
  <c r="AZ20" i="19" s="1"/>
  <c r="BA20" i="19" s="1"/>
  <c r="BB20" i="19" s="1"/>
  <c r="BC20" i="19" s="1"/>
  <c r="BD20" i="19" s="1"/>
  <c r="BE20" i="19" s="1"/>
  <c r="BF20" i="19" s="1"/>
  <c r="AU13" i="19"/>
  <c r="AV13" i="19" s="1"/>
  <c r="AW13" i="19" s="1"/>
  <c r="AX13" i="19" s="1"/>
  <c r="AY13" i="19" s="1"/>
  <c r="AZ13" i="19" s="1"/>
  <c r="BA13" i="19" s="1"/>
  <c r="BB13" i="19" s="1"/>
  <c r="BC13" i="19" s="1"/>
  <c r="BD13" i="19" s="1"/>
  <c r="BE13" i="19" s="1"/>
  <c r="BF13" i="19" s="1"/>
  <c r="G13" i="19"/>
  <c r="L9" i="22"/>
  <c r="F9" i="22" s="1"/>
  <c r="E68" i="15"/>
  <c r="Z23" i="57" s="1"/>
  <c r="BH9" i="22"/>
  <c r="J9" i="22" s="1"/>
  <c r="I68" i="15"/>
  <c r="P32" i="57"/>
  <c r="AH32" i="57"/>
  <c r="AH34" i="57" s="1"/>
  <c r="EG65" i="57"/>
  <c r="EG66" i="57" s="1"/>
  <c r="T32" i="57"/>
  <c r="AU14" i="19"/>
  <c r="AV14" i="19" s="1"/>
  <c r="AW14" i="19" s="1"/>
  <c r="AX14" i="19" s="1"/>
  <c r="AY14" i="19" s="1"/>
  <c r="AZ14" i="19" s="1"/>
  <c r="BA14" i="19" s="1"/>
  <c r="BB14" i="19" s="1"/>
  <c r="BC14" i="19" s="1"/>
  <c r="BD14" i="19" s="1"/>
  <c r="BE14" i="19" s="1"/>
  <c r="BF14" i="19" s="1"/>
  <c r="G14" i="19"/>
  <c r="AU12" i="19"/>
  <c r="AV12" i="19" s="1"/>
  <c r="AW12" i="19" s="1"/>
  <c r="AX12" i="19" s="1"/>
  <c r="AY12" i="19" s="1"/>
  <c r="AZ12" i="19" s="1"/>
  <c r="BA12" i="19" s="1"/>
  <c r="BB12" i="19" s="1"/>
  <c r="BC12" i="19" s="1"/>
  <c r="BD12" i="19" s="1"/>
  <c r="BE12" i="19" s="1"/>
  <c r="BF12" i="19" s="1"/>
  <c r="G12" i="19"/>
  <c r="BG19" i="19"/>
  <c r="BH19" i="19" s="1"/>
  <c r="BI19" i="19" s="1"/>
  <c r="BJ19" i="19" s="1"/>
  <c r="BK19" i="19" s="1"/>
  <c r="BL19" i="19" s="1"/>
  <c r="BM19" i="19" s="1"/>
  <c r="BN19" i="19" s="1"/>
  <c r="BO19" i="19" s="1"/>
  <c r="BP19" i="19" s="1"/>
  <c r="BQ19" i="19" s="1"/>
  <c r="BR19" i="19" s="1"/>
  <c r="I19" i="19" s="1"/>
  <c r="H19" i="19"/>
  <c r="F68" i="15"/>
  <c r="AU16" i="19"/>
  <c r="AV16" i="19" s="1"/>
  <c r="AW16" i="19" s="1"/>
  <c r="AX16" i="19" s="1"/>
  <c r="AY16" i="19" s="1"/>
  <c r="AZ16" i="19" s="1"/>
  <c r="BA16" i="19" s="1"/>
  <c r="BB16" i="19" s="1"/>
  <c r="BC16" i="19" s="1"/>
  <c r="BD16" i="19" s="1"/>
  <c r="BE16" i="19" s="1"/>
  <c r="BF16" i="19" s="1"/>
  <c r="G16" i="19"/>
  <c r="F10" i="22"/>
  <c r="G9" i="22"/>
  <c r="G15" i="19"/>
  <c r="AU15" i="19"/>
  <c r="AV15" i="19" s="1"/>
  <c r="AW15" i="19" s="1"/>
  <c r="AX15" i="19" s="1"/>
  <c r="AY15" i="19" s="1"/>
  <c r="AZ15" i="19" s="1"/>
  <c r="BA15" i="19" s="1"/>
  <c r="BB15" i="19" s="1"/>
  <c r="BC15" i="19" s="1"/>
  <c r="BD15" i="19" s="1"/>
  <c r="BE15" i="19" s="1"/>
  <c r="BF15" i="19" s="1"/>
  <c r="L22" i="19"/>
  <c r="L7" i="28" s="1"/>
  <c r="M29" i="27"/>
  <c r="BG18" i="19"/>
  <c r="BH18" i="19" s="1"/>
  <c r="BI18" i="19" s="1"/>
  <c r="BJ18" i="19" s="1"/>
  <c r="BK18" i="19" s="1"/>
  <c r="BL18" i="19" s="1"/>
  <c r="BM18" i="19" s="1"/>
  <c r="BN18" i="19" s="1"/>
  <c r="BO18" i="19" s="1"/>
  <c r="BP18" i="19" s="1"/>
  <c r="BQ18" i="19" s="1"/>
  <c r="BR18" i="19" s="1"/>
  <c r="I18" i="19" s="1"/>
  <c r="H18" i="19"/>
  <c r="H68" i="15"/>
  <c r="K7" i="28"/>
  <c r="K23" i="19"/>
  <c r="N21" i="19"/>
  <c r="O11" i="19"/>
  <c r="I9" i="22"/>
  <c r="AJ9" i="22"/>
  <c r="H9" i="22" s="1"/>
  <c r="G68" i="15"/>
  <c r="N29" i="33"/>
  <c r="M26" i="19"/>
  <c r="M10" i="28" s="1"/>
  <c r="K38" i="33"/>
  <c r="M20" i="28"/>
  <c r="M23" i="28" s="1"/>
  <c r="N33" i="19"/>
  <c r="K72" i="15"/>
  <c r="Q17" i="28"/>
  <c r="Q36" i="33"/>
  <c r="R30" i="19"/>
  <c r="O21" i="28"/>
  <c r="P34" i="19"/>
  <c r="O16" i="28"/>
  <c r="O35" i="33"/>
  <c r="P28" i="19"/>
  <c r="L21" i="33" l="1"/>
  <c r="E21" i="33" s="1"/>
  <c r="L20" i="33"/>
  <c r="E19" i="33"/>
  <c r="O21" i="19"/>
  <c r="P11" i="19"/>
  <c r="M22" i="19"/>
  <c r="N29" i="27"/>
  <c r="EU59" i="57"/>
  <c r="EO59" i="57"/>
  <c r="ER59" i="57"/>
  <c r="EI59" i="57"/>
  <c r="EL59" i="57"/>
  <c r="H13" i="19"/>
  <c r="BG13" i="19"/>
  <c r="BH13" i="19" s="1"/>
  <c r="BI13" i="19" s="1"/>
  <c r="BJ13" i="19" s="1"/>
  <c r="BK13" i="19" s="1"/>
  <c r="BL13" i="19" s="1"/>
  <c r="BM13" i="19" s="1"/>
  <c r="BN13" i="19" s="1"/>
  <c r="BO13" i="19" s="1"/>
  <c r="BP13" i="19" s="1"/>
  <c r="BQ13" i="19" s="1"/>
  <c r="BR13" i="19" s="1"/>
  <c r="I13" i="19" s="1"/>
  <c r="BG16" i="19"/>
  <c r="BH16" i="19" s="1"/>
  <c r="BI16" i="19" s="1"/>
  <c r="BJ16" i="19" s="1"/>
  <c r="BK16" i="19" s="1"/>
  <c r="BL16" i="19" s="1"/>
  <c r="BM16" i="19" s="1"/>
  <c r="BN16" i="19" s="1"/>
  <c r="BO16" i="19" s="1"/>
  <c r="BP16" i="19" s="1"/>
  <c r="BQ16" i="19" s="1"/>
  <c r="BR16" i="19" s="1"/>
  <c r="I16" i="19" s="1"/>
  <c r="H16" i="19"/>
  <c r="H17" i="19"/>
  <c r="BG17" i="19"/>
  <c r="BH17" i="19" s="1"/>
  <c r="BI17" i="19" s="1"/>
  <c r="BJ17" i="19" s="1"/>
  <c r="BK17" i="19" s="1"/>
  <c r="BL17" i="19" s="1"/>
  <c r="BM17" i="19" s="1"/>
  <c r="BN17" i="19" s="1"/>
  <c r="BO17" i="19" s="1"/>
  <c r="BP17" i="19" s="1"/>
  <c r="BQ17" i="19" s="1"/>
  <c r="BR17" i="19" s="1"/>
  <c r="I17" i="19" s="1"/>
  <c r="BG15" i="19"/>
  <c r="BH15" i="19" s="1"/>
  <c r="BI15" i="19" s="1"/>
  <c r="BJ15" i="19" s="1"/>
  <c r="BK15" i="19" s="1"/>
  <c r="BL15" i="19" s="1"/>
  <c r="BM15" i="19" s="1"/>
  <c r="BN15" i="19" s="1"/>
  <c r="BO15" i="19" s="1"/>
  <c r="BP15" i="19" s="1"/>
  <c r="BQ15" i="19" s="1"/>
  <c r="BR15" i="19" s="1"/>
  <c r="I15" i="19" s="1"/>
  <c r="H15" i="19"/>
  <c r="BG12" i="19"/>
  <c r="BH12" i="19" s="1"/>
  <c r="BI12" i="19" s="1"/>
  <c r="BJ12" i="19" s="1"/>
  <c r="BK12" i="19" s="1"/>
  <c r="BL12" i="19" s="1"/>
  <c r="BM12" i="19" s="1"/>
  <c r="BN12" i="19" s="1"/>
  <c r="BO12" i="19" s="1"/>
  <c r="BP12" i="19" s="1"/>
  <c r="BQ12" i="19" s="1"/>
  <c r="BR12" i="19" s="1"/>
  <c r="I12" i="19" s="1"/>
  <c r="H12" i="19"/>
  <c r="BG14" i="19"/>
  <c r="BH14" i="19" s="1"/>
  <c r="BI14" i="19" s="1"/>
  <c r="BJ14" i="19" s="1"/>
  <c r="BK14" i="19" s="1"/>
  <c r="BL14" i="19" s="1"/>
  <c r="BM14" i="19" s="1"/>
  <c r="BN14" i="19" s="1"/>
  <c r="BO14" i="19" s="1"/>
  <c r="BP14" i="19" s="1"/>
  <c r="BQ14" i="19" s="1"/>
  <c r="BR14" i="19" s="1"/>
  <c r="I14" i="19" s="1"/>
  <c r="H14" i="19"/>
  <c r="M7" i="28"/>
  <c r="L23" i="19"/>
  <c r="H20" i="19"/>
  <c r="BG20" i="19"/>
  <c r="BH20" i="19" s="1"/>
  <c r="BI20" i="19" s="1"/>
  <c r="BJ20" i="19" s="1"/>
  <c r="BK20" i="19" s="1"/>
  <c r="BL20" i="19" s="1"/>
  <c r="BM20" i="19" s="1"/>
  <c r="BN20" i="19" s="1"/>
  <c r="BO20" i="19" s="1"/>
  <c r="BP20" i="19" s="1"/>
  <c r="BQ20" i="19" s="1"/>
  <c r="BR20" i="19" s="1"/>
  <c r="I20" i="19" s="1"/>
  <c r="O29" i="33"/>
  <c r="N26" i="19"/>
  <c r="N10" i="28" s="1"/>
  <c r="L24" i="22"/>
  <c r="K6" i="28"/>
  <c r="K73" i="15"/>
  <c r="K76" i="15"/>
  <c r="K35" i="19" s="1"/>
  <c r="K36" i="19" s="1"/>
  <c r="N20" i="28"/>
  <c r="O33" i="19"/>
  <c r="P21" i="28"/>
  <c r="Q34" i="19"/>
  <c r="R17" i="28"/>
  <c r="R36" i="33"/>
  <c r="S30" i="19"/>
  <c r="K39" i="33"/>
  <c r="K40" i="33" s="1"/>
  <c r="K41" i="33" s="1"/>
  <c r="P16" i="28"/>
  <c r="P35" i="33"/>
  <c r="Q28" i="19"/>
  <c r="L7" i="19" l="1"/>
  <c r="M20" i="33"/>
  <c r="ES61" i="57"/>
  <c r="ES64" i="57"/>
  <c r="ES62" i="57"/>
  <c r="ES63" i="57"/>
  <c r="ES66" i="57"/>
  <c r="ES67" i="57"/>
  <c r="ES65" i="57"/>
  <c r="ES60" i="57"/>
  <c r="ES69" i="57"/>
  <c r="ES68" i="57"/>
  <c r="EJ68" i="57"/>
  <c r="EJ61" i="57"/>
  <c r="EJ60" i="57"/>
  <c r="EJ65" i="57"/>
  <c r="EJ69" i="57"/>
  <c r="EJ62" i="57"/>
  <c r="EJ63" i="57"/>
  <c r="EJ67" i="57"/>
  <c r="EJ64" i="57"/>
  <c r="EJ66" i="57"/>
  <c r="EP69" i="57"/>
  <c r="EP60" i="57"/>
  <c r="EP64" i="57"/>
  <c r="EP68" i="57"/>
  <c r="EP62" i="57"/>
  <c r="EP66" i="57"/>
  <c r="EP63" i="57"/>
  <c r="EP61" i="57"/>
  <c r="EP67" i="57"/>
  <c r="EP65" i="57"/>
  <c r="EV67" i="57"/>
  <c r="EV63" i="57"/>
  <c r="EV64" i="57"/>
  <c r="EV65" i="57"/>
  <c r="EV66" i="57"/>
  <c r="EV69" i="57"/>
  <c r="EV68" i="57"/>
  <c r="EV62" i="57"/>
  <c r="EV61" i="57"/>
  <c r="EV60" i="57"/>
  <c r="N22" i="19"/>
  <c r="O29" i="27"/>
  <c r="N7" i="28"/>
  <c r="M23" i="19"/>
  <c r="P21" i="19"/>
  <c r="Q11" i="19"/>
  <c r="EM65" i="57"/>
  <c r="EM68" i="57"/>
  <c r="EM62" i="57"/>
  <c r="EM69" i="57"/>
  <c r="EM66" i="57"/>
  <c r="EM64" i="57"/>
  <c r="EM63" i="57"/>
  <c r="EM61" i="57"/>
  <c r="EM67" i="57"/>
  <c r="EM60" i="57"/>
  <c r="O26" i="19"/>
  <c r="O10" i="28" s="1"/>
  <c r="P29" i="33"/>
  <c r="Q21" i="28"/>
  <c r="R34" i="19"/>
  <c r="K11" i="28"/>
  <c r="Q16" i="28"/>
  <c r="Q35" i="33"/>
  <c r="R28" i="19"/>
  <c r="L26" i="22"/>
  <c r="O20" i="28"/>
  <c r="O23" i="28" s="1"/>
  <c r="P33" i="19"/>
  <c r="K43" i="33"/>
  <c r="N23" i="28"/>
  <c r="S17" i="28"/>
  <c r="S36" i="33"/>
  <c r="T30" i="19"/>
  <c r="M7" i="19" l="1"/>
  <c r="M8" i="28" s="1"/>
  <c r="N20" i="33"/>
  <c r="L8" i="28"/>
  <c r="ED60" i="57"/>
  <c r="Q21" i="19"/>
  <c r="R11" i="19"/>
  <c r="O22" i="19"/>
  <c r="P29" i="27"/>
  <c r="ED62" i="57"/>
  <c r="N23" i="19"/>
  <c r="ED61" i="57"/>
  <c r="ED64" i="57"/>
  <c r="ED63" i="57"/>
  <c r="P26" i="19"/>
  <c r="P10" i="28" s="1"/>
  <c r="Q29" i="33"/>
  <c r="T17" i="28"/>
  <c r="T36" i="33"/>
  <c r="U30" i="19"/>
  <c r="R16" i="28"/>
  <c r="R35" i="33"/>
  <c r="S28" i="19"/>
  <c r="P20" i="28"/>
  <c r="P23" i="28" s="1"/>
  <c r="Q33" i="19"/>
  <c r="R21" i="28"/>
  <c r="S34" i="19"/>
  <c r="K44" i="33"/>
  <c r="K45" i="33" s="1"/>
  <c r="O20" i="33" l="1"/>
  <c r="N7" i="19"/>
  <c r="N8" i="28" s="1"/>
  <c r="P22" i="19"/>
  <c r="Q29" i="27"/>
  <c r="P7" i="28"/>
  <c r="O23" i="19"/>
  <c r="R21" i="19"/>
  <c r="S11" i="19"/>
  <c r="O7" i="28"/>
  <c r="Q26" i="19"/>
  <c r="Q10" i="28" s="1"/>
  <c r="R29" i="33"/>
  <c r="S16" i="28"/>
  <c r="S35" i="33"/>
  <c r="T28" i="19"/>
  <c r="S21" i="28"/>
  <c r="T34" i="19"/>
  <c r="U17" i="28"/>
  <c r="U36" i="33"/>
  <c r="V30" i="19"/>
  <c r="K47" i="33"/>
  <c r="Q20" i="28"/>
  <c r="Q23" i="28" s="1"/>
  <c r="R33" i="19"/>
  <c r="P20" i="33" l="1"/>
  <c r="O7" i="19"/>
  <c r="Q22" i="19"/>
  <c r="R29" i="27"/>
  <c r="S21" i="19"/>
  <c r="T11" i="19"/>
  <c r="Q7" i="28"/>
  <c r="P23" i="19"/>
  <c r="S29" i="33"/>
  <c r="R26" i="19"/>
  <c r="R10" i="28" s="1"/>
  <c r="T21" i="28"/>
  <c r="U34" i="19"/>
  <c r="K27" i="19"/>
  <c r="L37" i="33"/>
  <c r="V17" i="28"/>
  <c r="E17" i="28" s="1"/>
  <c r="E30" i="19"/>
  <c r="V36" i="33"/>
  <c r="E36" i="33" s="1"/>
  <c r="W30" i="19"/>
  <c r="T16" i="28"/>
  <c r="T35" i="33"/>
  <c r="U28" i="19"/>
  <c r="K6" i="19"/>
  <c r="L6" i="33"/>
  <c r="R20" i="28"/>
  <c r="R23" i="28" s="1"/>
  <c r="S33" i="19"/>
  <c r="P7" i="19" l="1"/>
  <c r="P8" i="28" s="1"/>
  <c r="Q20" i="33"/>
  <c r="O8" i="28"/>
  <c r="T21" i="19"/>
  <c r="U11" i="19"/>
  <c r="R22" i="19"/>
  <c r="S29" i="27"/>
  <c r="R7" i="28"/>
  <c r="Q23" i="19"/>
  <c r="T29" i="33"/>
  <c r="S26" i="19"/>
  <c r="S10" i="28" s="1"/>
  <c r="L18" i="22"/>
  <c r="K29" i="28"/>
  <c r="K30" i="28" s="1"/>
  <c r="L28" i="28"/>
  <c r="K9" i="19"/>
  <c r="L70" i="15"/>
  <c r="K18" i="28"/>
  <c r="K29" i="19"/>
  <c r="K31" i="19" s="1"/>
  <c r="L17" i="22" s="1"/>
  <c r="S20" i="28"/>
  <c r="S23" i="28" s="1"/>
  <c r="T33" i="19"/>
  <c r="U21" i="28"/>
  <c r="V34" i="19"/>
  <c r="U16" i="28"/>
  <c r="U35" i="33"/>
  <c r="V28" i="19"/>
  <c r="W17" i="28"/>
  <c r="W36" i="33"/>
  <c r="X30" i="19"/>
  <c r="Q7" i="19" l="1"/>
  <c r="Q8" i="28" s="1"/>
  <c r="R20" i="33"/>
  <c r="S22" i="19"/>
  <c r="T29" i="27"/>
  <c r="S7" i="28"/>
  <c r="R23" i="19"/>
  <c r="U21" i="19"/>
  <c r="V11" i="19"/>
  <c r="U29" i="33"/>
  <c r="T26" i="19"/>
  <c r="T10" i="28" s="1"/>
  <c r="K19" i="28"/>
  <c r="X17" i="28"/>
  <c r="X36" i="33"/>
  <c r="Y30" i="19"/>
  <c r="L71" i="15"/>
  <c r="L72" i="15" s="1"/>
  <c r="V21" i="28"/>
  <c r="E21" i="28" s="1"/>
  <c r="E34" i="19"/>
  <c r="W34" i="19"/>
  <c r="T20" i="28"/>
  <c r="T23" i="28" s="1"/>
  <c r="U33" i="19"/>
  <c r="V16" i="28"/>
  <c r="E28" i="19"/>
  <c r="V35" i="33"/>
  <c r="W28" i="19"/>
  <c r="L12" i="22"/>
  <c r="K24" i="19"/>
  <c r="R7" i="19" l="1"/>
  <c r="S20" i="33"/>
  <c r="V21" i="19"/>
  <c r="W11" i="19"/>
  <c r="E11" i="19"/>
  <c r="T22" i="19"/>
  <c r="U29" i="27"/>
  <c r="T7" i="28"/>
  <c r="S23" i="19"/>
  <c r="V29" i="33"/>
  <c r="U26" i="19"/>
  <c r="U10" i="28" s="1"/>
  <c r="M24" i="22"/>
  <c r="L6" i="28"/>
  <c r="L76" i="15"/>
  <c r="L35" i="19" s="1"/>
  <c r="L36" i="19" s="1"/>
  <c r="L73" i="15"/>
  <c r="W21" i="28"/>
  <c r="X34" i="19"/>
  <c r="K24" i="28"/>
  <c r="W16" i="28"/>
  <c r="W35" i="33"/>
  <c r="X28" i="19"/>
  <c r="E16" i="28"/>
  <c r="U20" i="28"/>
  <c r="U23" i="28" s="1"/>
  <c r="V33" i="19"/>
  <c r="L13" i="22"/>
  <c r="Y17" i="28"/>
  <c r="Y36" i="33"/>
  <c r="Z30" i="19"/>
  <c r="E35" i="33"/>
  <c r="K39" i="19"/>
  <c r="L38" i="33"/>
  <c r="T20" i="33" l="1"/>
  <c r="S7" i="19"/>
  <c r="R8" i="28"/>
  <c r="S8" i="28"/>
  <c r="U22" i="19"/>
  <c r="V29" i="27"/>
  <c r="U7" i="28"/>
  <c r="T23" i="19"/>
  <c r="W21" i="19"/>
  <c r="X11" i="19"/>
  <c r="E21" i="19"/>
  <c r="W29" i="33"/>
  <c r="V26" i="19"/>
  <c r="E29" i="33"/>
  <c r="L39" i="33"/>
  <c r="L40" i="33" s="1"/>
  <c r="L41" i="33" s="1"/>
  <c r="K26" i="28"/>
  <c r="K32" i="28" s="1"/>
  <c r="Z17" i="28"/>
  <c r="Z36" i="33"/>
  <c r="AA30" i="19"/>
  <c r="V20" i="28"/>
  <c r="E33" i="19"/>
  <c r="W33" i="19"/>
  <c r="L11" i="28"/>
  <c r="X21" i="28"/>
  <c r="Y34" i="19"/>
  <c r="X16" i="28"/>
  <c r="X35" i="33"/>
  <c r="Y28" i="19"/>
  <c r="M26" i="22"/>
  <c r="U20" i="33" l="1"/>
  <c r="T7" i="19"/>
  <c r="X21" i="19"/>
  <c r="Y11" i="19"/>
  <c r="V22" i="19"/>
  <c r="E29" i="27"/>
  <c r="W29" i="27"/>
  <c r="V7" i="28"/>
  <c r="E7" i="28" s="1"/>
  <c r="U23" i="19"/>
  <c r="V10" i="28"/>
  <c r="E10" i="28" s="1"/>
  <c r="E26" i="19"/>
  <c r="W26" i="19"/>
  <c r="W10" i="28" s="1"/>
  <c r="X29" i="33"/>
  <c r="Y16" i="28"/>
  <c r="Y35" i="33"/>
  <c r="Z28" i="19"/>
  <c r="AA17" i="28"/>
  <c r="AA36" i="33"/>
  <c r="AB30" i="19"/>
  <c r="W20" i="28"/>
  <c r="X33" i="19"/>
  <c r="V23" i="28"/>
  <c r="E20" i="28"/>
  <c r="E23" i="28" s="1"/>
  <c r="L43" i="33"/>
  <c r="Y21" i="28"/>
  <c r="Z34" i="19"/>
  <c r="V20" i="33" l="1"/>
  <c r="U7" i="19"/>
  <c r="U8" i="28" s="1"/>
  <c r="T8" i="28"/>
  <c r="Y21" i="19"/>
  <c r="Z11" i="19"/>
  <c r="W22" i="19"/>
  <c r="X29" i="27"/>
  <c r="E22" i="19"/>
  <c r="W7" i="28"/>
  <c r="V23" i="19"/>
  <c r="E23" i="19" s="1"/>
  <c r="X26" i="19"/>
  <c r="X10" i="28" s="1"/>
  <c r="Y29" i="33"/>
  <c r="L44" i="33"/>
  <c r="Z16" i="28"/>
  <c r="Z35" i="33"/>
  <c r="AA28" i="19"/>
  <c r="Z21" i="28"/>
  <c r="AA34" i="19"/>
  <c r="AB17" i="28"/>
  <c r="AB36" i="33"/>
  <c r="AC30" i="19"/>
  <c r="X20" i="28"/>
  <c r="X23" i="28" s="1"/>
  <c r="Y33" i="19"/>
  <c r="W23" i="28"/>
  <c r="W20" i="33" l="1"/>
  <c r="E20" i="33"/>
  <c r="V7" i="19"/>
  <c r="X22" i="19"/>
  <c r="Y29" i="27"/>
  <c r="X7" i="28"/>
  <c r="W23" i="19"/>
  <c r="Z21" i="19"/>
  <c r="AA11" i="19"/>
  <c r="Y26" i="19"/>
  <c r="Y10" i="28" s="1"/>
  <c r="Z29" i="33"/>
  <c r="AC17" i="28"/>
  <c r="AC36" i="33"/>
  <c r="AD30" i="19"/>
  <c r="AA16" i="28"/>
  <c r="AA35" i="33"/>
  <c r="AB28" i="19"/>
  <c r="AA21" i="28"/>
  <c r="AB34" i="19"/>
  <c r="L47" i="33"/>
  <c r="Y20" i="28"/>
  <c r="Y23" i="28" s="1"/>
  <c r="Z33" i="19"/>
  <c r="L45" i="33"/>
  <c r="V8" i="28" l="1"/>
  <c r="E8" i="28" s="1"/>
  <c r="E7" i="19"/>
  <c r="X20" i="33"/>
  <c r="W7" i="19"/>
  <c r="AA21" i="19"/>
  <c r="AB11" i="19"/>
  <c r="Y22" i="19"/>
  <c r="Z29" i="27"/>
  <c r="Y7" i="28"/>
  <c r="X23" i="19"/>
  <c r="AA29" i="33"/>
  <c r="Z26" i="19"/>
  <c r="Z10" i="28" s="1"/>
  <c r="L27" i="19"/>
  <c r="M37" i="33"/>
  <c r="AB21" i="28"/>
  <c r="AC34" i="19"/>
  <c r="AD17" i="28"/>
  <c r="AD36" i="33"/>
  <c r="AE30" i="19"/>
  <c r="L6" i="19"/>
  <c r="M6" i="33"/>
  <c r="Z20" i="28"/>
  <c r="AA33" i="19"/>
  <c r="AB16" i="28"/>
  <c r="AB35" i="33"/>
  <c r="AC28" i="19"/>
  <c r="Y20" i="33" l="1"/>
  <c r="X7" i="19"/>
  <c r="X8" i="28" s="1"/>
  <c r="W8" i="28"/>
  <c r="Z22" i="19"/>
  <c r="AA29" i="27"/>
  <c r="Z7" i="28"/>
  <c r="Y23" i="19"/>
  <c r="AB21" i="19"/>
  <c r="AC11" i="19"/>
  <c r="AB29" i="33"/>
  <c r="AA26" i="19"/>
  <c r="AA10" i="28" s="1"/>
  <c r="AE17" i="28"/>
  <c r="AE36" i="33"/>
  <c r="AF30" i="19"/>
  <c r="M70" i="15"/>
  <c r="Z23" i="28"/>
  <c r="L18" i="28"/>
  <c r="L29" i="19"/>
  <c r="L31" i="19" s="1"/>
  <c r="M17" i="22" s="1"/>
  <c r="M18" i="22"/>
  <c r="L29" i="28"/>
  <c r="L30" i="28" s="1"/>
  <c r="M28" i="28"/>
  <c r="L9" i="19"/>
  <c r="AC16" i="28"/>
  <c r="AC35" i="33"/>
  <c r="AD28" i="19"/>
  <c r="AA20" i="28"/>
  <c r="AA23" i="28" s="1"/>
  <c r="AB33" i="19"/>
  <c r="AC21" i="28"/>
  <c r="AD34" i="19"/>
  <c r="Y7" i="19" l="1"/>
  <c r="Z20" i="33"/>
  <c r="AC21" i="19"/>
  <c r="AD11" i="19"/>
  <c r="AA22" i="19"/>
  <c r="AB29" i="27"/>
  <c r="AA7" i="28"/>
  <c r="Z23" i="19"/>
  <c r="AC29" i="33"/>
  <c r="AB26" i="19"/>
  <c r="AB10" i="28" s="1"/>
  <c r="M71" i="15"/>
  <c r="M72" i="15" s="1"/>
  <c r="L19" i="28"/>
  <c r="AF17" i="28"/>
  <c r="AF36" i="33"/>
  <c r="AG30" i="19"/>
  <c r="AD16" i="28"/>
  <c r="AD35" i="33"/>
  <c r="AE28" i="19"/>
  <c r="AD21" i="28"/>
  <c r="AE34" i="19"/>
  <c r="AB20" i="28"/>
  <c r="AC33" i="19"/>
  <c r="M12" i="22"/>
  <c r="L24" i="19"/>
  <c r="L39" i="19" s="1"/>
  <c r="Z7" i="19" l="1"/>
  <c r="AA20" i="33"/>
  <c r="Y8" i="28"/>
  <c r="Z8" i="28"/>
  <c r="AB22" i="19"/>
  <c r="AC29" i="27"/>
  <c r="AD21" i="19"/>
  <c r="AE11" i="19"/>
  <c r="AB7" i="28"/>
  <c r="AA23" i="19"/>
  <c r="AD29" i="33"/>
  <c r="AC26" i="19"/>
  <c r="AC10" i="28" s="1"/>
  <c r="AG17" i="28"/>
  <c r="AG36" i="33"/>
  <c r="AH30" i="19"/>
  <c r="M13" i="22"/>
  <c r="L24" i="28"/>
  <c r="AE16" i="28"/>
  <c r="AE35" i="33"/>
  <c r="AF28" i="19"/>
  <c r="AC20" i="28"/>
  <c r="AC23" i="28" s="1"/>
  <c r="AD33" i="19"/>
  <c r="AB23" i="28"/>
  <c r="N24" i="22"/>
  <c r="M6" i="28"/>
  <c r="M76" i="15"/>
  <c r="M35" i="19" s="1"/>
  <c r="M36" i="19" s="1"/>
  <c r="M73" i="15"/>
  <c r="AE21" i="28"/>
  <c r="AF34" i="19"/>
  <c r="M38" i="33"/>
  <c r="AA7" i="19" l="1"/>
  <c r="AB20" i="33"/>
  <c r="AA8" i="28"/>
  <c r="AE21" i="19"/>
  <c r="AF11" i="19"/>
  <c r="AC22" i="19"/>
  <c r="AD29" i="27"/>
  <c r="AC7" i="28"/>
  <c r="AB23" i="19"/>
  <c r="AE29" i="33"/>
  <c r="AD26" i="19"/>
  <c r="AD10" i="28" s="1"/>
  <c r="AD20" i="28"/>
  <c r="AD23" i="28" s="1"/>
  <c r="AE33" i="19"/>
  <c r="AF16" i="28"/>
  <c r="AF35" i="33"/>
  <c r="AG28" i="19"/>
  <c r="AF21" i="28"/>
  <c r="AG34" i="19"/>
  <c r="L26" i="28"/>
  <c r="L32" i="28" s="1"/>
  <c r="M11" i="28"/>
  <c r="AH17" i="28"/>
  <c r="F17" i="28" s="1"/>
  <c r="F30" i="19"/>
  <c r="AH36" i="33"/>
  <c r="F36" i="33" s="1"/>
  <c r="AI30" i="19"/>
  <c r="N26" i="22"/>
  <c r="M39" i="33"/>
  <c r="M40" i="33" s="1"/>
  <c r="M41" i="33" s="1"/>
  <c r="AC20" i="33" l="1"/>
  <c r="AB7" i="19"/>
  <c r="AD22" i="19"/>
  <c r="AE29" i="27"/>
  <c r="AD7" i="28"/>
  <c r="AC23" i="19"/>
  <c r="AF21" i="19"/>
  <c r="AG11" i="19"/>
  <c r="AE26" i="19"/>
  <c r="AE10" i="28" s="1"/>
  <c r="AF29" i="33"/>
  <c r="AG16" i="28"/>
  <c r="AG35" i="33"/>
  <c r="AH28" i="19"/>
  <c r="M43" i="33"/>
  <c r="AG21" i="28"/>
  <c r="AH34" i="19"/>
  <c r="AE20" i="28"/>
  <c r="AE23" i="28" s="1"/>
  <c r="AF33" i="19"/>
  <c r="AI17" i="28"/>
  <c r="AI36" i="33"/>
  <c r="AJ30" i="19"/>
  <c r="AB8" i="28" l="1"/>
  <c r="AD20" i="33"/>
  <c r="AC7" i="19"/>
  <c r="AC8" i="28" s="1"/>
  <c r="AG21" i="19"/>
  <c r="AH11" i="19"/>
  <c r="AE22" i="19"/>
  <c r="AF29" i="27"/>
  <c r="AE7" i="28"/>
  <c r="AD23" i="19"/>
  <c r="AF26" i="19"/>
  <c r="AF10" i="28" s="1"/>
  <c r="AG29" i="33"/>
  <c r="AF20" i="28"/>
  <c r="AF23" i="28" s="1"/>
  <c r="AG33" i="19"/>
  <c r="AH16" i="28"/>
  <c r="F28" i="19"/>
  <c r="AH35" i="33"/>
  <c r="AI28" i="19"/>
  <c r="F34" i="19"/>
  <c r="AH21" i="28"/>
  <c r="F21" i="28" s="1"/>
  <c r="AI34" i="19"/>
  <c r="AJ17" i="28"/>
  <c r="AJ36" i="33"/>
  <c r="AK30" i="19"/>
  <c r="M44" i="33"/>
  <c r="AE20" i="33" l="1"/>
  <c r="AD7" i="19"/>
  <c r="AE23" i="19"/>
  <c r="AF22" i="19"/>
  <c r="AG29" i="27"/>
  <c r="AH21" i="19"/>
  <c r="F11" i="19"/>
  <c r="AI11" i="19"/>
  <c r="AG26" i="19"/>
  <c r="AG10" i="28" s="1"/>
  <c r="AH29" i="33"/>
  <c r="AI16" i="28"/>
  <c r="AI35" i="33"/>
  <c r="AJ28" i="19"/>
  <c r="AI21" i="28"/>
  <c r="AJ34" i="19"/>
  <c r="F35" i="33"/>
  <c r="F16" i="28"/>
  <c r="M47" i="33"/>
  <c r="M45" i="33"/>
  <c r="AG20" i="28"/>
  <c r="AG23" i="28" s="1"/>
  <c r="AH33" i="19"/>
  <c r="AK17" i="28"/>
  <c r="AK36" i="33"/>
  <c r="AL30" i="19"/>
  <c r="AD8" i="28" l="1"/>
  <c r="AF20" i="33"/>
  <c r="AE7" i="19"/>
  <c r="AE8" i="28" s="1"/>
  <c r="AF23" i="19"/>
  <c r="AI21" i="19"/>
  <c r="AJ11" i="19"/>
  <c r="AG22" i="19"/>
  <c r="AH29" i="27"/>
  <c r="F21" i="19"/>
  <c r="AF7" i="28"/>
  <c r="AI29" i="33"/>
  <c r="AH26" i="19"/>
  <c r="F29" i="33"/>
  <c r="AJ21" i="28"/>
  <c r="AK34" i="19"/>
  <c r="M27" i="19"/>
  <c r="N37" i="33"/>
  <c r="AJ16" i="28"/>
  <c r="AJ35" i="33"/>
  <c r="AK28" i="19"/>
  <c r="AL17" i="28"/>
  <c r="AL36" i="33"/>
  <c r="AM30" i="19"/>
  <c r="M6" i="19"/>
  <c r="N6" i="33"/>
  <c r="AH20" i="28"/>
  <c r="F33" i="19"/>
  <c r="AI33" i="19"/>
  <c r="AF7" i="19" l="1"/>
  <c r="AG20" i="33"/>
  <c r="AF8" i="28"/>
  <c r="AH22" i="19"/>
  <c r="F29" i="27"/>
  <c r="AI29" i="27"/>
  <c r="AK11" i="19"/>
  <c r="AJ21" i="19"/>
  <c r="AH7" i="28"/>
  <c r="F7" i="28" s="1"/>
  <c r="AG23" i="19"/>
  <c r="AG7" i="28"/>
  <c r="AJ29" i="33"/>
  <c r="AI26" i="19"/>
  <c r="AI10" i="28" s="1"/>
  <c r="F26" i="19"/>
  <c r="AH10" i="28"/>
  <c r="F10" i="28" s="1"/>
  <c r="AM17" i="28"/>
  <c r="AM36" i="33"/>
  <c r="AN30" i="19"/>
  <c r="M18" i="28"/>
  <c r="M29" i="19"/>
  <c r="M31" i="19" s="1"/>
  <c r="N17" i="22" s="1"/>
  <c r="AK21" i="28"/>
  <c r="AL34" i="19"/>
  <c r="AH23" i="28"/>
  <c r="F20" i="28"/>
  <c r="F23" i="28" s="1"/>
  <c r="AK16" i="28"/>
  <c r="AK35" i="33"/>
  <c r="AL28" i="19"/>
  <c r="N70" i="15"/>
  <c r="N18" i="22"/>
  <c r="M29" i="28"/>
  <c r="M30" i="28" s="1"/>
  <c r="N28" i="28"/>
  <c r="M9" i="19"/>
  <c r="AI20" i="28"/>
  <c r="AJ33" i="19"/>
  <c r="AG7" i="19" l="1"/>
  <c r="AH20" i="33"/>
  <c r="AG8" i="28"/>
  <c r="AI22" i="19"/>
  <c r="AJ29" i="27"/>
  <c r="AK21" i="19"/>
  <c r="AL11" i="19"/>
  <c r="F22" i="19"/>
  <c r="AI7" i="28"/>
  <c r="AH23" i="19"/>
  <c r="F23" i="19" s="1"/>
  <c r="AK29" i="33"/>
  <c r="AJ26" i="19"/>
  <c r="AJ10" i="28" s="1"/>
  <c r="AI23" i="28"/>
  <c r="N71" i="15"/>
  <c r="N72" i="15" s="1"/>
  <c r="AN17" i="28"/>
  <c r="AN36" i="33"/>
  <c r="AO30" i="19"/>
  <c r="AL16" i="28"/>
  <c r="AL35" i="33"/>
  <c r="AM28" i="19"/>
  <c r="N12" i="22"/>
  <c r="M24" i="19"/>
  <c r="M39" i="19" s="1"/>
  <c r="M19" i="28"/>
  <c r="AJ20" i="28"/>
  <c r="AJ23" i="28" s="1"/>
  <c r="AK33" i="19"/>
  <c r="AL21" i="28"/>
  <c r="AM34" i="19"/>
  <c r="F20" i="33" l="1"/>
  <c r="AI20" i="33"/>
  <c r="AH7" i="19"/>
  <c r="AI23" i="19"/>
  <c r="AL21" i="19"/>
  <c r="AM11" i="19"/>
  <c r="AJ22" i="19"/>
  <c r="AJ7" i="28" s="1"/>
  <c r="AK29" i="27"/>
  <c r="AL29" i="33"/>
  <c r="AK26" i="19"/>
  <c r="AK10" i="28" s="1"/>
  <c r="O24" i="22"/>
  <c r="N6" i="28"/>
  <c r="N76" i="15"/>
  <c r="N35" i="19" s="1"/>
  <c r="N36" i="19" s="1"/>
  <c r="N73" i="15"/>
  <c r="AK20" i="28"/>
  <c r="AK23" i="28" s="1"/>
  <c r="AL33" i="19"/>
  <c r="N13" i="22"/>
  <c r="M24" i="28"/>
  <c r="AM16" i="28"/>
  <c r="AM35" i="33"/>
  <c r="AN28" i="19"/>
  <c r="N38" i="33"/>
  <c r="AO17" i="28"/>
  <c r="AO36" i="33"/>
  <c r="AP30" i="19"/>
  <c r="AM21" i="28"/>
  <c r="AN34" i="19"/>
  <c r="AH8" i="28" l="1"/>
  <c r="F8" i="28" s="1"/>
  <c r="F7" i="19"/>
  <c r="AI7" i="19"/>
  <c r="AI8" i="28" s="1"/>
  <c r="AJ20" i="33"/>
  <c r="AM21" i="19"/>
  <c r="AN11" i="19"/>
  <c r="AK22" i="19"/>
  <c r="AL29" i="27"/>
  <c r="AK7" i="28"/>
  <c r="AJ23" i="19"/>
  <c r="AM29" i="33"/>
  <c r="AL26" i="19"/>
  <c r="AL10" i="28" s="1"/>
  <c r="AN16" i="28"/>
  <c r="AN35" i="33"/>
  <c r="AO28" i="19"/>
  <c r="AP17" i="28"/>
  <c r="AP36" i="33"/>
  <c r="AQ30" i="19"/>
  <c r="N39" i="33"/>
  <c r="N40" i="33" s="1"/>
  <c r="N41" i="33" s="1"/>
  <c r="AN21" i="28"/>
  <c r="AO34" i="19"/>
  <c r="M26" i="28"/>
  <c r="M32" i="28" s="1"/>
  <c r="N11" i="28"/>
  <c r="AL20" i="28"/>
  <c r="AM33" i="19"/>
  <c r="O26" i="22"/>
  <c r="AJ7" i="19" l="1"/>
  <c r="AJ8" i="28" s="1"/>
  <c r="AK20" i="33"/>
  <c r="AN21" i="19"/>
  <c r="AO11" i="19"/>
  <c r="AL22" i="19"/>
  <c r="AM29" i="27"/>
  <c r="AL7" i="28"/>
  <c r="AK23" i="19"/>
  <c r="AM26" i="19"/>
  <c r="AM10" i="28" s="1"/>
  <c r="AN29" i="33"/>
  <c r="AL23" i="28"/>
  <c r="AM20" i="28"/>
  <c r="AM23" i="28" s="1"/>
  <c r="AN33" i="19"/>
  <c r="N43" i="33"/>
  <c r="AO16" i="28"/>
  <c r="AO35" i="33"/>
  <c r="AP28" i="19"/>
  <c r="AO21" i="28"/>
  <c r="AP34" i="19"/>
  <c r="AQ17" i="28"/>
  <c r="AQ36" i="33"/>
  <c r="AR30" i="19"/>
  <c r="AL20" i="33" l="1"/>
  <c r="AK7" i="19"/>
  <c r="AM22" i="19"/>
  <c r="AN29" i="27"/>
  <c r="AM7" i="28"/>
  <c r="AL23" i="19"/>
  <c r="AO21" i="19"/>
  <c r="AP11" i="19"/>
  <c r="AN26" i="19"/>
  <c r="AN10" i="28" s="1"/>
  <c r="AO29" i="33"/>
  <c r="N44" i="33"/>
  <c r="N45" i="33" s="1"/>
  <c r="AN20" i="28"/>
  <c r="AN23" i="28" s="1"/>
  <c r="AO33" i="19"/>
  <c r="AP16" i="28"/>
  <c r="AP35" i="33"/>
  <c r="AQ28" i="19"/>
  <c r="AP21" i="28"/>
  <c r="AQ34" i="19"/>
  <c r="AR17" i="28"/>
  <c r="AR36" i="33"/>
  <c r="AS30" i="19"/>
  <c r="AK8" i="28" l="1"/>
  <c r="AM20" i="33"/>
  <c r="AL7" i="19"/>
  <c r="AP21" i="19"/>
  <c r="AQ11" i="19"/>
  <c r="AN22" i="19"/>
  <c r="AO29" i="27"/>
  <c r="AN7" i="28"/>
  <c r="AM23" i="19"/>
  <c r="AP29" i="33"/>
  <c r="AO26" i="19"/>
  <c r="AO10" i="28" s="1"/>
  <c r="N6" i="19"/>
  <c r="O6" i="33"/>
  <c r="AO20" i="28"/>
  <c r="AP33" i="19"/>
  <c r="AS17" i="28"/>
  <c r="AS36" i="33"/>
  <c r="AT30" i="19"/>
  <c r="AQ21" i="28"/>
  <c r="AR34" i="19"/>
  <c r="N47" i="33"/>
  <c r="AQ16" i="28"/>
  <c r="AQ35" i="33"/>
  <c r="AR28" i="19"/>
  <c r="AN20" i="33" l="1"/>
  <c r="AM7" i="19"/>
  <c r="AM8" i="28" s="1"/>
  <c r="AL8" i="28"/>
  <c r="AO22" i="19"/>
  <c r="AP29" i="27"/>
  <c r="AO7" i="28"/>
  <c r="AN23" i="19"/>
  <c r="AQ21" i="19"/>
  <c r="AR11" i="19"/>
  <c r="AQ29" i="33"/>
  <c r="AP26" i="19"/>
  <c r="AP10" i="28" s="1"/>
  <c r="AR16" i="28"/>
  <c r="AR35" i="33"/>
  <c r="AS28" i="19"/>
  <c r="AT17" i="28"/>
  <c r="G17" i="28" s="1"/>
  <c r="AT36" i="33"/>
  <c r="G36" i="33" s="1"/>
  <c r="G30" i="19"/>
  <c r="AU30" i="19"/>
  <c r="N27" i="19"/>
  <c r="O37" i="33"/>
  <c r="AP20" i="28"/>
  <c r="AP23" i="28" s="1"/>
  <c r="AQ33" i="19"/>
  <c r="AO23" i="28"/>
  <c r="AR21" i="28"/>
  <c r="AS34" i="19"/>
  <c r="O18" i="22"/>
  <c r="N29" i="28"/>
  <c r="N30" i="28" s="1"/>
  <c r="O28" i="28"/>
  <c r="N9" i="19"/>
  <c r="AO20" i="33" l="1"/>
  <c r="AN7" i="19"/>
  <c r="AR21" i="19"/>
  <c r="AS11" i="19"/>
  <c r="AP22" i="19"/>
  <c r="AQ29" i="27"/>
  <c r="AP7" i="28"/>
  <c r="AO23" i="19"/>
  <c r="AR29" i="33"/>
  <c r="AQ26" i="19"/>
  <c r="AQ10" i="28" s="1"/>
  <c r="AU17" i="28"/>
  <c r="AU36" i="33"/>
  <c r="AV30" i="19"/>
  <c r="N18" i="28"/>
  <c r="N29" i="19"/>
  <c r="N31" i="19" s="1"/>
  <c r="O17" i="22" s="1"/>
  <c r="AQ20" i="28"/>
  <c r="AQ23" i="28" s="1"/>
  <c r="AR33" i="19"/>
  <c r="AS21" i="28"/>
  <c r="AT34" i="19"/>
  <c r="AS16" i="28"/>
  <c r="AS35" i="33"/>
  <c r="AT28" i="19"/>
  <c r="O70" i="15"/>
  <c r="N24" i="19"/>
  <c r="AN8" i="28" l="1"/>
  <c r="AO7" i="19"/>
  <c r="AP20" i="33"/>
  <c r="N39" i="19"/>
  <c r="AP23" i="19"/>
  <c r="AS21" i="19"/>
  <c r="AT11" i="19"/>
  <c r="AQ22" i="19"/>
  <c r="AR29" i="27"/>
  <c r="AS29" i="33"/>
  <c r="AR26" i="19"/>
  <c r="AR10" i="28" s="1"/>
  <c r="O12" i="22"/>
  <c r="O13" i="22" s="1"/>
  <c r="AR20" i="28"/>
  <c r="AR23" i="28" s="1"/>
  <c r="AS33" i="19"/>
  <c r="O71" i="15"/>
  <c r="AT16" i="28"/>
  <c r="G28" i="19"/>
  <c r="AT35" i="33"/>
  <c r="AU28" i="19"/>
  <c r="N19" i="28"/>
  <c r="AV17" i="28"/>
  <c r="AV36" i="33"/>
  <c r="AW30" i="19"/>
  <c r="G34" i="19"/>
  <c r="AT21" i="28"/>
  <c r="G21" i="28" s="1"/>
  <c r="AU34" i="19"/>
  <c r="AP7" i="19" l="1"/>
  <c r="AQ20" i="33"/>
  <c r="AP8" i="28"/>
  <c r="AO8" i="28"/>
  <c r="AT21" i="19"/>
  <c r="G11" i="19"/>
  <c r="AU11" i="19"/>
  <c r="AR22" i="19"/>
  <c r="AR7" i="28" s="1"/>
  <c r="AS29" i="27"/>
  <c r="AQ23" i="19"/>
  <c r="AQ7" i="28"/>
  <c r="AT29" i="33"/>
  <c r="AS26" i="19"/>
  <c r="AS10" i="28" s="1"/>
  <c r="G16" i="28"/>
  <c r="N24" i="28"/>
  <c r="O38" i="33"/>
  <c r="O72" i="15"/>
  <c r="AS20" i="28"/>
  <c r="AS23" i="28" s="1"/>
  <c r="AT33" i="19"/>
  <c r="AU21" i="28"/>
  <c r="AV34" i="19"/>
  <c r="AW17" i="28"/>
  <c r="AW36" i="33"/>
  <c r="AX30" i="19"/>
  <c r="AU16" i="28"/>
  <c r="AU35" i="33"/>
  <c r="AV28" i="19"/>
  <c r="G35" i="33"/>
  <c r="AR20" i="33" l="1"/>
  <c r="AQ7" i="19"/>
  <c r="AQ8" i="28" s="1"/>
  <c r="AR23" i="19"/>
  <c r="AU21" i="19"/>
  <c r="AV11" i="19"/>
  <c r="AS22" i="19"/>
  <c r="AT29" i="27"/>
  <c r="G21" i="19"/>
  <c r="AU29" i="33"/>
  <c r="AT26" i="19"/>
  <c r="G29" i="33"/>
  <c r="P24" i="22"/>
  <c r="O76" i="15"/>
  <c r="O35" i="19" s="1"/>
  <c r="O36" i="19" s="1"/>
  <c r="O73" i="15"/>
  <c r="O6" i="28"/>
  <c r="O39" i="33"/>
  <c r="O40" i="33" s="1"/>
  <c r="O41" i="33" s="1"/>
  <c r="N26" i="28"/>
  <c r="N32" i="28" s="1"/>
  <c r="AX17" i="28"/>
  <c r="AX36" i="33"/>
  <c r="AY30" i="19"/>
  <c r="AV21" i="28"/>
  <c r="AW34" i="19"/>
  <c r="AV16" i="28"/>
  <c r="AV35" i="33"/>
  <c r="AW28" i="19"/>
  <c r="AT20" i="28"/>
  <c r="G33" i="19"/>
  <c r="AU33" i="19"/>
  <c r="AS20" i="33" l="1"/>
  <c r="AR7" i="19"/>
  <c r="AR8" i="28" s="1"/>
  <c r="AT22" i="19"/>
  <c r="G29" i="27"/>
  <c r="AU29" i="27"/>
  <c r="AV21" i="19"/>
  <c r="AW11" i="19"/>
  <c r="AT7" i="28"/>
  <c r="G7" i="28" s="1"/>
  <c r="AS23" i="19"/>
  <c r="AS7" i="28"/>
  <c r="G26" i="19"/>
  <c r="AT10" i="28"/>
  <c r="G10" i="28" s="1"/>
  <c r="AU26" i="19"/>
  <c r="AU10" i="28" s="1"/>
  <c r="AV29" i="33"/>
  <c r="AU20" i="28"/>
  <c r="AV33" i="19"/>
  <c r="AY17" i="28"/>
  <c r="AY36" i="33"/>
  <c r="AZ30" i="19"/>
  <c r="AT23" i="28"/>
  <c r="G20" i="28"/>
  <c r="G23" i="28" s="1"/>
  <c r="O11" i="28"/>
  <c r="O43" i="33"/>
  <c r="AW16" i="28"/>
  <c r="AW35" i="33"/>
  <c r="AX28" i="19"/>
  <c r="P26" i="22"/>
  <c r="AW21" i="28"/>
  <c r="AX34" i="19"/>
  <c r="AS7" i="19" l="1"/>
  <c r="AT20" i="33"/>
  <c r="AW21" i="19"/>
  <c r="AX11" i="19"/>
  <c r="AU22" i="19"/>
  <c r="AV29" i="27"/>
  <c r="AU7" i="28"/>
  <c r="G22" i="19"/>
  <c r="AT23" i="19"/>
  <c r="G23" i="19" s="1"/>
  <c r="AV26" i="19"/>
  <c r="AV10" i="28" s="1"/>
  <c r="AW29" i="33"/>
  <c r="AV20" i="28"/>
  <c r="AV23" i="28" s="1"/>
  <c r="AW33" i="19"/>
  <c r="AU23" i="28"/>
  <c r="O44" i="33"/>
  <c r="AX16" i="28"/>
  <c r="AX35" i="33"/>
  <c r="AY28" i="19"/>
  <c r="AZ17" i="28"/>
  <c r="AZ36" i="33"/>
  <c r="BA30" i="19"/>
  <c r="AX21" i="28"/>
  <c r="AY34" i="19"/>
  <c r="G20" i="33" l="1"/>
  <c r="AT7" i="19"/>
  <c r="AU20" i="33"/>
  <c r="AS8" i="28"/>
  <c r="AT8" i="28"/>
  <c r="AV22" i="19"/>
  <c r="AW29" i="27"/>
  <c r="AV7" i="28"/>
  <c r="AU23" i="19"/>
  <c r="AX21" i="19"/>
  <c r="AY11" i="19"/>
  <c r="AX29" i="33"/>
  <c r="AW26" i="19"/>
  <c r="AW10" i="28" s="1"/>
  <c r="O47" i="33"/>
  <c r="AW20" i="28"/>
  <c r="AX33" i="19"/>
  <c r="O45" i="33"/>
  <c r="AY21" i="28"/>
  <c r="AZ34" i="19"/>
  <c r="AY16" i="28"/>
  <c r="AY35" i="33"/>
  <c r="AZ28" i="19"/>
  <c r="BA17" i="28"/>
  <c r="BA36" i="33"/>
  <c r="BB30" i="19"/>
  <c r="G8" i="28" l="1"/>
  <c r="AV20" i="33"/>
  <c r="AU7" i="19"/>
  <c r="AU8" i="28"/>
  <c r="G7" i="19"/>
  <c r="AY21" i="19"/>
  <c r="AZ11" i="19"/>
  <c r="AW22" i="19"/>
  <c r="AX29" i="27"/>
  <c r="AW7" i="28"/>
  <c r="AV23" i="19"/>
  <c r="AY29" i="33"/>
  <c r="AX26" i="19"/>
  <c r="AX10" i="28" s="1"/>
  <c r="BB17" i="28"/>
  <c r="BB36" i="33"/>
  <c r="BC30" i="19"/>
  <c r="AZ21" i="28"/>
  <c r="BA34" i="19"/>
  <c r="O6" i="19"/>
  <c r="P6" i="33"/>
  <c r="AX20" i="28"/>
  <c r="AX23" i="28" s="1"/>
  <c r="AY33" i="19"/>
  <c r="AW23" i="28"/>
  <c r="AZ16" i="28"/>
  <c r="AZ35" i="33"/>
  <c r="BA28" i="19"/>
  <c r="O27" i="19"/>
  <c r="P37" i="33"/>
  <c r="AW20" i="33" l="1"/>
  <c r="AV7" i="19"/>
  <c r="AX22" i="19"/>
  <c r="AY29" i="27"/>
  <c r="AX7" i="28"/>
  <c r="AW23" i="19"/>
  <c r="BA11" i="19"/>
  <c r="AZ21" i="19"/>
  <c r="AZ29" i="33"/>
  <c r="AY26" i="19"/>
  <c r="AY10" i="28" s="1"/>
  <c r="P18" i="22"/>
  <c r="O29" i="28"/>
  <c r="O30" i="28" s="1"/>
  <c r="P28" i="28"/>
  <c r="O9" i="19"/>
  <c r="BA21" i="28"/>
  <c r="BB34" i="19"/>
  <c r="BA16" i="28"/>
  <c r="BA35" i="33"/>
  <c r="BB28" i="19"/>
  <c r="P70" i="15"/>
  <c r="BC17" i="28"/>
  <c r="BC36" i="33"/>
  <c r="BD30" i="19"/>
  <c r="O18" i="28"/>
  <c r="O29" i="19"/>
  <c r="O31" i="19" s="1"/>
  <c r="P17" i="22" s="1"/>
  <c r="AY20" i="28"/>
  <c r="AY23" i="28" s="1"/>
  <c r="AZ33" i="19"/>
  <c r="AX20" i="33" l="1"/>
  <c r="AW7" i="19"/>
  <c r="AW8" i="28" s="1"/>
  <c r="AV8" i="28"/>
  <c r="BB11" i="19"/>
  <c r="BA21" i="19"/>
  <c r="AY22" i="19"/>
  <c r="AZ29" i="27"/>
  <c r="AY7" i="28"/>
  <c r="AX23" i="19"/>
  <c r="BA29" i="33"/>
  <c r="AZ26" i="19"/>
  <c r="AZ10" i="28" s="1"/>
  <c r="P12" i="22"/>
  <c r="O24" i="19"/>
  <c r="O39" i="19" s="1"/>
  <c r="BB16" i="28"/>
  <c r="BB35" i="33"/>
  <c r="BC28" i="19"/>
  <c r="P71" i="15"/>
  <c r="P38" i="33" s="1"/>
  <c r="P39" i="33" s="1"/>
  <c r="P40" i="33" s="1"/>
  <c r="P41" i="33" s="1"/>
  <c r="P43" i="33" s="1"/>
  <c r="BD17" i="28"/>
  <c r="BD36" i="33"/>
  <c r="BE30" i="19"/>
  <c r="BB21" i="28"/>
  <c r="BC34" i="19"/>
  <c r="O19" i="28"/>
  <c r="AZ20" i="28"/>
  <c r="AZ23" i="28" s="1"/>
  <c r="BA33" i="19"/>
  <c r="AX7" i="19" l="1"/>
  <c r="AX8" i="28" s="1"/>
  <c r="AY20" i="33"/>
  <c r="AZ22" i="19"/>
  <c r="BA29" i="27"/>
  <c r="AZ7" i="28"/>
  <c r="AY23" i="19"/>
  <c r="BB21" i="19"/>
  <c r="BC11" i="19"/>
  <c r="BB29" i="33"/>
  <c r="BA26" i="19"/>
  <c r="BA10" i="28" s="1"/>
  <c r="BC21" i="28"/>
  <c r="BD34" i="19"/>
  <c r="BE17" i="28"/>
  <c r="BE36" i="33"/>
  <c r="BF30" i="19"/>
  <c r="BC16" i="28"/>
  <c r="BC35" i="33"/>
  <c r="BD28" i="19"/>
  <c r="BA20" i="28"/>
  <c r="BA23" i="28" s="1"/>
  <c r="BB33" i="19"/>
  <c r="P44" i="33"/>
  <c r="P47" i="33" s="1"/>
  <c r="P72" i="15"/>
  <c r="O24" i="28"/>
  <c r="P13" i="22"/>
  <c r="AZ20" i="33" l="1"/>
  <c r="AY7" i="19"/>
  <c r="BC21" i="19"/>
  <c r="BD11" i="19"/>
  <c r="BA22" i="19"/>
  <c r="BB29" i="27"/>
  <c r="BA7" i="28"/>
  <c r="AZ23" i="19"/>
  <c r="BC29" i="33"/>
  <c r="BB26" i="19"/>
  <c r="BB10" i="28" s="1"/>
  <c r="BF17" i="28"/>
  <c r="H17" i="28" s="1"/>
  <c r="H30" i="19"/>
  <c r="BF36" i="33"/>
  <c r="H36" i="33" s="1"/>
  <c r="BG30" i="19"/>
  <c r="P27" i="19"/>
  <c r="Q37" i="33"/>
  <c r="BB20" i="28"/>
  <c r="BB23" i="28" s="1"/>
  <c r="BC33" i="19"/>
  <c r="BD16" i="28"/>
  <c r="BD35" i="33"/>
  <c r="BE28" i="19"/>
  <c r="P45" i="33"/>
  <c r="BD21" i="28"/>
  <c r="BE34" i="19"/>
  <c r="O26" i="28"/>
  <c r="O32" i="28" s="1"/>
  <c r="Q24" i="22"/>
  <c r="Q26" i="22" s="1"/>
  <c r="P6" i="28"/>
  <c r="P11" i="28" s="1"/>
  <c r="P76" i="15"/>
  <c r="P35" i="19" s="1"/>
  <c r="P36" i="19" s="1"/>
  <c r="P73" i="15"/>
  <c r="AY8" i="28" l="1"/>
  <c r="BA20" i="33"/>
  <c r="AZ7" i="19"/>
  <c r="AZ8" i="28" s="1"/>
  <c r="BD21" i="19"/>
  <c r="BE11" i="19"/>
  <c r="BB22" i="19"/>
  <c r="BC29" i="27"/>
  <c r="BB7" i="28"/>
  <c r="BA23" i="19"/>
  <c r="BD29" i="33"/>
  <c r="BC26" i="19"/>
  <c r="BC10" i="28" s="1"/>
  <c r="BC20" i="28"/>
  <c r="BC23" i="28" s="1"/>
  <c r="BD33" i="19"/>
  <c r="BE21" i="28"/>
  <c r="BF34" i="19"/>
  <c r="Q70" i="15"/>
  <c r="P6" i="19"/>
  <c r="Q6" i="33"/>
  <c r="P18" i="28"/>
  <c r="P19" i="28" s="1"/>
  <c r="P24" i="28" s="1"/>
  <c r="P26" i="28" s="1"/>
  <c r="P29" i="19"/>
  <c r="P31" i="19" s="1"/>
  <c r="Q17" i="22" s="1"/>
  <c r="BG17" i="28"/>
  <c r="BG36" i="33"/>
  <c r="BH30" i="19"/>
  <c r="BE16" i="28"/>
  <c r="BE35" i="33"/>
  <c r="BF28" i="19"/>
  <c r="BB20" i="33" l="1"/>
  <c r="BA7" i="19"/>
  <c r="BA8" i="28" s="1"/>
  <c r="BC22" i="19"/>
  <c r="BD29" i="27"/>
  <c r="BC7" i="28"/>
  <c r="BB23" i="19"/>
  <c r="BE21" i="19"/>
  <c r="BF11" i="19"/>
  <c r="BD26" i="19"/>
  <c r="BD10" i="28" s="1"/>
  <c r="BE29" i="33"/>
  <c r="Q71" i="15"/>
  <c r="Q38" i="33" s="1"/>
  <c r="Q39" i="33" s="1"/>
  <c r="Q40" i="33" s="1"/>
  <c r="Q41" i="33" s="1"/>
  <c r="Q43" i="33" s="1"/>
  <c r="BH17" i="28"/>
  <c r="BH36" i="33"/>
  <c r="BI30" i="19"/>
  <c r="Q18" i="22"/>
  <c r="P29" i="28"/>
  <c r="P30" i="28" s="1"/>
  <c r="P32" i="28" s="1"/>
  <c r="Q28" i="28"/>
  <c r="P9" i="19"/>
  <c r="H34" i="19"/>
  <c r="BF21" i="28"/>
  <c r="H21" i="28" s="1"/>
  <c r="BG34" i="19"/>
  <c r="BD20" i="28"/>
  <c r="BD23" i="28" s="1"/>
  <c r="BE33" i="19"/>
  <c r="BF16" i="28"/>
  <c r="H28" i="19"/>
  <c r="BF35" i="33"/>
  <c r="BG28" i="19"/>
  <c r="BC20" i="33" l="1"/>
  <c r="BB7" i="19"/>
  <c r="BB8" i="28" s="1"/>
  <c r="BF21" i="19"/>
  <c r="BG11" i="19"/>
  <c r="H11" i="19"/>
  <c r="BD22" i="19"/>
  <c r="BE29" i="27"/>
  <c r="BD7" i="28"/>
  <c r="BC23" i="19"/>
  <c r="BE26" i="19"/>
  <c r="BE10" i="28" s="1"/>
  <c r="BF29" i="33"/>
  <c r="Q44" i="33"/>
  <c r="Q47" i="33" s="1"/>
  <c r="BI17" i="28"/>
  <c r="BI36" i="33"/>
  <c r="BJ30" i="19"/>
  <c r="H35" i="33"/>
  <c r="H16" i="28"/>
  <c r="BG21" i="28"/>
  <c r="BH34" i="19"/>
  <c r="BG35" i="33"/>
  <c r="BG16" i="28"/>
  <c r="BH28" i="19"/>
  <c r="Q12" i="22"/>
  <c r="Q13" i="22" s="1"/>
  <c r="P24" i="19"/>
  <c r="P39" i="19" s="1"/>
  <c r="Q72" i="15"/>
  <c r="BE20" i="28"/>
  <c r="BE23" i="28" s="1"/>
  <c r="BF33" i="19"/>
  <c r="BD20" i="33" l="1"/>
  <c r="BC7" i="19"/>
  <c r="BE22" i="19"/>
  <c r="BF29" i="27"/>
  <c r="BE7" i="28"/>
  <c r="BD23" i="19"/>
  <c r="BG21" i="19"/>
  <c r="BH11" i="19"/>
  <c r="H21" i="19"/>
  <c r="BG29" i="33"/>
  <c r="BF26" i="19"/>
  <c r="H29" i="33"/>
  <c r="BJ17" i="28"/>
  <c r="BJ36" i="33"/>
  <c r="BK30" i="19"/>
  <c r="BH21" i="28"/>
  <c r="BI34" i="19"/>
  <c r="BH16" i="28"/>
  <c r="BH35" i="33"/>
  <c r="BI28" i="19"/>
  <c r="R24" i="22"/>
  <c r="R26" i="22" s="1"/>
  <c r="Q6" i="28"/>
  <c r="Q11" i="28" s="1"/>
  <c r="Q76" i="15"/>
  <c r="Q35" i="19" s="1"/>
  <c r="Q36" i="19" s="1"/>
  <c r="Q73" i="15"/>
  <c r="Q27" i="19"/>
  <c r="R37" i="33"/>
  <c r="BF20" i="28"/>
  <c r="H33" i="19"/>
  <c r="BG33" i="19"/>
  <c r="Q45" i="33"/>
  <c r="BC8" i="28" l="1"/>
  <c r="BE20" i="33"/>
  <c r="BD7" i="19"/>
  <c r="BH21" i="19"/>
  <c r="BI11" i="19"/>
  <c r="BF22" i="19"/>
  <c r="H29" i="27"/>
  <c r="BG29" i="27"/>
  <c r="BF7" i="28"/>
  <c r="H7" i="28" s="1"/>
  <c r="BE23" i="19"/>
  <c r="BH29" i="33"/>
  <c r="BG26" i="19"/>
  <c r="BG10" i="28" s="1"/>
  <c r="BF10" i="28"/>
  <c r="H10" i="28" s="1"/>
  <c r="H26" i="19"/>
  <c r="BK17" i="28"/>
  <c r="BK36" i="33"/>
  <c r="BL30" i="19"/>
  <c r="BF23" i="28"/>
  <c r="H20" i="28"/>
  <c r="H23" i="28" s="1"/>
  <c r="Q18" i="28"/>
  <c r="Q19" i="28" s="1"/>
  <c r="Q24" i="28" s="1"/>
  <c r="Q26" i="28" s="1"/>
  <c r="Q29" i="19"/>
  <c r="Q31" i="19" s="1"/>
  <c r="R17" i="22" s="1"/>
  <c r="BI16" i="28"/>
  <c r="BI35" i="33"/>
  <c r="BJ28" i="19"/>
  <c r="R70" i="15"/>
  <c r="Q6" i="19"/>
  <c r="R6" i="33"/>
  <c r="BG20" i="28"/>
  <c r="BH33" i="19"/>
  <c r="BI21" i="28"/>
  <c r="BJ34" i="19"/>
  <c r="BF20" i="33" l="1"/>
  <c r="BE7" i="19"/>
  <c r="BE8" i="28" s="1"/>
  <c r="BD8" i="28"/>
  <c r="BG22" i="19"/>
  <c r="BH29" i="27"/>
  <c r="BG7" i="28"/>
  <c r="H22" i="19"/>
  <c r="BF23" i="19"/>
  <c r="H23" i="19" s="1"/>
  <c r="BI21" i="19"/>
  <c r="BJ11" i="19"/>
  <c r="BI29" i="33"/>
  <c r="BH26" i="19"/>
  <c r="BH10" i="28" s="1"/>
  <c r="BH20" i="28"/>
  <c r="BH23" i="28" s="1"/>
  <c r="BI33" i="19"/>
  <c r="BL17" i="28"/>
  <c r="BL36" i="33"/>
  <c r="BM30" i="19"/>
  <c r="BJ21" i="28"/>
  <c r="BK34" i="19"/>
  <c r="BG23" i="28"/>
  <c r="R18" i="22"/>
  <c r="Q29" i="28"/>
  <c r="Q30" i="28" s="1"/>
  <c r="Q32" i="28" s="1"/>
  <c r="R28" i="28"/>
  <c r="Q9" i="19"/>
  <c r="BJ16" i="28"/>
  <c r="BJ35" i="33"/>
  <c r="BK28" i="19"/>
  <c r="R71" i="15"/>
  <c r="R38" i="33" s="1"/>
  <c r="R39" i="33" s="1"/>
  <c r="R40" i="33" s="1"/>
  <c r="R41" i="33" s="1"/>
  <c r="R43" i="33" s="1"/>
  <c r="BF7" i="19" l="1"/>
  <c r="H20" i="33"/>
  <c r="BG20" i="33"/>
  <c r="BJ21" i="19"/>
  <c r="BK11" i="19"/>
  <c r="BH22" i="19"/>
  <c r="BI29" i="27"/>
  <c r="BH7" i="28"/>
  <c r="BG23" i="19"/>
  <c r="BJ29" i="33"/>
  <c r="BI26" i="19"/>
  <c r="BI10" i="28" s="1"/>
  <c r="R72" i="15"/>
  <c r="S24" i="22" s="1"/>
  <c r="S26" i="22" s="1"/>
  <c r="BM17" i="28"/>
  <c r="BM36" i="33"/>
  <c r="BN30" i="19"/>
  <c r="BK16" i="28"/>
  <c r="BK35" i="33"/>
  <c r="BL28" i="19"/>
  <c r="R44" i="33"/>
  <c r="R47" i="33" s="1"/>
  <c r="BI20" i="28"/>
  <c r="BI23" i="28" s="1"/>
  <c r="BJ33" i="19"/>
  <c r="BK21" i="28"/>
  <c r="BL34" i="19"/>
  <c r="R12" i="22"/>
  <c r="R13" i="22" s="1"/>
  <c r="Q24" i="19"/>
  <c r="Q39" i="19" s="1"/>
  <c r="BH20" i="33" l="1"/>
  <c r="BG7" i="19"/>
  <c r="H7" i="19"/>
  <c r="BG8" i="28"/>
  <c r="BF8" i="28"/>
  <c r="H8" i="28" s="1"/>
  <c r="BI22" i="19"/>
  <c r="BJ29" i="27"/>
  <c r="BK21" i="19"/>
  <c r="BL11" i="19"/>
  <c r="BI7" i="28"/>
  <c r="BH23" i="19"/>
  <c r="R76" i="15"/>
  <c r="R35" i="19" s="1"/>
  <c r="R36" i="19" s="1"/>
  <c r="R73" i="15"/>
  <c r="R6" i="28"/>
  <c r="R11" i="28" s="1"/>
  <c r="BK29" i="33"/>
  <c r="BJ26" i="19"/>
  <c r="BJ10" i="28" s="1"/>
  <c r="R27" i="19"/>
  <c r="S37" i="33"/>
  <c r="R45" i="33"/>
  <c r="BL16" i="28"/>
  <c r="BL35" i="33"/>
  <c r="BM28" i="19"/>
  <c r="BL21" i="28"/>
  <c r="BM34" i="19"/>
  <c r="BJ20" i="28"/>
  <c r="BK33" i="19"/>
  <c r="BN17" i="28"/>
  <c r="BN36" i="33"/>
  <c r="BO30" i="19"/>
  <c r="BH7" i="19" l="1"/>
  <c r="BH8" i="28" s="1"/>
  <c r="BI20" i="33"/>
  <c r="BJ22" i="19"/>
  <c r="BK29" i="27"/>
  <c r="BL21" i="19"/>
  <c r="BM11" i="19"/>
  <c r="BJ7" i="28"/>
  <c r="BI23" i="19"/>
  <c r="BK26" i="19"/>
  <c r="BK10" i="28" s="1"/>
  <c r="BL29" i="33"/>
  <c r="BM16" i="28"/>
  <c r="BM35" i="33"/>
  <c r="BN28" i="19"/>
  <c r="BM21" i="28"/>
  <c r="BN34" i="19"/>
  <c r="R6" i="19"/>
  <c r="S6" i="33"/>
  <c r="S70" i="15"/>
  <c r="BK20" i="28"/>
  <c r="BK23" i="28" s="1"/>
  <c r="BL33" i="19"/>
  <c r="BJ23" i="28"/>
  <c r="BO17" i="28"/>
  <c r="BO36" i="33"/>
  <c r="BP30" i="19"/>
  <c r="R18" i="28"/>
  <c r="R19" i="28" s="1"/>
  <c r="R24" i="28" s="1"/>
  <c r="R26" i="28" s="1"/>
  <c r="R29" i="19"/>
  <c r="R31" i="19" s="1"/>
  <c r="S17" i="22" s="1"/>
  <c r="BJ20" i="33" l="1"/>
  <c r="BI7" i="19"/>
  <c r="BM21" i="19"/>
  <c r="BN11" i="19"/>
  <c r="BK22" i="19"/>
  <c r="BL29" i="27"/>
  <c r="BK7" i="28"/>
  <c r="BJ23" i="19"/>
  <c r="BL26" i="19"/>
  <c r="BL10" i="28" s="1"/>
  <c r="BM29" i="33"/>
  <c r="BL20" i="28"/>
  <c r="BM33" i="19"/>
  <c r="BP17" i="28"/>
  <c r="BP36" i="33"/>
  <c r="BQ30" i="19"/>
  <c r="S71" i="15"/>
  <c r="S38" i="33" s="1"/>
  <c r="S39" i="33" s="1"/>
  <c r="S40" i="33" s="1"/>
  <c r="S41" i="33" s="1"/>
  <c r="S43" i="33" s="1"/>
  <c r="BN16" i="28"/>
  <c r="BN35" i="33"/>
  <c r="BO28" i="19"/>
  <c r="S18" i="22"/>
  <c r="R29" i="28"/>
  <c r="R30" i="28" s="1"/>
  <c r="R32" i="28" s="1"/>
  <c r="S28" i="28"/>
  <c r="R9" i="19"/>
  <c r="BN21" i="28"/>
  <c r="BO34" i="19"/>
  <c r="BI8" i="28" l="1"/>
  <c r="BJ7" i="19"/>
  <c r="BK20" i="33"/>
  <c r="BK23" i="19"/>
  <c r="BL22" i="19"/>
  <c r="BM29" i="27"/>
  <c r="BN21" i="19"/>
  <c r="BO11" i="19"/>
  <c r="BM26" i="19"/>
  <c r="BM10" i="28" s="1"/>
  <c r="BN29" i="33"/>
  <c r="S44" i="33"/>
  <c r="S47" i="33" s="1"/>
  <c r="S72" i="15"/>
  <c r="BQ17" i="28"/>
  <c r="BQ36" i="33"/>
  <c r="BR30" i="19"/>
  <c r="S12" i="22"/>
  <c r="S13" i="22" s="1"/>
  <c r="R24" i="19"/>
  <c r="R39" i="19" s="1"/>
  <c r="BO21" i="28"/>
  <c r="BP34" i="19"/>
  <c r="BM20" i="28"/>
  <c r="BM23" i="28" s="1"/>
  <c r="BN33" i="19"/>
  <c r="BO16" i="28"/>
  <c r="BO35" i="33"/>
  <c r="BP28" i="19"/>
  <c r="BL23" i="28"/>
  <c r="BK7" i="19" l="1"/>
  <c r="BL20" i="33"/>
  <c r="BJ8" i="28"/>
  <c r="BM22" i="19"/>
  <c r="BN29" i="27"/>
  <c r="BM7" i="28"/>
  <c r="BL23" i="19"/>
  <c r="BO21" i="19"/>
  <c r="BP11" i="19"/>
  <c r="BL7" i="28"/>
  <c r="BO29" i="33"/>
  <c r="BN26" i="19"/>
  <c r="BN10" i="28" s="1"/>
  <c r="BR17" i="28"/>
  <c r="I17" i="28" s="1"/>
  <c r="I30" i="19"/>
  <c r="BR36" i="33"/>
  <c r="I36" i="33" s="1"/>
  <c r="T24" i="22"/>
  <c r="T26" i="22" s="1"/>
  <c r="S6" i="28"/>
  <c r="S11" i="28" s="1"/>
  <c r="S73" i="15"/>
  <c r="S76" i="15"/>
  <c r="S35" i="19" s="1"/>
  <c r="S36" i="19" s="1"/>
  <c r="BP16" i="28"/>
  <c r="BP35" i="33"/>
  <c r="BQ28" i="19"/>
  <c r="BP21" i="28"/>
  <c r="BQ34" i="19"/>
  <c r="S27" i="19"/>
  <c r="T37" i="33"/>
  <c r="BN20" i="28"/>
  <c r="BN23" i="28" s="1"/>
  <c r="BO33" i="19"/>
  <c r="S45" i="33"/>
  <c r="BL7" i="19" l="1"/>
  <c r="BM20" i="33"/>
  <c r="BL8" i="28"/>
  <c r="BK8" i="28"/>
  <c r="BQ11" i="19"/>
  <c r="BP21" i="19"/>
  <c r="BN22" i="19"/>
  <c r="BO29" i="27"/>
  <c r="BN7" i="28"/>
  <c r="BM23" i="19"/>
  <c r="BP29" i="33"/>
  <c r="BO26" i="19"/>
  <c r="BO10" i="28" s="1"/>
  <c r="BQ21" i="28"/>
  <c r="BR34" i="19"/>
  <c r="S18" i="28"/>
  <c r="S19" i="28" s="1"/>
  <c r="S24" i="28" s="1"/>
  <c r="S26" i="28" s="1"/>
  <c r="S29" i="19"/>
  <c r="S31" i="19" s="1"/>
  <c r="T17" i="22" s="1"/>
  <c r="BQ16" i="28"/>
  <c r="BQ35" i="33"/>
  <c r="BR28" i="19"/>
  <c r="S6" i="19"/>
  <c r="T6" i="33"/>
  <c r="BO20" i="28"/>
  <c r="BO23" i="28" s="1"/>
  <c r="BP33" i="19"/>
  <c r="T70" i="15"/>
  <c r="BM7" i="19" l="1"/>
  <c r="BN20" i="33"/>
  <c r="BM8" i="28"/>
  <c r="BO22" i="19"/>
  <c r="BP29" i="27"/>
  <c r="BO7" i="28"/>
  <c r="BN23" i="19"/>
  <c r="BQ21" i="19"/>
  <c r="BR11" i="19"/>
  <c r="BQ29" i="33"/>
  <c r="BP26" i="19"/>
  <c r="BP10" i="28" s="1"/>
  <c r="BR16" i="28"/>
  <c r="I28" i="19"/>
  <c r="BR35" i="33"/>
  <c r="T18" i="22"/>
  <c r="S29" i="28"/>
  <c r="S30" i="28" s="1"/>
  <c r="S32" i="28" s="1"/>
  <c r="T28" i="28"/>
  <c r="S9" i="19"/>
  <c r="BR21" i="28"/>
  <c r="I21" i="28" s="1"/>
  <c r="I34" i="19"/>
  <c r="BP20" i="28"/>
  <c r="BP23" i="28" s="1"/>
  <c r="BQ33" i="19"/>
  <c r="T71" i="15"/>
  <c r="T38" i="33" s="1"/>
  <c r="T39" i="33" s="1"/>
  <c r="T40" i="33" s="1"/>
  <c r="T41" i="33" s="1"/>
  <c r="T43" i="33" s="1"/>
  <c r="BN7" i="19" l="1"/>
  <c r="BO20" i="33"/>
  <c r="BN8" i="28"/>
  <c r="BR21" i="19"/>
  <c r="I11" i="19"/>
  <c r="BP22" i="19"/>
  <c r="BQ29" i="27"/>
  <c r="BP7" i="28"/>
  <c r="BO23" i="19"/>
  <c r="BR29" i="33"/>
  <c r="BQ26" i="19"/>
  <c r="BQ10" i="28" s="1"/>
  <c r="T44" i="33"/>
  <c r="T47" i="33" s="1"/>
  <c r="BQ20" i="28"/>
  <c r="BQ23" i="28" s="1"/>
  <c r="BR33" i="19"/>
  <c r="I35" i="33"/>
  <c r="T12" i="22"/>
  <c r="T13" i="22" s="1"/>
  <c r="S24" i="19"/>
  <c r="S39" i="19" s="1"/>
  <c r="T72" i="15"/>
  <c r="I16" i="28"/>
  <c r="BO7" i="19" l="1"/>
  <c r="BP20" i="33"/>
  <c r="BO8" i="28"/>
  <c r="BQ22" i="19"/>
  <c r="BR29" i="27"/>
  <c r="BQ7" i="28"/>
  <c r="BP23" i="19"/>
  <c r="I21" i="19"/>
  <c r="BR26" i="19"/>
  <c r="I29" i="33"/>
  <c r="U24" i="22"/>
  <c r="U26" i="22" s="1"/>
  <c r="T6" i="28"/>
  <c r="T11" i="28" s="1"/>
  <c r="T76" i="15"/>
  <c r="T35" i="19" s="1"/>
  <c r="T36" i="19" s="1"/>
  <c r="T73" i="15"/>
  <c r="T27" i="19"/>
  <c r="U37" i="33"/>
  <c r="BR20" i="28"/>
  <c r="I33" i="19"/>
  <c r="T45" i="33"/>
  <c r="BQ20" i="33" l="1"/>
  <c r="BP7" i="19"/>
  <c r="BP8" i="28"/>
  <c r="BR22" i="19"/>
  <c r="I29" i="27"/>
  <c r="BR7" i="28"/>
  <c r="I7" i="28" s="1"/>
  <c r="BQ23" i="19"/>
  <c r="BR10" i="28"/>
  <c r="I10" i="28" s="1"/>
  <c r="I26" i="19"/>
  <c r="U70" i="15"/>
  <c r="T6" i="19"/>
  <c r="U6" i="33"/>
  <c r="T18" i="28"/>
  <c r="T19" i="28" s="1"/>
  <c r="T24" i="28" s="1"/>
  <c r="T26" i="28" s="1"/>
  <c r="T29" i="19"/>
  <c r="T31" i="19" s="1"/>
  <c r="U17" i="22" s="1"/>
  <c r="BR23" i="28"/>
  <c r="I20" i="28"/>
  <c r="I23" i="28" s="1"/>
  <c r="BR20" i="33" l="1"/>
  <c r="BQ7" i="19"/>
  <c r="I22" i="19"/>
  <c r="BR23" i="19"/>
  <c r="I23" i="19" s="1"/>
  <c r="U18" i="22"/>
  <c r="T29" i="28"/>
  <c r="T30" i="28" s="1"/>
  <c r="T32" i="28" s="1"/>
  <c r="U28" i="28"/>
  <c r="T9" i="19"/>
  <c r="U71" i="15"/>
  <c r="U38" i="33" s="1"/>
  <c r="U39" i="33" s="1"/>
  <c r="U40" i="33" s="1"/>
  <c r="U41" i="33" s="1"/>
  <c r="U43" i="33" s="1"/>
  <c r="BR7" i="19" l="1"/>
  <c r="I7" i="19" s="1"/>
  <c r="I20" i="33"/>
  <c r="BQ8" i="28"/>
  <c r="U44" i="33"/>
  <c r="U47" i="33" s="1"/>
  <c r="U72" i="15"/>
  <c r="U12" i="22"/>
  <c r="U13" i="22" s="1"/>
  <c r="T24" i="19"/>
  <c r="T39" i="19" s="1"/>
  <c r="BR8" i="28" l="1"/>
  <c r="I8" i="28" s="1"/>
  <c r="V24" i="22"/>
  <c r="V26" i="22" s="1"/>
  <c r="U6" i="28"/>
  <c r="U11" i="28" s="1"/>
  <c r="U76" i="15"/>
  <c r="U35" i="19" s="1"/>
  <c r="U36" i="19" s="1"/>
  <c r="U73" i="15"/>
  <c r="V37" i="33"/>
  <c r="U27" i="19"/>
  <c r="U45" i="33"/>
  <c r="U18" i="28" l="1"/>
  <c r="U19" i="28" s="1"/>
  <c r="U24" i="28" s="1"/>
  <c r="U26" i="28" s="1"/>
  <c r="U29" i="19"/>
  <c r="U31" i="19" s="1"/>
  <c r="V17" i="22" s="1"/>
  <c r="V70" i="15"/>
  <c r="E37" i="33"/>
  <c r="U6" i="19"/>
  <c r="V6" i="33"/>
  <c r="E6" i="33" l="1"/>
  <c r="V71" i="15"/>
  <c r="V72" i="15" s="1"/>
  <c r="E70" i="15"/>
  <c r="V18" i="22"/>
  <c r="U29" i="28"/>
  <c r="U30" i="28" s="1"/>
  <c r="U32" i="28" s="1"/>
  <c r="V28" i="28"/>
  <c r="U9" i="19"/>
  <c r="W24" i="22" l="1"/>
  <c r="V6" i="28"/>
  <c r="V76" i="15"/>
  <c r="V73" i="15"/>
  <c r="E72" i="15"/>
  <c r="V38" i="33"/>
  <c r="E71" i="15"/>
  <c r="V12" i="22"/>
  <c r="V13" i="22" s="1"/>
  <c r="U24" i="19"/>
  <c r="U39" i="19" s="1"/>
  <c r="E38" i="33" l="1"/>
  <c r="E39" i="33" s="1"/>
  <c r="E40" i="33" s="1"/>
  <c r="V39" i="33"/>
  <c r="V40" i="33" s="1"/>
  <c r="V41" i="33" s="1"/>
  <c r="AG10" i="57"/>
  <c r="E73" i="15"/>
  <c r="AH14" i="53"/>
  <c r="V35" i="19"/>
  <c r="E76" i="15"/>
  <c r="V11" i="28"/>
  <c r="E11" i="28" s="1"/>
  <c r="AH27" i="53" s="1"/>
  <c r="E6" i="28"/>
  <c r="W26" i="22"/>
  <c r="F24" i="22"/>
  <c r="F26" i="22" s="1"/>
  <c r="C26" i="22"/>
  <c r="AL34" i="53" s="1"/>
  <c r="E41" i="33" l="1"/>
  <c r="V43" i="33"/>
  <c r="E35" i="19"/>
  <c r="V36" i="19"/>
  <c r="E36" i="19" s="1"/>
  <c r="AH18" i="53" s="1"/>
  <c r="V44" i="33" l="1"/>
  <c r="V45" i="33" s="1"/>
  <c r="E43" i="33"/>
  <c r="V6" i="19" l="1"/>
  <c r="E45" i="33"/>
  <c r="AH24" i="53" s="1"/>
  <c r="W6" i="33"/>
  <c r="E44" i="33"/>
  <c r="AH23" i="53" s="1"/>
  <c r="V47" i="33"/>
  <c r="V27" i="19" l="1"/>
  <c r="E47" i="33"/>
  <c r="AH25" i="53" s="1"/>
  <c r="W37" i="33"/>
  <c r="W18" i="22"/>
  <c r="F18" i="22" s="1"/>
  <c r="E6" i="19"/>
  <c r="E9" i="19" s="1"/>
  <c r="V29" i="28"/>
  <c r="W28" i="28"/>
  <c r="F28" i="28" s="1"/>
  <c r="V9" i="19"/>
  <c r="W70" i="15" l="1"/>
  <c r="V18" i="28"/>
  <c r="V29" i="19"/>
  <c r="W12" i="22" s="1"/>
  <c r="E27" i="19"/>
  <c r="V30" i="28"/>
  <c r="E29" i="28"/>
  <c r="E30" i="28" s="1"/>
  <c r="V24" i="19"/>
  <c r="V19" i="28" l="1"/>
  <c r="E18" i="28"/>
  <c r="W71" i="15"/>
  <c r="EE73" i="57"/>
  <c r="EC73" i="57" s="1"/>
  <c r="EE71" i="57"/>
  <c r="EC71" i="57" s="1"/>
  <c r="EE72" i="57"/>
  <c r="EC72" i="57" s="1"/>
  <c r="N14" i="53"/>
  <c r="BJ14" i="57" s="1"/>
  <c r="EE69" i="57"/>
  <c r="EC69" i="57" s="1"/>
  <c r="EE70" i="57"/>
  <c r="EC70" i="57" s="1"/>
  <c r="E29" i="19"/>
  <c r="V31" i="19"/>
  <c r="E24" i="19"/>
  <c r="W13" i="22"/>
  <c r="F12" i="22"/>
  <c r="S14" i="57" l="1"/>
  <c r="S18" i="57"/>
  <c r="S16" i="57"/>
  <c r="S15" i="57"/>
  <c r="EC74" i="57"/>
  <c r="W17" i="22"/>
  <c r="F17" i="22" s="1"/>
  <c r="E31" i="19"/>
  <c r="E39" i="19" s="1"/>
  <c r="AG7" i="57"/>
  <c r="W38" i="33"/>
  <c r="W72" i="15"/>
  <c r="W14" i="22"/>
  <c r="F13" i="22"/>
  <c r="Z24" i="57"/>
  <c r="Z25" i="57" s="1"/>
  <c r="AH16" i="53"/>
  <c r="Z26" i="57"/>
  <c r="C7" i="22"/>
  <c r="ED74" i="57"/>
  <c r="L14" i="22"/>
  <c r="M14" i="22"/>
  <c r="M19" i="22" s="1"/>
  <c r="N14" i="22"/>
  <c r="N19" i="22" s="1"/>
  <c r="O14" i="22"/>
  <c r="O19" i="22" s="1"/>
  <c r="P14" i="22"/>
  <c r="P19" i="22" s="1"/>
  <c r="Q14" i="22"/>
  <c r="Q19" i="22" s="1"/>
  <c r="R14" i="22"/>
  <c r="R19" i="22" s="1"/>
  <c r="S14" i="22"/>
  <c r="S19" i="22" s="1"/>
  <c r="T14" i="22"/>
  <c r="T19" i="22" s="1"/>
  <c r="U14" i="22"/>
  <c r="U19" i="22" s="1"/>
  <c r="V14" i="22"/>
  <c r="V19" i="22" s="1"/>
  <c r="V39" i="19"/>
  <c r="V24" i="28"/>
  <c r="E19" i="28"/>
  <c r="W19" i="22" l="1"/>
  <c r="W39" i="33"/>
  <c r="W40" i="33" s="1"/>
  <c r="W41" i="33" s="1"/>
  <c r="Z27" i="57"/>
  <c r="Z28" i="57" s="1"/>
  <c r="V26" i="28"/>
  <c r="V32" i="28" s="1"/>
  <c r="E24" i="28"/>
  <c r="AG9" i="57"/>
  <c r="AH17" i="53"/>
  <c r="R29" i="22"/>
  <c r="Q29" i="22"/>
  <c r="P29" i="22"/>
  <c r="W29" i="22"/>
  <c r="F29" i="22" s="1"/>
  <c r="F30" i="22" s="1"/>
  <c r="O29" i="22"/>
  <c r="V29" i="22"/>
  <c r="N29" i="22"/>
  <c r="U29" i="22"/>
  <c r="M29" i="22"/>
  <c r="F14" i="22"/>
  <c r="F19" i="22" s="1"/>
  <c r="S29" i="22"/>
  <c r="L19" i="22"/>
  <c r="L29" i="22"/>
  <c r="T29" i="22"/>
  <c r="X24" i="22"/>
  <c r="W76" i="15"/>
  <c r="W35" i="19" s="1"/>
  <c r="W36" i="19" s="1"/>
  <c r="W6" i="28"/>
  <c r="W73" i="15"/>
  <c r="X26" i="22" l="1"/>
  <c r="E26" i="28"/>
  <c r="E32" i="28" s="1"/>
  <c r="AH29" i="53"/>
  <c r="W11" i="28"/>
  <c r="W43" i="33"/>
  <c r="W44" i="33" l="1"/>
  <c r="W47" i="33" l="1"/>
  <c r="W45" i="33"/>
  <c r="W6" i="19" l="1"/>
  <c r="X6" i="33"/>
  <c r="W27" i="19"/>
  <c r="X37" i="33"/>
  <c r="X70" i="15" l="1"/>
  <c r="W18" i="28"/>
  <c r="W29" i="19"/>
  <c r="W31" i="19" s="1"/>
  <c r="X17" i="22" s="1"/>
  <c r="X18" i="22"/>
  <c r="W29" i="28"/>
  <c r="W30" i="28" s="1"/>
  <c r="X28" i="28"/>
  <c r="W9" i="19"/>
  <c r="X71" i="15" l="1"/>
  <c r="W19" i="28"/>
  <c r="X12" i="22"/>
  <c r="W24" i="19"/>
  <c r="W24" i="28" l="1"/>
  <c r="X13" i="22"/>
  <c r="X38" i="33"/>
  <c r="W39" i="19"/>
  <c r="AG8" i="57"/>
  <c r="X72" i="15"/>
  <c r="X39" i="33" l="1"/>
  <c r="X40" i="33" s="1"/>
  <c r="X41" i="33" s="1"/>
  <c r="X14" i="22"/>
  <c r="W26" i="28"/>
  <c r="W32" i="28" s="1"/>
  <c r="Y24" i="22"/>
  <c r="X6" i="28"/>
  <c r="X76" i="15"/>
  <c r="X35" i="19" s="1"/>
  <c r="X36" i="19" s="1"/>
  <c r="X73" i="15"/>
  <c r="X11" i="28" l="1"/>
  <c r="X19" i="22"/>
  <c r="X29" i="22"/>
  <c r="X43" i="33"/>
  <c r="Y26" i="22"/>
  <c r="X44" i="33" l="1"/>
  <c r="X47" i="33" l="1"/>
  <c r="X45" i="33"/>
  <c r="X6" i="19" l="1"/>
  <c r="Y6" i="33"/>
  <c r="X27" i="19"/>
  <c r="Y37" i="33"/>
  <c r="Y70" i="15" l="1"/>
  <c r="X18" i="28"/>
  <c r="X29" i="19"/>
  <c r="X31" i="19" s="1"/>
  <c r="Y17" i="22" s="1"/>
  <c r="Y18" i="22"/>
  <c r="X29" i="28"/>
  <c r="X30" i="28" s="1"/>
  <c r="Y28" i="28"/>
  <c r="X9" i="19"/>
  <c r="X19" i="28" l="1"/>
  <c r="Y71" i="15"/>
  <c r="Y12" i="22"/>
  <c r="X24" i="19"/>
  <c r="X39" i="19" s="1"/>
  <c r="Y38" i="33" l="1"/>
  <c r="Y13" i="22"/>
  <c r="Y72" i="15"/>
  <c r="X24" i="28"/>
  <c r="X26" i="28" l="1"/>
  <c r="X32" i="28" s="1"/>
  <c r="Z24" i="22"/>
  <c r="Y6" i="28"/>
  <c r="Y76" i="15"/>
  <c r="Y35" i="19" s="1"/>
  <c r="Y36" i="19" s="1"/>
  <c r="Y73" i="15"/>
  <c r="Y14" i="22"/>
  <c r="Y39" i="33"/>
  <c r="Y40" i="33" s="1"/>
  <c r="Y41" i="33" s="1"/>
  <c r="Y11" i="28" l="1"/>
  <c r="Z26" i="22"/>
  <c r="Y43" i="33"/>
  <c r="Y19" i="22"/>
  <c r="Y29" i="22"/>
  <c r="Y44" i="33" l="1"/>
  <c r="Y47" i="33" l="1"/>
  <c r="Y45" i="33"/>
  <c r="Y6" i="19" l="1"/>
  <c r="Z6" i="33"/>
  <c r="Y27" i="19"/>
  <c r="Z37" i="33"/>
  <c r="Z70" i="15" l="1"/>
  <c r="Y18" i="28"/>
  <c r="Y29" i="19"/>
  <c r="Y31" i="19" s="1"/>
  <c r="Z17" i="22" s="1"/>
  <c r="Z18" i="22"/>
  <c r="Y29" i="28"/>
  <c r="Y30" i="28" s="1"/>
  <c r="Z28" i="28"/>
  <c r="Y9" i="19"/>
  <c r="Y19" i="28" l="1"/>
  <c r="Z12" i="22"/>
  <c r="Y24" i="19"/>
  <c r="Y39" i="19" s="1"/>
  <c r="Z71" i="15"/>
  <c r="Z38" i="33" l="1"/>
  <c r="Z72" i="15"/>
  <c r="Z13" i="22"/>
  <c r="Y24" i="28"/>
  <c r="Z14" i="22" l="1"/>
  <c r="Y26" i="28"/>
  <c r="Y32" i="28" s="1"/>
  <c r="AA24" i="22"/>
  <c r="Z6" i="28"/>
  <c r="Z73" i="15"/>
  <c r="Z76" i="15"/>
  <c r="Z35" i="19" s="1"/>
  <c r="Z36" i="19" s="1"/>
  <c r="Z39" i="33"/>
  <c r="Z40" i="33" s="1"/>
  <c r="Z41" i="33" s="1"/>
  <c r="AA26" i="22" l="1"/>
  <c r="Z11" i="28"/>
  <c r="Z43" i="33"/>
  <c r="Z19" i="22"/>
  <c r="Z29" i="22"/>
  <c r="Z44" i="33" l="1"/>
  <c r="Z47" i="33" l="1"/>
  <c r="Z45" i="33"/>
  <c r="Z6" i="19" l="1"/>
  <c r="AA6" i="33"/>
  <c r="Z27" i="19"/>
  <c r="AA37" i="33"/>
  <c r="AA70" i="15" l="1"/>
  <c r="Z18" i="28"/>
  <c r="Z29" i="19"/>
  <c r="Z31" i="19" s="1"/>
  <c r="AA17" i="22" s="1"/>
  <c r="AA18" i="22"/>
  <c r="Z29" i="28"/>
  <c r="Z30" i="28" s="1"/>
  <c r="AA28" i="28"/>
  <c r="Z9" i="19"/>
  <c r="AA71" i="15" l="1"/>
  <c r="Z19" i="28"/>
  <c r="AA12" i="22"/>
  <c r="Z24" i="19"/>
  <c r="Z39" i="19" s="1"/>
  <c r="AA13" i="22" l="1"/>
  <c r="AA38" i="33"/>
  <c r="Z24" i="28"/>
  <c r="AA72" i="15"/>
  <c r="AB24" i="22" l="1"/>
  <c r="AA6" i="28"/>
  <c r="AA73" i="15"/>
  <c r="AA76" i="15"/>
  <c r="AA35" i="19" s="1"/>
  <c r="AA36" i="19" s="1"/>
  <c r="Z26" i="28"/>
  <c r="Z32" i="28" s="1"/>
  <c r="AA39" i="33"/>
  <c r="AA40" i="33" s="1"/>
  <c r="AA41" i="33" s="1"/>
  <c r="AA14" i="22"/>
  <c r="AA19" i="22" l="1"/>
  <c r="AA29" i="22"/>
  <c r="AA11" i="28"/>
  <c r="AA43" i="33"/>
  <c r="AB26" i="22"/>
  <c r="AA44" i="33" l="1"/>
  <c r="AA47" i="33" l="1"/>
  <c r="AA45" i="33"/>
  <c r="AA6" i="19" l="1"/>
  <c r="AB6" i="33"/>
  <c r="AA27" i="19"/>
  <c r="AB37" i="33"/>
  <c r="AB70" i="15" l="1"/>
  <c r="AA18" i="28"/>
  <c r="AA29" i="19"/>
  <c r="AA31" i="19" s="1"/>
  <c r="AB17" i="22" s="1"/>
  <c r="AB18" i="22"/>
  <c r="AA29" i="28"/>
  <c r="AA30" i="28" s="1"/>
  <c r="AB28" i="28"/>
  <c r="AA9" i="19"/>
  <c r="AB71" i="15" l="1"/>
  <c r="AB38" i="33" s="1"/>
  <c r="AB39" i="33" s="1"/>
  <c r="AB40" i="33" s="1"/>
  <c r="AB41" i="33" s="1"/>
  <c r="AB43" i="33" s="1"/>
  <c r="AA19" i="28"/>
  <c r="AB12" i="22"/>
  <c r="AA24" i="19"/>
  <c r="AA39" i="19" s="1"/>
  <c r="AB44" i="33" l="1"/>
  <c r="AB47" i="33" s="1"/>
  <c r="AB13" i="22"/>
  <c r="AA24" i="28"/>
  <c r="AB72" i="15"/>
  <c r="AB14" i="22" l="1"/>
  <c r="AA26" i="28"/>
  <c r="AA32" i="28" s="1"/>
  <c r="AB27" i="19"/>
  <c r="AC37" i="33"/>
  <c r="AC24" i="22"/>
  <c r="AC26" i="22" s="1"/>
  <c r="AB6" i="28"/>
  <c r="AB11" i="28" s="1"/>
  <c r="AB76" i="15"/>
  <c r="AB35" i="19" s="1"/>
  <c r="AB36" i="19" s="1"/>
  <c r="AB73" i="15"/>
  <c r="AB45" i="33"/>
  <c r="AC70" i="15" l="1"/>
  <c r="AB18" i="28"/>
  <c r="AB19" i="28" s="1"/>
  <c r="AB24" i="28" s="1"/>
  <c r="AB26" i="28" s="1"/>
  <c r="AB29" i="19"/>
  <c r="AB31" i="19" s="1"/>
  <c r="AC17" i="22" s="1"/>
  <c r="AB6" i="19"/>
  <c r="AC6" i="33"/>
  <c r="AB19" i="22"/>
  <c r="AB29" i="22"/>
  <c r="AC18" i="22" l="1"/>
  <c r="AB29" i="28"/>
  <c r="AB30" i="28" s="1"/>
  <c r="AB32" i="28" s="1"/>
  <c r="AC28" i="28"/>
  <c r="AB9" i="19"/>
  <c r="AC71" i="15"/>
  <c r="AC38" i="33" s="1"/>
  <c r="AC39" i="33" s="1"/>
  <c r="AC40" i="33" s="1"/>
  <c r="AC41" i="33" s="1"/>
  <c r="AC43" i="33" s="1"/>
  <c r="AC72" i="15" l="1"/>
  <c r="AC44" i="33"/>
  <c r="AC47" i="33" s="1"/>
  <c r="AD24" i="22"/>
  <c r="AD26" i="22" s="1"/>
  <c r="AC6" i="28"/>
  <c r="AC11" i="28" s="1"/>
  <c r="AC76" i="15"/>
  <c r="AC35" i="19" s="1"/>
  <c r="AC36" i="19" s="1"/>
  <c r="AC73" i="15"/>
  <c r="AC12" i="22"/>
  <c r="AC13" i="22" s="1"/>
  <c r="AC14" i="22" s="1"/>
  <c r="AB24" i="19"/>
  <c r="AB39" i="19" s="1"/>
  <c r="AC19" i="22" l="1"/>
  <c r="AC29" i="22"/>
  <c r="AD37" i="33"/>
  <c r="AC27" i="19"/>
  <c r="AC45" i="33"/>
  <c r="AC6" i="19" l="1"/>
  <c r="AD6" i="33"/>
  <c r="AC18" i="28"/>
  <c r="AC19" i="28" s="1"/>
  <c r="AC24" i="28" s="1"/>
  <c r="AC26" i="28" s="1"/>
  <c r="AC29" i="19"/>
  <c r="AC31" i="19" s="1"/>
  <c r="AD17" i="22" s="1"/>
  <c r="AD70" i="15"/>
  <c r="AD71" i="15" l="1"/>
  <c r="AD38" i="33" s="1"/>
  <c r="AD39" i="33" s="1"/>
  <c r="AD40" i="33" s="1"/>
  <c r="AD41" i="33" s="1"/>
  <c r="AD43" i="33" s="1"/>
  <c r="AD18" i="22"/>
  <c r="AC29" i="28"/>
  <c r="AC30" i="28" s="1"/>
  <c r="AC32" i="28" s="1"/>
  <c r="AD28" i="28"/>
  <c r="AC9" i="19"/>
  <c r="AD72" i="15" l="1"/>
  <c r="AD12" i="22"/>
  <c r="AD13" i="22" s="1"/>
  <c r="AD14" i="22" s="1"/>
  <c r="AC24" i="19"/>
  <c r="AC39" i="19" s="1"/>
  <c r="AD44" i="33"/>
  <c r="AD47" i="33" s="1"/>
  <c r="AE24" i="22"/>
  <c r="AE26" i="22" s="1"/>
  <c r="AD6" i="28"/>
  <c r="AD11" i="28" s="1"/>
  <c r="AD76" i="15"/>
  <c r="AD35" i="19" s="1"/>
  <c r="AD36" i="19" s="1"/>
  <c r="AD73" i="15"/>
  <c r="AD45" i="33" l="1"/>
  <c r="AD6" i="19" s="1"/>
  <c r="AD27" i="19"/>
  <c r="AE37" i="33"/>
  <c r="AD19" i="22"/>
  <c r="AD29" i="22"/>
  <c r="AE6" i="33" l="1"/>
  <c r="AE70" i="15"/>
  <c r="AD18" i="28"/>
  <c r="AD19" i="28" s="1"/>
  <c r="AD24" i="28" s="1"/>
  <c r="AD26" i="28" s="1"/>
  <c r="AD29" i="19"/>
  <c r="AD31" i="19" s="1"/>
  <c r="AE17" i="22" s="1"/>
  <c r="AE18" i="22"/>
  <c r="AD29" i="28"/>
  <c r="AD30" i="28" s="1"/>
  <c r="AE28" i="28"/>
  <c r="AD9" i="19"/>
  <c r="AD32" i="28" l="1"/>
  <c r="AE71" i="15"/>
  <c r="AE38" i="33" s="1"/>
  <c r="AE39" i="33" s="1"/>
  <c r="AE40" i="33" s="1"/>
  <c r="AE41" i="33" s="1"/>
  <c r="AE43" i="33" s="1"/>
  <c r="AE12" i="22"/>
  <c r="AE13" i="22" s="1"/>
  <c r="AE14" i="22" s="1"/>
  <c r="AD24" i="19"/>
  <c r="AD39" i="19" s="1"/>
  <c r="AE44" i="33" l="1"/>
  <c r="AE47" i="33" s="1"/>
  <c r="AE19" i="22"/>
  <c r="AE29" i="22"/>
  <c r="AE72" i="15"/>
  <c r="AE45" i="33" l="1"/>
  <c r="AF24" i="22"/>
  <c r="AF26" i="22" s="1"/>
  <c r="AE76" i="15"/>
  <c r="AE35" i="19" s="1"/>
  <c r="AE36" i="19" s="1"/>
  <c r="AE6" i="28"/>
  <c r="AE11" i="28" s="1"/>
  <c r="AE73" i="15"/>
  <c r="AE27" i="19"/>
  <c r="AF37" i="33"/>
  <c r="AE29" i="19" l="1"/>
  <c r="AE31" i="19" s="1"/>
  <c r="AF17" i="22" s="1"/>
  <c r="AE18" i="28"/>
  <c r="AE19" i="28" s="1"/>
  <c r="AE24" i="28" s="1"/>
  <c r="AE26" i="28" s="1"/>
  <c r="AF70" i="15"/>
  <c r="AE6" i="19"/>
  <c r="AF6" i="33"/>
  <c r="AF18" i="22" l="1"/>
  <c r="AE29" i="28"/>
  <c r="AE30" i="28" s="1"/>
  <c r="AE32" i="28" s="1"/>
  <c r="AF28" i="28"/>
  <c r="AE9" i="19"/>
  <c r="AF71" i="15"/>
  <c r="AF38" i="33" s="1"/>
  <c r="AF39" i="33" s="1"/>
  <c r="AF40" i="33" s="1"/>
  <c r="AF41" i="33" s="1"/>
  <c r="AF43" i="33" s="1"/>
  <c r="AF44" i="33" l="1"/>
  <c r="AF47" i="33" s="1"/>
  <c r="AF72" i="15"/>
  <c r="AF12" i="22"/>
  <c r="AF13" i="22" s="1"/>
  <c r="AF14" i="22" s="1"/>
  <c r="AE24" i="19"/>
  <c r="AE39" i="19" s="1"/>
  <c r="AG24" i="22" l="1"/>
  <c r="AG26" i="22" s="1"/>
  <c r="AF6" i="28"/>
  <c r="AF11" i="28" s="1"/>
  <c r="AF76" i="15"/>
  <c r="AF35" i="19" s="1"/>
  <c r="AF36" i="19" s="1"/>
  <c r="AF73" i="15"/>
  <c r="AF19" i="22"/>
  <c r="AF29" i="22"/>
  <c r="AF27" i="19"/>
  <c r="AG37" i="33"/>
  <c r="AF45" i="33"/>
  <c r="AF18" i="28" l="1"/>
  <c r="AF19" i="28" s="1"/>
  <c r="AF24" i="28" s="1"/>
  <c r="AF26" i="28" s="1"/>
  <c r="AF29" i="19"/>
  <c r="AF31" i="19" s="1"/>
  <c r="AG17" i="22" s="1"/>
  <c r="AF6" i="19"/>
  <c r="AG6" i="33"/>
  <c r="AG70" i="15"/>
  <c r="AG18" i="22" l="1"/>
  <c r="AF29" i="28"/>
  <c r="AF30" i="28" s="1"/>
  <c r="AF32" i="28" s="1"/>
  <c r="AG28" i="28"/>
  <c r="AF9" i="19"/>
  <c r="AG71" i="15"/>
  <c r="AG38" i="33" s="1"/>
  <c r="AG39" i="33" s="1"/>
  <c r="AG40" i="33" s="1"/>
  <c r="AG41" i="33" s="1"/>
  <c r="AG43" i="33" s="1"/>
  <c r="AG44" i="33" l="1"/>
  <c r="AG47" i="33" s="1"/>
  <c r="AG12" i="22"/>
  <c r="AG13" i="22" s="1"/>
  <c r="AG14" i="22" s="1"/>
  <c r="AF24" i="19"/>
  <c r="AF39" i="19" s="1"/>
  <c r="AG72" i="15"/>
  <c r="AH24" i="22" l="1"/>
  <c r="AH26" i="22" s="1"/>
  <c r="AG6" i="28"/>
  <c r="AG11" i="28" s="1"/>
  <c r="AG76" i="15"/>
  <c r="AG35" i="19" s="1"/>
  <c r="AG36" i="19" s="1"/>
  <c r="AG73" i="15"/>
  <c r="AG19" i="22"/>
  <c r="AG29" i="22"/>
  <c r="AG27" i="19"/>
  <c r="AH37" i="33"/>
  <c r="AG45" i="33"/>
  <c r="AG18" i="28" l="1"/>
  <c r="AG19" i="28" s="1"/>
  <c r="AG24" i="28" s="1"/>
  <c r="AG26" i="28" s="1"/>
  <c r="AG29" i="19"/>
  <c r="AG31" i="19" s="1"/>
  <c r="AH17" i="22" s="1"/>
  <c r="AG6" i="19"/>
  <c r="AH6" i="33"/>
  <c r="AH70" i="15"/>
  <c r="F37" i="33"/>
  <c r="AH71" i="15" l="1"/>
  <c r="F70" i="15"/>
  <c r="AH18" i="22"/>
  <c r="AG29" i="28"/>
  <c r="AG30" i="28" s="1"/>
  <c r="AG32" i="28" s="1"/>
  <c r="AH28" i="28"/>
  <c r="AG9" i="19"/>
  <c r="F6" i="33"/>
  <c r="AH12" i="22" l="1"/>
  <c r="AH13" i="22" s="1"/>
  <c r="AH14" i="22" s="1"/>
  <c r="AG24" i="19"/>
  <c r="AG39" i="19" s="1"/>
  <c r="AH38" i="33"/>
  <c r="F71" i="15"/>
  <c r="AH72" i="15"/>
  <c r="F38" i="33" l="1"/>
  <c r="F39" i="33" s="1"/>
  <c r="F40" i="33" s="1"/>
  <c r="AH39" i="33"/>
  <c r="AH40" i="33" s="1"/>
  <c r="AH41" i="33" s="1"/>
  <c r="AI24" i="22"/>
  <c r="AH6" i="28"/>
  <c r="AH73" i="15"/>
  <c r="AH76" i="15"/>
  <c r="F72" i="15"/>
  <c r="AH19" i="22"/>
  <c r="AH29" i="22"/>
  <c r="F76" i="15" l="1"/>
  <c r="AH35" i="19"/>
  <c r="F73" i="15"/>
  <c r="AI14" i="53"/>
  <c r="AI26" i="22"/>
  <c r="G24" i="22"/>
  <c r="G26" i="22" s="1"/>
  <c r="AH11" i="28"/>
  <c r="F11" i="28" s="1"/>
  <c r="AI27" i="53" s="1"/>
  <c r="F6" i="28"/>
  <c r="F41" i="33"/>
  <c r="AH43" i="33"/>
  <c r="F35" i="19" l="1"/>
  <c r="AH36" i="19"/>
  <c r="F36" i="19" s="1"/>
  <c r="AI18" i="53" s="1"/>
  <c r="AH44" i="33"/>
  <c r="F43" i="33"/>
  <c r="F44" i="33" l="1"/>
  <c r="AI23" i="53" s="1"/>
  <c r="AH47" i="33"/>
  <c r="AH45" i="33"/>
  <c r="F45" i="33" l="1"/>
  <c r="AI24" i="53" s="1"/>
  <c r="AH6" i="19"/>
  <c r="AI6" i="33"/>
  <c r="AH27" i="19"/>
  <c r="F47" i="33"/>
  <c r="AI25" i="53" s="1"/>
  <c r="AI37" i="33"/>
  <c r="AI70" i="15" l="1"/>
  <c r="AI18" i="22"/>
  <c r="G18" i="22" s="1"/>
  <c r="AH29" i="28"/>
  <c r="AI28" i="28"/>
  <c r="G28" i="28" s="1"/>
  <c r="F6" i="19"/>
  <c r="F9" i="19" s="1"/>
  <c r="AH9" i="19"/>
  <c r="AH18" i="28"/>
  <c r="F27" i="19"/>
  <c r="AH29" i="19"/>
  <c r="F29" i="19" l="1"/>
  <c r="AH31" i="19"/>
  <c r="AH19" i="28"/>
  <c r="F18" i="28"/>
  <c r="AI71" i="15"/>
  <c r="AI72" i="15" s="1"/>
  <c r="AH30" i="28"/>
  <c r="F29" i="28"/>
  <c r="F30" i="28" s="1"/>
  <c r="AI12" i="22"/>
  <c r="AH24" i="19"/>
  <c r="AJ24" i="22" l="1"/>
  <c r="AI6" i="28"/>
  <c r="AI73" i="15"/>
  <c r="AI76" i="15"/>
  <c r="AI35" i="19" s="1"/>
  <c r="AI36" i="19" s="1"/>
  <c r="AH24" i="28"/>
  <c r="F19" i="28"/>
  <c r="AI38" i="33"/>
  <c r="AI13" i="22"/>
  <c r="G12" i="22"/>
  <c r="AI17" i="22"/>
  <c r="G17" i="22" s="1"/>
  <c r="F31" i="19"/>
  <c r="AI17" i="53" s="1"/>
  <c r="AH39" i="19"/>
  <c r="F24" i="19"/>
  <c r="F39" i="19" l="1"/>
  <c r="AI16" i="53"/>
  <c r="AH26" i="28"/>
  <c r="AH32" i="28" s="1"/>
  <c r="F24" i="28"/>
  <c r="AI14" i="22"/>
  <c r="G13" i="22"/>
  <c r="AI11" i="28"/>
  <c r="AI39" i="33"/>
  <c r="AI40" i="33" s="1"/>
  <c r="AI41" i="33" s="1"/>
  <c r="AJ26" i="22"/>
  <c r="AI19" i="22" l="1"/>
  <c r="AI29" i="22"/>
  <c r="G29" i="22" s="1"/>
  <c r="G14" i="22"/>
  <c r="G19" i="22" s="1"/>
  <c r="F26" i="28"/>
  <c r="F32" i="28" s="1"/>
  <c r="AI29" i="53"/>
  <c r="AI43" i="33"/>
  <c r="G30" i="22" l="1"/>
  <c r="AI44" i="33"/>
  <c r="AI47" i="33" l="1"/>
  <c r="AI45" i="33"/>
  <c r="AI6" i="19" l="1"/>
  <c r="AJ6" i="33"/>
  <c r="AI27" i="19"/>
  <c r="AJ37" i="33"/>
  <c r="AJ70" i="15" l="1"/>
  <c r="AI18" i="28"/>
  <c r="AI29" i="19"/>
  <c r="AI31" i="19" s="1"/>
  <c r="AJ17" i="22" s="1"/>
  <c r="AJ18" i="22"/>
  <c r="AI29" i="28"/>
  <c r="AI30" i="28" s="1"/>
  <c r="AJ28" i="28"/>
  <c r="AI9" i="19"/>
  <c r="AJ12" i="22" l="1"/>
  <c r="AI24" i="19"/>
  <c r="AI39" i="19" s="1"/>
  <c r="AI19" i="28"/>
  <c r="AJ71" i="15"/>
  <c r="AJ38" i="33" l="1"/>
  <c r="AI24" i="28"/>
  <c r="AI26" i="28" s="1"/>
  <c r="AI32" i="28" s="1"/>
  <c r="AJ72" i="15"/>
  <c r="AJ13" i="22"/>
  <c r="AJ14" i="22" l="1"/>
  <c r="AK24" i="22"/>
  <c r="AJ6" i="28"/>
  <c r="AJ76" i="15"/>
  <c r="AJ35" i="19" s="1"/>
  <c r="AJ36" i="19" s="1"/>
  <c r="AJ73" i="15"/>
  <c r="AJ39" i="33"/>
  <c r="AJ40" i="33" s="1"/>
  <c r="AJ41" i="33" s="1"/>
  <c r="AJ11" i="28" l="1"/>
  <c r="AK26" i="22"/>
  <c r="AJ43" i="33"/>
  <c r="AJ19" i="22"/>
  <c r="AJ29" i="22"/>
  <c r="AJ44" i="33" l="1"/>
  <c r="AJ47" i="33" l="1"/>
  <c r="AJ45" i="33"/>
  <c r="AJ27" i="19" l="1"/>
  <c r="AK37" i="33"/>
  <c r="AJ6" i="19"/>
  <c r="AK6" i="33"/>
  <c r="AK70" i="15" l="1"/>
  <c r="AK18" i="22"/>
  <c r="AJ29" i="28"/>
  <c r="AJ30" i="28" s="1"/>
  <c r="AK28" i="28"/>
  <c r="AJ9" i="19"/>
  <c r="AJ18" i="28"/>
  <c r="AJ29" i="19"/>
  <c r="AJ31" i="19" s="1"/>
  <c r="AK17" i="22" s="1"/>
  <c r="AK12" i="22" l="1"/>
  <c r="AJ24" i="19"/>
  <c r="AJ39" i="19" s="1"/>
  <c r="AJ19" i="28"/>
  <c r="AK71" i="15"/>
  <c r="AK72" i="15" s="1"/>
  <c r="AL24" i="22" l="1"/>
  <c r="AK6" i="28"/>
  <c r="AK76" i="15"/>
  <c r="AK35" i="19" s="1"/>
  <c r="AK36" i="19" s="1"/>
  <c r="AK73" i="15"/>
  <c r="AJ24" i="28"/>
  <c r="AJ26" i="28" s="1"/>
  <c r="AJ32" i="28" s="1"/>
  <c r="AK38" i="33"/>
  <c r="AK13" i="22"/>
  <c r="AK39" i="33" l="1"/>
  <c r="AK40" i="33" s="1"/>
  <c r="AK41" i="33" s="1"/>
  <c r="AK14" i="22"/>
  <c r="AK11" i="28"/>
  <c r="AL26" i="22"/>
  <c r="AK19" i="22" l="1"/>
  <c r="AK29" i="22"/>
  <c r="AK43" i="33"/>
  <c r="AK44" i="33" l="1"/>
  <c r="AK47" i="33" l="1"/>
  <c r="AK45" i="33"/>
  <c r="AK6" i="19" l="1"/>
  <c r="AL6" i="33"/>
  <c r="AK27" i="19"/>
  <c r="AL37" i="33"/>
  <c r="AL70" i="15" l="1"/>
  <c r="AK18" i="28"/>
  <c r="AK29" i="19"/>
  <c r="AK31" i="19" s="1"/>
  <c r="AL17" i="22" s="1"/>
  <c r="AL18" i="22"/>
  <c r="AK29" i="28"/>
  <c r="AK30" i="28" s="1"/>
  <c r="AL28" i="28"/>
  <c r="AK9" i="19"/>
  <c r="AK19" i="28" l="1"/>
  <c r="AL12" i="22"/>
  <c r="AK24" i="19"/>
  <c r="AK39" i="19" s="1"/>
  <c r="AL71" i="15"/>
  <c r="AL72" i="15" s="1"/>
  <c r="AM24" i="22" l="1"/>
  <c r="AL6" i="28"/>
  <c r="AL76" i="15"/>
  <c r="AL35" i="19" s="1"/>
  <c r="AL36" i="19" s="1"/>
  <c r="AL73" i="15"/>
  <c r="AL38" i="33"/>
  <c r="AL13" i="22"/>
  <c r="AK24" i="28"/>
  <c r="AK26" i="28" s="1"/>
  <c r="AK32" i="28" s="1"/>
  <c r="AL39" i="33" l="1"/>
  <c r="AL40" i="33" s="1"/>
  <c r="AL41" i="33" s="1"/>
  <c r="AL14" i="22"/>
  <c r="AL11" i="28"/>
  <c r="AM26" i="22"/>
  <c r="AL43" i="33" l="1"/>
  <c r="AL19" i="22"/>
  <c r="S19" i="57" s="1"/>
  <c r="AL29" i="22"/>
  <c r="AI16" i="57" l="1"/>
  <c r="AI14" i="57"/>
  <c r="AI15" i="57"/>
  <c r="AL44" i="33"/>
  <c r="AL45" i="33" s="1"/>
  <c r="AL6" i="19" l="1"/>
  <c r="AM6" i="33"/>
  <c r="AL47" i="33"/>
  <c r="AL27" i="19" l="1"/>
  <c r="AM37" i="33"/>
  <c r="AM18" i="22"/>
  <c r="AL29" i="28"/>
  <c r="AL30" i="28" s="1"/>
  <c r="AM28" i="28"/>
  <c r="AL9" i="19"/>
  <c r="AM70" i="15" l="1"/>
  <c r="AL24" i="19"/>
  <c r="AL18" i="28"/>
  <c r="AL29" i="19"/>
  <c r="AL31" i="19" s="1"/>
  <c r="AM17" i="22" s="1"/>
  <c r="AL19" i="28" l="1"/>
  <c r="AM12" i="22"/>
  <c r="AL39" i="19"/>
  <c r="AM71" i="15"/>
  <c r="AM72" i="15" s="1"/>
  <c r="AN24" i="22" l="1"/>
  <c r="AM6" i="28"/>
  <c r="AM76" i="15"/>
  <c r="AM35" i="19" s="1"/>
  <c r="AM36" i="19" s="1"/>
  <c r="AM73" i="15"/>
  <c r="AM38" i="33"/>
  <c r="AM13" i="22"/>
  <c r="AL24" i="28"/>
  <c r="AL26" i="28" s="1"/>
  <c r="AL32" i="28" s="1"/>
  <c r="AM39" i="33" l="1"/>
  <c r="AM40" i="33" s="1"/>
  <c r="AM41" i="33" s="1"/>
  <c r="AM11" i="28"/>
  <c r="AM14" i="22"/>
  <c r="AN26" i="22"/>
  <c r="AM19" i="22" l="1"/>
  <c r="AM29" i="22"/>
  <c r="AM43" i="33"/>
  <c r="AM44" i="33" l="1"/>
  <c r="AM45" i="33" s="1"/>
  <c r="AM6" i="19" l="1"/>
  <c r="AN6" i="33"/>
  <c r="AM47" i="33"/>
  <c r="AM27" i="19" l="1"/>
  <c r="AN37" i="33"/>
  <c r="AN18" i="22"/>
  <c r="AM29" i="28"/>
  <c r="AM30" i="28" s="1"/>
  <c r="AN28" i="28"/>
  <c r="AM9" i="19"/>
  <c r="AM24" i="19" l="1"/>
  <c r="AN70" i="15"/>
  <c r="AM29" i="19"/>
  <c r="AM31" i="19" s="1"/>
  <c r="AN17" i="22" s="1"/>
  <c r="AM18" i="28"/>
  <c r="AM39" i="19" l="1"/>
  <c r="AM19" i="28"/>
  <c r="AN71" i="15"/>
  <c r="AN38" i="33" s="1"/>
  <c r="AN39" i="33" s="1"/>
  <c r="AN40" i="33" s="1"/>
  <c r="AN41" i="33" s="1"/>
  <c r="AN43" i="33" s="1"/>
  <c r="AN12" i="22"/>
  <c r="AN13" i="22" l="1"/>
  <c r="AN72" i="15"/>
  <c r="AM24" i="28"/>
  <c r="AM26" i="28" s="1"/>
  <c r="AM32" i="28" s="1"/>
  <c r="AN44" i="33"/>
  <c r="AN47" i="33" s="1"/>
  <c r="AN45" i="33" l="1"/>
  <c r="AN27" i="19"/>
  <c r="AO37" i="33"/>
  <c r="AO24" i="22"/>
  <c r="AO26" i="22" s="1"/>
  <c r="AN6" i="28"/>
  <c r="AN11" i="28" s="1"/>
  <c r="AN76" i="15"/>
  <c r="AN35" i="19" s="1"/>
  <c r="AN36" i="19" s="1"/>
  <c r="AN73" i="15"/>
  <c r="AN14" i="22"/>
  <c r="AN18" i="28" l="1"/>
  <c r="AN19" i="28" s="1"/>
  <c r="AN24" i="28" s="1"/>
  <c r="AN26" i="28" s="1"/>
  <c r="AN29" i="19"/>
  <c r="AN31" i="19" s="1"/>
  <c r="AO17" i="22" s="1"/>
  <c r="AO70" i="15"/>
  <c r="AN19" i="22"/>
  <c r="AN29" i="22"/>
  <c r="AN6" i="19"/>
  <c r="AO6" i="33"/>
  <c r="AO18" i="22" l="1"/>
  <c r="AN29" i="28"/>
  <c r="AN30" i="28" s="1"/>
  <c r="AO28" i="28"/>
  <c r="AN9" i="19"/>
  <c r="AO71" i="15"/>
  <c r="AO38" i="33" s="1"/>
  <c r="AO39" i="33" s="1"/>
  <c r="AO40" i="33" s="1"/>
  <c r="AO41" i="33" s="1"/>
  <c r="AO43" i="33" s="1"/>
  <c r="AN32" i="28"/>
  <c r="AO44" i="33" l="1"/>
  <c r="AO47" i="33" s="1"/>
  <c r="AO12" i="22"/>
  <c r="AO13" i="22" s="1"/>
  <c r="AO14" i="22" s="1"/>
  <c r="AN24" i="19"/>
  <c r="AN39" i="19" s="1"/>
  <c r="AO72" i="15"/>
  <c r="AO6" i="28" l="1"/>
  <c r="AO11" i="28" s="1"/>
  <c r="AP24" i="22"/>
  <c r="AP26" i="22" s="1"/>
  <c r="AO76" i="15"/>
  <c r="AO35" i="19" s="1"/>
  <c r="AO36" i="19" s="1"/>
  <c r="AO73" i="15"/>
  <c r="AO19" i="22"/>
  <c r="AO29" i="22"/>
  <c r="AO27" i="19"/>
  <c r="AP37" i="33"/>
  <c r="AO45" i="33"/>
  <c r="AO18" i="28" l="1"/>
  <c r="AO19" i="28" s="1"/>
  <c r="AO24" i="28" s="1"/>
  <c r="AO26" i="28" s="1"/>
  <c r="AO29" i="19"/>
  <c r="AO31" i="19" s="1"/>
  <c r="AP17" i="22" s="1"/>
  <c r="AO6" i="19"/>
  <c r="AP6" i="33"/>
  <c r="AP70" i="15"/>
  <c r="AP71" i="15" l="1"/>
  <c r="AP38" i="33" s="1"/>
  <c r="AP39" i="33" s="1"/>
  <c r="AP40" i="33" s="1"/>
  <c r="AP41" i="33" s="1"/>
  <c r="AP43" i="33" s="1"/>
  <c r="AP18" i="22"/>
  <c r="AO29" i="28"/>
  <c r="AO30" i="28" s="1"/>
  <c r="AO32" i="28" s="1"/>
  <c r="AP28" i="28"/>
  <c r="AO9" i="19"/>
  <c r="AP44" i="33" l="1"/>
  <c r="AP47" i="33" s="1"/>
  <c r="AP12" i="22"/>
  <c r="AP13" i="22" s="1"/>
  <c r="AP14" i="22" s="1"/>
  <c r="AO24" i="19"/>
  <c r="AO39" i="19" s="1"/>
  <c r="AP72" i="15"/>
  <c r="AQ24" i="22" l="1"/>
  <c r="AQ26" i="22" s="1"/>
  <c r="AP6" i="28"/>
  <c r="AP11" i="28" s="1"/>
  <c r="AP73" i="15"/>
  <c r="AP76" i="15"/>
  <c r="AP35" i="19" s="1"/>
  <c r="AP36" i="19" s="1"/>
  <c r="AP19" i="22"/>
  <c r="AP29" i="22"/>
  <c r="AP27" i="19"/>
  <c r="AQ37" i="33"/>
  <c r="AP45" i="33"/>
  <c r="AP18" i="28" l="1"/>
  <c r="AP19" i="28" s="1"/>
  <c r="AP24" i="28" s="1"/>
  <c r="AP26" i="28" s="1"/>
  <c r="AP29" i="19"/>
  <c r="AP31" i="19" s="1"/>
  <c r="AQ17" i="22" s="1"/>
  <c r="AP6" i="19"/>
  <c r="AQ6" i="33"/>
  <c r="AQ70" i="15"/>
  <c r="AQ71" i="15" l="1"/>
  <c r="AQ38" i="33" s="1"/>
  <c r="AQ39" i="33" s="1"/>
  <c r="AQ40" i="33" s="1"/>
  <c r="AQ41" i="33" s="1"/>
  <c r="AQ43" i="33" s="1"/>
  <c r="AQ18" i="22"/>
  <c r="AP29" i="28"/>
  <c r="AP30" i="28" s="1"/>
  <c r="AP32" i="28" s="1"/>
  <c r="AQ28" i="28"/>
  <c r="AP9" i="19"/>
  <c r="AQ44" i="33" l="1"/>
  <c r="AQ47" i="33" s="1"/>
  <c r="AQ12" i="22"/>
  <c r="AQ13" i="22" s="1"/>
  <c r="AQ14" i="22" s="1"/>
  <c r="AP24" i="19"/>
  <c r="AP39" i="19" s="1"/>
  <c r="AQ72" i="15"/>
  <c r="AR24" i="22" l="1"/>
  <c r="AR26" i="22" s="1"/>
  <c r="AQ6" i="28"/>
  <c r="AQ11" i="28" s="1"/>
  <c r="AQ73" i="15"/>
  <c r="AQ76" i="15"/>
  <c r="AQ35" i="19" s="1"/>
  <c r="AQ36" i="19" s="1"/>
  <c r="AQ19" i="22"/>
  <c r="AQ29" i="22"/>
  <c r="AQ27" i="19"/>
  <c r="AR37" i="33"/>
  <c r="AQ45" i="33"/>
  <c r="AQ18" i="28" l="1"/>
  <c r="AQ19" i="28" s="1"/>
  <c r="AQ24" i="28" s="1"/>
  <c r="AQ26" i="28" s="1"/>
  <c r="AQ29" i="19"/>
  <c r="AQ31" i="19" s="1"/>
  <c r="AR17" i="22" s="1"/>
  <c r="AQ6" i="19"/>
  <c r="AR6" i="33"/>
  <c r="AR70" i="15"/>
  <c r="AR18" i="22" l="1"/>
  <c r="AQ29" i="28"/>
  <c r="AQ30" i="28" s="1"/>
  <c r="AR28" i="28"/>
  <c r="AQ9" i="19"/>
  <c r="AR71" i="15"/>
  <c r="AR38" i="33" s="1"/>
  <c r="AR39" i="33" s="1"/>
  <c r="AR40" i="33" s="1"/>
  <c r="AR41" i="33" s="1"/>
  <c r="AR43" i="33" s="1"/>
  <c r="AQ32" i="28"/>
  <c r="AR44" i="33" l="1"/>
  <c r="AR47" i="33" s="1"/>
  <c r="AR12" i="22"/>
  <c r="AR13" i="22" s="1"/>
  <c r="AR14" i="22" s="1"/>
  <c r="AQ24" i="19"/>
  <c r="AQ39" i="19" s="1"/>
  <c r="AR72" i="15"/>
  <c r="AS24" i="22" l="1"/>
  <c r="AS26" i="22" s="1"/>
  <c r="AR6" i="28"/>
  <c r="AR11" i="28" s="1"/>
  <c r="AR76" i="15"/>
  <c r="AR35" i="19" s="1"/>
  <c r="AR36" i="19" s="1"/>
  <c r="AR73" i="15"/>
  <c r="AR19" i="22"/>
  <c r="AR29" i="22"/>
  <c r="AR27" i="19"/>
  <c r="AS37" i="33"/>
  <c r="AR45" i="33"/>
  <c r="AR6" i="19" l="1"/>
  <c r="AS6" i="33"/>
  <c r="AR18" i="28"/>
  <c r="AR19" i="28" s="1"/>
  <c r="AR24" i="28" s="1"/>
  <c r="AR26" i="28" s="1"/>
  <c r="AR29" i="19"/>
  <c r="AR31" i="19" s="1"/>
  <c r="AS17" i="22" s="1"/>
  <c r="AS70" i="15"/>
  <c r="AS71" i="15" l="1"/>
  <c r="AS38" i="33" s="1"/>
  <c r="AS39" i="33" s="1"/>
  <c r="AS40" i="33" s="1"/>
  <c r="AS41" i="33" s="1"/>
  <c r="AS43" i="33" s="1"/>
  <c r="AS18" i="22"/>
  <c r="AR29" i="28"/>
  <c r="AR30" i="28" s="1"/>
  <c r="AR32" i="28" s="1"/>
  <c r="AS28" i="28"/>
  <c r="AR9" i="19"/>
  <c r="AS72" i="15" l="1"/>
  <c r="AS12" i="22"/>
  <c r="AS13" i="22" s="1"/>
  <c r="AS14" i="22" s="1"/>
  <c r="AR24" i="19"/>
  <c r="AR39" i="19" s="1"/>
  <c r="AT24" i="22"/>
  <c r="AT26" i="22" s="1"/>
  <c r="AS6" i="28"/>
  <c r="AS11" i="28" s="1"/>
  <c r="AS76" i="15"/>
  <c r="AS35" i="19" s="1"/>
  <c r="AS36" i="19" s="1"/>
  <c r="AS73" i="15"/>
  <c r="AS44" i="33"/>
  <c r="AS47" i="33" s="1"/>
  <c r="AS27" i="19" l="1"/>
  <c r="AT37" i="33"/>
  <c r="AS45" i="33"/>
  <c r="AS19" i="22"/>
  <c r="AS29" i="22"/>
  <c r="AS6" i="19" l="1"/>
  <c r="AT6" i="33"/>
  <c r="AT70" i="15"/>
  <c r="G37" i="33"/>
  <c r="AS18" i="28"/>
  <c r="AS19" i="28" s="1"/>
  <c r="AS24" i="28" s="1"/>
  <c r="AS26" i="28" s="1"/>
  <c r="AS29" i="19"/>
  <c r="AS31" i="19" s="1"/>
  <c r="AT17" i="22" s="1"/>
  <c r="G6" i="33" l="1"/>
  <c r="AT71" i="15"/>
  <c r="AT72" i="15" s="1"/>
  <c r="G70" i="15"/>
  <c r="AT18" i="22"/>
  <c r="AS29" i="28"/>
  <c r="AS30" i="28" s="1"/>
  <c r="AS32" i="28" s="1"/>
  <c r="AT28" i="28"/>
  <c r="AS9" i="19"/>
  <c r="AU24" i="22" l="1"/>
  <c r="AT6" i="28"/>
  <c r="AT76" i="15"/>
  <c r="AT73" i="15"/>
  <c r="G72" i="15"/>
  <c r="AT12" i="22"/>
  <c r="AT13" i="22" s="1"/>
  <c r="AT14" i="22" s="1"/>
  <c r="AS24" i="19"/>
  <c r="AS39" i="19" s="1"/>
  <c r="AT38" i="33"/>
  <c r="G71" i="15"/>
  <c r="G38" i="33" l="1"/>
  <c r="G39" i="33" s="1"/>
  <c r="G40" i="33" s="1"/>
  <c r="AT39" i="33"/>
  <c r="AT40" i="33" s="1"/>
  <c r="AT41" i="33" s="1"/>
  <c r="AT35" i="19"/>
  <c r="G76" i="15"/>
  <c r="AT19" i="22"/>
  <c r="AT29" i="22"/>
  <c r="AT11" i="28"/>
  <c r="G6" i="28"/>
  <c r="G11" i="28" s="1"/>
  <c r="AJ27" i="53" s="1"/>
  <c r="G73" i="15"/>
  <c r="AJ14" i="53"/>
  <c r="AU26" i="22"/>
  <c r="H24" i="22"/>
  <c r="H26" i="22" s="1"/>
  <c r="G35" i="19" l="1"/>
  <c r="AT36" i="19"/>
  <c r="G36" i="19" s="1"/>
  <c r="AJ18" i="53" s="1"/>
  <c r="G41" i="33"/>
  <c r="AT43" i="33"/>
  <c r="AT44" i="33" l="1"/>
  <c r="AT45" i="33" s="1"/>
  <c r="G43" i="33"/>
  <c r="AT6" i="19" l="1"/>
  <c r="G45" i="33"/>
  <c r="AJ24" i="53" s="1"/>
  <c r="AU6" i="33"/>
  <c r="G44" i="33"/>
  <c r="AJ23" i="53" s="1"/>
  <c r="AT47" i="33"/>
  <c r="G47" i="33" l="1"/>
  <c r="AJ25" i="53" s="1"/>
  <c r="AT27" i="19"/>
  <c r="AU37" i="33"/>
  <c r="AU18" i="22"/>
  <c r="H18" i="22" s="1"/>
  <c r="G6" i="19"/>
  <c r="G9" i="19" s="1"/>
  <c r="AT29" i="28"/>
  <c r="AU28" i="28"/>
  <c r="H28" i="28" s="1"/>
  <c r="AT9" i="19"/>
  <c r="G29" i="28" l="1"/>
  <c r="G30" i="28" s="1"/>
  <c r="AT30" i="28"/>
  <c r="AU70" i="15"/>
  <c r="AT24" i="19"/>
  <c r="AT18" i="28"/>
  <c r="AT29" i="19"/>
  <c r="AU12" i="22" s="1"/>
  <c r="G27" i="19"/>
  <c r="AT19" i="28" l="1"/>
  <c r="G18" i="28"/>
  <c r="AU71" i="15"/>
  <c r="AT39" i="19"/>
  <c r="G24" i="19"/>
  <c r="AU13" i="22"/>
  <c r="H12" i="22"/>
  <c r="G29" i="19"/>
  <c r="AT31" i="19"/>
  <c r="AU14" i="22" l="1"/>
  <c r="H13" i="22"/>
  <c r="AU38" i="33"/>
  <c r="AJ16" i="53"/>
  <c r="AU72" i="15"/>
  <c r="AU17" i="22"/>
  <c r="H17" i="22" s="1"/>
  <c r="G31" i="19"/>
  <c r="AJ17" i="53" s="1"/>
  <c r="AT24" i="28"/>
  <c r="AT26" i="28" s="1"/>
  <c r="AT32" i="28" s="1"/>
  <c r="G19" i="28"/>
  <c r="G24" i="28" s="1"/>
  <c r="G39" i="19" l="1"/>
  <c r="AV24" i="22"/>
  <c r="AU6" i="28"/>
  <c r="AU76" i="15"/>
  <c r="AU35" i="19" s="1"/>
  <c r="AU36" i="19" s="1"/>
  <c r="AU73" i="15"/>
  <c r="AU39" i="33"/>
  <c r="AU40" i="33" s="1"/>
  <c r="AU41" i="33" s="1"/>
  <c r="G26" i="28"/>
  <c r="G32" i="28" s="1"/>
  <c r="AJ29" i="53"/>
  <c r="AU19" i="22"/>
  <c r="AU29" i="22"/>
  <c r="H29" i="22" s="1"/>
  <c r="H14" i="22"/>
  <c r="H19" i="22" s="1"/>
  <c r="AU11" i="28" l="1"/>
  <c r="AU43" i="33"/>
  <c r="H30" i="22"/>
  <c r="AV26" i="22"/>
  <c r="AU44" i="33" l="1"/>
  <c r="AU45" i="33" s="1"/>
  <c r="AU6" i="19" l="1"/>
  <c r="AV6" i="33"/>
  <c r="AU47" i="33"/>
  <c r="AU27" i="19" l="1"/>
  <c r="AV37" i="33"/>
  <c r="AV18" i="22"/>
  <c r="AU29" i="28"/>
  <c r="AU30" i="28" s="1"/>
  <c r="AV28" i="28"/>
  <c r="AU9" i="19"/>
  <c r="AU24" i="19" l="1"/>
  <c r="AV70" i="15"/>
  <c r="AU29" i="19"/>
  <c r="AU31" i="19" s="1"/>
  <c r="AV17" i="22" s="1"/>
  <c r="AU18" i="28"/>
  <c r="AU19" i="28" l="1"/>
  <c r="AV71" i="15"/>
  <c r="AU39" i="19"/>
  <c r="AV12" i="22"/>
  <c r="AV38" i="33" l="1"/>
  <c r="AV13" i="22"/>
  <c r="AU24" i="28"/>
  <c r="AU26" i="28" s="1"/>
  <c r="AU32" i="28" s="1"/>
  <c r="AV72" i="15"/>
  <c r="AW24" i="22" l="1"/>
  <c r="AV6" i="28"/>
  <c r="AV76" i="15"/>
  <c r="AV35" i="19" s="1"/>
  <c r="AV36" i="19" s="1"/>
  <c r="AV73" i="15"/>
  <c r="AV14" i="22"/>
  <c r="AV39" i="33"/>
  <c r="AV40" i="33" s="1"/>
  <c r="AV41" i="33" s="1"/>
  <c r="AV19" i="22" l="1"/>
  <c r="AV29" i="22"/>
  <c r="AV11" i="28"/>
  <c r="AV43" i="33"/>
  <c r="AW26" i="22"/>
  <c r="AV44" i="33" l="1"/>
  <c r="AV47" i="33" l="1"/>
  <c r="AV45" i="33"/>
  <c r="AV6" i="19" l="1"/>
  <c r="AW6" i="33"/>
  <c r="AV27" i="19"/>
  <c r="AW37" i="33"/>
  <c r="AW70" i="15" l="1"/>
  <c r="AV18" i="28"/>
  <c r="AV29" i="19"/>
  <c r="AV31" i="19" s="1"/>
  <c r="AW17" i="22" s="1"/>
  <c r="AW18" i="22"/>
  <c r="AV29" i="28"/>
  <c r="AV30" i="28" s="1"/>
  <c r="AW28" i="28"/>
  <c r="AV9" i="19"/>
  <c r="AV19" i="28" l="1"/>
  <c r="AW71" i="15"/>
  <c r="AW12" i="22"/>
  <c r="AV24" i="19"/>
  <c r="AV39" i="19" s="1"/>
  <c r="AW13" i="22" l="1"/>
  <c r="AW38" i="33"/>
  <c r="AW72" i="15"/>
  <c r="AV24" i="28"/>
  <c r="AV26" i="28" s="1"/>
  <c r="AV32" i="28" s="1"/>
  <c r="AW6" i="28" l="1"/>
  <c r="AW76" i="15"/>
  <c r="AW35" i="19" s="1"/>
  <c r="AW36" i="19" s="1"/>
  <c r="AW73" i="15"/>
  <c r="AX24" i="22"/>
  <c r="AW39" i="33"/>
  <c r="AW40" i="33" s="1"/>
  <c r="AW41" i="33" s="1"/>
  <c r="AW14" i="22"/>
  <c r="AW19" i="22" l="1"/>
  <c r="AW29" i="22"/>
  <c r="AW43" i="33"/>
  <c r="AX26" i="22"/>
  <c r="AW11" i="28"/>
  <c r="AW44" i="33" l="1"/>
  <c r="AW47" i="33" l="1"/>
  <c r="AW45" i="33"/>
  <c r="AW6" i="19" l="1"/>
  <c r="AX6" i="33"/>
  <c r="AW27" i="19"/>
  <c r="AX37" i="33"/>
  <c r="AX70" i="15" l="1"/>
  <c r="AW18" i="28"/>
  <c r="AW29" i="19"/>
  <c r="AW31" i="19" s="1"/>
  <c r="AX17" i="22" s="1"/>
  <c r="AX18" i="22"/>
  <c r="AW29" i="28"/>
  <c r="AW30" i="28" s="1"/>
  <c r="AX28" i="28"/>
  <c r="AW9" i="19"/>
  <c r="AW19" i="28" l="1"/>
  <c r="AX71" i="15"/>
  <c r="AX12" i="22"/>
  <c r="AW24" i="19"/>
  <c r="AW39" i="19" s="1"/>
  <c r="AX38" i="33" l="1"/>
  <c r="AX13" i="22"/>
  <c r="AX72" i="15"/>
  <c r="AW24" i="28"/>
  <c r="AW26" i="28" s="1"/>
  <c r="AW32" i="28" s="1"/>
  <c r="AY24" i="22" l="1"/>
  <c r="AX6" i="28"/>
  <c r="AX73" i="15"/>
  <c r="AX76" i="15"/>
  <c r="AX35" i="19" s="1"/>
  <c r="AX36" i="19" s="1"/>
  <c r="AX14" i="22"/>
  <c r="AX39" i="33"/>
  <c r="AX40" i="33" s="1"/>
  <c r="AX41" i="33" s="1"/>
  <c r="AX11" i="28" l="1"/>
  <c r="AX19" i="22"/>
  <c r="AX29" i="22"/>
  <c r="AX43" i="33"/>
  <c r="AY26" i="22"/>
  <c r="AX44" i="33" l="1"/>
  <c r="AX47" i="33" l="1"/>
  <c r="AX45" i="33"/>
  <c r="AX6" i="19" l="1"/>
  <c r="AY6" i="33"/>
  <c r="AX27" i="19"/>
  <c r="AY37" i="33"/>
  <c r="AY70" i="15" l="1"/>
  <c r="AX18" i="28"/>
  <c r="AX29" i="19"/>
  <c r="AX31" i="19" s="1"/>
  <c r="AY17" i="22" s="1"/>
  <c r="AY18" i="22"/>
  <c r="AX29" i="28"/>
  <c r="AX30" i="28" s="1"/>
  <c r="AY28" i="28"/>
  <c r="AX9" i="19"/>
  <c r="AX19" i="28" l="1"/>
  <c r="AY12" i="22"/>
  <c r="AX24" i="19"/>
  <c r="AX39" i="19" s="1"/>
  <c r="AY71" i="15"/>
  <c r="AY72" i="15" s="1"/>
  <c r="AZ24" i="22" l="1"/>
  <c r="AY6" i="28"/>
  <c r="AY73" i="15"/>
  <c r="AY76" i="15"/>
  <c r="AY35" i="19" s="1"/>
  <c r="AY36" i="19" s="1"/>
  <c r="AY38" i="33"/>
  <c r="AY13" i="22"/>
  <c r="AX24" i="28"/>
  <c r="AX26" i="28" s="1"/>
  <c r="AX32" i="28" s="1"/>
  <c r="AY39" i="33" l="1"/>
  <c r="AY40" i="33" s="1"/>
  <c r="AY41" i="33" s="1"/>
  <c r="AY14" i="22"/>
  <c r="AY11" i="28"/>
  <c r="AZ26" i="22"/>
  <c r="AY19" i="22" l="1"/>
  <c r="AY29" i="22"/>
  <c r="AY43" i="33"/>
  <c r="AY44" i="33" l="1"/>
  <c r="AY47" i="33" l="1"/>
  <c r="AY45" i="33"/>
  <c r="AY6" i="19" l="1"/>
  <c r="AZ6" i="33"/>
  <c r="AY27" i="19"/>
  <c r="AZ37" i="33"/>
  <c r="AZ70" i="15" l="1"/>
  <c r="AY18" i="28"/>
  <c r="AY29" i="19"/>
  <c r="AY31" i="19" s="1"/>
  <c r="AZ17" i="22" s="1"/>
  <c r="AZ18" i="22"/>
  <c r="AY29" i="28"/>
  <c r="AY30" i="28" s="1"/>
  <c r="AZ28" i="28"/>
  <c r="AY9" i="19"/>
  <c r="AY19" i="28" l="1"/>
  <c r="AZ71" i="15"/>
  <c r="AZ38" i="33" s="1"/>
  <c r="AZ39" i="33" s="1"/>
  <c r="AZ40" i="33" s="1"/>
  <c r="AZ41" i="33" s="1"/>
  <c r="AZ43" i="33" s="1"/>
  <c r="AZ12" i="22"/>
  <c r="AY24" i="19"/>
  <c r="AY39" i="19" s="1"/>
  <c r="AZ44" i="33" l="1"/>
  <c r="AZ47" i="33" s="1"/>
  <c r="AZ13" i="22"/>
  <c r="AZ72" i="15"/>
  <c r="AY24" i="28"/>
  <c r="AY26" i="28" s="1"/>
  <c r="AY32" i="28" s="1"/>
  <c r="AZ27" i="19" l="1"/>
  <c r="BA37" i="33"/>
  <c r="BA24" i="22"/>
  <c r="BA26" i="22" s="1"/>
  <c r="AZ6" i="28"/>
  <c r="AZ11" i="28" s="1"/>
  <c r="AZ76" i="15"/>
  <c r="AZ35" i="19" s="1"/>
  <c r="AZ36" i="19" s="1"/>
  <c r="AZ73" i="15"/>
  <c r="AZ14" i="22"/>
  <c r="AZ45" i="33"/>
  <c r="BA70" i="15" l="1"/>
  <c r="AZ19" i="22"/>
  <c r="AZ29" i="22"/>
  <c r="AZ6" i="19"/>
  <c r="BA6" i="33"/>
  <c r="AZ18" i="28"/>
  <c r="AZ19" i="28" s="1"/>
  <c r="AZ24" i="28" s="1"/>
  <c r="AZ26" i="28" s="1"/>
  <c r="AZ29" i="19"/>
  <c r="AZ31" i="19" s="1"/>
  <c r="BA17" i="22" s="1"/>
  <c r="BA18" i="22" l="1"/>
  <c r="AZ29" i="28"/>
  <c r="AZ30" i="28" s="1"/>
  <c r="AZ32" i="28" s="1"/>
  <c r="BA28" i="28"/>
  <c r="AZ9" i="19"/>
  <c r="BA71" i="15"/>
  <c r="BA38" i="33" s="1"/>
  <c r="BA39" i="33" s="1"/>
  <c r="BA40" i="33" s="1"/>
  <c r="BA41" i="33" s="1"/>
  <c r="BA43" i="33" s="1"/>
  <c r="BA44" i="33" l="1"/>
  <c r="BA47" i="33" s="1"/>
  <c r="BA72" i="15"/>
  <c r="BA12" i="22"/>
  <c r="BA13" i="22" s="1"/>
  <c r="BA14" i="22" s="1"/>
  <c r="AZ24" i="19"/>
  <c r="AZ39" i="19" s="1"/>
  <c r="BA19" i="22" l="1"/>
  <c r="BA29" i="22"/>
  <c r="BA27" i="19"/>
  <c r="BB37" i="33"/>
  <c r="BB24" i="22"/>
  <c r="BB26" i="22" s="1"/>
  <c r="BA6" i="28"/>
  <c r="BA11" i="28" s="1"/>
  <c r="BA76" i="15"/>
  <c r="BA35" i="19" s="1"/>
  <c r="BA36" i="19" s="1"/>
  <c r="BA73" i="15"/>
  <c r="BA45" i="33"/>
  <c r="BB70" i="15" l="1"/>
  <c r="BA18" i="28"/>
  <c r="BA19" i="28" s="1"/>
  <c r="BA24" i="28" s="1"/>
  <c r="BA26" i="28" s="1"/>
  <c r="BA29" i="19"/>
  <c r="BA31" i="19" s="1"/>
  <c r="BB17" i="22" s="1"/>
  <c r="BA6" i="19"/>
  <c r="BB6" i="33"/>
  <c r="BB18" i="22" l="1"/>
  <c r="BA29" i="28"/>
  <c r="BA30" i="28" s="1"/>
  <c r="BB28" i="28"/>
  <c r="BA9" i="19"/>
  <c r="BA32" i="28"/>
  <c r="BB71" i="15"/>
  <c r="BB38" i="33" s="1"/>
  <c r="BB39" i="33" s="1"/>
  <c r="BB40" i="33" s="1"/>
  <c r="BB41" i="33" s="1"/>
  <c r="BB43" i="33" s="1"/>
  <c r="BB72" i="15" l="1"/>
  <c r="BC24" i="22" s="1"/>
  <c r="BC26" i="22" s="1"/>
  <c r="BB44" i="33"/>
  <c r="BB47" i="33" s="1"/>
  <c r="BB12" i="22"/>
  <c r="BB13" i="22" s="1"/>
  <c r="BB14" i="22" s="1"/>
  <c r="BA24" i="19"/>
  <c r="BA39" i="19" s="1"/>
  <c r="BB73" i="15" l="1"/>
  <c r="BB76" i="15"/>
  <c r="BB35" i="19" s="1"/>
  <c r="BB36" i="19" s="1"/>
  <c r="BB6" i="28"/>
  <c r="BB11" i="28" s="1"/>
  <c r="BB45" i="33"/>
  <c r="BB19" i="22"/>
  <c r="BB29" i="22"/>
  <c r="BB27" i="19"/>
  <c r="BC37" i="33"/>
  <c r="BC70" i="15" l="1"/>
  <c r="BB18" i="28"/>
  <c r="BB19" i="28" s="1"/>
  <c r="BB24" i="28" s="1"/>
  <c r="BB26" i="28" s="1"/>
  <c r="BB29" i="19"/>
  <c r="BB31" i="19" s="1"/>
  <c r="BC17" i="22" s="1"/>
  <c r="BB6" i="19"/>
  <c r="BC6" i="33"/>
  <c r="BC18" i="22" l="1"/>
  <c r="BB29" i="28"/>
  <c r="BB30" i="28" s="1"/>
  <c r="BC28" i="28"/>
  <c r="BB9" i="19"/>
  <c r="BB32" i="28"/>
  <c r="BC71" i="15"/>
  <c r="BC38" i="33" s="1"/>
  <c r="BC39" i="33" s="1"/>
  <c r="BC40" i="33" s="1"/>
  <c r="BC41" i="33" s="1"/>
  <c r="BC43" i="33" s="1"/>
  <c r="BC44" i="33" l="1"/>
  <c r="BC47" i="33" s="1"/>
  <c r="BC72" i="15"/>
  <c r="BC12" i="22"/>
  <c r="BC13" i="22" s="1"/>
  <c r="BC14" i="22" s="1"/>
  <c r="BB24" i="19"/>
  <c r="BB39" i="19" s="1"/>
  <c r="BC45" i="33" l="1"/>
  <c r="BC19" i="22"/>
  <c r="BC29" i="22"/>
  <c r="BC6" i="19"/>
  <c r="BD6" i="33"/>
  <c r="BD24" i="22"/>
  <c r="BD26" i="22" s="1"/>
  <c r="BC6" i="28"/>
  <c r="BC11" i="28" s="1"/>
  <c r="BC76" i="15"/>
  <c r="BC35" i="19" s="1"/>
  <c r="BC36" i="19" s="1"/>
  <c r="BC73" i="15"/>
  <c r="BC27" i="19"/>
  <c r="BD37" i="33"/>
  <c r="BD70" i="15" l="1"/>
  <c r="BC29" i="28"/>
  <c r="BC30" i="28" s="1"/>
  <c r="BD28" i="28"/>
  <c r="BD18" i="22"/>
  <c r="BC9" i="19"/>
  <c r="BC29" i="19"/>
  <c r="BC31" i="19" s="1"/>
  <c r="BD17" i="22" s="1"/>
  <c r="BC18" i="28"/>
  <c r="BC19" i="28" s="1"/>
  <c r="BC24" i="28" s="1"/>
  <c r="BC26" i="28" s="1"/>
  <c r="BC32" i="28" s="1"/>
  <c r="BD12" i="22" l="1"/>
  <c r="BD13" i="22" s="1"/>
  <c r="BD14" i="22" s="1"/>
  <c r="BC24" i="19"/>
  <c r="BC39" i="19" s="1"/>
  <c r="BD71" i="15"/>
  <c r="BD38" i="33" s="1"/>
  <c r="BD39" i="33" s="1"/>
  <c r="BD40" i="33" s="1"/>
  <c r="BD41" i="33" s="1"/>
  <c r="BD43" i="33" s="1"/>
  <c r="BD72" i="15" l="1"/>
  <c r="BD44" i="33"/>
  <c r="BD47" i="33" s="1"/>
  <c r="BD19" i="22"/>
  <c r="BD29" i="22"/>
  <c r="BD45" i="33" l="1"/>
  <c r="BD27" i="19"/>
  <c r="BE37" i="33"/>
  <c r="BE24" i="22"/>
  <c r="BE26" i="22" s="1"/>
  <c r="BD6" i="28"/>
  <c r="BD11" i="28" s="1"/>
  <c r="BD76" i="15"/>
  <c r="BD35" i="19" s="1"/>
  <c r="BD36" i="19" s="1"/>
  <c r="BD73" i="15"/>
  <c r="BE70" i="15" l="1"/>
  <c r="BD18" i="28"/>
  <c r="BD19" i="28" s="1"/>
  <c r="BD24" i="28" s="1"/>
  <c r="BD26" i="28" s="1"/>
  <c r="BD29" i="19"/>
  <c r="BD31" i="19" s="1"/>
  <c r="BE17" i="22" s="1"/>
  <c r="BD6" i="19"/>
  <c r="BE6" i="33"/>
  <c r="BE18" i="22" l="1"/>
  <c r="BD29" i="28"/>
  <c r="BD30" i="28" s="1"/>
  <c r="BD32" i="28" s="1"/>
  <c r="BE28" i="28"/>
  <c r="BD9" i="19"/>
  <c r="BE71" i="15"/>
  <c r="BE38" i="33" s="1"/>
  <c r="BE39" i="33" s="1"/>
  <c r="BE40" i="33" s="1"/>
  <c r="BE41" i="33" s="1"/>
  <c r="BE43" i="33" s="1"/>
  <c r="BE44" i="33" l="1"/>
  <c r="BE47" i="33" s="1"/>
  <c r="BE12" i="22"/>
  <c r="BE13" i="22" s="1"/>
  <c r="BE14" i="22" s="1"/>
  <c r="BD24" i="19"/>
  <c r="BD39" i="19" s="1"/>
  <c r="BE72" i="15"/>
  <c r="BE19" i="22" l="1"/>
  <c r="BE29" i="22"/>
  <c r="BE6" i="28"/>
  <c r="BE11" i="28" s="1"/>
  <c r="BF24" i="22"/>
  <c r="BF26" i="22" s="1"/>
  <c r="BE76" i="15"/>
  <c r="BE35" i="19" s="1"/>
  <c r="BE36" i="19" s="1"/>
  <c r="BE73" i="15"/>
  <c r="BE27" i="19"/>
  <c r="BF37" i="33"/>
  <c r="BE45" i="33"/>
  <c r="BE18" i="28" l="1"/>
  <c r="BE19" i="28" s="1"/>
  <c r="BE24" i="28" s="1"/>
  <c r="BE26" i="28" s="1"/>
  <c r="BE29" i="19"/>
  <c r="BE31" i="19" s="1"/>
  <c r="BF17" i="22" s="1"/>
  <c r="BE6" i="19"/>
  <c r="BF6" i="33"/>
  <c r="BF70" i="15"/>
  <c r="H37" i="33"/>
  <c r="BF71" i="15" l="1"/>
  <c r="H70" i="15"/>
  <c r="BF18" i="22"/>
  <c r="BE29" i="28"/>
  <c r="BE30" i="28" s="1"/>
  <c r="BE32" i="28" s="1"/>
  <c r="BF28" i="28"/>
  <c r="BE9" i="19"/>
  <c r="H6" i="33"/>
  <c r="BF12" i="22" l="1"/>
  <c r="BF13" i="22" s="1"/>
  <c r="BF14" i="22" s="1"/>
  <c r="BE24" i="19"/>
  <c r="BE39" i="19" s="1"/>
  <c r="BF38" i="33"/>
  <c r="H71" i="15"/>
  <c r="BF72" i="15"/>
  <c r="H38" i="33" l="1"/>
  <c r="H39" i="33" s="1"/>
  <c r="H40" i="33" s="1"/>
  <c r="BF39" i="33"/>
  <c r="BF40" i="33" s="1"/>
  <c r="BF41" i="33" s="1"/>
  <c r="BG24" i="22"/>
  <c r="BF6" i="28"/>
  <c r="BF73" i="15"/>
  <c r="BF76" i="15"/>
  <c r="H72" i="15"/>
  <c r="BF19" i="22"/>
  <c r="BF29" i="22"/>
  <c r="H73" i="15" l="1"/>
  <c r="AK14" i="53"/>
  <c r="BF35" i="19"/>
  <c r="H76" i="15"/>
  <c r="BG26" i="22"/>
  <c r="I24" i="22"/>
  <c r="I26" i="22" s="1"/>
  <c r="BF11" i="28"/>
  <c r="H6" i="28"/>
  <c r="H11" i="28" s="1"/>
  <c r="AK27" i="53" s="1"/>
  <c r="H41" i="33"/>
  <c r="BF43" i="33"/>
  <c r="H35" i="19" l="1"/>
  <c r="BF36" i="19"/>
  <c r="H36" i="19" s="1"/>
  <c r="AK18" i="53" s="1"/>
  <c r="BF44" i="33"/>
  <c r="H43" i="33"/>
  <c r="H44" i="33" l="1"/>
  <c r="AK23" i="53" s="1"/>
  <c r="BF47" i="33"/>
  <c r="BF45" i="33"/>
  <c r="H45" i="33" l="1"/>
  <c r="AK24" i="53" s="1"/>
  <c r="BF6" i="19"/>
  <c r="BG6" i="33"/>
  <c r="BF27" i="19"/>
  <c r="H47" i="33"/>
  <c r="AK25" i="53" s="1"/>
  <c r="BG37" i="33"/>
  <c r="BG70" i="15" l="1"/>
  <c r="BF18" i="28"/>
  <c r="H27" i="19"/>
  <c r="BF29" i="19"/>
  <c r="BG18" i="22"/>
  <c r="I18" i="22" s="1"/>
  <c r="BF29" i="28"/>
  <c r="BG28" i="28"/>
  <c r="I28" i="28" s="1"/>
  <c r="BF9" i="19"/>
  <c r="H6" i="19"/>
  <c r="H9" i="19" s="1"/>
  <c r="BF19" i="28" l="1"/>
  <c r="H18" i="28"/>
  <c r="BF31" i="19"/>
  <c r="H29" i="19"/>
  <c r="BG12" i="22"/>
  <c r="BF24" i="19"/>
  <c r="BG71" i="15"/>
  <c r="BG72" i="15" s="1"/>
  <c r="BF30" i="28"/>
  <c r="H29" i="28"/>
  <c r="H30" i="28" s="1"/>
  <c r="BH24" i="22" l="1"/>
  <c r="BG6" i="28"/>
  <c r="BG73" i="15"/>
  <c r="BG76" i="15"/>
  <c r="BG35" i="19" s="1"/>
  <c r="BG36" i="19" s="1"/>
  <c r="BG13" i="22"/>
  <c r="I12" i="22"/>
  <c r="BF39" i="19"/>
  <c r="H24" i="19"/>
  <c r="BG17" i="22"/>
  <c r="I17" i="22" s="1"/>
  <c r="H31" i="19"/>
  <c r="AK17" i="53" s="1"/>
  <c r="BG38" i="33"/>
  <c r="BF24" i="28"/>
  <c r="BF26" i="28" s="1"/>
  <c r="BF32" i="28" s="1"/>
  <c r="H19" i="28"/>
  <c r="H24" i="28" s="1"/>
  <c r="H26" i="28" l="1"/>
  <c r="H32" i="28" s="1"/>
  <c r="AK29" i="53"/>
  <c r="BG39" i="33"/>
  <c r="BG40" i="33" s="1"/>
  <c r="BG41" i="33" s="1"/>
  <c r="BG11" i="28"/>
  <c r="BG14" i="22"/>
  <c r="I13" i="22"/>
  <c r="H39" i="19"/>
  <c r="AK16" i="53"/>
  <c r="BH26" i="22"/>
  <c r="BG43" i="33" l="1"/>
  <c r="BG19" i="22"/>
  <c r="I14" i="22"/>
  <c r="I19" i="22" s="1"/>
  <c r="BG29" i="22"/>
  <c r="I29" i="22" s="1"/>
  <c r="I30" i="22" l="1"/>
  <c r="BG44" i="33"/>
  <c r="BG47" i="33" l="1"/>
  <c r="BG45" i="33"/>
  <c r="BG6" i="19" l="1"/>
  <c r="BH6" i="33"/>
  <c r="BG27" i="19"/>
  <c r="BH37" i="33"/>
  <c r="BH70" i="15" l="1"/>
  <c r="BG18" i="28"/>
  <c r="BG29" i="19"/>
  <c r="BG31" i="19" s="1"/>
  <c r="BH17" i="22" s="1"/>
  <c r="BH18" i="22"/>
  <c r="BG29" i="28"/>
  <c r="BG30" i="28" s="1"/>
  <c r="BH28" i="28"/>
  <c r="BG9" i="19"/>
  <c r="BH12" i="22" l="1"/>
  <c r="BG24" i="19"/>
  <c r="BG39" i="19" s="1"/>
  <c r="BG19" i="28"/>
  <c r="BH71" i="15"/>
  <c r="BH72" i="15" s="1"/>
  <c r="BI24" i="22" l="1"/>
  <c r="BH6" i="28"/>
  <c r="BH76" i="15"/>
  <c r="BH35" i="19" s="1"/>
  <c r="BH36" i="19" s="1"/>
  <c r="BH73" i="15"/>
  <c r="BG24" i="28"/>
  <c r="BG26" i="28" s="1"/>
  <c r="BG32" i="28" s="1"/>
  <c r="BH38" i="33"/>
  <c r="BH13" i="22"/>
  <c r="BH14" i="22" l="1"/>
  <c r="BH11" i="28"/>
  <c r="BH39" i="33"/>
  <c r="BH40" i="33" s="1"/>
  <c r="BH41" i="33" s="1"/>
  <c r="BI26" i="22"/>
  <c r="BH43" i="33" l="1"/>
  <c r="BH19" i="22"/>
  <c r="BH29" i="22"/>
  <c r="BH44" i="33" l="1"/>
  <c r="BH47" i="33" l="1"/>
  <c r="BH45" i="33"/>
  <c r="BH6" i="19" l="1"/>
  <c r="BI6" i="33"/>
  <c r="BH27" i="19"/>
  <c r="BI37" i="33"/>
  <c r="BI70" i="15" l="1"/>
  <c r="BH18" i="28"/>
  <c r="BH29" i="19"/>
  <c r="BH31" i="19" s="1"/>
  <c r="BI17" i="22" s="1"/>
  <c r="BI18" i="22"/>
  <c r="BH29" i="28"/>
  <c r="BH30" i="28" s="1"/>
  <c r="BI28" i="28"/>
  <c r="BH9" i="19"/>
  <c r="BI71" i="15" l="1"/>
  <c r="BI72" i="15" s="1"/>
  <c r="BH19" i="28"/>
  <c r="BI12" i="22"/>
  <c r="BH24" i="19"/>
  <c r="BH39" i="19" s="1"/>
  <c r="BI13" i="22" l="1"/>
  <c r="BH24" i="28"/>
  <c r="BH26" i="28" s="1"/>
  <c r="BH32" i="28" s="1"/>
  <c r="BJ24" i="22"/>
  <c r="BI6" i="28"/>
  <c r="BI76" i="15"/>
  <c r="BI35" i="19" s="1"/>
  <c r="BI36" i="19" s="1"/>
  <c r="BI73" i="15"/>
  <c r="BI38" i="33"/>
  <c r="BI11" i="28" l="1"/>
  <c r="BJ26" i="22"/>
  <c r="BI39" i="33"/>
  <c r="BI40" i="33" s="1"/>
  <c r="BI41" i="33" s="1"/>
  <c r="BI14" i="22"/>
  <c r="BI43" i="33" l="1"/>
  <c r="BI19" i="22"/>
  <c r="BI29" i="22"/>
  <c r="BI44" i="33" l="1"/>
  <c r="BI47" i="33" l="1"/>
  <c r="BI45" i="33"/>
  <c r="BI6" i="19" l="1"/>
  <c r="BJ6" i="33"/>
  <c r="BI27" i="19"/>
  <c r="BJ37" i="33"/>
  <c r="BJ70" i="15" l="1"/>
  <c r="BI18" i="28"/>
  <c r="BI29" i="19"/>
  <c r="BI31" i="19" s="1"/>
  <c r="BJ17" i="22" s="1"/>
  <c r="BJ18" i="22"/>
  <c r="BI29" i="28"/>
  <c r="BI30" i="28" s="1"/>
  <c r="BJ28" i="28"/>
  <c r="BI9" i="19"/>
  <c r="BJ71" i="15" l="1"/>
  <c r="BJ72" i="15" s="1"/>
  <c r="BI19" i="28"/>
  <c r="BJ12" i="22"/>
  <c r="BI24" i="19"/>
  <c r="BI39" i="19" s="1"/>
  <c r="BK24" i="22" l="1"/>
  <c r="BJ6" i="28"/>
  <c r="BJ76" i="15"/>
  <c r="BJ35" i="19" s="1"/>
  <c r="BJ36" i="19" s="1"/>
  <c r="BJ73" i="15"/>
  <c r="BJ13" i="22"/>
  <c r="BI24" i="28"/>
  <c r="BI26" i="28" s="1"/>
  <c r="BI32" i="28" s="1"/>
  <c r="BJ38" i="33"/>
  <c r="BJ39" i="33" l="1"/>
  <c r="BJ40" i="33" s="1"/>
  <c r="BJ41" i="33" s="1"/>
  <c r="BJ11" i="28"/>
  <c r="BJ14" i="22"/>
  <c r="BK26" i="22"/>
  <c r="BJ19" i="22" l="1"/>
  <c r="BJ29" i="22"/>
  <c r="BJ43" i="33"/>
  <c r="BJ44" i="33" l="1"/>
  <c r="BJ45" i="33" s="1"/>
  <c r="BJ6" i="19" l="1"/>
  <c r="BK6" i="33"/>
  <c r="BJ47" i="33"/>
  <c r="BJ27" i="19" l="1"/>
  <c r="BK37" i="33"/>
  <c r="BK18" i="22"/>
  <c r="BJ29" i="28"/>
  <c r="BJ30" i="28" s="1"/>
  <c r="BK28" i="28"/>
  <c r="BJ9" i="19"/>
  <c r="BK70" i="15" l="1"/>
  <c r="BJ24" i="19"/>
  <c r="BJ18" i="28"/>
  <c r="BJ29" i="19"/>
  <c r="BJ31" i="19" s="1"/>
  <c r="BK17" i="22" s="1"/>
  <c r="BK12" i="22" l="1"/>
  <c r="BJ39" i="19"/>
  <c r="BJ19" i="28"/>
  <c r="BK71" i="15"/>
  <c r="BK38" i="33" l="1"/>
  <c r="BJ24" i="28"/>
  <c r="BJ26" i="28" s="1"/>
  <c r="BJ32" i="28" s="1"/>
  <c r="BK72" i="15"/>
  <c r="BK13" i="22"/>
  <c r="BL24" i="22" l="1"/>
  <c r="BK76" i="15"/>
  <c r="BK35" i="19" s="1"/>
  <c r="BK36" i="19" s="1"/>
  <c r="BK73" i="15"/>
  <c r="BK6" i="28"/>
  <c r="BK14" i="22"/>
  <c r="BK39" i="33"/>
  <c r="BK40" i="33" s="1"/>
  <c r="BK41" i="33" s="1"/>
  <c r="BK11" i="28" l="1"/>
  <c r="BK19" i="22"/>
  <c r="BK29" i="22"/>
  <c r="BK43" i="33"/>
  <c r="BL26" i="22"/>
  <c r="BK44" i="33" l="1"/>
  <c r="BK45" i="33" s="1"/>
  <c r="BK6" i="19" l="1"/>
  <c r="BL6" i="33"/>
  <c r="BK47" i="33"/>
  <c r="BK27" i="19" l="1"/>
  <c r="BL37" i="33"/>
  <c r="BK29" i="28"/>
  <c r="BK30" i="28" s="1"/>
  <c r="BL28" i="28"/>
  <c r="BL18" i="22"/>
  <c r="BK9" i="19"/>
  <c r="BK24" i="19" l="1"/>
  <c r="BL70" i="15"/>
  <c r="BK29" i="19"/>
  <c r="BK31" i="19" s="1"/>
  <c r="BL17" i="22" s="1"/>
  <c r="BK18" i="28"/>
  <c r="BL71" i="15" l="1"/>
  <c r="BL38" i="33" s="1"/>
  <c r="BL39" i="33" s="1"/>
  <c r="BL40" i="33" s="1"/>
  <c r="BL41" i="33" s="1"/>
  <c r="BL43" i="33" s="1"/>
  <c r="BK39" i="19"/>
  <c r="BK19" i="28"/>
  <c r="BL12" i="22"/>
  <c r="BL13" i="22" l="1"/>
  <c r="BK24" i="28"/>
  <c r="BK26" i="28" s="1"/>
  <c r="BK32" i="28" s="1"/>
  <c r="BL44" i="33"/>
  <c r="BL47" i="33" s="1"/>
  <c r="BL72" i="15"/>
  <c r="BL27" i="19" l="1"/>
  <c r="BM37" i="33"/>
  <c r="BM24" i="22"/>
  <c r="BM26" i="22" s="1"/>
  <c r="BL6" i="28"/>
  <c r="BL11" i="28" s="1"/>
  <c r="BL76" i="15"/>
  <c r="BL35" i="19" s="1"/>
  <c r="BL36" i="19" s="1"/>
  <c r="BL73" i="15"/>
  <c r="BL45" i="33"/>
  <c r="BL14" i="22"/>
  <c r="BL6" i="19" l="1"/>
  <c r="BM6" i="33"/>
  <c r="BM70" i="15"/>
  <c r="BL19" i="22"/>
  <c r="BL29" i="22"/>
  <c r="BL18" i="28"/>
  <c r="BL19" i="28" s="1"/>
  <c r="BL24" i="28" s="1"/>
  <c r="BL26" i="28" s="1"/>
  <c r="BL29" i="19"/>
  <c r="BL31" i="19" s="1"/>
  <c r="BM17" i="22" s="1"/>
  <c r="BM71" i="15" l="1"/>
  <c r="BM38" i="33" s="1"/>
  <c r="BM39" i="33" s="1"/>
  <c r="BM40" i="33" s="1"/>
  <c r="BM41" i="33" s="1"/>
  <c r="BM43" i="33" s="1"/>
  <c r="BM18" i="22"/>
  <c r="BL29" i="28"/>
  <c r="BL30" i="28" s="1"/>
  <c r="BL32" i="28" s="1"/>
  <c r="BM28" i="28"/>
  <c r="BL9" i="19"/>
  <c r="BM44" i="33" l="1"/>
  <c r="BM47" i="33" s="1"/>
  <c r="BM12" i="22"/>
  <c r="BM13" i="22" s="1"/>
  <c r="BM14" i="22" s="1"/>
  <c r="BL24" i="19"/>
  <c r="BL39" i="19" s="1"/>
  <c r="BM72" i="15"/>
  <c r="BN24" i="22" l="1"/>
  <c r="BN26" i="22" s="1"/>
  <c r="BM6" i="28"/>
  <c r="BM11" i="28" s="1"/>
  <c r="BM76" i="15"/>
  <c r="BM35" i="19" s="1"/>
  <c r="BM36" i="19" s="1"/>
  <c r="BM73" i="15"/>
  <c r="BM19" i="22"/>
  <c r="BM29" i="22"/>
  <c r="BM27" i="19"/>
  <c r="BN37" i="33"/>
  <c r="BM45" i="33"/>
  <c r="BM18" i="28" l="1"/>
  <c r="BM19" i="28" s="1"/>
  <c r="BM24" i="28" s="1"/>
  <c r="BM26" i="28" s="1"/>
  <c r="BM29" i="19"/>
  <c r="BM31" i="19" s="1"/>
  <c r="BN17" i="22" s="1"/>
  <c r="BM6" i="19"/>
  <c r="BN6" i="33"/>
  <c r="BN70" i="15"/>
  <c r="BN71" i="15" l="1"/>
  <c r="BN38" i="33" s="1"/>
  <c r="BN39" i="33" s="1"/>
  <c r="BN40" i="33" s="1"/>
  <c r="BN41" i="33" s="1"/>
  <c r="BN18" i="22"/>
  <c r="BM29" i="28"/>
  <c r="BM30" i="28" s="1"/>
  <c r="BM32" i="28" s="1"/>
  <c r="BN28" i="28"/>
  <c r="BM9" i="19"/>
  <c r="BN43" i="33"/>
  <c r="BN12" i="22" l="1"/>
  <c r="BN13" i="22" s="1"/>
  <c r="BN14" i="22" s="1"/>
  <c r="BM24" i="19"/>
  <c r="BM39" i="19" s="1"/>
  <c r="BN44" i="33"/>
  <c r="BN47" i="33" s="1"/>
  <c r="BN72" i="15"/>
  <c r="BN27" i="19" l="1"/>
  <c r="BO37" i="33"/>
  <c r="BN45" i="33"/>
  <c r="BO24" i="22"/>
  <c r="BO26" i="22" s="1"/>
  <c r="BN6" i="28"/>
  <c r="BN11" i="28" s="1"/>
  <c r="BN73" i="15"/>
  <c r="BN76" i="15"/>
  <c r="BN35" i="19" s="1"/>
  <c r="BN36" i="19" s="1"/>
  <c r="BN19" i="22"/>
  <c r="BN29" i="22"/>
  <c r="BN6" i="19" l="1"/>
  <c r="BO6" i="33"/>
  <c r="BO70" i="15"/>
  <c r="BN18" i="28"/>
  <c r="BN19" i="28" s="1"/>
  <c r="BN24" i="28" s="1"/>
  <c r="BN26" i="28" s="1"/>
  <c r="BN29" i="19"/>
  <c r="BN31" i="19" s="1"/>
  <c r="BO17" i="22" s="1"/>
  <c r="BO71" i="15" l="1"/>
  <c r="BO38" i="33" s="1"/>
  <c r="BO39" i="33" s="1"/>
  <c r="BO40" i="33" s="1"/>
  <c r="BO41" i="33" s="1"/>
  <c r="BO43" i="33" s="1"/>
  <c r="BO18" i="22"/>
  <c r="BN29" i="28"/>
  <c r="BN30" i="28" s="1"/>
  <c r="BN32" i="28" s="1"/>
  <c r="BO28" i="28"/>
  <c r="BN9" i="19"/>
  <c r="BO44" i="33" l="1"/>
  <c r="BO47" i="33" s="1"/>
  <c r="BO12" i="22"/>
  <c r="BO13" i="22" s="1"/>
  <c r="BO14" i="22" s="1"/>
  <c r="BN24" i="19"/>
  <c r="BN39" i="19" s="1"/>
  <c r="BO72" i="15"/>
  <c r="BO19" i="22" l="1"/>
  <c r="BO29" i="22"/>
  <c r="BP24" i="22"/>
  <c r="BP26" i="22" s="1"/>
  <c r="BO6" i="28"/>
  <c r="BO11" i="28" s="1"/>
  <c r="BO73" i="15"/>
  <c r="BO76" i="15"/>
  <c r="BO35" i="19" s="1"/>
  <c r="BO36" i="19" s="1"/>
  <c r="BO27" i="19"/>
  <c r="BP37" i="33"/>
  <c r="BO45" i="33"/>
  <c r="BO6" i="19" l="1"/>
  <c r="BP6" i="33"/>
  <c r="BO18" i="28"/>
  <c r="BO19" i="28" s="1"/>
  <c r="BO24" i="28" s="1"/>
  <c r="BO26" i="28" s="1"/>
  <c r="BO29" i="19"/>
  <c r="BO31" i="19" s="1"/>
  <c r="BP17" i="22" s="1"/>
  <c r="BP70" i="15"/>
  <c r="BP71" i="15" l="1"/>
  <c r="BP38" i="33" s="1"/>
  <c r="BP39" i="33" s="1"/>
  <c r="BP40" i="33" s="1"/>
  <c r="BP41" i="33" s="1"/>
  <c r="BP43" i="33" s="1"/>
  <c r="BP18" i="22"/>
  <c r="BO29" i="28"/>
  <c r="BO30" i="28" s="1"/>
  <c r="BO32" i="28" s="1"/>
  <c r="BP28" i="28"/>
  <c r="BO9" i="19"/>
  <c r="BP44" i="33" l="1"/>
  <c r="BP47" i="33" s="1"/>
  <c r="BP12" i="22"/>
  <c r="BP13" i="22" s="1"/>
  <c r="BP14" i="22" s="1"/>
  <c r="BO24" i="19"/>
  <c r="BO39" i="19" s="1"/>
  <c r="BP72" i="15"/>
  <c r="BP19" i="22" l="1"/>
  <c r="BP29" i="22"/>
  <c r="BQ24" i="22"/>
  <c r="BQ26" i="22" s="1"/>
  <c r="BP6" i="28"/>
  <c r="BP11" i="28" s="1"/>
  <c r="BP76" i="15"/>
  <c r="BP35" i="19" s="1"/>
  <c r="BP36" i="19" s="1"/>
  <c r="BP73" i="15"/>
  <c r="BP27" i="19"/>
  <c r="BQ37" i="33"/>
  <c r="BP45" i="33"/>
  <c r="BP18" i="28" l="1"/>
  <c r="BP19" i="28" s="1"/>
  <c r="BP24" i="28" s="1"/>
  <c r="BP26" i="28" s="1"/>
  <c r="BP29" i="19"/>
  <c r="BP31" i="19" s="1"/>
  <c r="BQ17" i="22" s="1"/>
  <c r="BP6" i="19"/>
  <c r="BQ6" i="33"/>
  <c r="BQ70" i="15"/>
  <c r="BQ18" i="22" l="1"/>
  <c r="BP29" i="28"/>
  <c r="BP30" i="28" s="1"/>
  <c r="BQ28" i="28"/>
  <c r="BP9" i="19"/>
  <c r="BQ71" i="15"/>
  <c r="BQ38" i="33" s="1"/>
  <c r="BQ39" i="33" s="1"/>
  <c r="BQ40" i="33" s="1"/>
  <c r="BQ41" i="33" s="1"/>
  <c r="BQ43" i="33" s="1"/>
  <c r="BP32" i="28"/>
  <c r="BQ44" i="33" l="1"/>
  <c r="BQ47" i="33" s="1"/>
  <c r="BQ72" i="15"/>
  <c r="BQ12" i="22"/>
  <c r="BQ13" i="22" s="1"/>
  <c r="BQ14" i="22" s="1"/>
  <c r="BP24" i="19"/>
  <c r="BP39" i="19" s="1"/>
  <c r="BQ19" i="22" l="1"/>
  <c r="BQ29" i="22"/>
  <c r="BR24" i="22"/>
  <c r="BR26" i="22" s="1"/>
  <c r="BQ6" i="28"/>
  <c r="BQ11" i="28" s="1"/>
  <c r="BQ76" i="15"/>
  <c r="BQ35" i="19" s="1"/>
  <c r="BQ36" i="19" s="1"/>
  <c r="BQ73" i="15"/>
  <c r="BQ27" i="19"/>
  <c r="BR37" i="33"/>
  <c r="BQ45" i="33"/>
  <c r="BQ18" i="28" l="1"/>
  <c r="BQ19" i="28" s="1"/>
  <c r="BQ24" i="28" s="1"/>
  <c r="BQ26" i="28" s="1"/>
  <c r="BQ29" i="19"/>
  <c r="BQ31" i="19" s="1"/>
  <c r="BR17" i="22" s="1"/>
  <c r="BQ6" i="19"/>
  <c r="BR6" i="33"/>
  <c r="BR70" i="15"/>
  <c r="I37" i="33"/>
  <c r="BR71" i="15" l="1"/>
  <c r="BR72" i="15" s="1"/>
  <c r="I70" i="15"/>
  <c r="BR18" i="22"/>
  <c r="BQ29" i="28"/>
  <c r="BQ30" i="28" s="1"/>
  <c r="BQ32" i="28" s="1"/>
  <c r="BR28" i="28"/>
  <c r="BQ9" i="19"/>
  <c r="I6" i="33"/>
  <c r="BR12" i="22" l="1"/>
  <c r="BR13" i="22" s="1"/>
  <c r="BR14" i="22" s="1"/>
  <c r="BQ24" i="19"/>
  <c r="BQ39" i="19" s="1"/>
  <c r="BR38" i="33"/>
  <c r="I71" i="15"/>
  <c r="BS24" i="22"/>
  <c r="BR6" i="28"/>
  <c r="BR76" i="15"/>
  <c r="BR73" i="15"/>
  <c r="I72" i="15"/>
  <c r="BR11" i="28" l="1"/>
  <c r="I6" i="28"/>
  <c r="I11" i="28" s="1"/>
  <c r="AL27" i="53" s="1"/>
  <c r="BS26" i="22"/>
  <c r="J24" i="22"/>
  <c r="J26" i="22" s="1"/>
  <c r="BR35" i="19"/>
  <c r="I76" i="15"/>
  <c r="I38" i="33"/>
  <c r="I39" i="33" s="1"/>
  <c r="I40" i="33" s="1"/>
  <c r="BR39" i="33"/>
  <c r="BR40" i="33" s="1"/>
  <c r="BR41" i="33" s="1"/>
  <c r="I73" i="15"/>
  <c r="AL14" i="53"/>
  <c r="BR19" i="22"/>
  <c r="BR29" i="22"/>
  <c r="I41" i="33" l="1"/>
  <c r="BR43" i="33"/>
  <c r="I35" i="19"/>
  <c r="BR36" i="19"/>
  <c r="I36" i="19" s="1"/>
  <c r="AL18" i="53" s="1"/>
  <c r="BR44" i="33" l="1"/>
  <c r="BR45" i="33" s="1"/>
  <c r="I43" i="33"/>
  <c r="BR6" i="19" l="1"/>
  <c r="I45" i="33"/>
  <c r="AL24" i="53" s="1"/>
  <c r="I44" i="33"/>
  <c r="AL23" i="53" s="1"/>
  <c r="BR47" i="33"/>
  <c r="I47" i="33" l="1"/>
  <c r="AL25" i="53" s="1"/>
  <c r="BR27" i="19"/>
  <c r="BS18" i="22"/>
  <c r="BR9" i="19"/>
  <c r="I6" i="19"/>
  <c r="I9" i="19" s="1"/>
  <c r="BR29" i="28"/>
  <c r="BR24" i="19" l="1"/>
  <c r="BR18" i="28"/>
  <c r="I27" i="19"/>
  <c r="BR29" i="19"/>
  <c r="I29" i="28"/>
  <c r="I30" i="28" s="1"/>
  <c r="BR30" i="28"/>
  <c r="J18" i="22"/>
  <c r="BT18" i="22"/>
  <c r="C18" i="22" s="1"/>
  <c r="BR19" i="28" l="1"/>
  <c r="I18" i="28"/>
  <c r="I24" i="19"/>
  <c r="BR31" i="19"/>
  <c r="I29" i="19"/>
  <c r="BS12" i="22"/>
  <c r="BS17" i="22" l="1"/>
  <c r="I31" i="19"/>
  <c r="AL17" i="53" s="1"/>
  <c r="AL16" i="53"/>
  <c r="BS13" i="22"/>
  <c r="J12" i="22"/>
  <c r="BR39" i="19"/>
  <c r="BR24" i="28"/>
  <c r="BR26" i="28" s="1"/>
  <c r="BR32" i="28" s="1"/>
  <c r="I19" i="28"/>
  <c r="I24" i="28" s="1"/>
  <c r="I39" i="19" l="1"/>
  <c r="BS14" i="22"/>
  <c r="BT13" i="22"/>
  <c r="J13" i="22"/>
  <c r="I26" i="28"/>
  <c r="I32" i="28" s="1"/>
  <c r="AL29" i="53"/>
  <c r="BT17" i="22"/>
  <c r="C17" i="22" s="1"/>
  <c r="J17" i="22"/>
  <c r="BT14" i="22" l="1"/>
  <c r="C13" i="22"/>
  <c r="BS19" i="22"/>
  <c r="BS29" i="22"/>
  <c r="BT29" i="22" l="1"/>
  <c r="BT19" i="22"/>
  <c r="C14" i="22"/>
  <c r="AL31" i="53" s="1"/>
  <c r="J14" i="22"/>
  <c r="J19" i="22" s="1"/>
  <c r="C29" i="22" l="1"/>
  <c r="J29" i="22"/>
  <c r="J30" i="22" s="1"/>
  <c r="C30" i="22" l="1"/>
  <c r="C19" i="22"/>
  <c r="S17" i="57" s="1"/>
  <c r="AL32" i="5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bldig</author>
  </authors>
  <commentList>
    <comment ref="D8" authorId="0" shapeId="0" xr:uid="{0D83468E-E739-4FEC-91DE-0BDC09EAEC18}">
      <text>
        <r>
          <rPr>
            <u/>
            <sz val="9.5"/>
            <color indexed="81"/>
            <rFont val="Calibri"/>
            <family val="2"/>
          </rPr>
          <t>Enter up to 9 capital infusion events</t>
        </r>
        <r>
          <rPr>
            <sz val="9.5"/>
            <color indexed="81"/>
            <rFont val="Calibri"/>
            <family val="2"/>
          </rPr>
          <t xml:space="preserve">: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 xml:space="preserve">Month of event  (m.0 = seed funding)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>Equity</t>
        </r>
        <r>
          <rPr>
            <sz val="8"/>
            <color indexed="81"/>
            <rFont val="Calibri"/>
            <family val="2"/>
          </rPr>
          <t xml:space="preserve">  (</t>
        </r>
        <r>
          <rPr>
            <sz val="9.5"/>
            <color indexed="81"/>
            <rFont val="Calibri"/>
            <family val="2"/>
          </rPr>
          <t>preferred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common stock</t>
        </r>
        <r>
          <rPr>
            <sz val="8"/>
            <color indexed="81"/>
            <rFont val="Calibri"/>
            <family val="2"/>
          </rPr>
          <t>)</t>
        </r>
        <r>
          <rPr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>Debt</t>
        </r>
        <r>
          <rPr>
            <sz val="8"/>
            <color indexed="81"/>
            <rFont val="Calibri"/>
            <family val="2"/>
          </rPr>
          <t xml:space="preserve">  (</t>
        </r>
        <r>
          <rPr>
            <sz val="9.5"/>
            <color indexed="81"/>
            <rFont val="Calibri"/>
            <family val="2"/>
          </rPr>
          <t>short-term notes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long-term loans</t>
        </r>
        <r>
          <rPr>
            <sz val="8"/>
            <color indexed="81"/>
            <rFont val="Calibri"/>
            <family val="2"/>
          </rPr>
          <t>)</t>
        </r>
      </text>
    </comment>
    <comment ref="L8" authorId="0" shapeId="0" xr:uid="{144D5B03-2506-4F40-B836-F548F3BA54CA}">
      <text>
        <r>
          <rPr>
            <u/>
            <sz val="9.5"/>
            <color indexed="81"/>
            <rFont val="Calibri"/>
            <family val="2"/>
          </rPr>
          <t>Enter valuation parameters</t>
        </r>
        <r>
          <rPr>
            <sz val="9.5"/>
            <color indexed="81"/>
            <rFont val="Calibri"/>
            <family val="2"/>
          </rPr>
          <t>: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Cost of capital</t>
        </r>
        <r>
          <rPr>
            <u/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Short-term debt </t>
        </r>
        <r>
          <rPr>
            <sz val="8"/>
            <color indexed="81"/>
            <rFont val="Calibri"/>
            <family val="2"/>
          </rPr>
          <t>(</t>
        </r>
        <r>
          <rPr>
            <sz val="9.5"/>
            <color indexed="81"/>
            <rFont val="Calibri"/>
            <family val="2"/>
          </rPr>
          <t>notes</t>
        </r>
        <r>
          <rPr>
            <sz val="8"/>
            <color indexed="81"/>
            <rFont val="Calibri"/>
            <family val="2"/>
          </rPr>
          <t>)</t>
        </r>
        <r>
          <rPr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Long-term debt </t>
        </r>
        <r>
          <rPr>
            <sz val="8"/>
            <color indexed="81"/>
            <rFont val="Calibri"/>
            <family val="2"/>
          </rPr>
          <t>(</t>
        </r>
        <r>
          <rPr>
            <sz val="9.5"/>
            <color indexed="81"/>
            <rFont val="Calibri"/>
            <family val="2"/>
          </rPr>
          <t>loans</t>
        </r>
        <r>
          <rPr>
            <sz val="8"/>
            <color indexed="81"/>
            <rFont val="Calibri"/>
            <family val="2"/>
          </rPr>
          <t>)</t>
        </r>
        <r>
          <rPr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Line of Credit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Equity </t>
        </r>
        <r>
          <rPr>
            <sz val="8"/>
            <color indexed="81"/>
            <rFont val="Calibri"/>
            <family val="2"/>
          </rPr>
          <t>(</t>
        </r>
        <r>
          <rPr>
            <sz val="9.5"/>
            <color indexed="81"/>
            <rFont val="Calibri"/>
            <family val="2"/>
          </rPr>
          <t>preferred</t>
        </r>
        <r>
          <rPr>
            <sz val="8"/>
            <color indexed="81"/>
            <rFont val="Calibri"/>
            <family val="2"/>
          </rPr>
          <t>/</t>
        </r>
        <r>
          <rPr>
            <sz val="9.5"/>
            <color indexed="81"/>
            <rFont val="Calibri"/>
            <family val="2"/>
          </rPr>
          <t>common</t>
        </r>
        <r>
          <rPr>
            <sz val="8"/>
            <color indexed="81"/>
            <rFont val="Calibri"/>
            <family val="2"/>
          </rPr>
          <t>)</t>
        </r>
        <r>
          <rPr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 xml:space="preserve">Market valuation
  </t>
        </r>
        <r>
          <rPr>
            <sz val="9"/>
            <color indexed="81"/>
            <rFont val="Calibri"/>
            <family val="2"/>
          </rPr>
          <t xml:space="preserve">   - </t>
        </r>
        <r>
          <rPr>
            <sz val="9.5"/>
            <color indexed="81"/>
            <rFont val="Calibri"/>
            <family val="2"/>
          </rPr>
          <t>Price</t>
        </r>
        <r>
          <rPr>
            <sz val="8"/>
            <color indexed="81"/>
            <rFont val="Calibri"/>
            <family val="2"/>
          </rPr>
          <t>/</t>
        </r>
        <r>
          <rPr>
            <sz val="9.5"/>
            <color indexed="81"/>
            <rFont val="Calibri"/>
            <family val="2"/>
          </rPr>
          <t xml:space="preserve">Sales ratio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>Price</t>
        </r>
        <r>
          <rPr>
            <sz val="8"/>
            <color indexed="81"/>
            <rFont val="Calibri"/>
            <family val="2"/>
          </rPr>
          <t>/</t>
        </r>
        <r>
          <rPr>
            <sz val="9.5"/>
            <color indexed="81"/>
            <rFont val="Calibri"/>
            <family val="2"/>
          </rPr>
          <t xml:space="preserve">Earnings raio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 xml:space="preserve">Discounted CF valuation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>Terminal growth rate</t>
        </r>
      </text>
    </comment>
    <comment ref="R8" authorId="0" shapeId="0" xr:uid="{0BEDF8B4-CD1A-4E9D-979A-21780361871B}">
      <text>
        <r>
          <rPr>
            <u/>
            <sz val="9.5"/>
            <color indexed="81"/>
            <rFont val="Calibri"/>
            <family val="2"/>
          </rPr>
          <t>Enter working capital parameters</t>
        </r>
        <r>
          <rPr>
            <sz val="9.5"/>
            <color indexed="81"/>
            <rFont val="Calibri"/>
            <family val="2"/>
          </rPr>
          <t>:</t>
        </r>
        <r>
          <rPr>
            <u/>
            <sz val="9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>Collection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 xml:space="preserve">Payment terms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Cash upon sale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>30</t>
        </r>
        <r>
          <rPr>
            <sz val="8"/>
            <color indexed="81"/>
            <rFont val="Calibri"/>
            <family val="2"/>
          </rPr>
          <t xml:space="preserve"> / </t>
        </r>
        <r>
          <rPr>
            <sz val="9.5"/>
            <color indexed="81"/>
            <rFont val="Calibri"/>
            <family val="2"/>
          </rPr>
          <t>60</t>
        </r>
        <r>
          <rPr>
            <sz val="8"/>
            <color indexed="81"/>
            <rFont val="Calibri"/>
            <family val="2"/>
          </rPr>
          <t xml:space="preserve"> / </t>
        </r>
        <r>
          <rPr>
            <sz val="9.5"/>
            <color indexed="81"/>
            <rFont val="Calibri"/>
            <family val="2"/>
          </rPr>
          <t xml:space="preserve">90 days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 xml:space="preserve">Financial controls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Inventory as % of COGS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Commissions a % of Sales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Income tax rate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Minimum cash-on-hand
 •  Dividend schedule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 xml:space="preserve">Month
</t>
        </r>
        <r>
          <rPr>
            <sz val="9"/>
            <color indexed="81"/>
            <rFont val="Calibri"/>
            <family val="2"/>
          </rPr>
          <t xml:space="preserve">     - </t>
        </r>
        <r>
          <rPr>
            <sz val="9.5"/>
            <color indexed="81"/>
            <rFont val="Calibri"/>
            <family val="2"/>
          </rPr>
          <t>Amount</t>
        </r>
      </text>
    </comment>
    <comment ref="Z8" authorId="0" shapeId="0" xr:uid="{B5476A7C-40AE-435C-9ED5-5D1C9585D662}">
      <text>
        <r>
          <rPr>
            <u/>
            <sz val="9.5"/>
            <color indexed="81"/>
            <rFont val="Calibri"/>
            <family val="2"/>
          </rPr>
          <t>Enter up to 10 capital investments: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Investment name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Month (1-60) of purchase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Number of months to depreciate over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Purchase price</t>
        </r>
        <r>
          <rPr>
            <sz val="4"/>
            <color indexed="81"/>
            <rFont val="Calibri"/>
            <family val="2"/>
          </rPr>
          <t xml:space="preserve">
</t>
        </r>
        <r>
          <rPr>
            <b/>
            <i/>
            <sz val="8.5"/>
            <color indexed="81"/>
            <rFont val="Calibri"/>
            <family val="2"/>
          </rPr>
          <t>Note 1:</t>
        </r>
        <r>
          <rPr>
            <b/>
            <i/>
            <sz val="9"/>
            <color indexed="81"/>
            <rFont val="Calibri"/>
            <family val="2"/>
          </rPr>
          <t xml:space="preserve"> </t>
        </r>
        <r>
          <rPr>
            <i/>
            <sz val="9"/>
            <color indexed="81"/>
            <rFont val="Calibri"/>
            <family val="2"/>
          </rPr>
          <t xml:space="preserve">Model assumes depreciation will extend
                beyond m.60 if scheduled to do so.
</t>
        </r>
        <r>
          <rPr>
            <b/>
            <i/>
            <sz val="8.5"/>
            <color indexed="81"/>
            <rFont val="Calibri"/>
            <family val="2"/>
          </rPr>
          <t>Note 2:</t>
        </r>
        <r>
          <rPr>
            <i/>
            <sz val="9"/>
            <color indexed="81"/>
            <rFont val="Calibri"/>
            <family val="2"/>
          </rPr>
          <t xml:space="preserve"> Land / Property does not depreciate;
              # Mos must = 1</t>
        </r>
      </text>
    </comment>
    <comment ref="D23" authorId="0" shapeId="0" xr:uid="{0CFC0683-40FD-4C3B-B184-670FFD6D9EA6}">
      <text>
        <r>
          <rPr>
            <u/>
            <sz val="9.5"/>
            <color indexed="81"/>
            <rFont val="Calibri"/>
            <family val="2"/>
          </rPr>
          <t>Enter up to 10 product SKUs</t>
        </r>
        <r>
          <rPr>
            <sz val="9.5"/>
            <color indexed="81"/>
            <rFont val="Calibri"/>
            <family val="2"/>
          </rPr>
          <t>: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Product name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Year 1 unit sales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annual growth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Year 1 unit price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annual growth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Year 1 unit cost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annual growth</t>
        </r>
      </text>
    </comment>
    <comment ref="R23" authorId="0" shapeId="0" xr:uid="{2FDA56D5-D749-4647-956F-274657474DA3}">
      <text>
        <r>
          <rPr>
            <u/>
            <sz val="9.5"/>
            <color indexed="81"/>
            <rFont val="Calibri"/>
            <family val="2"/>
          </rPr>
          <t>Enter up to 9 departments</t>
        </r>
        <r>
          <rPr>
            <sz val="9.5"/>
            <color indexed="81"/>
            <rFont val="Calibri"/>
            <family val="2"/>
          </rPr>
          <t>: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Department name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Headcount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Average base salary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 xml:space="preserve">Avg annual salary increase
</t>
        </r>
        <r>
          <rPr>
            <sz val="9"/>
            <color indexed="81"/>
            <rFont val="Calibri"/>
            <family val="2"/>
          </rPr>
          <t xml:space="preserve"> •  </t>
        </r>
        <r>
          <rPr>
            <sz val="9.5"/>
            <color indexed="81"/>
            <rFont val="Calibri"/>
            <family val="2"/>
          </rPr>
          <t>Salary load for benefits</t>
        </r>
        <r>
          <rPr>
            <sz val="8"/>
            <color indexed="81"/>
            <rFont val="Calibri"/>
            <family val="2"/>
          </rPr>
          <t xml:space="preserve"> &amp; </t>
        </r>
        <r>
          <rPr>
            <sz val="9.5"/>
            <color indexed="81"/>
            <rFont val="Calibri"/>
            <family val="2"/>
          </rPr>
          <t>taxes</t>
        </r>
      </text>
    </comment>
    <comment ref="Z23" authorId="0" shapeId="0" xr:uid="{89265F9B-D0EB-4E43-88FC-E70F6B0F5E4B}">
      <text>
        <r>
          <rPr>
            <u/>
            <sz val="9.5"/>
            <color indexed="81"/>
            <rFont val="Calibri"/>
            <family val="2"/>
          </rPr>
          <t>Enter up to 10 expenses</t>
        </r>
        <r>
          <rPr>
            <sz val="9.5"/>
            <color indexed="81"/>
            <rFont val="Calibri"/>
            <family val="2"/>
          </rPr>
          <t>: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Expense name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Select Category:</t>
        </r>
        <r>
          <rPr>
            <i/>
            <sz val="8.5"/>
            <color indexed="81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      - </t>
        </r>
        <r>
          <rPr>
            <i/>
            <sz val="9"/>
            <color indexed="81"/>
            <rFont val="Calibri"/>
            <family val="2"/>
          </rPr>
          <t xml:space="preserve">General &amp; Administrative
</t>
        </r>
        <r>
          <rPr>
            <sz val="9"/>
            <color indexed="81"/>
            <rFont val="Calibri"/>
            <family val="2"/>
          </rPr>
          <t xml:space="preserve">      - </t>
        </r>
        <r>
          <rPr>
            <i/>
            <sz val="9"/>
            <color indexed="81"/>
            <rFont val="Calibri"/>
            <family val="2"/>
          </rPr>
          <t xml:space="preserve">Sales &amp; Marketing
</t>
        </r>
        <r>
          <rPr>
            <sz val="9"/>
            <color indexed="81"/>
            <rFont val="Calibri"/>
            <family val="2"/>
          </rPr>
          <t xml:space="preserve">      - </t>
        </r>
        <r>
          <rPr>
            <i/>
            <sz val="9"/>
            <color indexed="81"/>
            <rFont val="Calibri"/>
            <family val="2"/>
          </rPr>
          <t>Research &amp; Development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Year 1 amount</t>
        </r>
        <r>
          <rPr>
            <sz val="9"/>
            <color indexed="81"/>
            <rFont val="Calibri"/>
            <family val="2"/>
          </rPr>
          <t xml:space="preserve">
 •  </t>
        </r>
        <r>
          <rPr>
            <sz val="9.5"/>
            <color indexed="81"/>
            <rFont val="Calibri"/>
            <family val="2"/>
          </rPr>
          <t>Annual growth rate</t>
        </r>
      </text>
    </comment>
  </commentList>
</comments>
</file>

<file path=xl/sharedStrings.xml><?xml version="1.0" encoding="utf-8"?>
<sst xmlns="http://schemas.openxmlformats.org/spreadsheetml/2006/main" count="399" uniqueCount="292">
  <si>
    <t>Net Income</t>
  </si>
  <si>
    <t>EBIT</t>
  </si>
  <si>
    <t>Interest Expense</t>
  </si>
  <si>
    <t>Cash</t>
  </si>
  <si>
    <t>Accounts Receivable</t>
  </si>
  <si>
    <t>Accounts Payable</t>
  </si>
  <si>
    <t>Retained Earnings</t>
  </si>
  <si>
    <t>Common Stock</t>
  </si>
  <si>
    <t>Preferred Stock</t>
  </si>
  <si>
    <t>EBITDA</t>
  </si>
  <si>
    <t>Inventory</t>
  </si>
  <si>
    <t>Revenue</t>
  </si>
  <si>
    <t>Overhead</t>
  </si>
  <si>
    <t>Income tax</t>
  </si>
  <si>
    <t>Payroll</t>
  </si>
  <si>
    <t>Ending Cash Balance</t>
  </si>
  <si>
    <t>COGS</t>
  </si>
  <si>
    <t>Price</t>
  </si>
  <si>
    <t>Equity</t>
  </si>
  <si>
    <t>Assets</t>
  </si>
  <si>
    <t>Units</t>
  </si>
  <si>
    <t>Beginning Cash Bal</t>
  </si>
  <si>
    <t>y/y</t>
  </si>
  <si>
    <t>New Equity</t>
  </si>
  <si>
    <t>New Debt</t>
  </si>
  <si>
    <t>30-day</t>
  </si>
  <si>
    <t>60-day</t>
  </si>
  <si>
    <t>90-day</t>
  </si>
  <si>
    <t>Capital Outlays</t>
  </si>
  <si>
    <t>(Dividends)</t>
  </si>
  <si>
    <t>Forecasted Sales</t>
  </si>
  <si>
    <t>Dividends</t>
  </si>
  <si>
    <t>Cash from Operations</t>
  </si>
  <si>
    <t>Cash from Investing</t>
  </si>
  <si>
    <t>Cash from Financing</t>
  </si>
  <si>
    <t>Current Assets</t>
  </si>
  <si>
    <t>Depreciation</t>
  </si>
  <si>
    <t>Valuation</t>
  </si>
  <si>
    <t>Collections</t>
  </si>
  <si>
    <t>Payments</t>
  </si>
  <si>
    <t>Overhead Expense</t>
  </si>
  <si>
    <t>Payroll Expense</t>
  </si>
  <si>
    <t>Accum. Depreciation</t>
  </si>
  <si>
    <t>Liabilities</t>
  </si>
  <si>
    <t>Disbursements</t>
  </si>
  <si>
    <t>Reconcile Balance Sheet</t>
  </si>
  <si>
    <t>Check Balance</t>
  </si>
  <si>
    <t>Cash from Debt</t>
  </si>
  <si>
    <t>Cash from Equity</t>
  </si>
  <si>
    <t>Capital Expenditures</t>
  </si>
  <si>
    <t>Forecasted COGS</t>
  </si>
  <si>
    <t>LOC Balance</t>
  </si>
  <si>
    <t>Pay</t>
  </si>
  <si>
    <t>Collect</t>
  </si>
  <si>
    <t>Net Fixed Assets</t>
  </si>
  <si>
    <t>Ending Cash</t>
  </si>
  <si>
    <t>Starting Cash</t>
  </si>
  <si>
    <t>Unadjusted cash</t>
  </si>
  <si>
    <t>Stable</t>
  </si>
  <si>
    <t>Liquidity</t>
  </si>
  <si>
    <t>Efficiency</t>
  </si>
  <si>
    <t>Leverage</t>
  </si>
  <si>
    <t>Profitability</t>
  </si>
  <si>
    <t>Current ratio</t>
  </si>
  <si>
    <t>Debt to Equity</t>
  </si>
  <si>
    <t>KPI</t>
  </si>
  <si>
    <t>Name</t>
  </si>
  <si>
    <t>Description</t>
  </si>
  <si>
    <t>Formula</t>
  </si>
  <si>
    <t>CA/CL</t>
  </si>
  <si>
    <t>Debt/Equity</t>
  </si>
  <si>
    <t>Income/Sales</t>
  </si>
  <si>
    <t>Ratio</t>
  </si>
  <si>
    <t>Working Capital / Total Assets</t>
  </si>
  <si>
    <t>Retained Earnings / Total Assets</t>
  </si>
  <si>
    <t>EBIT / Total Assets</t>
  </si>
  <si>
    <t>Mkt Vallue of Equity / Total Debt</t>
  </si>
  <si>
    <t>Sales / Total Assets</t>
  </si>
  <si>
    <t>Z-Score</t>
  </si>
  <si>
    <t>Test</t>
  </si>
  <si>
    <t>Outlook</t>
  </si>
  <si>
    <t>Invested Capital</t>
  </si>
  <si>
    <t>Excess Profit</t>
  </si>
  <si>
    <t>Economic Profit</t>
  </si>
  <si>
    <t xml:space="preserve">EBIT * (1-tax rate) </t>
  </si>
  <si>
    <t>Line of credit</t>
  </si>
  <si>
    <t>Sales</t>
  </si>
  <si>
    <t>Inventory outlay</t>
  </si>
  <si>
    <t>`</t>
  </si>
  <si>
    <t>Cash Disbursed</t>
  </si>
  <si>
    <t>Taxes</t>
  </si>
  <si>
    <t>Accounts payable</t>
  </si>
  <si>
    <t>Current Liabilities</t>
  </si>
  <si>
    <t>∆ Cash on Balance Sheet</t>
  </si>
  <si>
    <t>Cash Collected</t>
  </si>
  <si>
    <t>Profit margin %</t>
  </si>
  <si>
    <t>Equity Value</t>
  </si>
  <si>
    <t>Termnal</t>
  </si>
  <si>
    <t>1st mo</t>
  </si>
  <si>
    <t>FTE</t>
  </si>
  <si>
    <t>Interest on L/T debt</t>
  </si>
  <si>
    <t>Interest on Crecit fac.</t>
  </si>
  <si>
    <t>Interest on S/T debt</t>
  </si>
  <si>
    <t>Avg Sal</t>
  </si>
  <si>
    <t>Commissions</t>
  </si>
  <si>
    <t>Amt</t>
  </si>
  <si>
    <t>z &gt; 2.99</t>
  </si>
  <si>
    <t>1.81 &lt; z &lt; 2.99</t>
  </si>
  <si>
    <t>z &lt; 1.81</t>
  </si>
  <si>
    <t>Balance Sheet</t>
  </si>
  <si>
    <t>Line of Credit</t>
  </si>
  <si>
    <t>Assumptions provided by user</t>
  </si>
  <si>
    <t>Analysis</t>
  </si>
  <si>
    <t>DISCOUNTED CASH FLOW</t>
  </si>
  <si>
    <t>PEER GROUP MULTIPLE</t>
  </si>
  <si>
    <t>Calc</t>
  </si>
  <si>
    <t>Property</t>
  </si>
  <si>
    <t>Equipment</t>
  </si>
  <si>
    <t>Fixtures</t>
  </si>
  <si>
    <t>Finance</t>
  </si>
  <si>
    <t>Marketing</t>
  </si>
  <si>
    <t>Supplies</t>
  </si>
  <si>
    <t>Rent</t>
  </si>
  <si>
    <t>Utilities</t>
  </si>
  <si>
    <t>Hardware</t>
  </si>
  <si>
    <t>Software</t>
  </si>
  <si>
    <t>Admin</t>
  </si>
  <si>
    <t>Maintenance</t>
  </si>
  <si>
    <t>Executive</t>
  </si>
  <si>
    <t>Operations</t>
  </si>
  <si>
    <t>Legal</t>
  </si>
  <si>
    <t>HR</t>
  </si>
  <si>
    <t>Tech</t>
  </si>
  <si>
    <t>Bus Dev</t>
  </si>
  <si>
    <t>Intel Property</t>
  </si>
  <si>
    <t>Improvements</t>
  </si>
  <si>
    <t>Renovations</t>
  </si>
  <si>
    <t>Systems</t>
  </si>
  <si>
    <t>Vehicles</t>
  </si>
  <si>
    <t>Licenses</t>
  </si>
  <si>
    <t>Upgrades</t>
  </si>
  <si>
    <t>Cloud Storage</t>
  </si>
  <si>
    <t>plus Cash   (y5)</t>
  </si>
  <si>
    <t>y.1</t>
  </si>
  <si>
    <t>y.2</t>
  </si>
  <si>
    <t>y.3</t>
  </si>
  <si>
    <t>y.4</t>
  </si>
  <si>
    <t>y.5+</t>
  </si>
  <si>
    <t>y.5</t>
  </si>
  <si>
    <t>minus Debt   (y5)</t>
  </si>
  <si>
    <t>Assets - Current Liabilities</t>
  </si>
  <si>
    <t>Return on Invested Capital</t>
  </si>
  <si>
    <t>Weighted Avg Cost of Capital</t>
  </si>
  <si>
    <t>(ROE* % Eq) + (CoD* %Debt)</t>
  </si>
  <si>
    <t>Excess Profit * Invested Capital</t>
  </si>
  <si>
    <t>Taxed EBIT / Invested Capital</t>
  </si>
  <si>
    <t>Taxed EBIT</t>
  </si>
  <si>
    <t>Expense</t>
  </si>
  <si>
    <t>Department</t>
  </si>
  <si>
    <t># Mos</t>
  </si>
  <si>
    <t>Comm</t>
  </si>
  <si>
    <t>Notes</t>
  </si>
  <si>
    <t>Salary load</t>
  </si>
  <si>
    <t>Item</t>
  </si>
  <si>
    <t>Loans</t>
  </si>
  <si>
    <t>Earnings</t>
  </si>
  <si>
    <t>Financial Forecast &amp; Valuation</t>
  </si>
  <si>
    <t>+ Depreciation</t>
  </si>
  <si>
    <t>- CapEx</t>
  </si>
  <si>
    <t>Unlevered FCF</t>
  </si>
  <si>
    <t>Sources &amp; uses of cash</t>
  </si>
  <si>
    <t>Industry Multiple</t>
  </si>
  <si>
    <t>Oper Exp</t>
  </si>
  <si>
    <t>Debt</t>
  </si>
  <si>
    <t>Discounted Cash Flow</t>
  </si>
  <si>
    <t>In thousands</t>
  </si>
  <si>
    <t>Capital Expense</t>
  </si>
  <si>
    <t>Credit Facility</t>
  </si>
  <si>
    <t>Income St.</t>
  </si>
  <si>
    <t>Cash Flow St.</t>
  </si>
  <si>
    <t>Gross margin, operating exp, earnings</t>
  </si>
  <si>
    <t>Ratios, distress, real profit, sensitivity</t>
  </si>
  <si>
    <t>Assets, liabilities, equity</t>
  </si>
  <si>
    <t>Capital investment, depreciation</t>
  </si>
  <si>
    <t>Cash planning for ops &amp; working capital</t>
  </si>
  <si>
    <t>Discounted cash flow &amp; market multiple</t>
  </si>
  <si>
    <t>(Accum depreciation)</t>
  </si>
  <si>
    <t>OH</t>
  </si>
  <si>
    <t>Dep</t>
  </si>
  <si>
    <t>OverH</t>
  </si>
  <si>
    <t>- ∆ Wkg Cap</t>
  </si>
  <si>
    <t>+ Taxed EBIT</t>
  </si>
  <si>
    <t>Enterprise value</t>
  </si>
  <si>
    <t>Spot Entrprse Val</t>
  </si>
  <si>
    <t>LoC Balance</t>
  </si>
  <si>
    <t>Cash Balance</t>
  </si>
  <si>
    <t>Cash Flow</t>
  </si>
  <si>
    <t>Financing</t>
  </si>
  <si>
    <t>Borrow/Lend</t>
  </si>
  <si>
    <t>CapEx</t>
  </si>
  <si>
    <t>Enterprise Value</t>
  </si>
  <si>
    <t>Price/Sales ratio</t>
  </si>
  <si>
    <t>Price/Earnings ratio</t>
  </si>
  <si>
    <t>Operating Expense</t>
  </si>
  <si>
    <t>Mininum cash</t>
  </si>
  <si>
    <t>Inventory/COGS</t>
  </si>
  <si>
    <t>Income Taxes</t>
  </si>
  <si>
    <t>60-days</t>
  </si>
  <si>
    <t>90-days</t>
  </si>
  <si>
    <t>Total:</t>
  </si>
  <si>
    <t>30-days</t>
  </si>
  <si>
    <t>Cost of Capital</t>
  </si>
  <si>
    <t>S/T Notes</t>
  </si>
  <si>
    <t>Credit line</t>
  </si>
  <si>
    <t>WACC</t>
  </si>
  <si>
    <t>Pr/Sales</t>
  </si>
  <si>
    <t>Rate, y.6+</t>
  </si>
  <si>
    <t>Month</t>
  </si>
  <si>
    <t>R&amp;D</t>
  </si>
  <si>
    <t>Industry Multiples</t>
  </si>
  <si>
    <t>Terminal Growth</t>
  </si>
  <si>
    <t>Terms</t>
  </si>
  <si>
    <t>Catgry</t>
  </si>
  <si>
    <t>SKU</t>
  </si>
  <si>
    <t>G&amp;A</t>
  </si>
  <si>
    <t>S&amp;M</t>
  </si>
  <si>
    <t>WACC:</t>
  </si>
  <si>
    <t>Preferred</t>
  </si>
  <si>
    <t>Common</t>
  </si>
  <si>
    <t>Drivers</t>
  </si>
  <si>
    <t>Asset turnover</t>
  </si>
  <si>
    <t>Net margin</t>
  </si>
  <si>
    <t>Sales generated per $1 of Assets</t>
  </si>
  <si>
    <t>Product 1</t>
  </si>
  <si>
    <t>Product 2</t>
  </si>
  <si>
    <t>Product 3</t>
  </si>
  <si>
    <t>Product 4</t>
  </si>
  <si>
    <t>Product 5</t>
  </si>
  <si>
    <t>Product 6</t>
  </si>
  <si>
    <t>Product 7</t>
  </si>
  <si>
    <t>Product 8</t>
  </si>
  <si>
    <t>Product 9</t>
  </si>
  <si>
    <t>Product 10</t>
  </si>
  <si>
    <t>L/T Loans</t>
  </si>
  <si>
    <t>P/Earngs</t>
  </si>
  <si>
    <r>
      <rPr>
        <b/>
        <sz val="17"/>
        <color rgb="FF002060"/>
        <rFont val="Aptos Display"/>
        <family val="2"/>
      </rPr>
      <t>Strategic Operating Model</t>
    </r>
    <r>
      <rPr>
        <i/>
        <sz val="14.5"/>
        <color rgb="FF002060"/>
        <rFont val="Aptos Display"/>
        <family val="2"/>
      </rPr>
      <t xml:space="preserve">  </t>
    </r>
    <r>
      <rPr>
        <i/>
        <sz val="13"/>
        <color rgb="FF002060"/>
        <rFont val="Aptos Display"/>
        <family val="2"/>
      </rPr>
      <t>Enterprise Edition</t>
    </r>
  </si>
  <si>
    <t>Income Statemt</t>
  </si>
  <si>
    <r>
      <rPr>
        <b/>
        <sz val="15"/>
        <color rgb="FF002060"/>
        <rFont val="Calibri"/>
        <family val="2"/>
        <scheme val="minor"/>
      </rPr>
      <t>C</t>
    </r>
    <r>
      <rPr>
        <b/>
        <sz val="12.5"/>
        <color rgb="FF002060"/>
        <rFont val="Calibri"/>
        <family val="2"/>
        <scheme val="minor"/>
      </rPr>
      <t>APITALIZATION</t>
    </r>
  </si>
  <si>
    <r>
      <rPr>
        <b/>
        <sz val="15"/>
        <color rgb="FF002060"/>
        <rFont val="Calibri"/>
        <family val="2"/>
        <scheme val="minor"/>
      </rPr>
      <t>V</t>
    </r>
    <r>
      <rPr>
        <b/>
        <sz val="12.5"/>
        <color rgb="FF002060"/>
        <rFont val="Calibri"/>
        <family val="2"/>
        <scheme val="minor"/>
      </rPr>
      <t>ALUATION</t>
    </r>
  </si>
  <si>
    <r>
      <rPr>
        <b/>
        <sz val="15"/>
        <color rgb="FF002060"/>
        <rFont val="Calibri"/>
        <family val="2"/>
        <scheme val="minor"/>
      </rPr>
      <t>W</t>
    </r>
    <r>
      <rPr>
        <b/>
        <sz val="12.5"/>
        <color rgb="FF002060"/>
        <rFont val="Calibri"/>
        <family val="2"/>
        <scheme val="minor"/>
      </rPr>
      <t xml:space="preserve">ORKING </t>
    </r>
    <r>
      <rPr>
        <b/>
        <sz val="15"/>
        <color rgb="FF002060"/>
        <rFont val="Calibri"/>
        <family val="2"/>
        <scheme val="minor"/>
      </rPr>
      <t>C</t>
    </r>
    <r>
      <rPr>
        <b/>
        <sz val="12.5"/>
        <color rgb="FF002060"/>
        <rFont val="Calibri"/>
        <family val="2"/>
        <scheme val="minor"/>
      </rPr>
      <t>APITAL</t>
    </r>
  </si>
  <si>
    <r>
      <rPr>
        <b/>
        <sz val="15"/>
        <color rgb="FF002060"/>
        <rFont val="Calibri"/>
        <family val="2"/>
        <scheme val="minor"/>
      </rPr>
      <t>C</t>
    </r>
    <r>
      <rPr>
        <b/>
        <sz val="12.5"/>
        <color rgb="FF002060"/>
        <rFont val="Calibri"/>
        <family val="2"/>
        <scheme val="minor"/>
      </rPr>
      <t xml:space="preserve">APITAL </t>
    </r>
    <r>
      <rPr>
        <b/>
        <sz val="15"/>
        <color rgb="FF002060"/>
        <rFont val="Calibri"/>
        <family val="2"/>
        <scheme val="minor"/>
      </rPr>
      <t>E</t>
    </r>
    <r>
      <rPr>
        <b/>
        <sz val="12.5"/>
        <color rgb="FF002060"/>
        <rFont val="Calibri"/>
        <family val="2"/>
        <scheme val="minor"/>
      </rPr>
      <t>XPENDITURES</t>
    </r>
  </si>
  <si>
    <r>
      <rPr>
        <b/>
        <sz val="15"/>
        <color rgb="FF002060"/>
        <rFont val="Calibri"/>
        <family val="2"/>
        <scheme val="minor"/>
      </rPr>
      <t>5</t>
    </r>
    <r>
      <rPr>
        <b/>
        <sz val="12.5"/>
        <color rgb="FF002060"/>
        <rFont val="Calibri"/>
        <family val="2"/>
        <scheme val="minor"/>
      </rPr>
      <t>-</t>
    </r>
    <r>
      <rPr>
        <b/>
        <sz val="15"/>
        <color rgb="FF002060"/>
        <rFont val="Calibri"/>
        <family val="2"/>
        <scheme val="minor"/>
      </rPr>
      <t>Y</t>
    </r>
    <r>
      <rPr>
        <b/>
        <sz val="12.5"/>
        <color rgb="FF002060"/>
        <rFont val="Calibri"/>
        <family val="2"/>
        <scheme val="minor"/>
      </rPr>
      <t xml:space="preserve">EAR </t>
    </r>
    <r>
      <rPr>
        <b/>
        <sz val="15"/>
        <color rgb="FF002060"/>
        <rFont val="Calibri"/>
        <family val="2"/>
        <scheme val="minor"/>
      </rPr>
      <t>F</t>
    </r>
    <r>
      <rPr>
        <b/>
        <sz val="12.5"/>
        <color rgb="FF002060"/>
        <rFont val="Calibri"/>
        <family val="2"/>
        <scheme val="minor"/>
      </rPr>
      <t>ORECAST</t>
    </r>
  </si>
  <si>
    <r>
      <rPr>
        <b/>
        <sz val="15"/>
        <color rgb="FF002060"/>
        <rFont val="Calibri"/>
        <family val="2"/>
        <scheme val="minor"/>
      </rPr>
      <t>G</t>
    </r>
    <r>
      <rPr>
        <b/>
        <sz val="12.5"/>
        <color rgb="FF002060"/>
        <rFont val="Calibri"/>
        <family val="2"/>
        <scheme val="minor"/>
      </rPr>
      <t xml:space="preserve">ROSS </t>
    </r>
    <r>
      <rPr>
        <b/>
        <sz val="15"/>
        <color rgb="FF002060"/>
        <rFont val="Calibri"/>
        <family val="2"/>
        <scheme val="minor"/>
      </rPr>
      <t>M</t>
    </r>
    <r>
      <rPr>
        <b/>
        <sz val="12.5"/>
        <color rgb="FF002060"/>
        <rFont val="Calibri"/>
        <family val="2"/>
        <scheme val="minor"/>
      </rPr>
      <t>ARGIN</t>
    </r>
  </si>
  <si>
    <r>
      <rPr>
        <b/>
        <sz val="15"/>
        <color rgb="FF002060"/>
        <rFont val="Calibri"/>
        <family val="2"/>
        <scheme val="minor"/>
      </rPr>
      <t>P</t>
    </r>
    <r>
      <rPr>
        <b/>
        <sz val="12.5"/>
        <color rgb="FF002060"/>
        <rFont val="Calibri"/>
        <family val="2"/>
        <scheme val="minor"/>
      </rPr>
      <t>AYROLL</t>
    </r>
  </si>
  <si>
    <r>
      <rPr>
        <b/>
        <sz val="15"/>
        <color rgb="FF002060"/>
        <rFont val="Calibri"/>
        <family val="2"/>
        <scheme val="minor"/>
      </rPr>
      <t>O</t>
    </r>
    <r>
      <rPr>
        <b/>
        <sz val="12.5"/>
        <color rgb="FF002060"/>
        <rFont val="Calibri"/>
        <family val="2"/>
        <scheme val="minor"/>
      </rPr>
      <t>VERHEAD</t>
    </r>
  </si>
  <si>
    <r>
      <t>∑ Cash in/</t>
    </r>
    <r>
      <rPr>
        <b/>
        <sz val="9.5"/>
        <color rgb="FFFF0000"/>
        <rFont val="Calibri"/>
        <family val="2"/>
        <scheme val="minor"/>
      </rPr>
      <t>out</t>
    </r>
  </si>
  <si>
    <r>
      <t>LOC borrow/</t>
    </r>
    <r>
      <rPr>
        <sz val="9.5"/>
        <color rgb="FFFF0000"/>
        <rFont val="Calibri"/>
        <family val="2"/>
        <scheme val="minor"/>
      </rPr>
      <t>lend</t>
    </r>
  </si>
  <si>
    <r>
      <t>Cash in/</t>
    </r>
    <r>
      <rPr>
        <b/>
        <sz val="9.5"/>
        <color rgb="FFFF0000"/>
        <rFont val="Calibri"/>
        <family val="2"/>
        <scheme val="minor"/>
      </rPr>
      <t>out</t>
    </r>
  </si>
  <si>
    <r>
      <t>P/Sales</t>
    </r>
    <r>
      <rPr>
        <sz val="9.5"/>
        <rFont val="Calibri"/>
        <family val="2"/>
        <scheme val="minor"/>
      </rPr>
      <t xml:space="preserve">  yr.1</t>
    </r>
  </si>
  <si>
    <r>
      <t>P/Earnings</t>
    </r>
    <r>
      <rPr>
        <sz val="9.5"/>
        <rFont val="Calibri"/>
        <family val="2"/>
        <scheme val="minor"/>
      </rPr>
      <t xml:space="preserve">  yr.1</t>
    </r>
  </si>
  <si>
    <t>Sales/ Assets</t>
  </si>
  <si>
    <t>Unit price</t>
  </si>
  <si>
    <t>Fixed costs</t>
  </si>
  <si>
    <t>Total</t>
  </si>
  <si>
    <t>Revenue / Unit</t>
  </si>
  <si>
    <t xml:space="preserve">Fixed costs  </t>
  </si>
  <si>
    <t xml:space="preserve">Unit variable  </t>
  </si>
  <si>
    <t>Metric</t>
  </si>
  <si>
    <t>Components</t>
  </si>
  <si>
    <t>Values</t>
  </si>
  <si>
    <t>Curr Assets per $1 of Curr Liabs</t>
  </si>
  <si>
    <t>Dollars borrowed / dollars invested</t>
  </si>
  <si>
    <t>Earnings as % of Sales generated</t>
  </si>
  <si>
    <t>Ret on Invested Capital - WACC</t>
  </si>
  <si>
    <t>Payroll +OH +Deprec</t>
  </si>
  <si>
    <t>COGS +Commissions</t>
  </si>
  <si>
    <t>Mult</t>
  </si>
  <si>
    <t>At risk</t>
  </si>
  <si>
    <t>Unstable</t>
  </si>
  <si>
    <t>Cost</t>
  </si>
  <si>
    <t>Share</t>
  </si>
  <si>
    <t>Credit</t>
  </si>
  <si>
    <t>Weight</t>
  </si>
  <si>
    <t>WACC =</t>
  </si>
  <si>
    <t>(Price - Unit var)</t>
  </si>
  <si>
    <r>
      <rPr>
        <b/>
        <sz val="10.5"/>
        <color rgb="FF002060"/>
        <rFont val="Calibri"/>
        <family val="2"/>
        <scheme val="minor"/>
      </rPr>
      <t>Weighted Avg Cost of Capital</t>
    </r>
    <r>
      <rPr>
        <sz val="10"/>
        <color rgb="FF002060"/>
        <rFont val="Calibri"/>
        <family val="2"/>
        <scheme val="minor"/>
      </rPr>
      <t>:  Overall return that satisfies all stakeholders</t>
    </r>
  </si>
  <si>
    <r>
      <rPr>
        <b/>
        <sz val="10.5"/>
        <color rgb="FF002060"/>
        <rFont val="Calibri"/>
        <family val="2"/>
        <scheme val="minor"/>
      </rPr>
      <t>Financial Ratios</t>
    </r>
    <r>
      <rPr>
        <sz val="10"/>
        <color rgb="FF002060"/>
        <rFont val="Calibri"/>
        <family val="2"/>
        <scheme val="minor"/>
      </rPr>
      <t>:  Assess performance &amp; health by taking the ratio of 2 indicators:</t>
    </r>
  </si>
  <si>
    <r>
      <rPr>
        <b/>
        <sz val="10.5"/>
        <color rgb="FF002060"/>
        <rFont val="Calibri"/>
        <family val="2"/>
        <scheme val="minor"/>
      </rPr>
      <t>Financial Distress</t>
    </r>
    <r>
      <rPr>
        <sz val="10"/>
        <color rgb="FF002060"/>
        <rFont val="Calibri"/>
        <family val="2"/>
        <scheme val="minor"/>
      </rPr>
      <t>:  Assess solvency using "Z-score" as a composite indicator</t>
    </r>
  </si>
  <si>
    <r>
      <rPr>
        <b/>
        <sz val="10.5"/>
        <color rgb="FF002060"/>
        <rFont val="Calibri"/>
        <family val="2"/>
        <scheme val="minor"/>
      </rPr>
      <t>Economic Profit</t>
    </r>
    <r>
      <rPr>
        <b/>
        <sz val="10"/>
        <color rgb="FF002060"/>
        <rFont val="Calibri"/>
        <family val="2"/>
        <scheme val="minor"/>
      </rPr>
      <t>:</t>
    </r>
    <r>
      <rPr>
        <sz val="10"/>
        <color rgb="FF002060"/>
        <rFont val="Calibri"/>
        <family val="2"/>
        <scheme val="minor"/>
      </rPr>
      <t xml:space="preserve">  Assess value generated vs. resources expended</t>
    </r>
  </si>
  <si>
    <r>
      <rPr>
        <b/>
        <sz val="10.5"/>
        <color rgb="FF002060"/>
        <rFont val="Calibri"/>
        <family val="2"/>
        <scheme val="minor"/>
      </rPr>
      <t>Breakeven</t>
    </r>
    <r>
      <rPr>
        <sz val="10"/>
        <color rgb="FF002060"/>
        <rFont val="Calibri"/>
        <family val="2"/>
        <scheme val="minor"/>
      </rPr>
      <t>:  Unit sales required to cover costs and gain profitability</t>
    </r>
  </si>
  <si>
    <r>
      <rPr>
        <b/>
        <sz val="10.5"/>
        <color rgb="FF002060"/>
        <rFont val="Calibri"/>
        <family val="2"/>
        <scheme val="minor"/>
      </rPr>
      <t>Sensitivity</t>
    </r>
    <r>
      <rPr>
        <sz val="10"/>
        <color rgb="FF002060"/>
        <rFont val="Calibri"/>
        <family val="2"/>
        <scheme val="minor"/>
      </rPr>
      <t>:  A 1-point gain in driver value multiplies EBIT by:</t>
    </r>
  </si>
  <si>
    <r>
      <rPr>
        <b/>
        <sz val="20"/>
        <color rgb="FF002060"/>
        <rFont val="Aptos"/>
        <family val="2"/>
      </rPr>
      <t>Financial Forecast &amp; Valuation</t>
    </r>
    <r>
      <rPr>
        <sz val="12"/>
        <color rgb="FF002060"/>
        <rFont val="Aptos"/>
        <family val="2"/>
      </rPr>
      <t xml:space="preserve">    </t>
    </r>
    <r>
      <rPr>
        <i/>
        <sz val="12"/>
        <color rgb="FF002060"/>
        <rFont val="Aptos"/>
        <family val="2"/>
      </rPr>
      <t>Demo Version</t>
    </r>
    <r>
      <rPr>
        <sz val="14"/>
        <color rgb="FF002060"/>
        <rFont val="Aptos"/>
        <family val="2"/>
      </rPr>
      <t xml:space="preserve">
</t>
    </r>
    <r>
      <rPr>
        <sz val="16"/>
        <color theme="0"/>
        <rFont val="Aptos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</si>
</sst>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0.0%"/>
    <numFmt numFmtId="165" formatCode="#,##0.0_);[Red]\(#,##0.0\)"/>
    <numFmt numFmtId="166" formatCode="&quot;m.&quot;0"/>
    <numFmt numFmtId="167" formatCode="#,##0;[Red]#,##0"/>
    <numFmt numFmtId="168" formatCode="#,##0.0;[Red]#,##0.0"/>
    <numFmt numFmtId="169" formatCode="#,##0.00;[Red]#,##0.00"/>
    <numFmt numFmtId="170" formatCode="&quot;m&quot;0"/>
    <numFmt numFmtId="171" formatCode="0.00_);\(0.00\)"/>
    <numFmt numFmtId="172" formatCode=".0#,;[Red].0#,;;"/>
    <numFmt numFmtId="173" formatCode="0.0000%"/>
    <numFmt numFmtId="174" formatCode="#,##0.000;[Red]#,##0.000"/>
    <numFmt numFmtId="175" formatCode="0.0%;[Red]0.0%"/>
  </numFmts>
  <fonts count="1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9"/>
      <color indexed="81"/>
      <name val="Calibri"/>
      <family val="2"/>
    </font>
    <font>
      <sz val="8"/>
      <color indexed="81"/>
      <name val="Calibri"/>
      <family val="2"/>
    </font>
    <font>
      <i/>
      <sz val="9"/>
      <color indexed="81"/>
      <name val="Calibri"/>
      <family val="2"/>
    </font>
    <font>
      <sz val="9.5"/>
      <color indexed="81"/>
      <name val="Calibri"/>
      <family val="2"/>
    </font>
    <font>
      <u/>
      <sz val="9.5"/>
      <color indexed="81"/>
      <name val="Calibri"/>
      <family val="2"/>
    </font>
    <font>
      <b/>
      <sz val="9"/>
      <name val="Aptos"/>
      <family val="2"/>
    </font>
    <font>
      <sz val="9.5"/>
      <name val="Aptos"/>
      <family val="2"/>
    </font>
    <font>
      <sz val="9.5"/>
      <color theme="1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sz val="9"/>
      <color rgb="FF002060"/>
      <name val="Aptos"/>
      <family val="2"/>
    </font>
    <font>
      <i/>
      <sz val="9.5"/>
      <color rgb="FFC00000"/>
      <name val="Aptos"/>
      <family val="2"/>
    </font>
    <font>
      <sz val="10"/>
      <name val="Aptos"/>
      <family val="2"/>
    </font>
    <font>
      <b/>
      <sz val="17"/>
      <name val="Aptos"/>
      <family val="2"/>
    </font>
    <font>
      <sz val="18"/>
      <color theme="1"/>
      <name val="Aptos Display"/>
      <family val="2"/>
    </font>
    <font>
      <sz val="18"/>
      <name val="Aptos Display"/>
      <family val="2"/>
    </font>
    <font>
      <sz val="14"/>
      <color theme="1"/>
      <name val="Aptos Display"/>
      <family val="2"/>
    </font>
    <font>
      <sz val="9"/>
      <name val="Calibri"/>
      <family val="2"/>
      <scheme val="minor"/>
    </font>
    <font>
      <b/>
      <sz val="16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name val="Calibri"/>
      <family val="2"/>
      <scheme val="minor"/>
    </font>
    <font>
      <sz val="1"/>
      <name val="Aptos"/>
      <family val="2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4"/>
      <color indexed="81"/>
      <name val="Calibri"/>
      <family val="2"/>
    </font>
    <font>
      <b/>
      <i/>
      <sz val="9"/>
      <color indexed="81"/>
      <name val="Calibri"/>
      <family val="2"/>
    </font>
    <font>
      <b/>
      <i/>
      <sz val="8.5"/>
      <color indexed="81"/>
      <name val="Calibri"/>
      <family val="2"/>
    </font>
    <font>
      <i/>
      <sz val="8.5"/>
      <color indexed="81"/>
      <name val="Calibri"/>
      <family val="2"/>
    </font>
    <font>
      <sz val="9.5"/>
      <name val="Aptos Display"/>
      <family val="2"/>
    </font>
    <font>
      <sz val="9"/>
      <name val="Aptos Display"/>
      <family val="2"/>
    </font>
    <font>
      <sz val="9"/>
      <color theme="1"/>
      <name val="Aptos Display"/>
      <family val="2"/>
    </font>
    <font>
      <sz val="9"/>
      <color rgb="FF002060"/>
      <name val="Aptos Display"/>
      <family val="2"/>
    </font>
    <font>
      <u/>
      <sz val="9"/>
      <color rgb="FF002060"/>
      <name val="Aptos Display"/>
      <family val="2"/>
    </font>
    <font>
      <sz val="9.5"/>
      <color theme="1"/>
      <name val="Aptos Display"/>
      <family val="2"/>
    </font>
    <font>
      <sz val="16"/>
      <color theme="1"/>
      <name val="Aptos Display"/>
      <family val="2"/>
    </font>
    <font>
      <sz val="16"/>
      <name val="Aptos Display"/>
      <family val="2"/>
    </font>
    <font>
      <b/>
      <sz val="16"/>
      <color rgb="FF002060"/>
      <name val="Aptos Display"/>
      <family val="2"/>
    </font>
    <font>
      <sz val="15"/>
      <name val="Aptos Display"/>
      <family val="2"/>
    </font>
    <font>
      <sz val="24"/>
      <color theme="1"/>
      <name val="Aptos Display"/>
      <family val="2"/>
    </font>
    <font>
      <b/>
      <sz val="23"/>
      <color theme="0"/>
      <name val="Aptos Display"/>
      <family val="2"/>
    </font>
    <font>
      <sz val="24"/>
      <name val="Aptos Display"/>
      <family val="2"/>
    </font>
    <font>
      <b/>
      <sz val="18"/>
      <color rgb="FF002060"/>
      <name val="Aptos Display"/>
      <family val="2"/>
    </font>
    <font>
      <b/>
      <sz val="17"/>
      <color rgb="FF002060"/>
      <name val="Aptos Display"/>
      <family val="2"/>
    </font>
    <font>
      <i/>
      <sz val="14.5"/>
      <color rgb="FF002060"/>
      <name val="Aptos Display"/>
      <family val="2"/>
    </font>
    <font>
      <i/>
      <sz val="13"/>
      <color rgb="FF002060"/>
      <name val="Aptos Display"/>
      <family val="2"/>
    </font>
    <font>
      <sz val="22"/>
      <name val="Aptos Display"/>
      <family val="2"/>
    </font>
    <font>
      <sz val="22"/>
      <color theme="1"/>
      <name val="Aptos Display"/>
      <family val="2"/>
    </font>
    <font>
      <sz val="14"/>
      <name val="Aptos Display"/>
      <family val="2"/>
    </font>
    <font>
      <sz val="15"/>
      <color theme="1"/>
      <name val="Aptos Display"/>
      <family val="2"/>
    </font>
    <font>
      <sz val="20"/>
      <color rgb="FF002060"/>
      <name val="Aptos"/>
      <family val="2"/>
    </font>
    <font>
      <b/>
      <sz val="20"/>
      <color rgb="FF002060"/>
      <name val="Aptos"/>
      <family val="2"/>
    </font>
    <font>
      <i/>
      <sz val="12"/>
      <color rgb="FF002060"/>
      <name val="Aptos"/>
      <family val="2"/>
    </font>
    <font>
      <b/>
      <sz val="12.5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2"/>
      <color rgb="FF002060"/>
      <name val="Aptos"/>
      <family val="2"/>
    </font>
    <font>
      <sz val="14"/>
      <color rgb="FF002060"/>
      <name val="Aptos"/>
      <family val="2"/>
    </font>
    <font>
      <sz val="16"/>
      <color theme="0"/>
      <name val="Aptos"/>
      <family val="2"/>
    </font>
    <font>
      <i/>
      <sz val="9.5"/>
      <color rgb="FFC00000"/>
      <name val="Calibri"/>
      <family val="2"/>
      <scheme val="minor"/>
    </font>
    <font>
      <sz val="9"/>
      <color rgb="FF002060"/>
      <name val="Calibri"/>
      <family val="2"/>
      <scheme val="minor"/>
    </font>
    <font>
      <b/>
      <sz val="9"/>
      <color rgb="FF00206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color rgb="FF008000"/>
      <name val="Calibri"/>
      <family val="2"/>
      <scheme val="minor"/>
    </font>
    <font>
      <b/>
      <sz val="9.5"/>
      <name val="Calibri"/>
      <family val="2"/>
      <scheme val="minor"/>
    </font>
    <font>
      <sz val="9.5"/>
      <color rgb="FFFF0000"/>
      <name val="Calibri"/>
      <family val="2"/>
      <scheme val="minor"/>
    </font>
    <font>
      <i/>
      <sz val="9.5"/>
      <name val="Calibri"/>
      <family val="2"/>
      <scheme val="minor"/>
    </font>
    <font>
      <i/>
      <sz val="9.5"/>
      <color theme="1"/>
      <name val="Calibri"/>
      <family val="2"/>
      <scheme val="minor"/>
    </font>
    <font>
      <b/>
      <i/>
      <sz val="9.5"/>
      <color theme="1"/>
      <name val="Calibri"/>
      <family val="2"/>
      <scheme val="minor"/>
    </font>
    <font>
      <b/>
      <sz val="9.5"/>
      <color rgb="FFFF0000"/>
      <name val="Calibri"/>
      <family val="2"/>
      <scheme val="minor"/>
    </font>
    <font>
      <u/>
      <sz val="9"/>
      <color theme="10"/>
      <name val="Calibri"/>
      <family val="2"/>
      <scheme val="minor"/>
    </font>
    <font>
      <i/>
      <sz val="9.5"/>
      <color theme="9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.5"/>
      <color theme="0" tint="-4.9989318521683403E-2"/>
      <name val="Calibri"/>
      <family val="2"/>
      <scheme val="minor"/>
    </font>
    <font>
      <sz val="10"/>
      <name val="Calibri"/>
      <family val="2"/>
      <scheme val="minor"/>
    </font>
    <font>
      <b/>
      <sz val="9.5"/>
      <color theme="0" tint="-4.9989318521683403E-2"/>
      <name val="Calibri"/>
      <family val="2"/>
      <scheme val="minor"/>
    </font>
    <font>
      <sz val="9.5"/>
      <color rgb="FF002060"/>
      <name val="Calibri"/>
      <family val="2"/>
      <scheme val="minor"/>
    </font>
    <font>
      <b/>
      <sz val="9.5"/>
      <color rgb="FF002060"/>
      <name val="Calibri"/>
      <family val="2"/>
      <scheme val="minor"/>
    </font>
    <font>
      <u/>
      <sz val="9.5"/>
      <name val="Calibri"/>
      <family val="2"/>
      <scheme val="minor"/>
    </font>
    <font>
      <b/>
      <i/>
      <sz val="9.5"/>
      <color rgb="FFC00000"/>
      <name val="Calibri"/>
      <family val="2"/>
      <scheme val="minor"/>
    </font>
    <font>
      <sz val="9.5"/>
      <color rgb="FF005A00"/>
      <name val="Calibri"/>
      <family val="2"/>
      <scheme val="minor"/>
    </font>
    <font>
      <i/>
      <sz val="9.5"/>
      <color rgb="FF005A00"/>
      <name val="Calibri"/>
      <family val="2"/>
      <scheme val="minor"/>
    </font>
    <font>
      <b/>
      <i/>
      <sz val="9.5"/>
      <color rgb="FF005A00"/>
      <name val="Calibri"/>
      <family val="2"/>
      <scheme val="minor"/>
    </font>
    <font>
      <sz val="9.5"/>
      <color rgb="FF006000"/>
      <name val="Wingdings"/>
      <charset val="2"/>
    </font>
    <font>
      <sz val="9.5"/>
      <color rgb="FF007400"/>
      <name val="Wingdings"/>
      <charset val="2"/>
    </font>
    <font>
      <sz val="9.5"/>
      <color rgb="FF005A00"/>
      <name val="Wingdings"/>
      <charset val="2"/>
    </font>
    <font>
      <b/>
      <sz val="9.5"/>
      <color rgb="FF005A00"/>
      <name val="Wingdings"/>
      <charset val="2"/>
    </font>
    <font>
      <sz val="9.5"/>
      <color theme="1"/>
      <name val="Wingdings"/>
      <charset val="2"/>
    </font>
    <font>
      <sz val="9.5"/>
      <color rgb="FF002060"/>
      <name val="Segoe UI Variable Display Semib"/>
    </font>
    <font>
      <sz val="9"/>
      <color rgb="FF002060"/>
      <name val="Segoe UI Semibold"/>
      <family val="2"/>
    </font>
    <font>
      <sz val="1"/>
      <color theme="1"/>
      <name val="Calibri"/>
      <family val="2"/>
      <scheme val="minor"/>
    </font>
    <font>
      <sz val="1"/>
      <color theme="0" tint="-0.14999847407452621"/>
      <name val="Calibri"/>
      <family val="2"/>
      <scheme val="minor"/>
    </font>
    <font>
      <sz val="1"/>
      <name val="Calibri"/>
      <family val="2"/>
      <scheme val="minor"/>
    </font>
    <font>
      <sz val="1"/>
      <color theme="0" tint="-4.9989318521683403E-2"/>
      <name val="Calibri"/>
      <family val="2"/>
      <scheme val="minor"/>
    </font>
    <font>
      <b/>
      <sz val="1"/>
      <color theme="0" tint="-4.9989318521683403E-2"/>
      <name val="Calibri"/>
      <family val="2"/>
      <scheme val="minor"/>
    </font>
    <font>
      <sz val="1"/>
      <color theme="0" tint="-4.9989318521683403E-2"/>
      <name val="Segoe UI Variable Display Semib"/>
    </font>
    <font>
      <u/>
      <sz val="1"/>
      <color theme="0" tint="-4.9989318521683403E-2"/>
      <name val="Calibri"/>
      <family val="2"/>
      <scheme val="minor"/>
    </font>
    <font>
      <b/>
      <sz val="1"/>
      <color theme="0" tint="-4.9989318521683403E-2"/>
      <name val="Segoe UI Semibold"/>
      <family val="2"/>
    </font>
    <font>
      <sz val="1"/>
      <color rgb="FF002060"/>
      <name val="Calibri"/>
      <family val="2"/>
      <scheme val="minor"/>
    </font>
    <font>
      <sz val="9.5"/>
      <color theme="0" tint="-0.1499984740745262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0.5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9.5"/>
      <color rgb="FF00206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rgb="FFD5EAFF"/>
        <bgColor indexed="64"/>
      </patternFill>
    </fill>
    <fill>
      <patternFill patternType="solid">
        <fgColor rgb="FFE3F1F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E7E6E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rgb="FFFED4D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E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8" tint="0.39997558519241921"/>
        <bgColor indexed="64"/>
      </patternFill>
    </fill>
  </fills>
  <borders count="10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/>
      <top/>
      <bottom style="hair">
        <color theme="0" tint="-0.2499465926084170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1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1"/>
      </left>
      <right style="hair">
        <color theme="0" tint="-0.24994659260841701"/>
      </right>
      <top style="hair">
        <color theme="0" tint="-0.24994659260841701"/>
      </top>
      <bottom style="hair">
        <color theme="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1"/>
      </left>
      <right style="thin">
        <color indexed="64"/>
      </right>
      <top style="hair">
        <color theme="0" tint="-0.24994659260841701"/>
      </top>
      <bottom style="hair">
        <color theme="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0" tint="-0.24994659260841701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hair">
        <color auto="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auto="1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hair">
        <color auto="1"/>
      </top>
      <bottom style="hair">
        <color theme="0" tint="-0.24994659260841701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thin">
        <color indexed="64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hair">
        <color theme="1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hair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hair">
        <color theme="1"/>
      </right>
      <top/>
      <bottom style="thin">
        <color indexed="64"/>
      </bottom>
      <diagonal/>
    </border>
    <border>
      <left/>
      <right style="hair">
        <color theme="1"/>
      </right>
      <top style="thin">
        <color indexed="64"/>
      </top>
      <bottom/>
      <diagonal/>
    </border>
    <border>
      <left/>
      <right style="hair">
        <color theme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</borders>
  <cellStyleXfs count="25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5" fillId="2" borderId="0" applyNumberFormat="0" applyBorder="0" applyAlignment="0" applyProtection="0"/>
    <xf numFmtId="0" fontId="7" fillId="0" borderId="0"/>
    <xf numFmtId="0" fontId="9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0" fillId="3" borderId="0" applyNumberFormat="0" applyBorder="0" applyAlignment="0" applyProtection="0"/>
    <xf numFmtId="0" fontId="1" fillId="5" borderId="1" applyNumberFormat="0" applyFont="0" applyAlignment="0" applyProtection="0"/>
    <xf numFmtId="165" fontId="2" fillId="6" borderId="2"/>
    <xf numFmtId="165" fontId="2" fillId="7" borderId="2"/>
    <xf numFmtId="0" fontId="1" fillId="8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12" fillId="0" borderId="0"/>
    <xf numFmtId="0" fontId="11" fillId="0" borderId="0" applyNumberFormat="0" applyFill="0" applyBorder="0" applyAlignment="0" applyProtection="0"/>
    <xf numFmtId="0" fontId="13" fillId="0" borderId="0"/>
    <xf numFmtId="0" fontId="6" fillId="5" borderId="1" applyNumberFormat="0" applyFont="0" applyAlignment="0" applyProtection="0"/>
    <xf numFmtId="0" fontId="6" fillId="0" borderId="0"/>
    <xf numFmtId="0" fontId="16" fillId="13" borderId="31" applyNumberFormat="0" applyAlignment="0" applyProtection="0"/>
    <xf numFmtId="0" fontId="11" fillId="0" borderId="0" applyNumberFormat="0" applyFill="0" applyBorder="0" applyAlignment="0" applyProtection="0"/>
  </cellStyleXfs>
  <cellXfs count="607">
    <xf numFmtId="0" fontId="0" fillId="0" borderId="0" xfId="0"/>
    <xf numFmtId="167" fontId="31" fillId="0" borderId="0" xfId="0" applyNumberFormat="1" applyFont="1" applyAlignment="1">
      <alignment horizontal="left" vertical="center"/>
    </xf>
    <xf numFmtId="0" fontId="32" fillId="0" borderId="0" xfId="4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52" fillId="0" borderId="0" xfId="0" applyFont="1"/>
    <xf numFmtId="0" fontId="53" fillId="0" borderId="0" xfId="4" applyFont="1"/>
    <xf numFmtId="0" fontId="55" fillId="0" borderId="0" xfId="4" applyFont="1"/>
    <xf numFmtId="167" fontId="56" fillId="0" borderId="0" xfId="0" applyNumberFormat="1" applyFont="1" applyAlignment="1">
      <alignment horizontal="left" vertical="center"/>
    </xf>
    <xf numFmtId="0" fontId="58" fillId="0" borderId="0" xfId="4" applyFont="1"/>
    <xf numFmtId="0" fontId="58" fillId="0" borderId="0" xfId="4" applyFont="1" applyAlignment="1">
      <alignment vertical="center"/>
    </xf>
    <xf numFmtId="167" fontId="52" fillId="0" borderId="0" xfId="0" applyNumberFormat="1" applyFont="1" applyAlignment="1">
      <alignment horizontal="left" vertical="center"/>
    </xf>
    <xf numFmtId="0" fontId="52" fillId="0" borderId="0" xfId="0" applyFont="1" applyAlignment="1">
      <alignment vertical="center"/>
    </xf>
    <xf numFmtId="167" fontId="63" fillId="0" borderId="0" xfId="4" applyNumberFormat="1" applyFont="1"/>
    <xf numFmtId="167" fontId="53" fillId="0" borderId="0" xfId="4" applyNumberFormat="1" applyFont="1"/>
    <xf numFmtId="0" fontId="64" fillId="0" borderId="0" xfId="0" applyFont="1"/>
    <xf numFmtId="167" fontId="31" fillId="0" borderId="0" xfId="0" applyNumberFormat="1" applyFont="1" applyAlignment="1">
      <alignment horizontal="center" vertical="center"/>
    </xf>
    <xf numFmtId="0" fontId="65" fillId="18" borderId="32" xfId="0" applyFont="1" applyFill="1" applyBorder="1" applyAlignment="1">
      <alignment horizontal="center" vertical="center"/>
    </xf>
    <xf numFmtId="0" fontId="65" fillId="14" borderId="32" xfId="0" applyFont="1" applyFill="1" applyBorder="1" applyAlignment="1">
      <alignment horizontal="center" vertical="center"/>
    </xf>
    <xf numFmtId="0" fontId="65" fillId="20" borderId="32" xfId="0" applyFont="1" applyFill="1" applyBorder="1" applyAlignment="1">
      <alignment horizontal="center" vertical="center"/>
    </xf>
    <xf numFmtId="0" fontId="65" fillId="21" borderId="32" xfId="0" applyFont="1" applyFill="1" applyBorder="1" applyAlignment="1">
      <alignment horizontal="center" vertical="center"/>
    </xf>
    <xf numFmtId="167" fontId="31" fillId="0" borderId="0" xfId="0" applyNumberFormat="1" applyFont="1" applyAlignment="1">
      <alignment horizontal="left"/>
    </xf>
    <xf numFmtId="0" fontId="65" fillId="15" borderId="32" xfId="0" applyFont="1" applyFill="1" applyBorder="1" applyAlignment="1">
      <alignment horizontal="center" vertical="center"/>
    </xf>
    <xf numFmtId="0" fontId="33" fillId="0" borderId="0" xfId="0" applyFont="1"/>
    <xf numFmtId="0" fontId="31" fillId="0" borderId="0" xfId="0" applyFont="1"/>
    <xf numFmtId="167" fontId="52" fillId="0" borderId="0" xfId="0" applyNumberFormat="1" applyFont="1" applyAlignment="1">
      <alignment horizontal="left"/>
    </xf>
    <xf numFmtId="0" fontId="66" fillId="0" borderId="0" xfId="0" applyFont="1"/>
    <xf numFmtId="0" fontId="41" fillId="0" borderId="0" xfId="0" applyFont="1" applyProtection="1">
      <protection hidden="1"/>
    </xf>
    <xf numFmtId="167" fontId="34" fillId="0" borderId="0" xfId="4" applyNumberFormat="1" applyFont="1" applyAlignment="1" applyProtection="1">
      <alignment horizontal="center"/>
      <protection hidden="1"/>
    </xf>
    <xf numFmtId="167" fontId="41" fillId="0" borderId="0" xfId="0" applyNumberFormat="1" applyFont="1" applyProtection="1">
      <protection hidden="1"/>
    </xf>
    <xf numFmtId="167" fontId="34" fillId="0" borderId="0" xfId="4" applyNumberFormat="1" applyFont="1" applyProtection="1">
      <protection hidden="1"/>
    </xf>
    <xf numFmtId="167" fontId="78" fillId="0" borderId="0" xfId="4" applyNumberFormat="1" applyFont="1" applyAlignment="1" applyProtection="1">
      <alignment horizontal="center"/>
      <protection hidden="1"/>
    </xf>
    <xf numFmtId="0" fontId="79" fillId="0" borderId="0" xfId="0" applyFont="1" applyProtection="1">
      <protection hidden="1"/>
    </xf>
    <xf numFmtId="167" fontId="80" fillId="0" borderId="0" xfId="0" applyNumberFormat="1" applyFont="1" applyAlignment="1" applyProtection="1">
      <alignment horizontal="center" vertical="center"/>
      <protection hidden="1"/>
    </xf>
    <xf numFmtId="167" fontId="78" fillId="0" borderId="0" xfId="4" applyNumberFormat="1" applyFont="1" applyProtection="1">
      <protection hidden="1"/>
    </xf>
    <xf numFmtId="170" fontId="81" fillId="11" borderId="28" xfId="4" applyNumberFormat="1" applyFont="1" applyFill="1" applyBorder="1" applyAlignment="1" applyProtection="1">
      <alignment horizontal="center" vertical="center"/>
      <protection hidden="1"/>
    </xf>
    <xf numFmtId="170" fontId="81" fillId="11" borderId="29" xfId="4" applyNumberFormat="1" applyFont="1" applyFill="1" applyBorder="1" applyAlignment="1" applyProtection="1">
      <alignment horizontal="center" vertical="center"/>
      <protection hidden="1"/>
    </xf>
    <xf numFmtId="170" fontId="81" fillId="11" borderId="30" xfId="4" applyNumberFormat="1" applyFont="1" applyFill="1" applyBorder="1" applyAlignment="1" applyProtection="1">
      <alignment horizontal="center" vertical="center"/>
      <protection hidden="1"/>
    </xf>
    <xf numFmtId="166" fontId="78" fillId="10" borderId="26" xfId="4" applyNumberFormat="1" applyFont="1" applyFill="1" applyBorder="1" applyAlignment="1" applyProtection="1">
      <alignment horizontal="center" vertical="center"/>
      <protection hidden="1"/>
    </xf>
    <xf numFmtId="166" fontId="78" fillId="10" borderId="27" xfId="4" applyNumberFormat="1" applyFont="1" applyFill="1" applyBorder="1" applyAlignment="1" applyProtection="1">
      <alignment horizontal="center" vertical="center"/>
      <protection hidden="1"/>
    </xf>
    <xf numFmtId="166" fontId="78" fillId="10" borderId="58" xfId="4" applyNumberFormat="1" applyFont="1" applyFill="1" applyBorder="1" applyAlignment="1" applyProtection="1">
      <alignment horizontal="center" vertical="center"/>
      <protection hidden="1"/>
    </xf>
    <xf numFmtId="166" fontId="81" fillId="11" borderId="32" xfId="4" applyNumberFormat="1" applyFont="1" applyFill="1" applyBorder="1" applyAlignment="1" applyProtection="1">
      <alignment horizontal="center" vertical="center"/>
      <protection hidden="1"/>
    </xf>
    <xf numFmtId="167" fontId="79" fillId="0" borderId="0" xfId="0" applyNumberFormat="1" applyFont="1" applyProtection="1">
      <protection hidden="1"/>
    </xf>
    <xf numFmtId="167" fontId="7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7" fontId="75" fillId="0" borderId="0" xfId="0" applyNumberFormat="1" applyFont="1" applyAlignment="1" applyProtection="1">
      <alignment vertical="center"/>
      <protection hidden="1"/>
    </xf>
    <xf numFmtId="167" fontId="14" fillId="0" borderId="0" xfId="4" applyNumberFormat="1" applyFont="1" applyProtection="1">
      <protection hidden="1"/>
    </xf>
    <xf numFmtId="167" fontId="15" fillId="0" borderId="0" xfId="0" applyNumberFormat="1" applyFont="1" applyAlignment="1" applyProtection="1">
      <alignment horizontal="center"/>
      <protection hidden="1"/>
    </xf>
    <xf numFmtId="167" fontId="14" fillId="0" borderId="0" xfId="4" applyNumberFormat="1" applyFont="1" applyAlignment="1" applyProtection="1">
      <alignment horizontal="center"/>
      <protection hidden="1"/>
    </xf>
    <xf numFmtId="167" fontId="82" fillId="0" borderId="0" xfId="0" applyNumberFormat="1" applyFont="1" applyAlignment="1" applyProtection="1">
      <alignment horizontal="center"/>
      <protection hidden="1"/>
    </xf>
    <xf numFmtId="167" fontId="15" fillId="0" borderId="0" xfId="0" applyNumberFormat="1" applyFont="1" applyProtection="1">
      <protection hidden="1"/>
    </xf>
    <xf numFmtId="167" fontId="100" fillId="12" borderId="0" xfId="0" applyNumberFormat="1" applyFont="1" applyFill="1" applyAlignment="1" applyProtection="1">
      <alignment horizontal="center" vertical="center"/>
      <protection hidden="1"/>
    </xf>
    <xf numFmtId="167" fontId="14" fillId="4" borderId="7" xfId="4" applyNumberFormat="1" applyFont="1" applyFill="1" applyBorder="1" applyAlignment="1" applyProtection="1">
      <alignment horizontal="left" indent="1"/>
      <protection hidden="1"/>
    </xf>
    <xf numFmtId="167" fontId="15" fillId="17" borderId="7" xfId="0" applyNumberFormat="1" applyFont="1" applyFill="1" applyBorder="1" applyProtection="1">
      <protection hidden="1"/>
    </xf>
    <xf numFmtId="167" fontId="15" fillId="4" borderId="11" xfId="0" applyNumberFormat="1" applyFont="1" applyFill="1" applyBorder="1" applyProtection="1">
      <protection hidden="1"/>
    </xf>
    <xf numFmtId="167" fontId="15" fillId="4" borderId="4" xfId="0" applyNumberFormat="1" applyFont="1" applyFill="1" applyBorder="1" applyProtection="1">
      <protection hidden="1"/>
    </xf>
    <xf numFmtId="167" fontId="14" fillId="17" borderId="12" xfId="5" applyNumberFormat="1" applyFont="1" applyFill="1" applyBorder="1" applyAlignment="1" applyProtection="1">
      <protection hidden="1"/>
    </xf>
    <xf numFmtId="167" fontId="83" fillId="0" borderId="0" xfId="0" applyNumberFormat="1" applyFont="1" applyProtection="1">
      <protection hidden="1"/>
    </xf>
    <xf numFmtId="167" fontId="14" fillId="4" borderId="16" xfId="4" applyNumberFormat="1" applyFont="1" applyFill="1" applyBorder="1" applyAlignment="1" applyProtection="1">
      <alignment horizontal="left" indent="1"/>
      <protection hidden="1"/>
    </xf>
    <xf numFmtId="167" fontId="15" fillId="17" borderId="16" xfId="0" applyNumberFormat="1" applyFont="1" applyFill="1" applyBorder="1" applyProtection="1">
      <protection hidden="1"/>
    </xf>
    <xf numFmtId="167" fontId="15" fillId="4" borderId="15" xfId="0" applyNumberFormat="1" applyFont="1" applyFill="1" applyBorder="1" applyProtection="1">
      <protection hidden="1"/>
    </xf>
    <xf numFmtId="167" fontId="15" fillId="4" borderId="0" xfId="0" applyNumberFormat="1" applyFont="1" applyFill="1" applyProtection="1">
      <protection hidden="1"/>
    </xf>
    <xf numFmtId="167" fontId="14" fillId="17" borderId="18" xfId="5" applyNumberFormat="1" applyFont="1" applyFill="1" applyBorder="1" applyAlignment="1" applyProtection="1">
      <protection hidden="1"/>
    </xf>
    <xf numFmtId="167" fontId="14" fillId="4" borderId="6" xfId="4" applyNumberFormat="1" applyFont="1" applyFill="1" applyBorder="1" applyAlignment="1" applyProtection="1">
      <alignment horizontal="left" indent="1"/>
      <protection hidden="1"/>
    </xf>
    <xf numFmtId="167" fontId="15" fillId="17" borderId="6" xfId="0" applyNumberFormat="1" applyFont="1" applyFill="1" applyBorder="1" applyProtection="1">
      <protection hidden="1"/>
    </xf>
    <xf numFmtId="167" fontId="15" fillId="4" borderId="13" xfId="0" applyNumberFormat="1" applyFont="1" applyFill="1" applyBorder="1" applyProtection="1">
      <protection hidden="1"/>
    </xf>
    <xf numFmtId="167" fontId="15" fillId="4" borderId="5" xfId="0" applyNumberFormat="1" applyFont="1" applyFill="1" applyBorder="1" applyProtection="1">
      <protection hidden="1"/>
    </xf>
    <xf numFmtId="167" fontId="14" fillId="17" borderId="14" xfId="5" applyNumberFormat="1" applyFont="1" applyFill="1" applyBorder="1" applyAlignment="1" applyProtection="1">
      <protection hidden="1"/>
    </xf>
    <xf numFmtId="167" fontId="84" fillId="0" borderId="0" xfId="4" applyNumberFormat="1" applyFont="1" applyProtection="1">
      <protection hidden="1"/>
    </xf>
    <xf numFmtId="167" fontId="14" fillId="0" borderId="0" xfId="4" applyNumberFormat="1" applyFont="1" applyAlignment="1" applyProtection="1">
      <alignment vertical="top"/>
      <protection hidden="1"/>
    </xf>
    <xf numFmtId="167" fontId="14" fillId="0" borderId="0" xfId="4" applyNumberFormat="1" applyFont="1" applyAlignment="1" applyProtection="1">
      <alignment horizontal="center" vertical="top"/>
      <protection hidden="1"/>
    </xf>
    <xf numFmtId="168" fontId="15" fillId="4" borderId="11" xfId="0" applyNumberFormat="1" applyFont="1" applyFill="1" applyBorder="1" applyProtection="1">
      <protection hidden="1"/>
    </xf>
    <xf numFmtId="168" fontId="14" fillId="4" borderId="4" xfId="4" applyNumberFormat="1" applyFont="1" applyFill="1" applyBorder="1" applyProtection="1">
      <protection hidden="1"/>
    </xf>
    <xf numFmtId="168" fontId="14" fillId="17" borderId="12" xfId="5" applyNumberFormat="1" applyFont="1" applyFill="1" applyBorder="1" applyAlignment="1" applyProtection="1">
      <protection hidden="1"/>
    </xf>
    <xf numFmtId="168" fontId="14" fillId="4" borderId="15" xfId="4" applyNumberFormat="1" applyFont="1" applyFill="1" applyBorder="1" applyProtection="1">
      <protection hidden="1"/>
    </xf>
    <xf numFmtId="168" fontId="15" fillId="4" borderId="0" xfId="0" applyNumberFormat="1" applyFont="1" applyFill="1" applyProtection="1">
      <protection hidden="1"/>
    </xf>
    <xf numFmtId="168" fontId="14" fillId="17" borderId="18" xfId="5" applyNumberFormat="1" applyFont="1" applyFill="1" applyBorder="1" applyAlignment="1" applyProtection="1">
      <protection hidden="1"/>
    </xf>
    <xf numFmtId="168" fontId="14" fillId="4" borderId="13" xfId="4" applyNumberFormat="1" applyFont="1" applyFill="1" applyBorder="1" applyProtection="1">
      <protection hidden="1"/>
    </xf>
    <xf numFmtId="168" fontId="15" fillId="4" borderId="5" xfId="0" applyNumberFormat="1" applyFont="1" applyFill="1" applyBorder="1" applyProtection="1">
      <protection hidden="1"/>
    </xf>
    <xf numFmtId="168" fontId="14" fillId="17" borderId="14" xfId="5" applyNumberFormat="1" applyFont="1" applyFill="1" applyBorder="1" applyAlignment="1" applyProtection="1">
      <protection hidden="1"/>
    </xf>
    <xf numFmtId="167" fontId="84" fillId="0" borderId="0" xfId="4" applyNumberFormat="1" applyFont="1" applyAlignment="1" applyProtection="1">
      <alignment horizontal="left" indent="1"/>
      <protection hidden="1"/>
    </xf>
    <xf numFmtId="167" fontId="84" fillId="0" borderId="0" xfId="4" applyNumberFormat="1" applyFont="1" applyAlignment="1" applyProtection="1">
      <alignment horizontal="center"/>
      <protection hidden="1"/>
    </xf>
    <xf numFmtId="167" fontId="85" fillId="0" borderId="0" xfId="4" applyNumberFormat="1" applyFont="1" applyProtection="1">
      <protection hidden="1"/>
    </xf>
    <xf numFmtId="167" fontId="34" fillId="0" borderId="0" xfId="4" applyNumberFormat="1" applyFont="1" applyAlignment="1" applyProtection="1">
      <alignment horizontal="right"/>
      <protection hidden="1"/>
    </xf>
    <xf numFmtId="167" fontId="14" fillId="0" borderId="0" xfId="7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7" fontId="14" fillId="0" borderId="0" xfId="7" applyNumberFormat="1" applyFont="1" applyProtection="1">
      <protection hidden="1"/>
    </xf>
    <xf numFmtId="38" fontId="92" fillId="0" borderId="0" xfId="0" applyNumberFormat="1" applyFont="1" applyAlignment="1" applyProtection="1">
      <alignment horizontal="center"/>
      <protection hidden="1"/>
    </xf>
    <xf numFmtId="0" fontId="41" fillId="0" borderId="0" xfId="0" applyFont="1" applyAlignment="1" applyProtection="1">
      <alignment horizontal="center"/>
      <protection hidden="1"/>
    </xf>
    <xf numFmtId="38" fontId="41" fillId="0" borderId="0" xfId="0" applyNumberFormat="1" applyFont="1" applyAlignment="1" applyProtection="1">
      <alignment horizontal="center"/>
      <protection hidden="1"/>
    </xf>
    <xf numFmtId="38" fontId="93" fillId="0" borderId="0" xfId="0" applyNumberFormat="1" applyFont="1" applyAlignment="1" applyProtection="1">
      <alignment horizontal="center"/>
      <protection hidden="1"/>
    </xf>
    <xf numFmtId="38" fontId="111" fillId="0" borderId="0" xfId="0" applyNumberFormat="1" applyFont="1" applyAlignment="1" applyProtection="1">
      <alignment horizontal="left"/>
      <protection hidden="1"/>
    </xf>
    <xf numFmtId="0" fontId="112" fillId="0" borderId="0" xfId="0" applyFont="1" applyAlignment="1" applyProtection="1">
      <alignment horizontal="center"/>
      <protection hidden="1"/>
    </xf>
    <xf numFmtId="0" fontId="112" fillId="0" borderId="0" xfId="0" applyFont="1" applyProtection="1">
      <protection hidden="1"/>
    </xf>
    <xf numFmtId="167" fontId="112" fillId="0" borderId="0" xfId="7" applyNumberFormat="1" applyFont="1" applyProtection="1">
      <protection hidden="1"/>
    </xf>
    <xf numFmtId="167" fontId="112" fillId="0" borderId="0" xfId="0" applyNumberFormat="1" applyFont="1" applyAlignment="1" applyProtection="1">
      <alignment horizontal="center"/>
      <protection hidden="1"/>
    </xf>
    <xf numFmtId="167" fontId="113" fillId="0" borderId="0" xfId="7" applyNumberFormat="1" applyFont="1" applyProtection="1">
      <protection hidden="1"/>
    </xf>
    <xf numFmtId="167" fontId="94" fillId="0" borderId="0" xfId="7" applyNumberFormat="1" applyFont="1" applyProtection="1">
      <protection hidden="1"/>
    </xf>
    <xf numFmtId="167" fontId="14" fillId="0" borderId="0" xfId="4" applyNumberFormat="1" applyFont="1" applyAlignment="1" applyProtection="1">
      <alignment horizontal="left" indent="1"/>
      <protection hidden="1"/>
    </xf>
    <xf numFmtId="0" fontId="95" fillId="0" borderId="0" xfId="0" applyFont="1" applyAlignment="1" applyProtection="1">
      <alignment horizontal="center"/>
      <protection hidden="1"/>
    </xf>
    <xf numFmtId="167" fontId="34" fillId="0" borderId="0" xfId="7" applyNumberFormat="1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111" fillId="0" borderId="0" xfId="0" applyFont="1" applyAlignment="1" applyProtection="1">
      <alignment horizontal="left"/>
      <protection hidden="1"/>
    </xf>
    <xf numFmtId="167" fontId="96" fillId="0" borderId="0" xfId="7" applyNumberFormat="1" applyFont="1" applyProtection="1">
      <protection hidden="1"/>
    </xf>
    <xf numFmtId="167" fontId="84" fillId="0" borderId="0" xfId="7" applyNumberFormat="1" applyFont="1" applyProtection="1">
      <protection hidden="1"/>
    </xf>
    <xf numFmtId="167" fontId="14" fillId="0" borderId="0" xfId="7" applyNumberFormat="1" applyFont="1" applyAlignment="1" applyProtection="1">
      <alignment horizontal="center"/>
      <protection hidden="1"/>
    </xf>
    <xf numFmtId="167" fontId="14" fillId="0" borderId="0" xfId="7" applyNumberFormat="1" applyFont="1" applyAlignment="1" applyProtection="1">
      <alignment horizontal="left" indent="1"/>
      <protection hidden="1"/>
    </xf>
    <xf numFmtId="167" fontId="97" fillId="0" borderId="0" xfId="7" applyNumberFormat="1" applyFont="1" applyProtection="1">
      <protection hidden="1"/>
    </xf>
    <xf numFmtId="167" fontId="97" fillId="0" borderId="0" xfId="7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center"/>
      <protection hidden="1"/>
    </xf>
    <xf numFmtId="167" fontId="76" fillId="0" borderId="0" xfId="7" applyNumberFormat="1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center"/>
      <protection hidden="1"/>
    </xf>
    <xf numFmtId="9" fontId="109" fillId="0" borderId="0" xfId="1" applyFont="1" applyAlignment="1" applyProtection="1">
      <alignment horizontal="right" vertical="center"/>
      <protection hidden="1"/>
    </xf>
    <xf numFmtId="164" fontId="110" fillId="0" borderId="0" xfId="1" applyNumberFormat="1" applyFont="1" applyAlignment="1" applyProtection="1">
      <alignment horizontal="left"/>
      <protection hidden="1"/>
    </xf>
    <xf numFmtId="167" fontId="98" fillId="0" borderId="0" xfId="7" applyNumberFormat="1" applyFont="1" applyProtection="1">
      <protection hidden="1"/>
    </xf>
    <xf numFmtId="167" fontId="97" fillId="0" borderId="0" xfId="7" applyNumberFormat="1" applyFont="1" applyAlignment="1" applyProtection="1">
      <alignment horizontal="center"/>
      <protection hidden="1"/>
    </xf>
    <xf numFmtId="167" fontId="98" fillId="0" borderId="0" xfId="4" applyNumberFormat="1" applyFont="1" applyAlignment="1" applyProtection="1">
      <alignment horizontal="left"/>
      <protection hidden="1"/>
    </xf>
    <xf numFmtId="167" fontId="75" fillId="0" borderId="0" xfId="7" applyNumberFormat="1" applyFont="1" applyAlignment="1" applyProtection="1">
      <alignment horizontal="left" indent="1"/>
      <protection hidden="1"/>
    </xf>
    <xf numFmtId="167" fontId="98" fillId="0" borderId="0" xfId="4" applyNumberFormat="1" applyFont="1" applyProtection="1">
      <protection hidden="1"/>
    </xf>
    <xf numFmtId="167" fontId="14" fillId="23" borderId="20" xfId="7" applyNumberFormat="1" applyFont="1" applyFill="1" applyBorder="1" applyProtection="1">
      <protection hidden="1"/>
    </xf>
    <xf numFmtId="167" fontId="14" fillId="23" borderId="22" xfId="7" applyNumberFormat="1" applyFont="1" applyFill="1" applyBorder="1" applyProtection="1">
      <protection hidden="1"/>
    </xf>
    <xf numFmtId="0" fontId="15" fillId="23" borderId="20" xfId="0" applyFont="1" applyFill="1" applyBorder="1" applyAlignment="1" applyProtection="1">
      <alignment horizontal="left"/>
      <protection hidden="1"/>
    </xf>
    <xf numFmtId="167" fontId="14" fillId="23" borderId="21" xfId="7" applyNumberFormat="1" applyFont="1" applyFill="1" applyBorder="1" applyAlignment="1" applyProtection="1">
      <alignment horizontal="left" indent="1"/>
      <protection hidden="1"/>
    </xf>
    <xf numFmtId="0" fontId="15" fillId="23" borderId="21" xfId="0" applyFont="1" applyFill="1" applyBorder="1" applyAlignment="1" applyProtection="1">
      <alignment horizontal="left"/>
      <protection hidden="1"/>
    </xf>
    <xf numFmtId="0" fontId="15" fillId="23" borderId="22" xfId="0" applyFont="1" applyFill="1" applyBorder="1" applyAlignment="1" applyProtection="1">
      <alignment horizontal="left"/>
      <protection hidden="1"/>
    </xf>
    <xf numFmtId="167" fontId="14" fillId="23" borderId="3" xfId="7" applyNumberFormat="1" applyFont="1" applyFill="1" applyBorder="1" applyProtection="1">
      <protection hidden="1"/>
    </xf>
    <xf numFmtId="167" fontId="14" fillId="23" borderId="0" xfId="7" applyNumberFormat="1" applyFont="1" applyFill="1" applyProtection="1">
      <protection hidden="1"/>
    </xf>
    <xf numFmtId="167" fontId="14" fillId="23" borderId="0" xfId="7" applyNumberFormat="1" applyFont="1" applyFill="1" applyAlignment="1" applyProtection="1">
      <alignment horizontal="left" indent="1"/>
      <protection hidden="1"/>
    </xf>
    <xf numFmtId="167" fontId="14" fillId="23" borderId="19" xfId="7" applyNumberFormat="1" applyFont="1" applyFill="1" applyBorder="1" applyProtection="1">
      <protection hidden="1"/>
    </xf>
    <xf numFmtId="0" fontId="15" fillId="23" borderId="3" xfId="0" applyFont="1" applyFill="1" applyBorder="1" applyAlignment="1" applyProtection="1">
      <alignment horizontal="left"/>
      <protection hidden="1"/>
    </xf>
    <xf numFmtId="0" fontId="15" fillId="23" borderId="0" xfId="0" applyFont="1" applyFill="1" applyAlignment="1" applyProtection="1">
      <alignment horizontal="left"/>
      <protection hidden="1"/>
    </xf>
    <xf numFmtId="0" fontId="15" fillId="23" borderId="19" xfId="0" applyFont="1" applyFill="1" applyBorder="1" applyAlignment="1" applyProtection="1">
      <alignment horizontal="left"/>
      <protection hidden="1"/>
    </xf>
    <xf numFmtId="167" fontId="14" fillId="23" borderId="0" xfId="7" applyNumberFormat="1" applyFont="1" applyFill="1" applyAlignment="1" applyProtection="1">
      <alignment horizontal="left"/>
      <protection hidden="1"/>
    </xf>
    <xf numFmtId="0" fontId="15" fillId="23" borderId="0" xfId="0" applyFont="1" applyFill="1" applyAlignment="1" applyProtection="1">
      <alignment horizontal="left" indent="1"/>
      <protection hidden="1"/>
    </xf>
    <xf numFmtId="167" fontId="14" fillId="23" borderId="0" xfId="7" applyNumberFormat="1" applyFont="1" applyFill="1" applyAlignment="1" applyProtection="1">
      <alignment horizontal="left" indent="2"/>
      <protection hidden="1"/>
    </xf>
    <xf numFmtId="167" fontId="14" fillId="0" borderId="0" xfId="7" applyNumberFormat="1" applyFont="1" applyAlignment="1" applyProtection="1">
      <alignment horizontal="left" indent="2"/>
      <protection hidden="1"/>
    </xf>
    <xf numFmtId="167" fontId="14" fillId="23" borderId="23" xfId="7" applyNumberFormat="1" applyFont="1" applyFill="1" applyBorder="1" applyProtection="1">
      <protection hidden="1"/>
    </xf>
    <xf numFmtId="167" fontId="14" fillId="23" borderId="24" xfId="7" applyNumberFormat="1" applyFont="1" applyFill="1" applyBorder="1" applyProtection="1">
      <protection hidden="1"/>
    </xf>
    <xf numFmtId="167" fontId="14" fillId="23" borderId="24" xfId="7" applyNumberFormat="1" applyFont="1" applyFill="1" applyBorder="1" applyAlignment="1" applyProtection="1">
      <alignment horizontal="left" indent="1"/>
      <protection hidden="1"/>
    </xf>
    <xf numFmtId="167" fontId="14" fillId="23" borderId="25" xfId="7" applyNumberFormat="1" applyFont="1" applyFill="1" applyBorder="1" applyProtection="1">
      <protection hidden="1"/>
    </xf>
    <xf numFmtId="167" fontId="97" fillId="23" borderId="22" xfId="7" applyNumberFormat="1" applyFont="1" applyFill="1" applyBorder="1" applyProtection="1">
      <protection hidden="1"/>
    </xf>
    <xf numFmtId="167" fontId="97" fillId="23" borderId="3" xfId="7" applyNumberFormat="1" applyFont="1" applyFill="1" applyBorder="1" applyProtection="1">
      <protection hidden="1"/>
    </xf>
    <xf numFmtId="167" fontId="97" fillId="23" borderId="0" xfId="7" applyNumberFormat="1" applyFont="1" applyFill="1" applyProtection="1">
      <protection hidden="1"/>
    </xf>
    <xf numFmtId="167" fontId="97" fillId="23" borderId="19" xfId="7" applyNumberFormat="1" applyFont="1" applyFill="1" applyBorder="1" applyProtection="1">
      <protection hidden="1"/>
    </xf>
    <xf numFmtId="0" fontId="97" fillId="0" borderId="0" xfId="0" applyFont="1" applyProtection="1">
      <protection hidden="1"/>
    </xf>
    <xf numFmtId="167" fontId="97" fillId="0" borderId="0" xfId="0" applyNumberFormat="1" applyFont="1" applyAlignment="1" applyProtection="1">
      <alignment horizontal="center"/>
      <protection hidden="1"/>
    </xf>
    <xf numFmtId="167" fontId="104" fillId="23" borderId="0" xfId="4" applyNumberFormat="1" applyFont="1" applyFill="1" applyAlignment="1" applyProtection="1">
      <alignment horizontal="center"/>
      <protection hidden="1"/>
    </xf>
    <xf numFmtId="167" fontId="14" fillId="23" borderId="3" xfId="7" applyNumberFormat="1" applyFont="1" applyFill="1" applyBorder="1" applyAlignment="1" applyProtection="1">
      <alignment horizontal="left"/>
      <protection hidden="1"/>
    </xf>
    <xf numFmtId="167" fontId="105" fillId="23" borderId="0" xfId="4" applyNumberFormat="1" applyFont="1" applyFill="1" applyAlignment="1" applyProtection="1">
      <alignment horizontal="center"/>
      <protection hidden="1"/>
    </xf>
    <xf numFmtId="167" fontId="14" fillId="23" borderId="23" xfId="7" applyNumberFormat="1" applyFont="1" applyFill="1" applyBorder="1" applyAlignment="1" applyProtection="1">
      <alignment horizontal="left"/>
      <protection hidden="1"/>
    </xf>
    <xf numFmtId="167" fontId="14" fillId="23" borderId="24" xfId="7" applyNumberFormat="1" applyFont="1" applyFill="1" applyBorder="1" applyAlignment="1" applyProtection="1">
      <alignment horizontal="left"/>
      <protection hidden="1"/>
    </xf>
    <xf numFmtId="0" fontId="15" fillId="23" borderId="24" xfId="0" applyFont="1" applyFill="1" applyBorder="1" applyAlignment="1" applyProtection="1">
      <alignment horizontal="left"/>
      <protection hidden="1"/>
    </xf>
    <xf numFmtId="0" fontId="15" fillId="23" borderId="25" xfId="0" applyFont="1" applyFill="1" applyBorder="1" applyAlignment="1" applyProtection="1">
      <alignment horizontal="left"/>
      <protection hidden="1"/>
    </xf>
    <xf numFmtId="0" fontId="15" fillId="23" borderId="0" xfId="0" applyFont="1" applyFill="1" applyAlignment="1" applyProtection="1">
      <alignment horizontal="center"/>
      <protection hidden="1"/>
    </xf>
    <xf numFmtId="0" fontId="15" fillId="0" borderId="0" xfId="0" applyFont="1" applyAlignment="1" applyProtection="1">
      <alignment horizontal="left" indent="2"/>
      <protection hidden="1"/>
    </xf>
    <xf numFmtId="0" fontId="15" fillId="22" borderId="3" xfId="0" applyFont="1" applyFill="1" applyBorder="1" applyAlignment="1" applyProtection="1">
      <alignment horizontal="left"/>
      <protection hidden="1"/>
    </xf>
    <xf numFmtId="0" fontId="15" fillId="22" borderId="0" xfId="0" applyFont="1" applyFill="1" applyAlignment="1" applyProtection="1">
      <alignment horizontal="left"/>
      <protection hidden="1"/>
    </xf>
    <xf numFmtId="167" fontId="14" fillId="22" borderId="0" xfId="7" applyNumberFormat="1" applyFont="1" applyFill="1" applyAlignment="1" applyProtection="1">
      <alignment horizontal="left"/>
      <protection hidden="1"/>
    </xf>
    <xf numFmtId="167" fontId="14" fillId="22" borderId="0" xfId="7" applyNumberFormat="1" applyFont="1" applyFill="1" applyAlignment="1" applyProtection="1">
      <alignment horizontal="left" indent="1"/>
      <protection hidden="1"/>
    </xf>
    <xf numFmtId="0" fontId="15" fillId="22" borderId="19" xfId="0" applyFont="1" applyFill="1" applyBorder="1" applyAlignment="1" applyProtection="1">
      <alignment horizontal="left"/>
      <protection hidden="1"/>
    </xf>
    <xf numFmtId="167" fontId="14" fillId="23" borderId="21" xfId="7" applyNumberFormat="1" applyFont="1" applyFill="1" applyBorder="1" applyAlignment="1" applyProtection="1">
      <alignment horizontal="left"/>
      <protection hidden="1"/>
    </xf>
    <xf numFmtId="167" fontId="97" fillId="23" borderId="21" xfId="7" applyNumberFormat="1" applyFont="1" applyFill="1" applyBorder="1" applyProtection="1">
      <protection hidden="1"/>
    </xf>
    <xf numFmtId="167" fontId="98" fillId="0" borderId="0" xfId="4" applyNumberFormat="1" applyFont="1" applyAlignment="1" applyProtection="1">
      <alignment horizontal="left" indent="1"/>
      <protection hidden="1"/>
    </xf>
    <xf numFmtId="167" fontId="120" fillId="0" borderId="0" xfId="7" applyNumberFormat="1" applyFont="1" applyProtection="1">
      <protection hidden="1"/>
    </xf>
    <xf numFmtId="169" fontId="120" fillId="0" borderId="0" xfId="7" applyNumberFormat="1" applyFont="1" applyProtection="1">
      <protection hidden="1"/>
    </xf>
    <xf numFmtId="0" fontId="120" fillId="0" borderId="0" xfId="0" applyFont="1" applyProtection="1">
      <protection hidden="1"/>
    </xf>
    <xf numFmtId="167" fontId="120" fillId="0" borderId="0" xfId="0" applyNumberFormat="1" applyFont="1" applyAlignment="1" applyProtection="1">
      <alignment horizontal="center"/>
      <protection hidden="1"/>
    </xf>
    <xf numFmtId="0" fontId="120" fillId="0" borderId="0" xfId="0" applyFont="1" applyAlignment="1" applyProtection="1">
      <alignment horizontal="center"/>
      <protection hidden="1"/>
    </xf>
    <xf numFmtId="167" fontId="75" fillId="0" borderId="0" xfId="7" applyNumberFormat="1" applyFont="1" applyProtection="1">
      <protection hidden="1"/>
    </xf>
    <xf numFmtId="167" fontId="99" fillId="0" borderId="0" xfId="7" applyNumberFormat="1" applyFont="1" applyProtection="1">
      <protection hidden="1"/>
    </xf>
    <xf numFmtId="167" fontId="97" fillId="0" borderId="0" xfId="4" applyNumberFormat="1" applyFont="1" applyProtection="1">
      <protection hidden="1"/>
    </xf>
    <xf numFmtId="167" fontId="75" fillId="0" borderId="0" xfId="7" applyNumberFormat="1" applyFont="1" applyAlignment="1" applyProtection="1">
      <alignment horizontal="center"/>
      <protection hidden="1"/>
    </xf>
    <xf numFmtId="167" fontId="99" fillId="0" borderId="0" xfId="7" applyNumberFormat="1" applyFont="1" applyAlignment="1" applyProtection="1">
      <alignment horizontal="left" indent="2"/>
      <protection hidden="1"/>
    </xf>
    <xf numFmtId="0" fontId="14" fillId="0" borderId="0" xfId="0" applyFont="1" applyAlignment="1" applyProtection="1">
      <alignment horizontal="left"/>
      <protection hidden="1"/>
    </xf>
    <xf numFmtId="0" fontId="41" fillId="0" borderId="0" xfId="0" applyFont="1" applyAlignment="1" applyProtection="1">
      <alignment horizontal="left"/>
      <protection hidden="1"/>
    </xf>
    <xf numFmtId="0" fontId="14" fillId="0" borderId="0" xfId="0" applyFont="1" applyProtection="1">
      <protection hidden="1"/>
    </xf>
    <xf numFmtId="38" fontId="14" fillId="0" borderId="0" xfId="0" applyNumberFormat="1" applyFont="1" applyAlignment="1" applyProtection="1">
      <alignment horizontal="center"/>
      <protection hidden="1"/>
    </xf>
    <xf numFmtId="0" fontId="112" fillId="0" borderId="0" xfId="0" applyFont="1" applyAlignment="1" applyProtection="1">
      <alignment horizontal="left"/>
      <protection hidden="1"/>
    </xf>
    <xf numFmtId="0" fontId="113" fillId="0" borderId="0" xfId="0" applyFont="1" applyAlignment="1" applyProtection="1">
      <alignment horizontal="left"/>
      <protection hidden="1"/>
    </xf>
    <xf numFmtId="9" fontId="14" fillId="0" borderId="0" xfId="1" applyFont="1" applyBorder="1" applyAlignment="1" applyProtection="1">
      <alignment horizontal="center"/>
      <protection hidden="1"/>
    </xf>
    <xf numFmtId="9" fontId="34" fillId="0" borderId="0" xfId="1" applyFont="1" applyBorder="1" applyAlignment="1" applyProtection="1">
      <alignment horizontal="center"/>
      <protection hidden="1"/>
    </xf>
    <xf numFmtId="164" fontId="34" fillId="0" borderId="0" xfId="1" applyNumberFormat="1" applyFont="1" applyBorder="1" applyAlignment="1" applyProtection="1">
      <alignment horizontal="center"/>
      <protection hidden="1"/>
    </xf>
    <xf numFmtId="9" fontId="41" fillId="0" borderId="0" xfId="0" applyNumberFormat="1" applyFont="1" applyAlignment="1" applyProtection="1">
      <alignment horizontal="center"/>
      <protection hidden="1"/>
    </xf>
    <xf numFmtId="167" fontId="112" fillId="0" borderId="0" xfId="7" applyNumberFormat="1" applyFont="1" applyAlignment="1" applyProtection="1">
      <alignment horizontal="center"/>
      <protection hidden="1"/>
    </xf>
    <xf numFmtId="0" fontId="114" fillId="0" borderId="0" xfId="0" applyFont="1" applyAlignment="1" applyProtection="1">
      <alignment horizontal="left"/>
      <protection hidden="1"/>
    </xf>
    <xf numFmtId="0" fontId="115" fillId="4" borderId="0" xfId="0" applyFont="1" applyFill="1" applyAlignment="1" applyProtection="1">
      <alignment horizontal="centerContinuous"/>
      <protection hidden="1"/>
    </xf>
    <xf numFmtId="1" fontId="115" fillId="4" borderId="0" xfId="7" applyNumberFormat="1" applyFont="1" applyFill="1" applyAlignment="1" applyProtection="1">
      <alignment horizontal="centerContinuous"/>
      <protection hidden="1"/>
    </xf>
    <xf numFmtId="1" fontId="114" fillId="4" borderId="0" xfId="7" applyNumberFormat="1" applyFont="1" applyFill="1" applyAlignment="1" applyProtection="1">
      <alignment horizontal="centerContinuous"/>
      <protection hidden="1"/>
    </xf>
    <xf numFmtId="167" fontId="114" fillId="0" borderId="0" xfId="7" applyNumberFormat="1" applyFont="1" applyProtection="1"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2" fontId="114" fillId="4" borderId="0" xfId="7" applyNumberFormat="1" applyFont="1" applyFill="1" applyAlignment="1" applyProtection="1">
      <alignment horizontal="center"/>
      <protection hidden="1"/>
    </xf>
    <xf numFmtId="2" fontId="114" fillId="4" borderId="0" xfId="0" applyNumberFormat="1" applyFont="1" applyFill="1" applyAlignment="1" applyProtection="1">
      <alignment horizontal="center"/>
      <protection hidden="1"/>
    </xf>
    <xf numFmtId="1" fontId="114" fillId="4" borderId="0" xfId="7" applyNumberFormat="1" applyFont="1" applyFill="1" applyProtection="1">
      <protection hidden="1"/>
    </xf>
    <xf numFmtId="1" fontId="114" fillId="4" borderId="0" xfId="14" applyNumberFormat="1" applyFont="1" applyFill="1" applyBorder="1" applyAlignment="1" applyProtection="1">
      <alignment horizontal="center"/>
      <protection hidden="1"/>
    </xf>
    <xf numFmtId="1" fontId="114" fillId="4" borderId="0" xfId="1" applyNumberFormat="1" applyFont="1" applyFill="1" applyBorder="1" applyAlignment="1" applyProtection="1">
      <alignment horizontal="center"/>
      <protection hidden="1"/>
    </xf>
    <xf numFmtId="164" fontId="34" fillId="0" borderId="0" xfId="1" applyNumberFormat="1" applyFont="1" applyAlignment="1" applyProtection="1">
      <alignment horizontal="center"/>
      <protection hidden="1"/>
    </xf>
    <xf numFmtId="9" fontId="34" fillId="0" borderId="0" xfId="1" applyFont="1" applyAlignment="1" applyProtection="1">
      <alignment horizontal="center"/>
      <protection hidden="1"/>
    </xf>
    <xf numFmtId="2" fontId="114" fillId="4" borderId="0" xfId="4" applyNumberFormat="1" applyFont="1" applyFill="1" applyProtection="1">
      <protection hidden="1"/>
    </xf>
    <xf numFmtId="2" fontId="114" fillId="4" borderId="0" xfId="14" applyNumberFormat="1" applyFont="1" applyFill="1" applyBorder="1" applyAlignment="1" applyProtection="1">
      <alignment horizontal="center"/>
      <protection hidden="1"/>
    </xf>
    <xf numFmtId="9" fontId="116" fillId="0" borderId="0" xfId="1" applyFont="1" applyAlignment="1" applyProtection="1">
      <alignment horizontal="center"/>
      <protection hidden="1"/>
    </xf>
    <xf numFmtId="1" fontId="114" fillId="0" borderId="0" xfId="7" applyNumberFormat="1" applyFont="1" applyProtection="1">
      <protection hidden="1"/>
    </xf>
    <xf numFmtId="2" fontId="114" fillId="4" borderId="0" xfId="7" applyNumberFormat="1" applyFont="1" applyFill="1" applyProtection="1">
      <protection hidden="1"/>
    </xf>
    <xf numFmtId="0" fontId="114" fillId="4" borderId="0" xfId="0" applyFont="1" applyFill="1" applyAlignment="1" applyProtection="1">
      <alignment horizontal="center"/>
      <protection hidden="1"/>
    </xf>
    <xf numFmtId="0" fontId="114" fillId="4" borderId="0" xfId="0" applyFont="1" applyFill="1" applyProtection="1">
      <protection hidden="1"/>
    </xf>
    <xf numFmtId="1" fontId="117" fillId="4" borderId="0" xfId="7" applyNumberFormat="1" applyFont="1" applyFill="1" applyProtection="1">
      <protection hidden="1"/>
    </xf>
    <xf numFmtId="1" fontId="117" fillId="4" borderId="0" xfId="14" applyNumberFormat="1" applyFont="1" applyFill="1" applyBorder="1" applyAlignment="1" applyProtection="1">
      <alignment horizontal="center"/>
      <protection hidden="1"/>
    </xf>
    <xf numFmtId="1" fontId="114" fillId="4" borderId="0" xfId="7" applyNumberFormat="1" applyFont="1" applyFill="1" applyAlignment="1" applyProtection="1">
      <alignment horizontal="center"/>
      <protection hidden="1"/>
    </xf>
    <xf numFmtId="167" fontId="114" fillId="0" borderId="0" xfId="7" applyNumberFormat="1" applyFont="1" applyAlignment="1" applyProtection="1">
      <alignment horizontal="left"/>
      <protection hidden="1"/>
    </xf>
    <xf numFmtId="167" fontId="114" fillId="4" borderId="0" xfId="7" applyNumberFormat="1" applyFont="1" applyFill="1" applyProtection="1">
      <protection hidden="1"/>
    </xf>
    <xf numFmtId="38" fontId="114" fillId="4" borderId="0" xfId="0" applyNumberFormat="1" applyFont="1" applyFill="1" applyAlignment="1" applyProtection="1">
      <alignment horizontal="left"/>
      <protection hidden="1"/>
    </xf>
    <xf numFmtId="164" fontId="114" fillId="4" borderId="0" xfId="1" applyNumberFormat="1" applyFont="1" applyFill="1" applyBorder="1" applyAlignment="1" applyProtection="1">
      <alignment horizontal="center"/>
      <protection hidden="1"/>
    </xf>
    <xf numFmtId="9" fontId="114" fillId="4" borderId="0" xfId="1" applyFont="1" applyFill="1" applyBorder="1" applyAlignment="1" applyProtection="1">
      <alignment horizontal="center"/>
      <protection hidden="1"/>
    </xf>
    <xf numFmtId="9" fontId="114" fillId="4" borderId="0" xfId="0" applyNumberFormat="1" applyFont="1" applyFill="1" applyAlignment="1" applyProtection="1">
      <alignment horizontal="center"/>
      <protection hidden="1"/>
    </xf>
    <xf numFmtId="1" fontId="114" fillId="4" borderId="0" xfId="0" applyNumberFormat="1" applyFont="1" applyFill="1" applyProtection="1">
      <protection hidden="1"/>
    </xf>
    <xf numFmtId="1" fontId="114" fillId="4" borderId="0" xfId="0" applyNumberFormat="1" applyFont="1" applyFill="1" applyAlignment="1" applyProtection="1">
      <alignment horizontal="center"/>
      <protection hidden="1"/>
    </xf>
    <xf numFmtId="1" fontId="114" fillId="0" borderId="0" xfId="0" applyNumberFormat="1" applyFont="1" applyAlignment="1" applyProtection="1">
      <alignment horizontal="center"/>
      <protection hidden="1"/>
    </xf>
    <xf numFmtId="167" fontId="114" fillId="4" borderId="0" xfId="0" applyNumberFormat="1" applyFont="1" applyFill="1" applyAlignment="1" applyProtection="1">
      <alignment horizontal="center"/>
      <protection hidden="1"/>
    </xf>
    <xf numFmtId="171" fontId="114" fillId="4" borderId="0" xfId="7" applyNumberFormat="1" applyFont="1" applyFill="1" applyProtection="1">
      <protection hidden="1"/>
    </xf>
    <xf numFmtId="171" fontId="114" fillId="4" borderId="0" xfId="0" applyNumberFormat="1" applyFont="1" applyFill="1" applyProtection="1">
      <protection hidden="1"/>
    </xf>
    <xf numFmtId="171" fontId="114" fillId="4" borderId="0" xfId="7" applyNumberFormat="1" applyFont="1" applyFill="1" applyAlignment="1" applyProtection="1">
      <alignment horizontal="center"/>
      <protection hidden="1"/>
    </xf>
    <xf numFmtId="171" fontId="114" fillId="4" borderId="0" xfId="14" applyNumberFormat="1" applyFont="1" applyFill="1" applyBorder="1" applyAlignment="1" applyProtection="1">
      <alignment horizontal="center"/>
      <protection hidden="1"/>
    </xf>
    <xf numFmtId="164" fontId="118" fillId="4" borderId="0" xfId="1" applyNumberFormat="1" applyFont="1" applyFill="1" applyBorder="1" applyAlignment="1" applyProtection="1">
      <alignment horizontal="center"/>
      <protection hidden="1"/>
    </xf>
    <xf numFmtId="164" fontId="114" fillId="4" borderId="0" xfId="1" applyNumberFormat="1" applyFont="1" applyFill="1" applyAlignment="1" applyProtection="1">
      <protection hidden="1"/>
    </xf>
    <xf numFmtId="0" fontId="114" fillId="0" borderId="0" xfId="0" applyFont="1" applyAlignment="1" applyProtection="1">
      <alignment horizontal="center"/>
      <protection hidden="1"/>
    </xf>
    <xf numFmtId="0" fontId="114" fillId="0" borderId="0" xfId="0" applyFont="1" applyProtection="1">
      <protection hidden="1"/>
    </xf>
    <xf numFmtId="167" fontId="114" fillId="0" borderId="0" xfId="0" applyNumberFormat="1" applyFont="1" applyAlignment="1" applyProtection="1">
      <alignment horizontal="center"/>
      <protection hidden="1"/>
    </xf>
    <xf numFmtId="167" fontId="113" fillId="0" borderId="0" xfId="7" applyNumberFormat="1" applyFont="1" applyAlignment="1" applyProtection="1">
      <alignment horizontal="left"/>
      <protection hidden="1"/>
    </xf>
    <xf numFmtId="167" fontId="112" fillId="0" borderId="0" xfId="7" applyNumberFormat="1" applyFont="1" applyAlignment="1" applyProtection="1">
      <alignment horizontal="left"/>
      <protection hidden="1"/>
    </xf>
    <xf numFmtId="167" fontId="119" fillId="0" borderId="0" xfId="7" applyNumberFormat="1" applyFont="1" applyAlignment="1" applyProtection="1">
      <alignment horizontal="left"/>
      <protection hidden="1"/>
    </xf>
    <xf numFmtId="167" fontId="14" fillId="0" borderId="0" xfId="4" applyNumberFormat="1" applyFont="1" applyAlignment="1" applyProtection="1">
      <alignment horizontal="right"/>
      <protection hidden="1"/>
    </xf>
    <xf numFmtId="164" fontId="14" fillId="0" borderId="0" xfId="1" applyNumberFormat="1" applyFont="1" applyAlignment="1" applyProtection="1">
      <alignment horizontal="right"/>
      <protection hidden="1"/>
    </xf>
    <xf numFmtId="167" fontId="14" fillId="0" borderId="0" xfId="4" applyNumberFormat="1" applyFont="1" applyAlignment="1" applyProtection="1">
      <alignment horizontal="centerContinuous"/>
      <protection hidden="1"/>
    </xf>
    <xf numFmtId="167" fontId="14" fillId="4" borderId="11" xfId="4" quotePrefix="1" applyNumberFormat="1" applyFont="1" applyFill="1" applyBorder="1" applyAlignment="1" applyProtection="1">
      <alignment horizontal="left" indent="1"/>
      <protection hidden="1"/>
    </xf>
    <xf numFmtId="167" fontId="14" fillId="4" borderId="12" xfId="4" applyNumberFormat="1" applyFont="1" applyFill="1" applyBorder="1" applyProtection="1">
      <protection hidden="1"/>
    </xf>
    <xf numFmtId="167" fontId="14" fillId="17" borderId="7" xfId="23" applyNumberFormat="1" applyFont="1" applyFill="1" applyBorder="1" applyAlignment="1" applyProtection="1">
      <protection hidden="1"/>
    </xf>
    <xf numFmtId="167" fontId="14" fillId="4" borderId="11" xfId="4" applyNumberFormat="1" applyFont="1" applyFill="1" applyBorder="1" applyProtection="1">
      <protection hidden="1"/>
    </xf>
    <xf numFmtId="167" fontId="14" fillId="4" borderId="4" xfId="4" applyNumberFormat="1" applyFont="1" applyFill="1" applyBorder="1" applyProtection="1">
      <protection hidden="1"/>
    </xf>
    <xf numFmtId="167" fontId="14" fillId="17" borderId="12" xfId="4" applyNumberFormat="1" applyFont="1" applyFill="1" applyBorder="1" applyProtection="1">
      <protection hidden="1"/>
    </xf>
    <xf numFmtId="167" fontId="14" fillId="17" borderId="4" xfId="4" applyNumberFormat="1" applyFont="1" applyFill="1" applyBorder="1" applyProtection="1">
      <protection hidden="1"/>
    </xf>
    <xf numFmtId="167" fontId="14" fillId="0" borderId="15" xfId="4" applyNumberFormat="1" applyFont="1" applyBorder="1" applyProtection="1">
      <protection hidden="1"/>
    </xf>
    <xf numFmtId="167" fontId="14" fillId="0" borderId="0" xfId="0" applyNumberFormat="1" applyFont="1" applyProtection="1">
      <protection hidden="1"/>
    </xf>
    <xf numFmtId="167" fontId="14" fillId="4" borderId="15" xfId="4" quotePrefix="1" applyNumberFormat="1" applyFont="1" applyFill="1" applyBorder="1" applyAlignment="1" applyProtection="1">
      <alignment horizontal="left" indent="1"/>
      <protection hidden="1"/>
    </xf>
    <xf numFmtId="167" fontId="14" fillId="4" borderId="18" xfId="4" applyNumberFormat="1" applyFont="1" applyFill="1" applyBorder="1" applyProtection="1">
      <protection hidden="1"/>
    </xf>
    <xf numFmtId="167" fontId="14" fillId="4" borderId="15" xfId="4" applyNumberFormat="1" applyFont="1" applyFill="1" applyBorder="1" applyProtection="1">
      <protection hidden="1"/>
    </xf>
    <xf numFmtId="167" fontId="14" fillId="4" borderId="0" xfId="4" applyNumberFormat="1" applyFont="1" applyFill="1" applyProtection="1">
      <protection hidden="1"/>
    </xf>
    <xf numFmtId="167" fontId="14" fillId="17" borderId="18" xfId="4" applyNumberFormat="1" applyFont="1" applyFill="1" applyBorder="1" applyProtection="1">
      <protection hidden="1"/>
    </xf>
    <xf numFmtId="167" fontId="14" fillId="17" borderId="0" xfId="4" applyNumberFormat="1" applyFont="1" applyFill="1" applyProtection="1">
      <protection hidden="1"/>
    </xf>
    <xf numFmtId="167" fontId="14" fillId="4" borderId="13" xfId="4" quotePrefix="1" applyNumberFormat="1" applyFont="1" applyFill="1" applyBorder="1" applyAlignment="1" applyProtection="1">
      <alignment horizontal="left" indent="1"/>
      <protection hidden="1"/>
    </xf>
    <xf numFmtId="167" fontId="14" fillId="4" borderId="14" xfId="4" applyNumberFormat="1" applyFont="1" applyFill="1" applyBorder="1" applyProtection="1">
      <protection hidden="1"/>
    </xf>
    <xf numFmtId="167" fontId="15" fillId="9" borderId="16" xfId="0" applyNumberFormat="1" applyFont="1" applyFill="1" applyBorder="1" applyProtection="1">
      <protection hidden="1"/>
    </xf>
    <xf numFmtId="167" fontId="14" fillId="4" borderId="13" xfId="4" applyNumberFormat="1" applyFont="1" applyFill="1" applyBorder="1" applyProtection="1">
      <protection hidden="1"/>
    </xf>
    <xf numFmtId="167" fontId="14" fillId="4" borderId="5" xfId="4" applyNumberFormat="1" applyFont="1" applyFill="1" applyBorder="1" applyProtection="1">
      <protection hidden="1"/>
    </xf>
    <xf numFmtId="167" fontId="14" fillId="17" borderId="14" xfId="4" applyNumberFormat="1" applyFont="1" applyFill="1" applyBorder="1" applyProtection="1">
      <protection hidden="1"/>
    </xf>
    <xf numFmtId="167" fontId="14" fillId="17" borderId="5" xfId="4" applyNumberFormat="1" applyFont="1" applyFill="1" applyBorder="1" applyProtection="1">
      <protection hidden="1"/>
    </xf>
    <xf numFmtId="167" fontId="84" fillId="0" borderId="0" xfId="0" applyNumberFormat="1" applyFont="1" applyProtection="1">
      <protection hidden="1"/>
    </xf>
    <xf numFmtId="167" fontId="14" fillId="4" borderId="11" xfId="4" applyNumberFormat="1" applyFont="1" applyFill="1" applyBorder="1" applyAlignment="1" applyProtection="1">
      <alignment horizontal="left" indent="1"/>
      <protection hidden="1"/>
    </xf>
    <xf numFmtId="167" fontId="84" fillId="4" borderId="12" xfId="4" applyNumberFormat="1" applyFont="1" applyFill="1" applyBorder="1" applyProtection="1">
      <protection hidden="1"/>
    </xf>
    <xf numFmtId="167" fontId="14" fillId="17" borderId="7" xfId="0" applyNumberFormat="1" applyFont="1" applyFill="1" applyBorder="1" applyProtection="1">
      <protection hidden="1"/>
    </xf>
    <xf numFmtId="167" fontId="14" fillId="4" borderId="11" xfId="0" applyNumberFormat="1" applyFont="1" applyFill="1" applyBorder="1" applyProtection="1">
      <protection hidden="1"/>
    </xf>
    <xf numFmtId="167" fontId="14" fillId="17" borderId="12" xfId="0" applyNumberFormat="1" applyFont="1" applyFill="1" applyBorder="1" applyProtection="1">
      <protection hidden="1"/>
    </xf>
    <xf numFmtId="167" fontId="14" fillId="0" borderId="7" xfId="0" applyNumberFormat="1" applyFont="1" applyBorder="1" applyProtection="1">
      <protection hidden="1"/>
    </xf>
    <xf numFmtId="167" fontId="14" fillId="4" borderId="13" xfId="4" applyNumberFormat="1" applyFont="1" applyFill="1" applyBorder="1" applyAlignment="1" applyProtection="1">
      <alignment horizontal="left" indent="1"/>
      <protection hidden="1"/>
    </xf>
    <xf numFmtId="167" fontId="84" fillId="4" borderId="14" xfId="4" applyNumberFormat="1" applyFont="1" applyFill="1" applyBorder="1" applyProtection="1">
      <protection hidden="1"/>
    </xf>
    <xf numFmtId="167" fontId="14" fillId="17" borderId="6" xfId="0" applyNumberFormat="1" applyFont="1" applyFill="1" applyBorder="1" applyProtection="1">
      <protection hidden="1"/>
    </xf>
    <xf numFmtId="167" fontId="14" fillId="4" borderId="5" xfId="0" applyNumberFormat="1" applyFont="1" applyFill="1" applyBorder="1" applyProtection="1">
      <protection hidden="1"/>
    </xf>
    <xf numFmtId="167" fontId="14" fillId="17" borderId="14" xfId="0" applyNumberFormat="1" applyFont="1" applyFill="1" applyBorder="1" applyProtection="1">
      <protection hidden="1"/>
    </xf>
    <xf numFmtId="167" fontId="14" fillId="0" borderId="6" xfId="4" applyNumberFormat="1" applyFont="1" applyBorder="1" applyProtection="1">
      <protection hidden="1"/>
    </xf>
    <xf numFmtId="167" fontId="84" fillId="0" borderId="5" xfId="4" applyNumberFormat="1" applyFont="1" applyBorder="1" applyProtection="1">
      <protection hidden="1"/>
    </xf>
    <xf numFmtId="167" fontId="84" fillId="0" borderId="0" xfId="4" applyNumberFormat="1" applyFont="1" applyAlignment="1" applyProtection="1">
      <alignment vertical="top"/>
      <protection hidden="1"/>
    </xf>
    <xf numFmtId="167" fontId="14" fillId="4" borderId="11" xfId="5" applyNumberFormat="1" applyFont="1" applyFill="1" applyBorder="1" applyAlignment="1" applyProtection="1">
      <protection hidden="1"/>
    </xf>
    <xf numFmtId="167" fontId="14" fillId="4" borderId="4" xfId="5" applyNumberFormat="1" applyFont="1" applyFill="1" applyBorder="1" applyAlignment="1" applyProtection="1">
      <protection hidden="1"/>
    </xf>
    <xf numFmtId="167" fontId="14" fillId="0" borderId="15" xfId="5" applyNumberFormat="1" applyFont="1" applyFill="1" applyBorder="1" applyAlignment="1" applyProtection="1">
      <protection hidden="1"/>
    </xf>
    <xf numFmtId="167" fontId="14" fillId="4" borderId="13" xfId="5" applyNumberFormat="1" applyFont="1" applyFill="1" applyBorder="1" applyAlignment="1" applyProtection="1">
      <protection hidden="1"/>
    </xf>
    <xf numFmtId="167" fontId="14" fillId="4" borderId="5" xfId="5" applyNumberFormat="1" applyFont="1" applyFill="1" applyBorder="1" applyAlignment="1" applyProtection="1">
      <protection hidden="1"/>
    </xf>
    <xf numFmtId="167" fontId="101" fillId="0" borderId="0" xfId="4" applyNumberFormat="1" applyFont="1" applyAlignment="1" applyProtection="1">
      <alignment horizontal="right" indent="1"/>
      <protection hidden="1"/>
    </xf>
    <xf numFmtId="167" fontId="102" fillId="0" borderId="0" xfId="4" applyNumberFormat="1" applyFont="1" applyAlignment="1" applyProtection="1">
      <alignment horizontal="center"/>
      <protection hidden="1"/>
    </xf>
    <xf numFmtId="167" fontId="102" fillId="12" borderId="0" xfId="4" applyNumberFormat="1" applyFont="1" applyFill="1" applyProtection="1">
      <protection hidden="1"/>
    </xf>
    <xf numFmtId="167" fontId="102" fillId="12" borderId="0" xfId="0" applyNumberFormat="1" applyFont="1" applyFill="1" applyProtection="1">
      <protection hidden="1"/>
    </xf>
    <xf numFmtId="167" fontId="103" fillId="12" borderId="0" xfId="0" applyNumberFormat="1" applyFont="1" applyFill="1" applyProtection="1">
      <protection hidden="1"/>
    </xf>
    <xf numFmtId="167" fontId="102" fillId="0" borderId="0" xfId="4" applyNumberFormat="1" applyFont="1" applyProtection="1">
      <protection hidden="1"/>
    </xf>
    <xf numFmtId="167" fontId="106" fillId="0" borderId="0" xfId="4" applyNumberFormat="1" applyFont="1" applyAlignment="1" applyProtection="1">
      <alignment horizontal="center"/>
      <protection hidden="1"/>
    </xf>
    <xf numFmtId="167" fontId="106" fillId="0" borderId="0" xfId="0" applyNumberFormat="1" applyFont="1" applyAlignment="1" applyProtection="1">
      <alignment horizontal="center"/>
      <protection hidden="1"/>
    </xf>
    <xf numFmtId="167" fontId="107" fillId="0" borderId="0" xfId="4" applyNumberFormat="1" applyFont="1" applyAlignment="1" applyProtection="1">
      <alignment horizontal="center"/>
      <protection hidden="1"/>
    </xf>
    <xf numFmtId="167" fontId="108" fillId="0" borderId="0" xfId="0" applyNumberFormat="1" applyFont="1" applyProtection="1">
      <protection hidden="1"/>
    </xf>
    <xf numFmtId="167" fontId="84" fillId="0" borderId="0" xfId="4" applyNumberFormat="1" applyFont="1" applyAlignment="1" applyProtection="1">
      <alignment horizontal="center" vertical="top"/>
      <protection hidden="1"/>
    </xf>
    <xf numFmtId="167" fontId="75" fillId="12" borderId="0" xfId="0" applyNumberFormat="1" applyFont="1" applyFill="1" applyAlignment="1" applyProtection="1">
      <alignment vertical="center"/>
      <protection hidden="1"/>
    </xf>
    <xf numFmtId="167" fontId="15" fillId="0" borderId="5" xfId="0" applyNumberFormat="1" applyFont="1" applyBorder="1" applyAlignment="1" applyProtection="1">
      <alignment horizontal="center"/>
      <protection hidden="1"/>
    </xf>
    <xf numFmtId="167" fontId="15" fillId="17" borderId="4" xfId="0" applyNumberFormat="1" applyFont="1" applyFill="1" applyBorder="1" applyProtection="1">
      <protection hidden="1"/>
    </xf>
    <xf numFmtId="167" fontId="15" fillId="17" borderId="0" xfId="0" applyNumberFormat="1" applyFont="1" applyFill="1" applyProtection="1">
      <protection hidden="1"/>
    </xf>
    <xf numFmtId="167" fontId="14" fillId="4" borderId="16" xfId="4" applyNumberFormat="1" applyFont="1" applyFill="1" applyBorder="1" applyAlignment="1" applyProtection="1">
      <alignment horizontal="left" indent="2"/>
      <protection hidden="1"/>
    </xf>
    <xf numFmtId="167" fontId="14" fillId="4" borderId="6" xfId="4" applyNumberFormat="1" applyFont="1" applyFill="1" applyBorder="1" applyAlignment="1" applyProtection="1">
      <alignment horizontal="left" indent="2"/>
      <protection hidden="1"/>
    </xf>
    <xf numFmtId="167" fontId="15" fillId="17" borderId="5" xfId="0" applyNumberFormat="1" applyFont="1" applyFill="1" applyBorder="1" applyProtection="1">
      <protection hidden="1"/>
    </xf>
    <xf numFmtId="167" fontId="14" fillId="4" borderId="17" xfId="4" applyNumberFormat="1" applyFont="1" applyFill="1" applyBorder="1" applyAlignment="1" applyProtection="1">
      <alignment horizontal="left" indent="1"/>
      <protection hidden="1"/>
    </xf>
    <xf numFmtId="167" fontId="15" fillId="17" borderId="17" xfId="0" applyNumberFormat="1" applyFont="1" applyFill="1" applyBorder="1" applyProtection="1">
      <protection hidden="1"/>
    </xf>
    <xf numFmtId="167" fontId="15" fillId="4" borderId="9" xfId="0" applyNumberFormat="1" applyFont="1" applyFill="1" applyBorder="1" applyProtection="1">
      <protection hidden="1"/>
    </xf>
    <xf numFmtId="167" fontId="15" fillId="4" borderId="8" xfId="0" applyNumberFormat="1" applyFont="1" applyFill="1" applyBorder="1" applyProtection="1">
      <protection hidden="1"/>
    </xf>
    <xf numFmtId="167" fontId="15" fillId="17" borderId="8" xfId="0" applyNumberFormat="1" applyFont="1" applyFill="1" applyBorder="1" applyProtection="1">
      <protection hidden="1"/>
    </xf>
    <xf numFmtId="167" fontId="91" fillId="0" borderId="0" xfId="4" applyNumberFormat="1" applyFont="1" applyProtection="1">
      <protection hidden="1"/>
    </xf>
    <xf numFmtId="167" fontId="91" fillId="0" borderId="0" xfId="4" applyNumberFormat="1" applyFont="1" applyAlignment="1" applyProtection="1">
      <alignment horizontal="center"/>
      <protection hidden="1"/>
    </xf>
    <xf numFmtId="167" fontId="82" fillId="0" borderId="0" xfId="0" applyNumberFormat="1" applyFont="1" applyProtection="1">
      <protection hidden="1"/>
    </xf>
    <xf numFmtId="167" fontId="15" fillId="17" borderId="18" xfId="0" applyNumberFormat="1" applyFont="1" applyFill="1" applyBorder="1" applyProtection="1">
      <protection hidden="1"/>
    </xf>
    <xf numFmtId="167" fontId="15" fillId="17" borderId="14" xfId="0" applyNumberFormat="1" applyFont="1" applyFill="1" applyBorder="1" applyProtection="1">
      <protection hidden="1"/>
    </xf>
    <xf numFmtId="167" fontId="14" fillId="0" borderId="0" xfId="0" applyNumberFormat="1" applyFont="1" applyAlignment="1" applyProtection="1">
      <alignment horizontal="center"/>
      <protection hidden="1"/>
    </xf>
    <xf numFmtId="167" fontId="85" fillId="4" borderId="17" xfId="4" applyNumberFormat="1" applyFont="1" applyFill="1" applyBorder="1" applyAlignment="1" applyProtection="1">
      <alignment horizontal="left" indent="2"/>
      <protection hidden="1"/>
    </xf>
    <xf numFmtId="167" fontId="14" fillId="4" borderId="9" xfId="5" applyNumberFormat="1" applyFont="1" applyFill="1" applyBorder="1" applyAlignment="1" applyProtection="1">
      <protection hidden="1"/>
    </xf>
    <xf numFmtId="167" fontId="14" fillId="4" borderId="8" xfId="5" applyNumberFormat="1" applyFont="1" applyFill="1" applyBorder="1" applyAlignment="1" applyProtection="1">
      <protection hidden="1"/>
    </xf>
    <xf numFmtId="167" fontId="14" fillId="17" borderId="10" xfId="4" applyNumberFormat="1" applyFont="1" applyFill="1" applyBorder="1" applyProtection="1">
      <protection hidden="1"/>
    </xf>
    <xf numFmtId="167" fontId="15" fillId="17" borderId="12" xfId="0" applyNumberFormat="1" applyFont="1" applyFill="1" applyBorder="1" applyProtection="1">
      <protection hidden="1"/>
    </xf>
    <xf numFmtId="167" fontId="14" fillId="4" borderId="15" xfId="5" applyNumberFormat="1" applyFont="1" applyFill="1" applyBorder="1" applyAlignment="1" applyProtection="1">
      <protection hidden="1"/>
    </xf>
    <xf numFmtId="167" fontId="14" fillId="4" borderId="0" xfId="5" applyNumberFormat="1" applyFont="1" applyFill="1" applyBorder="1" applyAlignment="1" applyProtection="1">
      <protection hidden="1"/>
    </xf>
    <xf numFmtId="167" fontId="84" fillId="0" borderId="0" xfId="5" applyNumberFormat="1" applyFont="1" applyFill="1" applyBorder="1" applyAlignment="1" applyProtection="1">
      <protection hidden="1"/>
    </xf>
    <xf numFmtId="167" fontId="14" fillId="0" borderId="0" xfId="5" applyNumberFormat="1" applyFont="1" applyFill="1" applyBorder="1" applyAlignment="1" applyProtection="1">
      <protection hidden="1"/>
    </xf>
    <xf numFmtId="167" fontId="14" fillId="4" borderId="8" xfId="4" applyNumberFormat="1" applyFont="1" applyFill="1" applyBorder="1" applyProtection="1">
      <protection hidden="1"/>
    </xf>
    <xf numFmtId="167" fontId="15" fillId="17" borderId="10" xfId="0" applyNumberFormat="1" applyFont="1" applyFill="1" applyBorder="1" applyProtection="1">
      <protection hidden="1"/>
    </xf>
    <xf numFmtId="0" fontId="90" fillId="0" borderId="0" xfId="24" applyFont="1" applyAlignment="1" applyProtection="1">
      <alignment horizontal="center"/>
      <protection hidden="1"/>
    </xf>
    <xf numFmtId="167" fontId="76" fillId="0" borderId="0" xfId="0" applyNumberFormat="1" applyFont="1" applyProtection="1">
      <protection hidden="1"/>
    </xf>
    <xf numFmtId="167" fontId="14" fillId="4" borderId="7" xfId="4" applyNumberFormat="1" applyFont="1" applyFill="1" applyBorder="1" applyAlignment="1" applyProtection="1">
      <alignment horizontal="left" indent="2"/>
      <protection hidden="1"/>
    </xf>
    <xf numFmtId="167" fontId="14" fillId="0" borderId="0" xfId="1" applyNumberFormat="1" applyFont="1" applyProtection="1">
      <protection hidden="1"/>
    </xf>
    <xf numFmtId="3" fontId="14" fillId="0" borderId="0" xfId="4" applyNumberFormat="1" applyFont="1" applyProtection="1">
      <protection hidden="1"/>
    </xf>
    <xf numFmtId="3" fontId="84" fillId="0" borderId="0" xfId="4" applyNumberFormat="1" applyFont="1" applyProtection="1">
      <protection hidden="1"/>
    </xf>
    <xf numFmtId="3" fontId="14" fillId="0" borderId="0" xfId="4" applyNumberFormat="1" applyFont="1" applyAlignment="1" applyProtection="1">
      <alignment horizontal="center"/>
      <protection hidden="1"/>
    </xf>
    <xf numFmtId="3" fontId="15" fillId="0" borderId="0" xfId="0" applyNumberFormat="1" applyFont="1" applyProtection="1">
      <protection hidden="1"/>
    </xf>
    <xf numFmtId="169" fontId="14" fillId="0" borderId="0" xfId="4" applyNumberFormat="1" applyFont="1" applyProtection="1">
      <protection hidden="1"/>
    </xf>
    <xf numFmtId="167" fontId="14" fillId="0" borderId="0" xfId="1" applyNumberFormat="1" applyFont="1" applyBorder="1" applyProtection="1">
      <protection hidden="1"/>
    </xf>
    <xf numFmtId="167" fontId="14" fillId="0" borderId="0" xfId="1" applyNumberFormat="1" applyFont="1" applyFill="1" applyBorder="1" applyProtection="1">
      <protection hidden="1"/>
    </xf>
    <xf numFmtId="167" fontId="83" fillId="0" borderId="0" xfId="0" applyNumberFormat="1" applyFont="1" applyAlignment="1" applyProtection="1">
      <alignment horizontal="center"/>
      <protection hidden="1"/>
    </xf>
    <xf numFmtId="9" fontId="14" fillId="0" borderId="0" xfId="1" applyFont="1" applyAlignment="1" applyProtection="1">
      <protection hidden="1"/>
    </xf>
    <xf numFmtId="173" fontId="14" fillId="0" borderId="0" xfId="1" applyNumberFormat="1" applyFont="1" applyFill="1" applyAlignment="1" applyProtection="1">
      <alignment horizontal="center"/>
      <protection hidden="1"/>
    </xf>
    <xf numFmtId="167" fontId="101" fillId="0" borderId="0" xfId="4" applyNumberFormat="1" applyFont="1" applyAlignment="1" applyProtection="1">
      <alignment horizontal="center"/>
      <protection hidden="1"/>
    </xf>
    <xf numFmtId="167" fontId="101" fillId="0" borderId="0" xfId="0" applyNumberFormat="1" applyFont="1" applyAlignment="1" applyProtection="1">
      <alignment horizontal="center"/>
      <protection hidden="1"/>
    </xf>
    <xf numFmtId="167" fontId="101" fillId="0" borderId="0" xfId="4" applyNumberFormat="1" applyFont="1" applyProtection="1">
      <protection hidden="1"/>
    </xf>
    <xf numFmtId="174" fontId="14" fillId="0" borderId="0" xfId="4" applyNumberFormat="1" applyFont="1" applyAlignment="1" applyProtection="1">
      <alignment horizontal="center"/>
      <protection hidden="1"/>
    </xf>
    <xf numFmtId="10" fontId="14" fillId="0" borderId="0" xfId="1" applyNumberFormat="1" applyFont="1" applyFill="1" applyAlignment="1" applyProtection="1">
      <alignment horizontal="center"/>
      <protection hidden="1"/>
    </xf>
    <xf numFmtId="167" fontId="85" fillId="4" borderId="6" xfId="4" applyNumberFormat="1" applyFont="1" applyFill="1" applyBorder="1" applyAlignment="1" applyProtection="1">
      <alignment horizontal="left" indent="1"/>
      <protection hidden="1"/>
    </xf>
    <xf numFmtId="167" fontId="86" fillId="0" borderId="0" xfId="4" applyNumberFormat="1" applyFont="1" applyAlignment="1" applyProtection="1">
      <alignment horizontal="left" indent="2"/>
      <protection hidden="1"/>
    </xf>
    <xf numFmtId="167" fontId="86" fillId="0" borderId="0" xfId="4" applyNumberFormat="1" applyFont="1" applyProtection="1">
      <protection hidden="1"/>
    </xf>
    <xf numFmtId="167" fontId="86" fillId="0" borderId="0" xfId="4" applyNumberFormat="1" applyFont="1" applyAlignment="1" applyProtection="1">
      <alignment horizontal="center"/>
      <protection hidden="1"/>
    </xf>
    <xf numFmtId="167" fontId="87" fillId="0" borderId="0" xfId="0" applyNumberFormat="1" applyFont="1" applyProtection="1">
      <protection hidden="1"/>
    </xf>
    <xf numFmtId="167" fontId="88" fillId="0" borderId="0" xfId="0" applyNumberFormat="1" applyFont="1" applyProtection="1">
      <protection hidden="1"/>
    </xf>
    <xf numFmtId="167" fontId="85" fillId="4" borderId="7" xfId="4" applyNumberFormat="1" applyFont="1" applyFill="1" applyBorder="1" applyAlignment="1" applyProtection="1">
      <alignment horizontal="left" indent="1"/>
      <protection hidden="1"/>
    </xf>
    <xf numFmtId="167" fontId="85" fillId="4" borderId="16" xfId="4" applyNumberFormat="1" applyFont="1" applyFill="1" applyBorder="1" applyAlignment="1" applyProtection="1">
      <alignment horizontal="left" indent="1"/>
      <protection hidden="1"/>
    </xf>
    <xf numFmtId="0" fontId="25" fillId="0" borderId="0" xfId="0" applyFont="1" applyProtection="1">
      <protection hidden="1"/>
    </xf>
    <xf numFmtId="167" fontId="26" fillId="0" borderId="0" xfId="4" applyNumberFormat="1" applyFont="1" applyAlignment="1" applyProtection="1">
      <alignment horizontal="right"/>
      <protection hidden="1"/>
    </xf>
    <xf numFmtId="167" fontId="23" fillId="0" borderId="0" xfId="4" applyNumberFormat="1" applyFont="1" applyProtection="1">
      <protection hidden="1"/>
    </xf>
    <xf numFmtId="0" fontId="23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Protection="1">
      <protection hidden="1"/>
    </xf>
    <xf numFmtId="167" fontId="22" fillId="0" borderId="0" xfId="4" applyNumberFormat="1" applyFont="1" applyAlignment="1" applyProtection="1">
      <alignment horizontal="center" vertical="top" wrapText="1"/>
      <protection hidden="1"/>
    </xf>
    <xf numFmtId="167" fontId="30" fillId="0" borderId="0" xfId="4" applyNumberFormat="1" applyFont="1" applyAlignment="1" applyProtection="1">
      <alignment horizontal="center" vertical="top" wrapText="1"/>
      <protection hidden="1"/>
    </xf>
    <xf numFmtId="0" fontId="23" fillId="0" borderId="0" xfId="0" applyFont="1" applyAlignment="1" applyProtection="1">
      <alignment horizontal="left" indent="1"/>
      <protection hidden="1"/>
    </xf>
    <xf numFmtId="0" fontId="29" fillId="0" borderId="0" xfId="0" applyFont="1" applyProtection="1">
      <protection hidden="1"/>
    </xf>
    <xf numFmtId="167" fontId="28" fillId="12" borderId="0" xfId="0" applyNumberFormat="1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11" borderId="0" xfId="0" applyFill="1" applyAlignment="1" applyProtection="1">
      <alignment horizontal="center"/>
      <protection hidden="1"/>
    </xf>
    <xf numFmtId="0" fontId="26" fillId="11" borderId="0" xfId="0" applyFont="1" applyFill="1" applyProtection="1">
      <protection hidden="1"/>
    </xf>
    <xf numFmtId="0" fontId="29" fillId="11" borderId="0" xfId="0" applyFont="1" applyFill="1" applyProtection="1">
      <protection hidden="1"/>
    </xf>
    <xf numFmtId="167" fontId="22" fillId="0" borderId="0" xfId="4" applyNumberFormat="1" applyFont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0" fontId="40" fillId="11" borderId="0" xfId="0" applyFont="1" applyFill="1" applyAlignment="1" applyProtection="1">
      <alignment horizontal="center"/>
      <protection hidden="1"/>
    </xf>
    <xf numFmtId="0" fontId="36" fillId="0" borderId="0" xfId="0" applyFont="1" applyAlignment="1" applyProtection="1">
      <alignment horizontal="center"/>
      <protection hidden="1"/>
    </xf>
    <xf numFmtId="0" fontId="36" fillId="11" borderId="0" xfId="0" applyFont="1" applyFill="1" applyAlignment="1" applyProtection="1">
      <alignment horizontal="center"/>
      <protection hidden="1"/>
    </xf>
    <xf numFmtId="0" fontId="36" fillId="0" borderId="0" xfId="0" applyFont="1" applyProtection="1">
      <protection hidden="1"/>
    </xf>
    <xf numFmtId="167" fontId="37" fillId="0" borderId="0" xfId="4" applyNumberFormat="1" applyFont="1" applyAlignment="1" applyProtection="1">
      <alignment horizontal="center" vertical="center"/>
      <protection hidden="1"/>
    </xf>
    <xf numFmtId="167" fontId="37" fillId="11" borderId="0" xfId="4" applyNumberFormat="1" applyFont="1" applyFill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vertical="center"/>
      <protection hidden="1"/>
    </xf>
    <xf numFmtId="0" fontId="25" fillId="11" borderId="0" xfId="0" applyFont="1" applyFill="1" applyAlignment="1" applyProtection="1">
      <alignment horizontal="center"/>
      <protection hidden="1"/>
    </xf>
    <xf numFmtId="0" fontId="49" fillId="0" borderId="21" xfId="0" applyFont="1" applyBorder="1" applyAlignment="1" applyProtection="1">
      <alignment horizontal="center"/>
      <protection hidden="1"/>
    </xf>
    <xf numFmtId="0" fontId="46" fillId="0" borderId="0" xfId="0" applyFont="1" applyAlignment="1" applyProtection="1">
      <alignment horizontal="center"/>
      <protection hidden="1"/>
    </xf>
    <xf numFmtId="0" fontId="51" fillId="11" borderId="0" xfId="0" applyFont="1" applyFill="1" applyAlignment="1" applyProtection="1">
      <alignment horizontal="center"/>
      <protection hidden="1"/>
    </xf>
    <xf numFmtId="0" fontId="51" fillId="0" borderId="0" xfId="0" applyFont="1" applyProtection="1">
      <protection hidden="1"/>
    </xf>
    <xf numFmtId="0" fontId="48" fillId="0" borderId="21" xfId="0" applyFont="1" applyBorder="1" applyProtection="1">
      <protection hidden="1"/>
    </xf>
    <xf numFmtId="167" fontId="49" fillId="0" borderId="21" xfId="4" applyNumberFormat="1" applyFont="1" applyBorder="1" applyProtection="1">
      <protection hidden="1"/>
    </xf>
    <xf numFmtId="167" fontId="49" fillId="0" borderId="21" xfId="4" applyNumberFormat="1" applyFont="1" applyBorder="1" applyAlignment="1" applyProtection="1">
      <alignment horizontal="center"/>
      <protection hidden="1"/>
    </xf>
    <xf numFmtId="0" fontId="47" fillId="0" borderId="0" xfId="0" applyFont="1" applyAlignment="1" applyProtection="1">
      <alignment horizontal="center"/>
      <protection hidden="1"/>
    </xf>
    <xf numFmtId="0" fontId="48" fillId="11" borderId="0" xfId="0" applyFont="1" applyFill="1" applyAlignment="1" applyProtection="1">
      <alignment horizontal="center"/>
      <protection hidden="1"/>
    </xf>
    <xf numFmtId="0" fontId="48" fillId="0" borderId="0" xfId="0" applyFont="1" applyProtection="1">
      <protection hidden="1"/>
    </xf>
    <xf numFmtId="167" fontId="34" fillId="12" borderId="0" xfId="0" applyNumberFormat="1" applyFont="1" applyFill="1" applyAlignment="1" applyProtection="1">
      <alignment horizontal="left" vertical="center"/>
      <protection hidden="1"/>
    </xf>
    <xf numFmtId="167" fontId="76" fillId="0" borderId="0" xfId="4" applyNumberFormat="1" applyFont="1" applyAlignment="1" applyProtection="1">
      <alignment horizontal="center"/>
      <protection hidden="1"/>
    </xf>
    <xf numFmtId="0" fontId="26" fillId="11" borderId="0" xfId="0" applyFont="1" applyFill="1" applyAlignment="1" applyProtection="1">
      <alignment horizontal="center"/>
      <protection hidden="1"/>
    </xf>
    <xf numFmtId="0" fontId="41" fillId="11" borderId="0" xfId="0" applyFont="1" applyFill="1" applyAlignment="1" applyProtection="1">
      <alignment horizontal="center"/>
      <protection hidden="1"/>
    </xf>
    <xf numFmtId="167" fontId="76" fillId="0" borderId="0" xfId="0" applyNumberFormat="1" applyFont="1" applyAlignment="1" applyProtection="1">
      <alignment horizontal="center"/>
      <protection hidden="1"/>
    </xf>
    <xf numFmtId="0" fontId="15" fillId="11" borderId="0" xfId="0" applyFont="1" applyFill="1" applyAlignment="1" applyProtection="1">
      <alignment horizontal="center"/>
      <protection hidden="1"/>
    </xf>
    <xf numFmtId="167" fontId="76" fillId="22" borderId="20" xfId="11" applyNumberFormat="1" applyFont="1" applyFill="1" applyBorder="1" applyAlignment="1" applyProtection="1">
      <alignment horizontal="left" indent="1"/>
      <protection hidden="1"/>
    </xf>
    <xf numFmtId="167" fontId="77" fillId="12" borderId="0" xfId="4" applyNumberFormat="1" applyFont="1" applyFill="1" applyAlignment="1" applyProtection="1">
      <alignment horizontal="left"/>
      <protection hidden="1"/>
    </xf>
    <xf numFmtId="0" fontId="76" fillId="0" borderId="0" xfId="0" applyFont="1" applyAlignment="1" applyProtection="1">
      <alignment horizontal="center"/>
      <protection hidden="1"/>
    </xf>
    <xf numFmtId="0" fontId="76" fillId="11" borderId="0" xfId="0" applyFont="1" applyFill="1" applyAlignment="1" applyProtection="1">
      <alignment horizontal="center"/>
      <protection hidden="1"/>
    </xf>
    <xf numFmtId="0" fontId="34" fillId="0" borderId="0" xfId="0" applyFont="1" applyProtection="1">
      <protection hidden="1"/>
    </xf>
    <xf numFmtId="167" fontId="14" fillId="4" borderId="94" xfId="11" applyNumberFormat="1" applyFont="1" applyFill="1" applyBorder="1" applyAlignment="1" applyProtection="1">
      <alignment horizontal="center"/>
      <protection hidden="1"/>
    </xf>
    <xf numFmtId="167" fontId="76" fillId="22" borderId="3" xfId="11" applyNumberFormat="1" applyFont="1" applyFill="1" applyBorder="1" applyAlignment="1" applyProtection="1">
      <alignment horizontal="left" indent="1"/>
      <protection hidden="1"/>
    </xf>
    <xf numFmtId="167" fontId="76" fillId="4" borderId="20" xfId="0" applyNumberFormat="1" applyFont="1" applyFill="1" applyBorder="1" applyAlignment="1" applyProtection="1">
      <alignment horizontal="left" indent="1"/>
      <protection hidden="1"/>
    </xf>
    <xf numFmtId="167" fontId="34" fillId="4" borderId="21" xfId="0" applyNumberFormat="1" applyFont="1" applyFill="1" applyBorder="1" applyProtection="1">
      <protection hidden="1"/>
    </xf>
    <xf numFmtId="167" fontId="34" fillId="4" borderId="22" xfId="0" applyNumberFormat="1" applyFont="1" applyFill="1" applyBorder="1" applyProtection="1">
      <protection hidden="1"/>
    </xf>
    <xf numFmtId="167" fontId="34" fillId="0" borderId="0" xfId="0" applyNumberFormat="1" applyFont="1" applyAlignment="1" applyProtection="1">
      <alignment horizontal="center"/>
      <protection hidden="1"/>
    </xf>
    <xf numFmtId="167" fontId="34" fillId="11" borderId="0" xfId="0" applyNumberFormat="1" applyFont="1" applyFill="1" applyAlignment="1" applyProtection="1">
      <alignment horizontal="center"/>
      <protection hidden="1"/>
    </xf>
    <xf numFmtId="167" fontId="76" fillId="4" borderId="3" xfId="0" applyNumberFormat="1" applyFont="1" applyFill="1" applyBorder="1" applyAlignment="1" applyProtection="1">
      <alignment horizontal="left" indent="1"/>
      <protection hidden="1"/>
    </xf>
    <xf numFmtId="167" fontId="34" fillId="4" borderId="0" xfId="0" applyNumberFormat="1" applyFont="1" applyFill="1" applyProtection="1">
      <protection hidden="1"/>
    </xf>
    <xf numFmtId="167" fontId="34" fillId="4" borderId="19" xfId="0" applyNumberFormat="1" applyFont="1" applyFill="1" applyBorder="1" applyProtection="1">
      <protection hidden="1"/>
    </xf>
    <xf numFmtId="167" fontId="34" fillId="0" borderId="0" xfId="11" applyNumberFormat="1" applyFont="1" applyFill="1" applyBorder="1" applyAlignment="1" applyProtection="1">
      <alignment horizontal="center"/>
      <protection hidden="1"/>
    </xf>
    <xf numFmtId="167" fontId="34" fillId="11" borderId="0" xfId="11" applyNumberFormat="1" applyFont="1" applyFill="1" applyBorder="1" applyAlignment="1" applyProtection="1">
      <alignment horizontal="center"/>
      <protection hidden="1"/>
    </xf>
    <xf numFmtId="164" fontId="15" fillId="22" borderId="25" xfId="1" applyNumberFormat="1" applyFont="1" applyFill="1" applyBorder="1" applyAlignment="1" applyProtection="1">
      <alignment horizontal="center"/>
      <protection hidden="1"/>
    </xf>
    <xf numFmtId="167" fontId="76" fillId="4" borderId="23" xfId="0" applyNumberFormat="1" applyFont="1" applyFill="1" applyBorder="1" applyAlignment="1" applyProtection="1">
      <alignment horizontal="left" indent="1"/>
      <protection hidden="1"/>
    </xf>
    <xf numFmtId="167" fontId="34" fillId="4" borderId="24" xfId="0" applyNumberFormat="1" applyFont="1" applyFill="1" applyBorder="1" applyProtection="1">
      <protection hidden="1"/>
    </xf>
    <xf numFmtId="167" fontId="34" fillId="4" borderId="25" xfId="0" applyNumberFormat="1" applyFont="1" applyFill="1" applyBorder="1" applyProtection="1">
      <protection hidden="1"/>
    </xf>
    <xf numFmtId="9" fontId="34" fillId="22" borderId="0" xfId="1" applyFont="1" applyFill="1" applyBorder="1" applyAlignment="1" applyProtection="1">
      <alignment horizontal="center"/>
      <protection hidden="1"/>
    </xf>
    <xf numFmtId="167" fontId="34" fillId="0" borderId="0" xfId="0" applyNumberFormat="1" applyFont="1" applyProtection="1">
      <protection hidden="1"/>
    </xf>
    <xf numFmtId="167" fontId="27" fillId="4" borderId="0" xfId="0" applyNumberFormat="1" applyFont="1" applyFill="1" applyProtection="1">
      <protection hidden="1"/>
    </xf>
    <xf numFmtId="167" fontId="78" fillId="12" borderId="0" xfId="4" applyNumberFormat="1" applyFont="1" applyFill="1" applyProtection="1">
      <protection hidden="1"/>
    </xf>
    <xf numFmtId="167" fontId="29" fillId="11" borderId="0" xfId="11" applyNumberFormat="1" applyFont="1" applyFill="1" applyBorder="1" applyAlignment="1" applyProtection="1">
      <alignment horizontal="center"/>
      <protection hidden="1"/>
    </xf>
    <xf numFmtId="0" fontId="38" fillId="0" borderId="0" xfId="0" applyFont="1" applyAlignment="1" applyProtection="1">
      <alignment horizontal="center"/>
      <protection hidden="1"/>
    </xf>
    <xf numFmtId="167" fontId="35" fillId="0" borderId="0" xfId="4" applyNumberFormat="1" applyFont="1" applyAlignment="1" applyProtection="1">
      <alignment horizontal="center" vertical="center"/>
      <protection hidden="1"/>
    </xf>
    <xf numFmtId="167" fontId="38" fillId="11" borderId="0" xfId="11" applyNumberFormat="1" applyFont="1" applyFill="1" applyBorder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vertical="center"/>
      <protection hidden="1"/>
    </xf>
    <xf numFmtId="167" fontId="76" fillId="0" borderId="21" xfId="4" applyNumberFormat="1" applyFont="1" applyBorder="1" applyProtection="1">
      <protection hidden="1"/>
    </xf>
    <xf numFmtId="0" fontId="41" fillId="0" borderId="21" xfId="0" applyFont="1" applyBorder="1" applyProtection="1">
      <protection hidden="1"/>
    </xf>
    <xf numFmtId="169" fontId="76" fillId="0" borderId="21" xfId="11" applyNumberFormat="1" applyFont="1" applyFill="1" applyBorder="1" applyAlignment="1" applyProtection="1">
      <alignment horizontal="center"/>
      <protection hidden="1"/>
    </xf>
    <xf numFmtId="164" fontId="76" fillId="0" borderId="21" xfId="11" applyNumberFormat="1" applyFont="1" applyFill="1" applyBorder="1" applyAlignment="1" applyProtection="1">
      <alignment horizontal="center"/>
      <protection hidden="1"/>
    </xf>
    <xf numFmtId="167" fontId="76" fillId="0" borderId="0" xfId="4" applyNumberFormat="1" applyFont="1" applyProtection="1">
      <protection hidden="1"/>
    </xf>
    <xf numFmtId="164" fontId="76" fillId="0" borderId="0" xfId="11" applyNumberFormat="1" applyFont="1" applyFill="1" applyBorder="1" applyAlignment="1" applyProtection="1">
      <alignment horizontal="center"/>
      <protection hidden="1"/>
    </xf>
    <xf numFmtId="0" fontId="76" fillId="4" borderId="3" xfId="0" applyFont="1" applyFill="1" applyBorder="1" applyAlignment="1" applyProtection="1">
      <alignment horizontal="left" indent="1"/>
      <protection hidden="1"/>
    </xf>
    <xf numFmtId="0" fontId="41" fillId="0" borderId="0" xfId="0" applyFont="1" applyAlignment="1" applyProtection="1">
      <alignment vertical="center"/>
      <protection hidden="1"/>
    </xf>
    <xf numFmtId="164" fontId="34" fillId="11" borderId="0" xfId="1" applyNumberFormat="1" applyFont="1" applyFill="1" applyBorder="1" applyAlignment="1" applyProtection="1">
      <alignment horizontal="center"/>
      <protection hidden="1"/>
    </xf>
    <xf numFmtId="167" fontId="34" fillId="4" borderId="22" xfId="0" applyNumberFormat="1" applyFont="1" applyFill="1" applyBorder="1" applyAlignment="1" applyProtection="1">
      <alignment horizontal="center"/>
      <protection hidden="1"/>
    </xf>
    <xf numFmtId="167" fontId="34" fillId="4" borderId="43" xfId="0" applyNumberFormat="1" applyFont="1" applyFill="1" applyBorder="1" applyAlignment="1" applyProtection="1">
      <alignment horizontal="center"/>
      <protection hidden="1"/>
    </xf>
    <xf numFmtId="167" fontId="34" fillId="4" borderId="19" xfId="0" applyNumberFormat="1" applyFont="1" applyFill="1" applyBorder="1" applyAlignment="1" applyProtection="1">
      <alignment horizontal="center"/>
      <protection hidden="1"/>
    </xf>
    <xf numFmtId="0" fontId="15" fillId="22" borderId="100" xfId="0" applyFont="1" applyFill="1" applyBorder="1" applyProtection="1">
      <protection hidden="1"/>
    </xf>
    <xf numFmtId="167" fontId="14" fillId="22" borderId="25" xfId="11" applyNumberFormat="1" applyFont="1" applyFill="1" applyBorder="1" applyAlignment="1" applyProtection="1">
      <alignment horizontal="center"/>
      <protection hidden="1"/>
    </xf>
    <xf numFmtId="167" fontId="34" fillId="4" borderId="25" xfId="0" applyNumberFormat="1" applyFont="1" applyFill="1" applyBorder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11" borderId="0" xfId="0" applyFont="1" applyFill="1" applyAlignment="1" applyProtection="1">
      <alignment horizontal="center"/>
      <protection hidden="1"/>
    </xf>
    <xf numFmtId="0" fontId="26" fillId="12" borderId="0" xfId="0" applyFont="1" applyFill="1" applyProtection="1">
      <protection hidden="1"/>
    </xf>
    <xf numFmtId="172" fontId="26" fillId="0" borderId="0" xfId="0" applyNumberFormat="1" applyFont="1" applyAlignment="1" applyProtection="1">
      <alignment horizontal="center"/>
      <protection hidden="1"/>
    </xf>
    <xf numFmtId="164" fontId="26" fillId="11" borderId="0" xfId="1" applyNumberFormat="1" applyFont="1" applyFill="1" applyBorder="1" applyAlignment="1" applyProtection="1">
      <alignment horizontal="center"/>
      <protection hidden="1"/>
    </xf>
    <xf numFmtId="164" fontId="29" fillId="11" borderId="0" xfId="1" applyNumberFormat="1" applyFont="1" applyFill="1" applyBorder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/>
      <protection hidden="1"/>
    </xf>
    <xf numFmtId="40" fontId="0" fillId="0" borderId="0" xfId="0" applyNumberFormat="1" applyProtection="1">
      <protection hidden="1"/>
    </xf>
    <xf numFmtId="9" fontId="0" fillId="0" borderId="0" xfId="1" applyFont="1" applyProtection="1">
      <protection hidden="1"/>
    </xf>
    <xf numFmtId="167" fontId="0" fillId="0" borderId="0" xfId="0" applyNumberFormat="1" applyProtection="1">
      <protection hidden="1"/>
    </xf>
    <xf numFmtId="0" fontId="57" fillId="19" borderId="39" xfId="0" applyFont="1" applyFill="1" applyBorder="1" applyAlignment="1">
      <alignment horizontal="center" vertical="center"/>
    </xf>
    <xf numFmtId="0" fontId="57" fillId="19" borderId="41" xfId="0" applyFont="1" applyFill="1" applyBorder="1" applyAlignment="1">
      <alignment horizontal="center" vertical="center"/>
    </xf>
    <xf numFmtId="0" fontId="57" fillId="19" borderId="40" xfId="0" applyFont="1" applyFill="1" applyBorder="1" applyAlignment="1">
      <alignment horizontal="center" vertical="center"/>
    </xf>
    <xf numFmtId="0" fontId="54" fillId="16" borderId="37" xfId="0" applyFont="1" applyFill="1" applyBorder="1" applyAlignment="1">
      <alignment horizontal="center" vertical="center"/>
    </xf>
    <xf numFmtId="0" fontId="54" fillId="16" borderId="36" xfId="0" applyFont="1" applyFill="1" applyBorder="1" applyAlignment="1">
      <alignment horizontal="center" vertical="center"/>
    </xf>
    <xf numFmtId="0" fontId="54" fillId="16" borderId="38" xfId="0" applyFont="1" applyFill="1" applyBorder="1" applyAlignment="1">
      <alignment horizontal="center" vertical="center"/>
    </xf>
    <xf numFmtId="0" fontId="59" fillId="16" borderId="33" xfId="0" applyFont="1" applyFill="1" applyBorder="1" applyAlignment="1">
      <alignment horizontal="center" vertical="center"/>
    </xf>
    <xf numFmtId="0" fontId="59" fillId="16" borderId="34" xfId="0" applyFont="1" applyFill="1" applyBorder="1" applyAlignment="1">
      <alignment horizontal="center" vertical="center"/>
    </xf>
    <xf numFmtId="0" fontId="59" fillId="16" borderId="35" xfId="0" applyFont="1" applyFill="1" applyBorder="1" applyAlignment="1">
      <alignment horizontal="center" vertical="center"/>
    </xf>
    <xf numFmtId="167" fontId="70" fillId="16" borderId="28" xfId="4" applyNumberFormat="1" applyFont="1" applyFill="1" applyBorder="1" applyAlignment="1" applyProtection="1">
      <alignment horizontal="center" vertical="center"/>
      <protection hidden="1"/>
    </xf>
    <xf numFmtId="167" fontId="70" fillId="16" borderId="29" xfId="4" applyNumberFormat="1" applyFont="1" applyFill="1" applyBorder="1" applyAlignment="1" applyProtection="1">
      <alignment horizontal="center" vertical="center"/>
      <protection hidden="1"/>
    </xf>
    <xf numFmtId="167" fontId="76" fillId="4" borderId="45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4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23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24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21" xfId="0" applyNumberFormat="1" applyFont="1" applyFill="1" applyBorder="1" applyAlignment="1" applyProtection="1">
      <alignment horizontal="left" indent="1"/>
      <protection hidden="1"/>
    </xf>
    <xf numFmtId="167" fontId="76" fillId="4" borderId="5" xfId="0" applyNumberFormat="1" applyFont="1" applyFill="1" applyBorder="1" applyAlignment="1" applyProtection="1">
      <alignment horizontal="left" indent="1"/>
      <protection hidden="1"/>
    </xf>
    <xf numFmtId="167" fontId="76" fillId="4" borderId="4" xfId="0" applyNumberFormat="1" applyFont="1" applyFill="1" applyBorder="1" applyAlignment="1" applyProtection="1">
      <alignment horizontal="left" indent="1"/>
      <protection hidden="1"/>
    </xf>
    <xf numFmtId="167" fontId="76" fillId="4" borderId="24" xfId="0" applyNumberFormat="1" applyFont="1" applyFill="1" applyBorder="1" applyAlignment="1" applyProtection="1">
      <alignment horizontal="left" indent="1"/>
      <protection hidden="1"/>
    </xf>
    <xf numFmtId="167" fontId="77" fillId="12" borderId="21" xfId="4" applyNumberFormat="1" applyFont="1" applyFill="1" applyBorder="1" applyAlignment="1" applyProtection="1">
      <alignment horizontal="left"/>
      <protection hidden="1"/>
    </xf>
    <xf numFmtId="167" fontId="77" fillId="12" borderId="0" xfId="4" applyNumberFormat="1" applyFont="1" applyFill="1" applyAlignment="1" applyProtection="1">
      <alignment horizontal="left"/>
      <protection hidden="1"/>
    </xf>
    <xf numFmtId="167" fontId="77" fillId="12" borderId="24" xfId="4" applyNumberFormat="1" applyFont="1" applyFill="1" applyBorder="1" applyAlignment="1" applyProtection="1">
      <alignment horizontal="left"/>
      <protection hidden="1"/>
    </xf>
    <xf numFmtId="167" fontId="76" fillId="4" borderId="20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21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42" xfId="0" applyNumberFormat="1" applyFont="1" applyFill="1" applyBorder="1" applyAlignment="1" applyProtection="1">
      <alignment horizontal="left" vertical="center" indent="1"/>
      <protection hidden="1"/>
    </xf>
    <xf numFmtId="167" fontId="76" fillId="4" borderId="5" xfId="0" applyNumberFormat="1" applyFont="1" applyFill="1" applyBorder="1" applyAlignment="1" applyProtection="1">
      <alignment horizontal="left" vertical="center" indent="1"/>
      <protection hidden="1"/>
    </xf>
    <xf numFmtId="167" fontId="76" fillId="22" borderId="23" xfId="0" applyNumberFormat="1" applyFont="1" applyFill="1" applyBorder="1" applyAlignment="1" applyProtection="1">
      <alignment horizontal="left" indent="1"/>
      <protection hidden="1"/>
    </xf>
    <xf numFmtId="167" fontId="76" fillId="22" borderId="96" xfId="0" applyNumberFormat="1" applyFont="1" applyFill="1" applyBorder="1" applyAlignment="1" applyProtection="1">
      <alignment horizontal="left" indent="1"/>
      <protection hidden="1"/>
    </xf>
    <xf numFmtId="167" fontId="70" fillId="16" borderId="30" xfId="4" applyNumberFormat="1" applyFont="1" applyFill="1" applyBorder="1" applyAlignment="1" applyProtection="1">
      <alignment horizontal="center" vertical="center"/>
      <protection hidden="1"/>
    </xf>
    <xf numFmtId="167" fontId="76" fillId="0" borderId="29" xfId="0" applyNumberFormat="1" applyFont="1" applyBorder="1" applyAlignment="1" applyProtection="1">
      <alignment horizontal="center"/>
      <protection hidden="1"/>
    </xf>
    <xf numFmtId="167" fontId="76" fillId="22" borderId="3" xfId="0" applyNumberFormat="1" applyFont="1" applyFill="1" applyBorder="1" applyAlignment="1" applyProtection="1">
      <alignment horizontal="left" indent="1"/>
      <protection hidden="1"/>
    </xf>
    <xf numFmtId="167" fontId="76" fillId="22" borderId="0" xfId="0" applyNumberFormat="1" applyFont="1" applyFill="1" applyAlignment="1" applyProtection="1">
      <alignment horizontal="left" indent="1"/>
      <protection hidden="1"/>
    </xf>
    <xf numFmtId="167" fontId="76" fillId="22" borderId="28" xfId="11" applyNumberFormat="1" applyFont="1" applyFill="1" applyBorder="1" applyAlignment="1" applyProtection="1">
      <alignment horizontal="left" indent="1"/>
      <protection hidden="1"/>
    </xf>
    <xf numFmtId="167" fontId="76" fillId="22" borderId="99" xfId="11" applyNumberFormat="1" applyFont="1" applyFill="1" applyBorder="1" applyAlignment="1" applyProtection="1">
      <alignment horizontal="left" indent="1"/>
      <protection hidden="1"/>
    </xf>
    <xf numFmtId="167" fontId="76" fillId="22" borderId="20" xfId="11" applyNumberFormat="1" applyFont="1" applyFill="1" applyBorder="1" applyAlignment="1" applyProtection="1">
      <alignment horizontal="left" indent="1"/>
      <protection hidden="1"/>
    </xf>
    <xf numFmtId="167" fontId="76" fillId="22" borderId="98" xfId="11" applyNumberFormat="1" applyFont="1" applyFill="1" applyBorder="1" applyAlignment="1" applyProtection="1">
      <alignment horizontal="left" indent="1"/>
      <protection hidden="1"/>
    </xf>
    <xf numFmtId="167" fontId="76" fillId="22" borderId="23" xfId="11" applyNumberFormat="1" applyFont="1" applyFill="1" applyBorder="1" applyAlignment="1" applyProtection="1">
      <alignment horizontal="left" indent="1"/>
      <protection hidden="1"/>
    </xf>
    <xf numFmtId="167" fontId="76" fillId="22" borderId="97" xfId="11" applyNumberFormat="1" applyFont="1" applyFill="1" applyBorder="1" applyAlignment="1" applyProtection="1">
      <alignment horizontal="left" indent="1"/>
      <protection hidden="1"/>
    </xf>
    <xf numFmtId="167" fontId="76" fillId="22" borderId="24" xfId="0" applyNumberFormat="1" applyFont="1" applyFill="1" applyBorder="1" applyAlignment="1" applyProtection="1">
      <alignment horizontal="left" indent="1"/>
      <protection hidden="1"/>
    </xf>
    <xf numFmtId="0" fontId="67" fillId="0" borderId="0" xfId="0" applyFont="1" applyAlignment="1" applyProtection="1">
      <alignment horizontal="center" wrapText="1"/>
      <protection hidden="1"/>
    </xf>
    <xf numFmtId="0" fontId="67" fillId="0" borderId="0" xfId="0" applyFont="1" applyAlignment="1" applyProtection="1">
      <alignment horizontal="center"/>
      <protection hidden="1"/>
    </xf>
    <xf numFmtId="167" fontId="76" fillId="22" borderId="3" xfId="11" applyNumberFormat="1" applyFont="1" applyFill="1" applyBorder="1" applyAlignment="1" applyProtection="1">
      <alignment horizontal="left" indent="1"/>
      <protection hidden="1"/>
    </xf>
    <xf numFmtId="167" fontId="76" fillId="22" borderId="0" xfId="11" applyNumberFormat="1" applyFont="1" applyFill="1" applyBorder="1" applyAlignment="1" applyProtection="1">
      <alignment horizontal="left" indent="1"/>
      <protection hidden="1"/>
    </xf>
    <xf numFmtId="167" fontId="76" fillId="22" borderId="24" xfId="11" applyNumberFormat="1" applyFont="1" applyFill="1" applyBorder="1" applyAlignment="1" applyProtection="1">
      <alignment horizontal="left" indent="1"/>
      <protection hidden="1"/>
    </xf>
    <xf numFmtId="0" fontId="50" fillId="0" borderId="21" xfId="0" applyFont="1" applyBorder="1" applyAlignment="1" applyProtection="1">
      <alignment horizontal="center"/>
      <protection hidden="1"/>
    </xf>
    <xf numFmtId="167" fontId="76" fillId="22" borderId="21" xfId="11" applyNumberFormat="1" applyFont="1" applyFill="1" applyBorder="1" applyAlignment="1" applyProtection="1">
      <alignment horizontal="left" indent="1"/>
      <protection hidden="1"/>
    </xf>
    <xf numFmtId="167" fontId="49" fillId="0" borderId="21" xfId="0" applyNumberFormat="1" applyFont="1" applyBorder="1" applyAlignment="1" applyProtection="1">
      <alignment horizontal="center"/>
      <protection hidden="1"/>
    </xf>
    <xf numFmtId="167" fontId="28" fillId="12" borderId="0" xfId="0" applyNumberFormat="1" applyFont="1" applyFill="1" applyAlignment="1" applyProtection="1">
      <alignment horizontal="left" vertical="center"/>
      <protection hidden="1"/>
    </xf>
    <xf numFmtId="167" fontId="75" fillId="12" borderId="0" xfId="0" applyNumberFormat="1" applyFont="1" applyFill="1" applyAlignment="1" applyProtection="1">
      <alignment horizontal="left" vertical="center"/>
      <protection hidden="1"/>
    </xf>
    <xf numFmtId="9" fontId="14" fillId="23" borderId="0" xfId="1" applyFont="1" applyFill="1" applyBorder="1" applyAlignment="1" applyProtection="1">
      <alignment horizontal="center"/>
      <protection hidden="1"/>
    </xf>
    <xf numFmtId="167" fontId="99" fillId="23" borderId="0" xfId="7" applyNumberFormat="1" applyFont="1" applyFill="1" applyProtection="1">
      <protection hidden="1"/>
    </xf>
    <xf numFmtId="164" fontId="99" fillId="23" borderId="0" xfId="1" applyNumberFormat="1" applyFont="1" applyFill="1" applyBorder="1" applyAlignment="1" applyProtection="1">
      <alignment horizontal="center"/>
      <protection hidden="1"/>
    </xf>
    <xf numFmtId="167" fontId="14" fillId="23" borderId="0" xfId="7" applyNumberFormat="1" applyFont="1" applyFill="1" applyProtection="1">
      <protection hidden="1"/>
    </xf>
    <xf numFmtId="167" fontId="14" fillId="23" borderId="23" xfId="7" applyNumberFormat="1" applyFont="1" applyFill="1" applyBorder="1" applyAlignment="1" applyProtection="1">
      <alignment horizontal="center"/>
      <protection hidden="1"/>
    </xf>
    <xf numFmtId="167" fontId="14" fillId="23" borderId="24" xfId="7" applyNumberFormat="1" applyFont="1" applyFill="1" applyBorder="1" applyAlignment="1" applyProtection="1">
      <alignment horizontal="center"/>
      <protection hidden="1"/>
    </xf>
    <xf numFmtId="0" fontId="124" fillId="0" borderId="0" xfId="0" applyFont="1" applyAlignment="1" applyProtection="1">
      <alignment horizontal="center" vertical="center"/>
      <protection hidden="1"/>
    </xf>
    <xf numFmtId="0" fontId="124" fillId="0" borderId="19" xfId="0" applyFont="1" applyBorder="1" applyAlignment="1" applyProtection="1">
      <alignment horizontal="center" vertical="center"/>
      <protection hidden="1"/>
    </xf>
    <xf numFmtId="167" fontId="14" fillId="23" borderId="24" xfId="7" applyNumberFormat="1" applyFont="1" applyFill="1" applyBorder="1" applyProtection="1">
      <protection hidden="1"/>
    </xf>
    <xf numFmtId="0" fontId="15" fillId="23" borderId="24" xfId="0" applyFont="1" applyFill="1" applyBorder="1" applyProtection="1">
      <protection hidden="1"/>
    </xf>
    <xf numFmtId="169" fontId="14" fillId="23" borderId="24" xfId="7" applyNumberFormat="1" applyFont="1" applyFill="1" applyBorder="1" applyAlignment="1" applyProtection="1">
      <alignment horizontal="left"/>
      <protection hidden="1"/>
    </xf>
    <xf numFmtId="0" fontId="15" fillId="23" borderId="24" xfId="0" applyFont="1" applyFill="1" applyBorder="1" applyAlignment="1" applyProtection="1">
      <alignment horizontal="center"/>
      <protection hidden="1"/>
    </xf>
    <xf numFmtId="0" fontId="15" fillId="23" borderId="0" xfId="0" applyFont="1" applyFill="1" applyProtection="1">
      <protection hidden="1"/>
    </xf>
    <xf numFmtId="169" fontId="15" fillId="23" borderId="0" xfId="0" applyNumberFormat="1" applyFont="1" applyFill="1" applyAlignment="1" applyProtection="1">
      <alignment horizontal="left"/>
      <protection hidden="1"/>
    </xf>
    <xf numFmtId="167" fontId="14" fillId="23" borderId="0" xfId="7" applyNumberFormat="1" applyFont="1" applyFill="1" applyAlignment="1" applyProtection="1">
      <alignment horizontal="center"/>
      <protection hidden="1"/>
    </xf>
    <xf numFmtId="169" fontId="14" fillId="23" borderId="0" xfId="7" applyNumberFormat="1" applyFont="1" applyFill="1" applyAlignment="1" applyProtection="1">
      <alignment horizontal="center"/>
      <protection hidden="1"/>
    </xf>
    <xf numFmtId="169" fontId="14" fillId="23" borderId="19" xfId="7" applyNumberFormat="1" applyFont="1" applyFill="1" applyBorder="1" applyAlignment="1" applyProtection="1">
      <alignment horizontal="center"/>
      <protection hidden="1"/>
    </xf>
    <xf numFmtId="167" fontId="75" fillId="23" borderId="21" xfId="7" applyNumberFormat="1" applyFont="1" applyFill="1" applyBorder="1" applyAlignment="1" applyProtection="1">
      <alignment horizontal="center"/>
      <protection hidden="1"/>
    </xf>
    <xf numFmtId="167" fontId="75" fillId="23" borderId="22" xfId="7" applyNumberFormat="1" applyFont="1" applyFill="1" applyBorder="1" applyAlignment="1" applyProtection="1">
      <alignment horizontal="center"/>
      <protection hidden="1"/>
    </xf>
    <xf numFmtId="167" fontId="14" fillId="23" borderId="0" xfId="7" applyNumberFormat="1" applyFont="1" applyFill="1" applyAlignment="1" applyProtection="1">
      <alignment horizontal="left"/>
      <protection hidden="1"/>
    </xf>
    <xf numFmtId="167" fontId="99" fillId="23" borderId="0" xfId="7" applyNumberFormat="1" applyFont="1" applyFill="1" applyAlignment="1" applyProtection="1">
      <alignment horizontal="left" indent="1"/>
      <protection hidden="1"/>
    </xf>
    <xf numFmtId="167" fontId="99" fillId="23" borderId="0" xfId="7" applyNumberFormat="1" applyFont="1" applyFill="1" applyAlignment="1" applyProtection="1">
      <alignment horizontal="center"/>
      <protection hidden="1"/>
    </xf>
    <xf numFmtId="167" fontId="99" fillId="23" borderId="19" xfId="7" applyNumberFormat="1" applyFont="1" applyFill="1" applyBorder="1" applyAlignment="1" applyProtection="1">
      <alignment horizontal="center"/>
      <protection hidden="1"/>
    </xf>
    <xf numFmtId="167" fontId="75" fillId="23" borderId="21" xfId="7" applyNumberFormat="1" applyFont="1" applyFill="1" applyBorder="1" applyProtection="1">
      <protection hidden="1"/>
    </xf>
    <xf numFmtId="167" fontId="75" fillId="23" borderId="21" xfId="7" applyNumberFormat="1" applyFont="1" applyFill="1" applyBorder="1" applyAlignment="1" applyProtection="1">
      <alignment horizontal="left"/>
      <protection hidden="1"/>
    </xf>
    <xf numFmtId="167" fontId="75" fillId="23" borderId="21" xfId="7" applyNumberFormat="1" applyFont="1" applyFill="1" applyBorder="1" applyAlignment="1" applyProtection="1">
      <alignment horizontal="left" indent="1"/>
      <protection hidden="1"/>
    </xf>
    <xf numFmtId="167" fontId="75" fillId="23" borderId="20" xfId="7" applyNumberFormat="1" applyFont="1" applyFill="1" applyBorder="1" applyAlignment="1" applyProtection="1">
      <alignment horizontal="center"/>
      <protection hidden="1"/>
    </xf>
    <xf numFmtId="168" fontId="14" fillId="23" borderId="3" xfId="7" applyNumberFormat="1" applyFont="1" applyFill="1" applyBorder="1" applyAlignment="1" applyProtection="1">
      <alignment horizontal="center"/>
      <protection hidden="1"/>
    </xf>
    <xf numFmtId="168" fontId="14" fillId="23" borderId="0" xfId="7" applyNumberFormat="1" applyFont="1" applyFill="1" applyAlignment="1" applyProtection="1">
      <alignment horizontal="center"/>
      <protection hidden="1"/>
    </xf>
    <xf numFmtId="168" fontId="99" fillId="23" borderId="0" xfId="7" applyNumberFormat="1" applyFont="1" applyFill="1" applyAlignment="1" applyProtection="1">
      <alignment horizontal="center"/>
      <protection hidden="1"/>
    </xf>
    <xf numFmtId="168" fontId="14" fillId="23" borderId="24" xfId="7" applyNumberFormat="1" applyFont="1" applyFill="1" applyBorder="1" applyAlignment="1" applyProtection="1">
      <alignment horizontal="center"/>
      <protection hidden="1"/>
    </xf>
    <xf numFmtId="167" fontId="14" fillId="23" borderId="0" xfId="7" applyNumberFormat="1" applyFont="1" applyFill="1" applyAlignment="1" applyProtection="1">
      <alignment horizontal="left" indent="2"/>
      <protection hidden="1"/>
    </xf>
    <xf numFmtId="167" fontId="75" fillId="23" borderId="21" xfId="7" applyNumberFormat="1" applyFont="1" applyFill="1" applyBorder="1" applyAlignment="1" applyProtection="1">
      <alignment horizontal="left" indent="2"/>
      <protection hidden="1"/>
    </xf>
    <xf numFmtId="167" fontId="14" fillId="23" borderId="24" xfId="7" applyNumberFormat="1" applyFont="1" applyFill="1" applyBorder="1" applyAlignment="1" applyProtection="1">
      <alignment horizontal="left" indent="2"/>
      <protection hidden="1"/>
    </xf>
    <xf numFmtId="175" fontId="14" fillId="23" borderId="24" xfId="1" applyNumberFormat="1" applyFont="1" applyFill="1" applyBorder="1" applyAlignment="1" applyProtection="1">
      <alignment horizontal="center"/>
      <protection hidden="1"/>
    </xf>
    <xf numFmtId="167" fontId="14" fillId="23" borderId="24" xfId="7" applyNumberFormat="1" applyFont="1" applyFill="1" applyBorder="1" applyAlignment="1" applyProtection="1">
      <alignment horizontal="left" indent="1"/>
      <protection hidden="1"/>
    </xf>
    <xf numFmtId="167" fontId="14" fillId="23" borderId="0" xfId="7" applyNumberFormat="1" applyFont="1" applyFill="1" applyAlignment="1" applyProtection="1">
      <alignment horizontal="left" indent="1"/>
      <protection hidden="1"/>
    </xf>
    <xf numFmtId="167" fontId="14" fillId="24" borderId="81" xfId="11" applyNumberFormat="1" applyFont="1" applyFill="1" applyBorder="1" applyAlignment="1" applyProtection="1">
      <alignment horizontal="center"/>
      <protection locked="0" hidden="1"/>
    </xf>
    <xf numFmtId="167" fontId="14" fillId="24" borderId="82" xfId="11" applyNumberFormat="1" applyFont="1" applyFill="1" applyBorder="1" applyAlignment="1" applyProtection="1">
      <alignment horizontal="center"/>
      <protection locked="0" hidden="1"/>
    </xf>
    <xf numFmtId="164" fontId="14" fillId="24" borderId="84" xfId="1" applyNumberFormat="1" applyFont="1" applyFill="1" applyBorder="1" applyAlignment="1" applyProtection="1">
      <alignment horizontal="center"/>
      <protection locked="0" hidden="1"/>
    </xf>
    <xf numFmtId="167" fontId="14" fillId="24" borderId="69" xfId="11" applyNumberFormat="1" applyFont="1" applyFill="1" applyBorder="1" applyAlignment="1" applyProtection="1">
      <protection locked="0" hidden="1"/>
    </xf>
    <xf numFmtId="167" fontId="14" fillId="24" borderId="70" xfId="11" applyNumberFormat="1" applyFont="1" applyFill="1" applyBorder="1" applyAlignment="1" applyProtection="1">
      <alignment horizontal="center"/>
      <protection locked="0" hidden="1"/>
    </xf>
    <xf numFmtId="167" fontId="14" fillId="24" borderId="71" xfId="11" applyNumberFormat="1" applyFont="1" applyFill="1" applyBorder="1" applyAlignment="1" applyProtection="1">
      <alignment horizontal="center"/>
      <protection locked="0" hidden="1"/>
    </xf>
    <xf numFmtId="167" fontId="14" fillId="24" borderId="91" xfId="11" applyNumberFormat="1" applyFont="1" applyFill="1" applyBorder="1" applyAlignment="1" applyProtection="1">
      <alignment horizontal="left" indent="1"/>
      <protection locked="0" hidden="1"/>
    </xf>
    <xf numFmtId="167" fontId="14" fillId="24" borderId="92" xfId="11" applyNumberFormat="1" applyFont="1" applyFill="1" applyBorder="1" applyAlignment="1" applyProtection="1">
      <alignment horizontal="left" indent="1"/>
      <protection locked="0" hidden="1"/>
    </xf>
    <xf numFmtId="164" fontId="14" fillId="24" borderId="82" xfId="1" applyNumberFormat="1" applyFont="1" applyFill="1" applyBorder="1" applyAlignment="1" applyProtection="1">
      <alignment horizontal="center"/>
      <protection locked="0" hidden="1"/>
    </xf>
    <xf numFmtId="167" fontId="14" fillId="24" borderId="81" xfId="11" applyNumberFormat="1" applyFont="1" applyFill="1" applyBorder="1" applyAlignment="1" applyProtection="1">
      <alignment horizontal="left" indent="1"/>
      <protection locked="0" hidden="1"/>
    </xf>
    <xf numFmtId="167" fontId="14" fillId="24" borderId="90" xfId="11" applyNumberFormat="1" applyFont="1" applyFill="1" applyBorder="1" applyAlignment="1" applyProtection="1">
      <alignment horizontal="left" indent="1"/>
      <protection locked="0" hidden="1"/>
    </xf>
    <xf numFmtId="167" fontId="14" fillId="24" borderId="90" xfId="11" applyNumberFormat="1" applyFont="1" applyFill="1" applyBorder="1" applyAlignment="1" applyProtection="1">
      <alignment horizontal="center"/>
      <protection locked="0" hidden="1"/>
    </xf>
    <xf numFmtId="167" fontId="14" fillId="24" borderId="87" xfId="11" applyNumberFormat="1" applyFont="1" applyFill="1" applyBorder="1" applyAlignment="1" applyProtection="1">
      <protection locked="0" hidden="1"/>
    </xf>
    <xf numFmtId="164" fontId="14" fillId="24" borderId="89" xfId="1" applyNumberFormat="1" applyFont="1" applyFill="1" applyBorder="1" applyAlignment="1" applyProtection="1">
      <protection locked="0" hidden="1"/>
    </xf>
    <xf numFmtId="167" fontId="14" fillId="24" borderId="88" xfId="11" applyNumberFormat="1" applyFont="1" applyFill="1" applyBorder="1" applyAlignment="1" applyProtection="1">
      <alignment horizontal="center"/>
      <protection hidden="1"/>
    </xf>
    <xf numFmtId="167" fontId="14" fillId="18" borderId="81" xfId="11" applyNumberFormat="1" applyFont="1" applyFill="1" applyBorder="1" applyAlignment="1" applyProtection="1">
      <alignment horizontal="center"/>
      <protection hidden="1"/>
    </xf>
    <xf numFmtId="167" fontId="14" fillId="18" borderId="83" xfId="11" applyNumberFormat="1" applyFont="1" applyFill="1" applyBorder="1" applyAlignment="1" applyProtection="1">
      <alignment horizontal="center"/>
      <protection hidden="1"/>
    </xf>
    <xf numFmtId="164" fontId="14" fillId="18" borderId="50" xfId="1" applyNumberFormat="1" applyFont="1" applyFill="1" applyBorder="1" applyAlignment="1" applyProtection="1">
      <alignment horizontal="center"/>
      <protection hidden="1"/>
    </xf>
    <xf numFmtId="9" fontId="14" fillId="18" borderId="86" xfId="1" applyFont="1" applyFill="1" applyBorder="1" applyAlignment="1" applyProtection="1">
      <alignment horizontal="center"/>
      <protection hidden="1"/>
    </xf>
    <xf numFmtId="9" fontId="14" fillId="18" borderId="82" xfId="1" applyFont="1" applyFill="1" applyBorder="1" applyAlignment="1" applyProtection="1">
      <alignment horizontal="center"/>
      <protection hidden="1"/>
    </xf>
    <xf numFmtId="167" fontId="14" fillId="18" borderId="54" xfId="11" applyNumberFormat="1" applyFont="1" applyFill="1" applyBorder="1" applyAlignment="1" applyProtection="1">
      <protection hidden="1"/>
    </xf>
    <xf numFmtId="167" fontId="14" fillId="18" borderId="51" xfId="11" applyNumberFormat="1" applyFont="1" applyFill="1" applyBorder="1" applyAlignment="1" applyProtection="1">
      <alignment horizontal="center"/>
      <protection hidden="1"/>
    </xf>
    <xf numFmtId="167" fontId="14" fillId="18" borderId="49" xfId="11" applyNumberFormat="1" applyFont="1" applyFill="1" applyBorder="1" applyAlignment="1" applyProtection="1">
      <alignment horizontal="center"/>
      <protection hidden="1"/>
    </xf>
    <xf numFmtId="167" fontId="14" fillId="18" borderId="78" xfId="11" applyNumberFormat="1" applyFont="1" applyFill="1" applyBorder="1" applyAlignment="1" applyProtection="1">
      <alignment horizontal="center"/>
      <protection hidden="1"/>
    </xf>
    <xf numFmtId="167" fontId="14" fillId="18" borderId="54" xfId="11" applyNumberFormat="1" applyFont="1" applyFill="1" applyBorder="1" applyAlignment="1" applyProtection="1">
      <alignment horizontal="center"/>
      <protection hidden="1"/>
    </xf>
    <xf numFmtId="167" fontId="14" fillId="18" borderId="48" xfId="11" applyNumberFormat="1" applyFont="1" applyFill="1" applyBorder="1" applyAlignment="1" applyProtection="1">
      <alignment horizontal="center"/>
      <protection hidden="1"/>
    </xf>
    <xf numFmtId="9" fontId="14" fillId="18" borderId="52" xfId="1" applyFont="1" applyFill="1" applyBorder="1" applyAlignment="1" applyProtection="1">
      <alignment horizontal="center"/>
      <protection hidden="1"/>
    </xf>
    <xf numFmtId="9" fontId="14" fillId="18" borderId="48" xfId="1" applyFont="1" applyFill="1" applyBorder="1" applyAlignment="1" applyProtection="1">
      <alignment horizontal="center"/>
      <protection hidden="1"/>
    </xf>
    <xf numFmtId="38" fontId="14" fillId="18" borderId="49" xfId="11" applyNumberFormat="1" applyFont="1" applyFill="1" applyBorder="1" applyAlignment="1" applyProtection="1">
      <alignment horizontal="center"/>
      <protection hidden="1"/>
    </xf>
    <xf numFmtId="167" fontId="14" fillId="18" borderId="79" xfId="11" applyNumberFormat="1" applyFont="1" applyFill="1" applyBorder="1" applyAlignment="1" applyProtection="1">
      <alignment horizontal="center"/>
      <protection hidden="1"/>
    </xf>
    <xf numFmtId="164" fontId="14" fillId="18" borderId="55" xfId="1" applyNumberFormat="1" applyFont="1" applyFill="1" applyBorder="1" applyAlignment="1" applyProtection="1">
      <alignment horizontal="center"/>
      <protection hidden="1"/>
    </xf>
    <xf numFmtId="9" fontId="14" fillId="18" borderId="53" xfId="1" applyFont="1" applyFill="1" applyBorder="1" applyAlignment="1" applyProtection="1">
      <alignment horizontal="center"/>
      <protection hidden="1"/>
    </xf>
    <xf numFmtId="9" fontId="14" fillId="18" borderId="56" xfId="1" applyFont="1" applyFill="1" applyBorder="1" applyAlignment="1" applyProtection="1">
      <alignment horizontal="center"/>
      <protection hidden="1"/>
    </xf>
    <xf numFmtId="168" fontId="14" fillId="18" borderId="84" xfId="11" applyNumberFormat="1" applyFont="1" applyFill="1" applyBorder="1" applyAlignment="1" applyProtection="1">
      <alignment horizontal="center"/>
      <protection hidden="1"/>
    </xf>
    <xf numFmtId="9" fontId="14" fillId="18" borderId="57" xfId="1" applyFont="1" applyFill="1" applyBorder="1" applyAlignment="1" applyProtection="1">
      <alignment horizontal="center"/>
      <protection hidden="1"/>
    </xf>
    <xf numFmtId="168" fontId="14" fillId="18" borderId="77" xfId="11" applyNumberFormat="1" applyFont="1" applyFill="1" applyBorder="1" applyAlignment="1" applyProtection="1">
      <alignment horizontal="center"/>
      <protection hidden="1"/>
    </xf>
    <xf numFmtId="9" fontId="14" fillId="18" borderId="50" xfId="1" applyFont="1" applyFill="1" applyBorder="1" applyAlignment="1" applyProtection="1">
      <alignment horizontal="center"/>
      <protection hidden="1"/>
    </xf>
    <xf numFmtId="167" fontId="14" fillId="18" borderId="80" xfId="11" applyNumberFormat="1" applyFont="1" applyFill="1" applyBorder="1" applyAlignment="1" applyProtection="1">
      <alignment horizontal="center"/>
      <protection hidden="1"/>
    </xf>
    <xf numFmtId="167" fontId="14" fillId="18" borderId="61" xfId="11" applyNumberFormat="1" applyFont="1" applyFill="1" applyBorder="1" applyAlignment="1" applyProtection="1">
      <alignment horizontal="center"/>
      <protection hidden="1"/>
    </xf>
    <xf numFmtId="167" fontId="14" fillId="18" borderId="75" xfId="11" applyNumberFormat="1" applyFont="1" applyFill="1" applyBorder="1" applyAlignment="1" applyProtection="1">
      <alignment horizontal="center"/>
      <protection hidden="1"/>
    </xf>
    <xf numFmtId="167" fontId="14" fillId="18" borderId="63" xfId="11" applyNumberFormat="1" applyFont="1" applyFill="1" applyBorder="1" applyAlignment="1" applyProtection="1">
      <alignment horizontal="center"/>
      <protection hidden="1"/>
    </xf>
    <xf numFmtId="164" fontId="14" fillId="18" borderId="85" xfId="1" applyNumberFormat="1" applyFont="1" applyFill="1" applyBorder="1" applyAlignment="1" applyProtection="1">
      <alignment horizontal="center"/>
      <protection hidden="1"/>
    </xf>
    <xf numFmtId="38" fontId="14" fillId="18" borderId="77" xfId="11" applyNumberFormat="1" applyFont="1" applyFill="1" applyBorder="1" applyAlignment="1" applyProtection="1">
      <alignment horizontal="center"/>
      <protection hidden="1"/>
    </xf>
    <xf numFmtId="38" fontId="14" fillId="18" borderId="63" xfId="11" applyNumberFormat="1" applyFont="1" applyFill="1" applyBorder="1" applyAlignment="1" applyProtection="1">
      <alignment horizontal="center"/>
      <protection hidden="1"/>
    </xf>
    <xf numFmtId="167" fontId="14" fillId="18" borderId="61" xfId="11" applyNumberFormat="1" applyFont="1" applyFill="1" applyBorder="1" applyAlignment="1" applyProtection="1">
      <protection hidden="1"/>
    </xf>
    <xf numFmtId="167" fontId="14" fillId="18" borderId="62" xfId="11" applyNumberFormat="1" applyFont="1" applyFill="1" applyBorder="1" applyAlignment="1" applyProtection="1">
      <alignment horizontal="center"/>
      <protection hidden="1"/>
    </xf>
    <xf numFmtId="169" fontId="14" fillId="18" borderId="91" xfId="11" applyNumberFormat="1" applyFont="1" applyFill="1" applyBorder="1" applyAlignment="1" applyProtection="1">
      <protection hidden="1"/>
    </xf>
    <xf numFmtId="169" fontId="14" fillId="18" borderId="92" xfId="11" applyNumberFormat="1" applyFont="1" applyFill="1" applyBorder="1" applyAlignment="1" applyProtection="1">
      <protection hidden="1"/>
    </xf>
    <xf numFmtId="169" fontId="14" fillId="18" borderId="93" xfId="11" applyNumberFormat="1" applyFont="1" applyFill="1" applyBorder="1" applyAlignment="1" applyProtection="1">
      <protection hidden="1"/>
    </xf>
    <xf numFmtId="164" fontId="14" fillId="18" borderId="83" xfId="1" applyNumberFormat="1" applyFont="1" applyFill="1" applyBorder="1" applyAlignment="1" applyProtection="1">
      <alignment horizontal="center"/>
      <protection hidden="1"/>
    </xf>
    <xf numFmtId="169" fontId="14" fillId="18" borderId="81" xfId="11" applyNumberFormat="1" applyFont="1" applyFill="1" applyBorder="1" applyAlignment="1" applyProtection="1">
      <alignment horizontal="center"/>
      <protection hidden="1"/>
    </xf>
    <xf numFmtId="167" fontId="14" fillId="18" borderId="88" xfId="11" applyNumberFormat="1" applyFont="1" applyFill="1" applyBorder="1" applyAlignment="1" applyProtection="1">
      <protection hidden="1"/>
    </xf>
    <xf numFmtId="167" fontId="14" fillId="18" borderId="72" xfId="11" applyNumberFormat="1" applyFont="1" applyFill="1" applyBorder="1" applyAlignment="1" applyProtection="1">
      <alignment horizontal="left" indent="1"/>
      <protection hidden="1"/>
    </xf>
    <xf numFmtId="167" fontId="14" fillId="18" borderId="46" xfId="11" applyNumberFormat="1" applyFont="1" applyFill="1" applyBorder="1" applyAlignment="1" applyProtection="1">
      <alignment horizontal="left" indent="1"/>
      <protection hidden="1"/>
    </xf>
    <xf numFmtId="164" fontId="14" fillId="18" borderId="48" xfId="1" applyNumberFormat="1" applyFont="1" applyFill="1" applyBorder="1" applyAlignment="1" applyProtection="1">
      <alignment horizontal="center"/>
      <protection hidden="1"/>
    </xf>
    <xf numFmtId="169" fontId="14" fillId="18" borderId="44" xfId="11" applyNumberFormat="1" applyFont="1" applyFill="1" applyBorder="1" applyAlignment="1" applyProtection="1">
      <protection hidden="1"/>
    </xf>
    <xf numFmtId="169" fontId="14" fillId="18" borderId="59" xfId="11" applyNumberFormat="1" applyFont="1" applyFill="1" applyBorder="1" applyAlignment="1" applyProtection="1">
      <protection hidden="1"/>
    </xf>
    <xf numFmtId="169" fontId="14" fillId="18" borderId="60" xfId="11" applyNumberFormat="1" applyFont="1" applyFill="1" applyBorder="1" applyAlignment="1" applyProtection="1">
      <protection hidden="1"/>
    </xf>
    <xf numFmtId="164" fontId="14" fillId="18" borderId="49" xfId="1" applyNumberFormat="1" applyFont="1" applyFill="1" applyBorder="1" applyAlignment="1" applyProtection="1">
      <alignment horizontal="center"/>
      <protection hidden="1"/>
    </xf>
    <xf numFmtId="169" fontId="14" fillId="18" borderId="54" xfId="11" applyNumberFormat="1" applyFont="1" applyFill="1" applyBorder="1" applyAlignment="1" applyProtection="1">
      <alignment horizontal="center"/>
      <protection hidden="1"/>
    </xf>
    <xf numFmtId="167" fontId="14" fillId="18" borderId="54" xfId="11" applyNumberFormat="1" applyFont="1" applyFill="1" applyBorder="1" applyAlignment="1" applyProtection="1">
      <alignment horizontal="left" indent="1"/>
      <protection hidden="1"/>
    </xf>
    <xf numFmtId="167" fontId="14" fillId="18" borderId="51" xfId="11" applyNumberFormat="1" applyFont="1" applyFill="1" applyBorder="1" applyAlignment="1" applyProtection="1">
      <alignment horizontal="left" indent="1"/>
      <protection hidden="1"/>
    </xf>
    <xf numFmtId="167" fontId="14" fillId="18" borderId="64" xfId="11" applyNumberFormat="1" applyFont="1" applyFill="1" applyBorder="1" applyAlignment="1" applyProtection="1">
      <protection hidden="1"/>
    </xf>
    <xf numFmtId="167" fontId="14" fillId="18" borderId="47" xfId="11" applyNumberFormat="1" applyFont="1" applyFill="1" applyBorder="1" applyAlignment="1" applyProtection="1">
      <alignment horizontal="center"/>
      <protection hidden="1"/>
    </xf>
    <xf numFmtId="167" fontId="14" fillId="18" borderId="47" xfId="11" applyNumberFormat="1" applyFont="1" applyFill="1" applyBorder="1" applyAlignment="1" applyProtection="1">
      <protection hidden="1"/>
    </xf>
    <xf numFmtId="164" fontId="14" fillId="18" borderId="65" xfId="1" applyNumberFormat="1" applyFont="1" applyFill="1" applyBorder="1" applyAlignment="1" applyProtection="1">
      <protection hidden="1"/>
    </xf>
    <xf numFmtId="167" fontId="14" fillId="18" borderId="61" xfId="11" applyNumberFormat="1" applyFont="1" applyFill="1" applyBorder="1" applyAlignment="1" applyProtection="1">
      <alignment horizontal="left" indent="1"/>
      <protection hidden="1"/>
    </xf>
    <xf numFmtId="167" fontId="14" fillId="18" borderId="62" xfId="11" applyNumberFormat="1" applyFont="1" applyFill="1" applyBorder="1" applyAlignment="1" applyProtection="1">
      <alignment horizontal="left" indent="1"/>
      <protection hidden="1"/>
    </xf>
    <xf numFmtId="164" fontId="14" fillId="18" borderId="63" xfId="1" applyNumberFormat="1" applyFont="1" applyFill="1" applyBorder="1" applyAlignment="1" applyProtection="1">
      <alignment horizontal="center"/>
      <protection hidden="1"/>
    </xf>
    <xf numFmtId="167" fontId="14" fillId="18" borderId="73" xfId="11" applyNumberFormat="1" applyFont="1" applyFill="1" applyBorder="1" applyAlignment="1" applyProtection="1">
      <alignment horizontal="left" indent="1"/>
      <protection hidden="1"/>
    </xf>
    <xf numFmtId="167" fontId="14" fillId="18" borderId="74" xfId="11" applyNumberFormat="1" applyFont="1" applyFill="1" applyBorder="1" applyAlignment="1" applyProtection="1">
      <alignment horizontal="left" indent="1"/>
      <protection hidden="1"/>
    </xf>
    <xf numFmtId="164" fontId="14" fillId="18" borderId="75" xfId="1" applyNumberFormat="1" applyFont="1" applyFill="1" applyBorder="1" applyAlignment="1" applyProtection="1">
      <alignment horizontal="center"/>
      <protection hidden="1"/>
    </xf>
    <xf numFmtId="169" fontId="14" fillId="18" borderId="73" xfId="11" applyNumberFormat="1" applyFont="1" applyFill="1" applyBorder="1" applyAlignment="1" applyProtection="1">
      <protection hidden="1"/>
    </xf>
    <xf numFmtId="169" fontId="14" fillId="18" borderId="74" xfId="11" applyNumberFormat="1" applyFont="1" applyFill="1" applyBorder="1" applyAlignment="1" applyProtection="1">
      <protection hidden="1"/>
    </xf>
    <xf numFmtId="169" fontId="14" fillId="18" borderId="76" xfId="11" applyNumberFormat="1" applyFont="1" applyFill="1" applyBorder="1" applyAlignment="1" applyProtection="1">
      <protection hidden="1"/>
    </xf>
    <xf numFmtId="169" fontId="14" fillId="18" borderId="61" xfId="11" applyNumberFormat="1" applyFont="1" applyFill="1" applyBorder="1" applyAlignment="1" applyProtection="1">
      <alignment horizontal="center"/>
      <protection hidden="1"/>
    </xf>
    <xf numFmtId="9" fontId="14" fillId="18" borderId="95" xfId="1" applyFont="1" applyFill="1" applyBorder="1" applyAlignment="1" applyProtection="1">
      <alignment horizontal="center"/>
      <protection hidden="1"/>
    </xf>
    <xf numFmtId="167" fontId="14" fillId="18" borderId="66" xfId="11" applyNumberFormat="1" applyFont="1" applyFill="1" applyBorder="1" applyAlignment="1" applyProtection="1">
      <protection hidden="1"/>
    </xf>
    <xf numFmtId="167" fontId="14" fillId="18" borderId="67" xfId="11" applyNumberFormat="1" applyFont="1" applyFill="1" applyBorder="1" applyAlignment="1" applyProtection="1">
      <alignment horizontal="center"/>
      <protection hidden="1"/>
    </xf>
    <xf numFmtId="167" fontId="14" fillId="18" borderId="67" xfId="11" applyNumberFormat="1" applyFont="1" applyFill="1" applyBorder="1" applyAlignment="1" applyProtection="1">
      <protection hidden="1"/>
    </xf>
    <xf numFmtId="164" fontId="14" fillId="18" borderId="68" xfId="1" applyNumberFormat="1" applyFont="1" applyFill="1" applyBorder="1" applyAlignment="1" applyProtection="1">
      <protection hidden="1"/>
    </xf>
    <xf numFmtId="38" fontId="14" fillId="18" borderId="83" xfId="11" applyNumberFormat="1" applyFont="1" applyFill="1" applyBorder="1" applyAlignment="1" applyProtection="1">
      <alignment horizontal="center"/>
      <protection hidden="1"/>
    </xf>
  </cellXfs>
  <cellStyles count="25">
    <cellStyle name="60% - Accent1" xfId="14" builtinId="32"/>
    <cellStyle name="Comma 2" xfId="5" xr:uid="{C6563132-C4A7-4402-AABF-BE43E5E92E9F}"/>
    <cellStyle name="Comma 3" xfId="9" xr:uid="{2491751E-2178-4AA8-BB21-FC37E9474B52}"/>
    <cellStyle name="Good 2" xfId="10" xr:uid="{36CA7FFD-AFED-4DAA-B0C1-4B832C06BC78}"/>
    <cellStyle name="Hyperlink" xfId="24" builtinId="8"/>
    <cellStyle name="Hyperlink 2" xfId="8" xr:uid="{E8FAACC5-3929-4AC2-A2CA-F9030B5282AA}"/>
    <cellStyle name="Hyperlink 2 2" xfId="19" xr:uid="{BE40D9C7-081E-40E4-8AC6-AC0AE86422F0}"/>
    <cellStyle name="Input" xfId="23" builtinId="20"/>
    <cellStyle name="Neutral 2" xfId="6" xr:uid="{B515A2D8-D8B9-40A0-BFA6-CA4711BFCB74}"/>
    <cellStyle name="Normal" xfId="0" builtinId="0"/>
    <cellStyle name="Normal 2" xfId="2" xr:uid="{51C86DDE-744C-4AA3-A82A-A3E388FA566B}"/>
    <cellStyle name="Normal 2 2" xfId="4" xr:uid="{996A7607-3CC8-4BA2-B136-983CAC2A4CC4}"/>
    <cellStyle name="Normal 2 2 2" xfId="22" xr:uid="{0DE2857E-5828-4AFD-A277-655EBBB290FA}"/>
    <cellStyle name="Normal 3" xfId="7" xr:uid="{F3950609-C125-446C-8951-47836DC71637}"/>
    <cellStyle name="Normal 4" xfId="15" xr:uid="{1A568984-A503-4E0E-82A3-B1DEB228E38A}"/>
    <cellStyle name="Normal 4 2" xfId="17" xr:uid="{72345C77-62B3-4E28-A013-AD203D511D0C}"/>
    <cellStyle name="Normal 5" xfId="18" xr:uid="{88D93ACC-D9D5-4F05-8806-2B72AE58A0C4}"/>
    <cellStyle name="Normal 6" xfId="20" xr:uid="{DBD737D8-AFD2-4224-89AB-0A877DEB5F57}"/>
    <cellStyle name="Note" xfId="11" builtinId="10"/>
    <cellStyle name="Note 2" xfId="21" xr:uid="{0F1DAEEF-6E78-41A0-97A1-D199BE8418DD}"/>
    <cellStyle name="Percent" xfId="1" builtinId="5"/>
    <cellStyle name="Percent 2" xfId="3" xr:uid="{07238D85-A2D0-4AC3-BA83-4ADA33BB6AE0}"/>
    <cellStyle name="Percent 3" xfId="16" xr:uid="{27C93FF0-2BEE-48F3-A439-399EB2076F82}"/>
    <cellStyle name="Style 1" xfId="12" xr:uid="{69FAAD5D-1124-413E-98AF-F69C328B9D5B}"/>
    <cellStyle name="Style 2" xfId="13" xr:uid="{B9091145-2B6F-4AEB-8543-1452D06D1375}"/>
  </cellStyles>
  <dxfs count="22">
    <dxf>
      <font>
        <b val="0"/>
        <i val="0"/>
        <color rgb="FFFF0000"/>
      </font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fill>
        <patternFill>
          <bgColor theme="5" tint="0.79998168889431442"/>
        </patternFill>
      </fill>
    </dxf>
    <dxf>
      <font>
        <color rgb="FF007C0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b val="0"/>
        <i val="0"/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FEB"/>
      <color rgb="FFFFFFF5"/>
      <color rgb="FFFAFAFA"/>
      <color rgb="FFF6F6F6"/>
      <color rgb="FFFFFFFF"/>
      <color rgb="FFFDF1E9"/>
      <color rgb="FFFEF9F6"/>
      <color rgb="FFFFFFE7"/>
      <color rgb="FFFFFFD1"/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51596675415572"/>
          <c:y val="5.1392239581317542E-2"/>
          <c:w val="0.88648403324584413"/>
          <c:h val="0.9026769703146566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Analysis!$EB$60</c:f>
              <c:strCache>
                <c:ptCount val="1"/>
                <c:pt idx="0">
                  <c:v>Units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1"/>
              <c:numFmt formatCode="\+0.0;\-0.0" sourceLinked="0"/>
              <c:spPr>
                <a:solidFill>
                  <a:schemeClr val="accent1">
                    <a:lumMod val="20000"/>
                    <a:lumOff val="80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950" b="0" i="0" u="none" strike="noStrike" kern="1200" baseline="0">
                      <a:solidFill>
                        <a:sysClr val="windowText" lastClr="000000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527944506343673"/>
                      <c:h val="8.05331442421342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3D79-459D-BFCC-652F9610C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100" b="0" i="0" u="none" strike="noStrike" kern="1200" baseline="0">
                    <a:solidFill>
                      <a:sysClr val="windowText" lastClr="000000">
                        <a:lumMod val="75000"/>
                        <a:lumOff val="25000"/>
                      </a:sys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Analysis!$EC$59:$EE$59</c:f>
              <c:numCache>
                <c:formatCode>0.00</c:formatCode>
                <c:ptCount val="3"/>
                <c:pt idx="0">
                  <c:v>0</c:v>
                </c:pt>
                <c:pt idx="1">
                  <c:v>0.5</c:v>
                </c:pt>
                <c:pt idx="2">
                  <c:v>1</c:v>
                </c:pt>
              </c:numCache>
            </c:numRef>
          </c:xVal>
          <c:yVal>
            <c:numRef>
              <c:f>Analysis!$EC$60:$EE$60</c:f>
              <c:numCache>
                <c:formatCode>0.00</c:formatCode>
                <c:ptCount val="3"/>
                <c:pt idx="0">
                  <c:v>0</c:v>
                </c:pt>
                <c:pt idx="1">
                  <c:v>-0.69200161467043364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D79-459D-BFCC-652F9610C078}"/>
            </c:ext>
          </c:extLst>
        </c:ser>
        <c:ser>
          <c:idx val="1"/>
          <c:order val="1"/>
          <c:tx>
            <c:strRef>
              <c:f>Analysis!$EB$61</c:f>
              <c:strCache>
                <c:ptCount val="1"/>
                <c:pt idx="0">
                  <c:v>Price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1"/>
              <c:numFmt formatCode="\+0.0;\-0.0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950" b="0" i="0" u="none" strike="noStrike" kern="1200" baseline="0">
                      <a:solidFill>
                        <a:sysClr val="windowText" lastClr="000000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527944506343673"/>
                      <c:h val="8.05331442421342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D79-459D-BFCC-652F9610C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Analysis!$EC$59:$EE$59</c:f>
              <c:numCache>
                <c:formatCode>0.00</c:formatCode>
                <c:ptCount val="3"/>
                <c:pt idx="0">
                  <c:v>0</c:v>
                </c:pt>
                <c:pt idx="1">
                  <c:v>0.5</c:v>
                </c:pt>
                <c:pt idx="2">
                  <c:v>1</c:v>
                </c:pt>
              </c:numCache>
            </c:numRef>
          </c:xVal>
          <c:yVal>
            <c:numRef>
              <c:f>Analysis!$EC$61:$EE$61</c:f>
              <c:numCache>
                <c:formatCode>0.00</c:formatCode>
                <c:ptCount val="3"/>
                <c:pt idx="0">
                  <c:v>0</c:v>
                </c:pt>
                <c:pt idx="1">
                  <c:v>-3.4600080733521712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D79-459D-BFCC-652F9610C078}"/>
            </c:ext>
          </c:extLst>
        </c:ser>
        <c:ser>
          <c:idx val="2"/>
          <c:order val="2"/>
          <c:tx>
            <c:strRef>
              <c:f>Analysis!$EB$62</c:f>
              <c:strCache>
                <c:ptCount val="1"/>
                <c:pt idx="0">
                  <c:v>COGS</c:v>
                </c:pt>
              </c:strCache>
            </c:strRef>
          </c:tx>
          <c:spPr>
            <a:ln w="1270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1"/>
              <c:numFmt formatCode="\+0.0;\-0.0" sourceLinked="0"/>
              <c:spPr>
                <a:solidFill>
                  <a:schemeClr val="accent4">
                    <a:lumMod val="20000"/>
                    <a:lumOff val="80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950" b="0" i="0" u="none" strike="noStrike" kern="1200" baseline="0">
                      <a:solidFill>
                        <a:sysClr val="windowText" lastClr="000000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3D79-459D-BFCC-652F9610C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Analysis!$EC$59:$EE$59</c:f>
              <c:numCache>
                <c:formatCode>0.00</c:formatCode>
                <c:ptCount val="3"/>
                <c:pt idx="0">
                  <c:v>0</c:v>
                </c:pt>
                <c:pt idx="1">
                  <c:v>0.5</c:v>
                </c:pt>
                <c:pt idx="2">
                  <c:v>1</c:v>
                </c:pt>
              </c:numCache>
            </c:numRef>
          </c:xVal>
          <c:yVal>
            <c:numRef>
              <c:f>Analysis!$EC$62:$EE$62</c:f>
              <c:numCache>
                <c:formatCode>0.00</c:formatCode>
                <c:ptCount val="3"/>
                <c:pt idx="0">
                  <c:v>0</c:v>
                </c:pt>
                <c:pt idx="1">
                  <c:v>2.7680064586817372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D79-459D-BFCC-652F9610C078}"/>
            </c:ext>
          </c:extLst>
        </c:ser>
        <c:ser>
          <c:idx val="3"/>
          <c:order val="3"/>
          <c:tx>
            <c:strRef>
              <c:f>Analysis!$EB$63</c:f>
              <c:strCache>
                <c:ptCount val="1"/>
                <c:pt idx="0">
                  <c:v>Payroll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1"/>
              <c:numFmt formatCode="\+0.0;\-0.0" sourceLinked="0"/>
              <c:spPr>
                <a:solidFill>
                  <a:schemeClr val="bg1"/>
                </a:solidFill>
                <a:ln w="3175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spAutoFit/>
                </a:bodyPr>
                <a:lstStyle/>
                <a:p>
                  <a:pPr>
                    <a:defRPr sz="950" b="0" i="0" u="none" strike="noStrike" kern="1200" baseline="0">
                      <a:solidFill>
                        <a:sysClr val="windowText" lastClr="000000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527944506343673"/>
                      <c:h val="8.05331442421342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3D79-459D-BFCC-652F9610C078}"/>
                </c:ext>
              </c:extLst>
            </c:dLbl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Analysis!$EC$59:$EE$59</c:f>
              <c:numCache>
                <c:formatCode>0.00</c:formatCode>
                <c:ptCount val="3"/>
                <c:pt idx="0">
                  <c:v>0</c:v>
                </c:pt>
                <c:pt idx="1">
                  <c:v>0.5</c:v>
                </c:pt>
                <c:pt idx="2">
                  <c:v>1</c:v>
                </c:pt>
              </c:numCache>
            </c:numRef>
          </c:xVal>
          <c:yVal>
            <c:numRef>
              <c:f>Analysis!$EC$63:$EE$63</c:f>
              <c:numCache>
                <c:formatCode>0.00</c:formatCode>
                <c:ptCount val="3"/>
                <c:pt idx="0">
                  <c:v>0</c:v>
                </c:pt>
                <c:pt idx="1">
                  <c:v>1.1694827287930338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D79-459D-BFCC-652F9610C078}"/>
            </c:ext>
          </c:extLst>
        </c:ser>
        <c:ser>
          <c:idx val="4"/>
          <c:order val="4"/>
          <c:tx>
            <c:strRef>
              <c:f>Analysis!$EB$64</c:f>
              <c:strCache>
                <c:ptCount val="1"/>
                <c:pt idx="0">
                  <c:v>OH</c:v>
                </c:pt>
              </c:strCache>
            </c:strRef>
          </c:tx>
          <c:spPr>
            <a:ln w="1270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D79-459D-BFCC-652F9610C078}"/>
                </c:ext>
              </c:extLst>
            </c:dLbl>
            <c:dLbl>
              <c:idx val="1"/>
              <c:numFmt formatCode="\+0.0;\-0.0" sourceLinked="0"/>
              <c:spPr>
                <a:solidFill>
                  <a:srgbClr val="FFE5E5"/>
                </a:solidFill>
                <a:ln w="3175">
                  <a:solidFill>
                    <a:schemeClr val="tx1"/>
                  </a:solidFill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950" b="0" i="0" u="none" strike="noStrike" kern="1200" baseline="0">
                      <a:solidFill>
                        <a:sysClr val="windowText" lastClr="000000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7527944506343673"/>
                      <c:h val="8.05331442421342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3D79-459D-BFCC-652F9610C078}"/>
                </c:ext>
              </c:extLst>
            </c:dLbl>
            <c:numFmt formatCode="0;[Red]0" sourceLinked="0"/>
            <c:spPr>
              <a:solidFill>
                <a:srgbClr val="FFC000">
                  <a:lumMod val="20000"/>
                  <a:lumOff val="80000"/>
                </a:srgbClr>
              </a:solidFill>
              <a:ln w="3175">
                <a:solidFill>
                  <a:sysClr val="windowText" lastClr="000000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100" b="0" i="0" u="none" strike="noStrike" kern="1200" baseline="0">
                    <a:solidFill>
                      <a:sysClr val="windowText" lastClr="000000">
                        <a:lumMod val="75000"/>
                        <a:lumOff val="25000"/>
                      </a:sysClr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Analysis!$EC$59:$EE$59</c:f>
              <c:numCache>
                <c:formatCode>0.00</c:formatCode>
                <c:ptCount val="3"/>
                <c:pt idx="0">
                  <c:v>0</c:v>
                </c:pt>
                <c:pt idx="1">
                  <c:v>0.5</c:v>
                </c:pt>
                <c:pt idx="2">
                  <c:v>1</c:v>
                </c:pt>
              </c:numCache>
            </c:numRef>
          </c:xVal>
          <c:yVal>
            <c:numRef>
              <c:f>Analysis!$EC$64:$EE$64</c:f>
              <c:numCache>
                <c:formatCode>0.00</c:formatCode>
                <c:ptCount val="3"/>
                <c:pt idx="0">
                  <c:v>0</c:v>
                </c:pt>
                <c:pt idx="1">
                  <c:v>0.12802029871403037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D79-459D-BFCC-652F9610C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012655"/>
        <c:axId val="1470015055"/>
      </c:scatterChart>
      <c:valAx>
        <c:axId val="1470012655"/>
        <c:scaling>
          <c:orientation val="minMax"/>
          <c:max val="0.70000000000000007"/>
          <c:min val="0"/>
        </c:scaling>
        <c:delete val="1"/>
        <c:axPos val="b"/>
        <c:numFmt formatCode="0.00" sourceLinked="1"/>
        <c:majorTickMark val="none"/>
        <c:minorTickMark val="none"/>
        <c:tickLblPos val="none"/>
        <c:crossAx val="1470015055"/>
        <c:crossesAt val="0"/>
        <c:crossBetween val="midCat"/>
      </c:valAx>
      <c:valAx>
        <c:axId val="1470015055"/>
        <c:scaling>
          <c:orientation val="minMax"/>
        </c:scaling>
        <c:delete val="0"/>
        <c:axPos val="l"/>
        <c:numFmt formatCode="0.0&quot;x&quot;;[Red]\-0.0&quot;x&quot;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470012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AFAFA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 sz="1100"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824529201849E-2"/>
          <c:y val="1.4537258929590329E-2"/>
          <c:w val="0.60503780783078021"/>
          <c:h val="0.9854627410704095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Analysis!$EB$69</c:f>
              <c:strCache>
                <c:ptCount val="1"/>
                <c:pt idx="0">
                  <c:v>Common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3175">
              <a:solidFill>
                <a:sysClr val="windowText" lastClr="000000"/>
              </a:solidFill>
              <a:prstDash val="sysDot"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3175">
                <a:solidFill>
                  <a:sysClr val="windowText" lastClr="000000"/>
                </a:solidFill>
                <a:prstDash val="sysDot"/>
              </a:ln>
              <a:effectLst/>
            </c:spPr>
            <c:extLst>
              <c:ext xmlns:c16="http://schemas.microsoft.com/office/drawing/2014/chart" uri="{C3380CC4-5D6E-409C-BE32-E72D297353CC}">
                <c16:uniqueId val="{00000001-CEF8-4B84-8406-99D9940F78EB}"/>
              </c:ext>
            </c:extLst>
          </c:dPt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EF8-4B84-8406-99D9940F78EB}"/>
                </c:ext>
              </c:extLst>
            </c:dLbl>
            <c:dLbl>
              <c:idx val="3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F8-4B84-8406-99D9940F78E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Analysis!$EC$69:$EF$69</c:f>
              <c:numCache>
                <c:formatCode>0%</c:formatCode>
                <c:ptCount val="4"/>
                <c:pt idx="0" formatCode="0.0%">
                  <c:v>3.428571428571428E-2</c:v>
                </c:pt>
                <c:pt idx="1">
                  <c:v>0.15</c:v>
                </c:pt>
                <c:pt idx="2">
                  <c:v>0.22857142857142856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F8-4B84-8406-99D9940F78EB}"/>
            </c:ext>
          </c:extLst>
        </c:ser>
        <c:ser>
          <c:idx val="1"/>
          <c:order val="1"/>
          <c:tx>
            <c:strRef>
              <c:f>Analysis!$EB$70</c:f>
              <c:strCache>
                <c:ptCount val="1"/>
                <c:pt idx="0">
                  <c:v>Preferred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3175">
              <a:solidFill>
                <a:sysClr val="windowText" lastClr="000000"/>
              </a:solidFill>
              <a:prstDash val="sysDot"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 w="3175">
                <a:solidFill>
                  <a:sysClr val="windowText" lastClr="000000"/>
                </a:solidFill>
                <a:prstDash val="sysDot"/>
              </a:ln>
              <a:effectLst/>
            </c:spPr>
            <c:extLst>
              <c:ext xmlns:c16="http://schemas.microsoft.com/office/drawing/2014/chart" uri="{C3380CC4-5D6E-409C-BE32-E72D297353CC}">
                <c16:uniqueId val="{00000005-CEF8-4B84-8406-99D9940F78EB}"/>
              </c:ext>
            </c:extLst>
          </c:dPt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EF8-4B84-8406-99D9940F78EB}"/>
                </c:ext>
              </c:extLst>
            </c:dLbl>
            <c:dLbl>
              <c:idx val="3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F8-4B84-8406-99D9940F78E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Analysis!$EC$70:$EF$70</c:f>
              <c:numCache>
                <c:formatCode>0%</c:formatCode>
                <c:ptCount val="4"/>
                <c:pt idx="0" formatCode="0.0%">
                  <c:v>1.714285714285714E-2</c:v>
                </c:pt>
                <c:pt idx="1">
                  <c:v>0.15</c:v>
                </c:pt>
                <c:pt idx="2">
                  <c:v>0.11428571428571428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F8-4B84-8406-99D9940F78EB}"/>
            </c:ext>
          </c:extLst>
        </c:ser>
        <c:ser>
          <c:idx val="2"/>
          <c:order val="2"/>
          <c:tx>
            <c:strRef>
              <c:f>Analysis!$EB$71</c:f>
              <c:strCache>
                <c:ptCount val="1"/>
                <c:pt idx="0">
                  <c:v>Loans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 w="3175">
              <a:solidFill>
                <a:sysClr val="windowText" lastClr="000000"/>
              </a:solidFill>
              <a:prstDash val="sysDot"/>
            </a:ln>
            <a:effectLst/>
          </c:spPr>
          <c:invertIfNegative val="0"/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EF8-4B84-8406-99D9940F78EB}"/>
                </c:ext>
              </c:extLst>
            </c:dLbl>
            <c:dLbl>
              <c:idx val="3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EF8-4B84-8406-99D9940F78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Analysis!$EC$71:$EF$71</c:f>
              <c:numCache>
                <c:formatCode>0%</c:formatCode>
                <c:ptCount val="4"/>
                <c:pt idx="0" formatCode="0.0%">
                  <c:v>2.8571428571428571E-2</c:v>
                </c:pt>
                <c:pt idx="1">
                  <c:v>0.05</c:v>
                </c:pt>
                <c:pt idx="2">
                  <c:v>0.5714285714285714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F8-4B84-8406-99D9940F78EB}"/>
            </c:ext>
          </c:extLst>
        </c:ser>
        <c:ser>
          <c:idx val="3"/>
          <c:order val="3"/>
          <c:tx>
            <c:strRef>
              <c:f>Analysis!$EB$72</c:f>
              <c:strCache>
                <c:ptCount val="1"/>
                <c:pt idx="0">
                  <c:v>Notes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 w="3175">
              <a:solidFill>
                <a:sysClr val="windowText" lastClr="000000"/>
              </a:solidFill>
              <a:prstDash val="sysDot"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 w="3175">
                <a:solidFill>
                  <a:sysClr val="windowText" lastClr="000000"/>
                </a:solidFill>
                <a:prstDash val="sysDot"/>
              </a:ln>
              <a:effectLst/>
            </c:spPr>
            <c:extLst>
              <c:ext xmlns:c16="http://schemas.microsoft.com/office/drawing/2014/chart" uri="{C3380CC4-5D6E-409C-BE32-E72D297353CC}">
                <c16:uniqueId val="{0000000C-CEF8-4B84-8406-99D9940F78EB}"/>
              </c:ext>
            </c:extLst>
          </c:dPt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EF8-4B84-8406-99D9940F78EB}"/>
                </c:ext>
              </c:extLst>
            </c:dLbl>
            <c:dLbl>
              <c:idx val="3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EF8-4B84-8406-99D9940F78E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Analysis!$EC$72:$EF$72</c:f>
              <c:numCache>
                <c:formatCode>0%</c:formatCode>
                <c:ptCount val="4"/>
                <c:pt idx="0" formatCode="0.0%">
                  <c:v>2.8571428571428574E-4</c:v>
                </c:pt>
                <c:pt idx="1">
                  <c:v>0.01</c:v>
                </c:pt>
                <c:pt idx="2">
                  <c:v>2.8571428571428571E-2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EF8-4B84-8406-99D9940F78EB}"/>
            </c:ext>
          </c:extLst>
        </c:ser>
        <c:ser>
          <c:idx val="4"/>
          <c:order val="4"/>
          <c:tx>
            <c:strRef>
              <c:f>Analysis!$EB$73</c:f>
              <c:strCache>
                <c:ptCount val="1"/>
                <c:pt idx="0">
                  <c:v>Credit</c:v>
                </c:pt>
              </c:strCache>
            </c:strRef>
          </c:tx>
          <c:spPr>
            <a:solidFill>
              <a:schemeClr val="bg1"/>
            </a:solidFill>
            <a:ln w="3175">
              <a:solidFill>
                <a:schemeClr val="tx1"/>
              </a:solidFill>
              <a:prstDash val="sysDot"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bg1"/>
              </a:solidFill>
              <a:ln w="3175">
                <a:solidFill>
                  <a:schemeClr val="tx1"/>
                </a:solidFill>
                <a:prstDash val="sysDot"/>
              </a:ln>
              <a:effectLst/>
            </c:spPr>
            <c:extLst>
              <c:ext xmlns:c16="http://schemas.microsoft.com/office/drawing/2014/chart" uri="{C3380CC4-5D6E-409C-BE32-E72D297353CC}">
                <c16:uniqueId val="{00000010-CEF8-4B84-8406-99D9940F78EB}"/>
              </c:ext>
            </c:extLst>
          </c:dPt>
          <c:dLbls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EF8-4B84-8406-99D9940F78EB}"/>
                </c:ext>
              </c:extLst>
            </c:dLbl>
            <c:dLbl>
              <c:idx val="3"/>
              <c:dLblPos val="ct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EF8-4B84-8406-99D9940F78E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Analysis!$EC$73:$EF$73</c:f>
              <c:numCache>
                <c:formatCode>0%</c:formatCode>
                <c:ptCount val="4"/>
                <c:pt idx="0" formatCode="0.0%">
                  <c:v>5.7142857142857143E-3</c:v>
                </c:pt>
                <c:pt idx="1">
                  <c:v>0.1</c:v>
                </c:pt>
                <c:pt idx="2">
                  <c:v>5.7142857142857141E-2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EF8-4B84-8406-99D9940F78EB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Analysis!$EC$68:$EF$68</c:f>
              <c:strCache>
                <c:ptCount val="3"/>
                <c:pt idx="0">
                  <c:v>Weight</c:v>
                </c:pt>
                <c:pt idx="1">
                  <c:v>Cost</c:v>
                </c:pt>
                <c:pt idx="2">
                  <c:v>Share</c:v>
                </c:pt>
              </c:strCache>
            </c:strRef>
          </c:cat>
          <c:val>
            <c:numRef>
              <c:f>Analysis!$EW$60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5-CEF8-4B84-8406-99D9940F7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363418831"/>
        <c:axId val="363416911"/>
      </c:barChart>
      <c:catAx>
        <c:axId val="3634188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3175" cap="flat" cmpd="sng" algn="ctr">
            <a:noFill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416911"/>
        <c:crosses val="autoZero"/>
        <c:auto val="1"/>
        <c:lblAlgn val="ctr"/>
        <c:lblOffset val="0"/>
        <c:noMultiLvlLbl val="0"/>
      </c:catAx>
      <c:valAx>
        <c:axId val="363416911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3634188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3175" cap="flat" cmpd="sng" algn="ctr">
      <a:noFill/>
      <a:round/>
    </a:ln>
    <a:effectLst/>
  </c:spPr>
  <c:txPr>
    <a:bodyPr/>
    <a:lstStyle/>
    <a:p>
      <a:pPr>
        <a:defRPr sz="950">
          <a:solidFill>
            <a:sysClr val="windowText" lastClr="000000"/>
          </a:solidFill>
          <a:latin typeface="+mn-lt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mailto:scott@excelmodels.com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5" Type="http://schemas.openxmlformats.org/officeDocument/2006/relationships/image" Target="../media/image6.emf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mailto:scott@excelmodels.com" TargetMode="External"/><Relationship Id="rId4" Type="http://schemas.openxmlformats.org/officeDocument/2006/relationships/image" Target="../media/image1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mailto:scott@excelmodels.com" TargetMode="External"/><Relationship Id="rId1" Type="http://schemas.openxmlformats.org/officeDocument/2006/relationships/chart" Target="../charts/chart1.xml"/><Relationship Id="rId6" Type="http://schemas.openxmlformats.org/officeDocument/2006/relationships/chart" Target="../charts/chart2.xml"/><Relationship Id="rId5" Type="http://schemas.openxmlformats.org/officeDocument/2006/relationships/image" Target="../media/image13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1060837</xdr:colOff>
      <xdr:row>2</xdr:row>
      <xdr:rowOff>357264</xdr:rowOff>
    </xdr:from>
    <xdr:to>
      <xdr:col>3</xdr:col>
      <xdr:colOff>1794724</xdr:colOff>
      <xdr:row>3</xdr:row>
      <xdr:rowOff>162610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323EC0F6-9F8E-429D-AE7A-D59AE7DDF7F0}"/>
            </a:ext>
          </a:extLst>
        </xdr:cNvPr>
        <xdr:cNvGrpSpPr>
          <a:grpSpLocks noChangeAspect="1"/>
        </xdr:cNvGrpSpPr>
      </xdr:nvGrpSpPr>
      <xdr:grpSpPr>
        <a:xfrm>
          <a:off x="1784737" y="1195464"/>
          <a:ext cx="2189307" cy="163486"/>
          <a:chOff x="693425" y="3806059"/>
          <a:chExt cx="8180455" cy="651194"/>
        </a:xfrm>
      </xdr:grpSpPr>
      <xdr:pic>
        <xdr:nvPicPr>
          <xdr:cNvPr id="9" name="Picture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4867B36A-4440-E4AF-D77B-D28C8D77B73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911195" y="3917757"/>
            <a:ext cx="962685" cy="539496"/>
          </a:xfrm>
          <a:prstGeom prst="rect">
            <a:avLst/>
          </a:prstGeom>
        </xdr:spPr>
      </xdr:pic>
      <xdr:pic>
        <xdr:nvPicPr>
          <xdr:cNvPr id="10" name="Picture 9">
            <a:extLst>
              <a:ext uri="{FF2B5EF4-FFF2-40B4-BE49-F238E27FC236}">
                <a16:creationId xmlns:a16="http://schemas.microsoft.com/office/drawing/2014/main" id="{8927E82B-C42A-E48E-C6AA-FDDB1C1BDD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693425" y="3806059"/>
            <a:ext cx="7223525" cy="632668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6</xdr:col>
      <xdr:colOff>117648</xdr:colOff>
      <xdr:row>0</xdr:row>
      <xdr:rowOff>198501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582FAF82-91AB-4CA2-884C-012DA0992C80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16908" cy="129921"/>
          <a:chOff x="12237720" y="80542"/>
          <a:chExt cx="1786200" cy="125588"/>
        </a:xfrm>
      </xdr:grpSpPr>
      <xdr:pic>
        <xdr:nvPicPr>
          <xdr:cNvPr id="4" name="Picture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4BF121C0-6099-D7E5-312B-B42CE712689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E2053742-5FD6-90CA-6081-0B4F97A5E84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3018</xdr:colOff>
      <xdr:row>1</xdr:row>
      <xdr:rowOff>529</xdr:rowOff>
    </xdr:from>
    <xdr:to>
      <xdr:col>5</xdr:col>
      <xdr:colOff>408774</xdr:colOff>
      <xdr:row>3</xdr:row>
      <xdr:rowOff>3750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3B326B-D665-4BA0-B01D-0E49A443E9BA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091" y="382602"/>
          <a:ext cx="1319512" cy="310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10510</xdr:colOff>
      <xdr:row>3</xdr:row>
      <xdr:rowOff>12875</xdr:rowOff>
    </xdr:from>
    <xdr:to>
      <xdr:col>6</xdr:col>
      <xdr:colOff>124810</xdr:colOff>
      <xdr:row>4</xdr:row>
      <xdr:rowOff>43355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F57A88B-1216-486C-88AF-34D17319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510" y="698675"/>
          <a:ext cx="15240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1</xdr:col>
      <xdr:colOff>1533063</xdr:colOff>
      <xdr:row>0</xdr:row>
      <xdr:rowOff>198501</xdr:rowOff>
    </xdr:to>
    <xdr:grpSp>
      <xdr:nvGrpSpPr>
        <xdr:cNvPr id="11" name="Group 10">
          <a:extLst>
            <a:ext uri="{FF2B5EF4-FFF2-40B4-BE49-F238E27FC236}">
              <a16:creationId xmlns:a16="http://schemas.microsoft.com/office/drawing/2014/main" id="{932CB7C6-8CFC-45DB-AC23-B393AF71BDE0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2623" cy="129921"/>
          <a:chOff x="12237720" y="80542"/>
          <a:chExt cx="1786200" cy="125588"/>
        </a:xfrm>
      </xdr:grpSpPr>
      <xdr:pic>
        <xdr:nvPicPr>
          <xdr:cNvPr id="12" name="Picture 11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7327371-5421-5288-D27A-0A92ECEC196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15" name="Picture 14">
            <a:extLst>
              <a:ext uri="{FF2B5EF4-FFF2-40B4-BE49-F238E27FC236}">
                <a16:creationId xmlns:a16="http://schemas.microsoft.com/office/drawing/2014/main" id="{577A72D1-6C01-B4D8-2880-AE9E899F4E0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0</xdr:colOff>
      <xdr:row>0</xdr:row>
      <xdr:rowOff>382291</xdr:rowOff>
    </xdr:from>
    <xdr:to>
      <xdr:col>1</xdr:col>
      <xdr:colOff>1316736</xdr:colOff>
      <xdr:row>3</xdr:row>
      <xdr:rowOff>3512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3DB113-E4BB-47F1-9B50-3796BB135BCE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292" y="382291"/>
          <a:ext cx="1316736" cy="310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1</xdr:col>
      <xdr:colOff>1534968</xdr:colOff>
      <xdr:row>0</xdr:row>
      <xdr:rowOff>200406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338DCC6-39CE-40DD-A169-441C9939ACFA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4528" cy="131826"/>
          <a:chOff x="12237720" y="80542"/>
          <a:chExt cx="1786200" cy="125588"/>
        </a:xfrm>
      </xdr:grpSpPr>
      <xdr:pic>
        <xdr:nvPicPr>
          <xdr:cNvPr id="3" name="Picture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D06A7CF5-772A-B9DE-3361-B9F84CA3A87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EEEA2E16-A7C4-0A6A-C172-41726603B5B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0</xdr:colOff>
      <xdr:row>1</xdr:row>
      <xdr:rowOff>0</xdr:rowOff>
    </xdr:from>
    <xdr:to>
      <xdr:col>1</xdr:col>
      <xdr:colOff>1316736</xdr:colOff>
      <xdr:row>3</xdr:row>
      <xdr:rowOff>6096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847A89A-FF35-4521-961C-2E4125B6062D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0"/>
          <a:ext cx="1316736" cy="310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1</xdr:col>
      <xdr:colOff>1533063</xdr:colOff>
      <xdr:row>0</xdr:row>
      <xdr:rowOff>198501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9D79AC9-FA5A-4D3F-AD31-4CB1A9824E89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2623" cy="129921"/>
          <a:chOff x="12237720" y="80542"/>
          <a:chExt cx="1786200" cy="125588"/>
        </a:xfrm>
      </xdr:grpSpPr>
      <xdr:pic>
        <xdr:nvPicPr>
          <xdr:cNvPr id="6" name="Picture 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8479C1BB-22A9-D99F-1B4A-0A102A0AE75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7" name="Picture 6">
            <a:extLst>
              <a:ext uri="{FF2B5EF4-FFF2-40B4-BE49-F238E27FC236}">
                <a16:creationId xmlns:a16="http://schemas.microsoft.com/office/drawing/2014/main" id="{CB1BB7E4-3FCA-7F91-CF79-891466575D7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0</xdr:col>
      <xdr:colOff>382621</xdr:colOff>
      <xdr:row>0</xdr:row>
      <xdr:rowOff>382621</xdr:rowOff>
    </xdr:from>
    <xdr:to>
      <xdr:col>1</xdr:col>
      <xdr:colOff>1316736</xdr:colOff>
      <xdr:row>3</xdr:row>
      <xdr:rowOff>2853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1E89E-29F6-4CB6-9042-0D1B3A6D9E72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621" y="382621"/>
          <a:ext cx="1316736" cy="310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1</xdr:col>
      <xdr:colOff>1533063</xdr:colOff>
      <xdr:row>0</xdr:row>
      <xdr:rowOff>198501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0275DB6-11DE-4E5A-9FB4-972AC1F05BFF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2623" cy="129921"/>
          <a:chOff x="12237720" y="80542"/>
          <a:chExt cx="1786200" cy="125588"/>
        </a:xfrm>
      </xdr:grpSpPr>
      <xdr:pic>
        <xdr:nvPicPr>
          <xdr:cNvPr id="3" name="Picture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7708A3D3-EF4C-FABE-F620-6A6AD69D6DC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06575978-CFD5-40F0-629B-B4CF8AB6A6B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0</xdr:colOff>
      <xdr:row>1</xdr:row>
      <xdr:rowOff>0</xdr:rowOff>
    </xdr:from>
    <xdr:to>
      <xdr:col>1</xdr:col>
      <xdr:colOff>1316736</xdr:colOff>
      <xdr:row>3</xdr:row>
      <xdr:rowOff>6096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C94549D-7877-4044-9490-D475026631D7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0"/>
          <a:ext cx="1316736" cy="310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1</xdr:col>
      <xdr:colOff>1540683</xdr:colOff>
      <xdr:row>0</xdr:row>
      <xdr:rowOff>206121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B5D2292-CC5A-4D9D-8C6A-A18D1F98710A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30243" cy="137541"/>
          <a:chOff x="12237720" y="80542"/>
          <a:chExt cx="1786200" cy="125588"/>
        </a:xfrm>
      </xdr:grpSpPr>
      <xdr:pic>
        <xdr:nvPicPr>
          <xdr:cNvPr id="3" name="Picture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D897C030-B83A-3423-0D39-77529672575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3DEE9CAA-41BC-E894-9D7B-C9043732A62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0</xdr:colOff>
      <xdr:row>1</xdr:row>
      <xdr:rowOff>0</xdr:rowOff>
    </xdr:from>
    <xdr:to>
      <xdr:col>1</xdr:col>
      <xdr:colOff>1316736</xdr:colOff>
      <xdr:row>3</xdr:row>
      <xdr:rowOff>6096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DCCEC7A-E949-4CB9-9A07-82D5BA818393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0"/>
          <a:ext cx="1316736" cy="310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68580</xdr:rowOff>
    </xdr:from>
    <xdr:to>
      <xdr:col>2</xdr:col>
      <xdr:colOff>479598</xdr:colOff>
      <xdr:row>0</xdr:row>
      <xdr:rowOff>206121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6C9578D-4300-4740-9545-A9AB0C19F2F4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0718" cy="137541"/>
          <a:chOff x="12237720" y="80542"/>
          <a:chExt cx="1786200" cy="125588"/>
        </a:xfrm>
      </xdr:grpSpPr>
      <xdr:pic>
        <xdr:nvPicPr>
          <xdr:cNvPr id="4" name="Picture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1E9431CE-DD83-9809-E6BF-C92F52F5737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4FDF6753-3996-6947-D239-3CC6A394DE7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1834</xdr:colOff>
      <xdr:row>1</xdr:row>
      <xdr:rowOff>2203</xdr:rowOff>
    </xdr:from>
    <xdr:to>
      <xdr:col>2</xdr:col>
      <xdr:colOff>265837</xdr:colOff>
      <xdr:row>3</xdr:row>
      <xdr:rowOff>5954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A799787-571F-E7FE-FFED-DEF55137F9FB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2834" y="383203"/>
          <a:ext cx="1316516" cy="30855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37</xdr:col>
      <xdr:colOff>556</xdr:colOff>
      <xdr:row>18</xdr:row>
      <xdr:rowOff>15239</xdr:rowOff>
    </xdr:from>
    <xdr:ext cx="4086812" cy="250738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339F45-B697-462C-AD4A-0AB6EB6FE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0</xdr:col>
      <xdr:colOff>91440</xdr:colOff>
      <xdr:row>0</xdr:row>
      <xdr:rowOff>68580</xdr:rowOff>
    </xdr:from>
    <xdr:to>
      <xdr:col>11</xdr:col>
      <xdr:colOff>129479</xdr:colOff>
      <xdr:row>0</xdr:row>
      <xdr:rowOff>196596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70EA5E51-E29B-426F-9B5C-05CA7BA88928}"/>
            </a:ext>
          </a:extLst>
        </xdr:cNvPr>
        <xdr:cNvGrpSpPr>
          <a:grpSpLocks noChangeAspect="1"/>
        </xdr:cNvGrpSpPr>
      </xdr:nvGrpSpPr>
      <xdr:grpSpPr>
        <a:xfrm>
          <a:off x="91440" y="68580"/>
          <a:ext cx="1821119" cy="128016"/>
          <a:chOff x="12237720" y="80542"/>
          <a:chExt cx="1786200" cy="125588"/>
        </a:xfrm>
      </xdr:grpSpPr>
      <xdr:pic>
        <xdr:nvPicPr>
          <xdr:cNvPr id="4" name="Picture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DBF095F1-AD0D-7FBC-E605-F0B423C2DC0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3783869" y="116968"/>
            <a:ext cx="240051" cy="89162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8F0DCB15-9067-4CCA-A117-FDB7B238C12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12237720" y="80542"/>
            <a:ext cx="1474061" cy="117968"/>
          </a:xfrm>
          <a:prstGeom prst="rect">
            <a:avLst/>
          </a:prstGeom>
        </xdr:spPr>
      </xdr:pic>
    </xdr:grpSp>
    <xdr:clientData fPrintsWithSheet="0"/>
  </xdr:twoCellAnchor>
  <xdr:twoCellAnchor editAs="oneCell">
    <xdr:from>
      <xdr:col>1</xdr:col>
      <xdr:colOff>6414</xdr:colOff>
      <xdr:row>1</xdr:row>
      <xdr:rowOff>0</xdr:rowOff>
    </xdr:from>
    <xdr:to>
      <xdr:col>10</xdr:col>
      <xdr:colOff>66251</xdr:colOff>
      <xdr:row>3</xdr:row>
      <xdr:rowOff>1742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F4CB4BA-CB66-45F8-B037-A0FFD85DC98F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414" y="288758"/>
          <a:ext cx="1315132" cy="306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37</xdr:col>
      <xdr:colOff>30481</xdr:colOff>
      <xdr:row>5</xdr:row>
      <xdr:rowOff>76200</xdr:rowOff>
    </xdr:from>
    <xdr:ext cx="4861559" cy="1546860"/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ADE8CDE-37CB-4ED7-9659-808DF08293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DDAEE-7D76-4912-933C-AAC83846CD7B}">
  <sheetPr codeName="Sheet1">
    <tabColor rgb="FFFFFFE1"/>
  </sheetPr>
  <dimension ref="A1:F13"/>
  <sheetViews>
    <sheetView showGridLines="0" showRowColHeaders="0" tabSelected="1" zoomScaleNormal="100" zoomScaleSheetLayoutView="85" workbookViewId="0">
      <selection activeCell="D12" sqref="A1:XFD1048576"/>
    </sheetView>
  </sheetViews>
  <sheetFormatPr defaultRowHeight="21" x14ac:dyDescent="0.4"/>
  <cols>
    <col min="1" max="1" width="10.5546875" style="25" customWidth="1"/>
    <col min="2" max="2" width="17.88671875" style="5" bestFit="1" customWidth="1"/>
    <col min="3" max="3" width="3.33203125" style="5" customWidth="1"/>
    <col min="4" max="4" width="41.33203125" style="26" customWidth="1"/>
    <col min="5" max="5" width="10.5546875" style="5" customWidth="1"/>
    <col min="6" max="6" width="9.21875" style="5" customWidth="1"/>
    <col min="7" max="16384" width="8.88671875" style="5"/>
  </cols>
  <sheetData>
    <row r="1" spans="1:6" s="6" customFormat="1" ht="30" customHeight="1" x14ac:dyDescent="0.4">
      <c r="D1" s="7"/>
    </row>
    <row r="2" spans="1:6" s="10" customFormat="1" ht="36" customHeight="1" x14ac:dyDescent="0.6">
      <c r="A2" s="8"/>
      <c r="B2" s="439" t="s">
        <v>166</v>
      </c>
      <c r="C2" s="440"/>
      <c r="D2" s="441"/>
      <c r="E2" s="9"/>
      <c r="F2" s="9"/>
    </row>
    <row r="3" spans="1:6" s="3" customFormat="1" ht="28.2" customHeight="1" x14ac:dyDescent="0.3">
      <c r="A3" s="1"/>
      <c r="B3" s="445" t="s">
        <v>245</v>
      </c>
      <c r="C3" s="446"/>
      <c r="D3" s="447"/>
      <c r="E3" s="2"/>
      <c r="F3" s="2"/>
    </row>
    <row r="4" spans="1:6" s="12" customFormat="1" ht="19.2" customHeight="1" x14ac:dyDescent="0.4">
      <c r="A4" s="11"/>
      <c r="B4" s="442"/>
      <c r="C4" s="443"/>
      <c r="D4" s="444"/>
      <c r="E4" s="6"/>
      <c r="F4" s="6"/>
    </row>
    <row r="5" spans="1:6" s="13" customFormat="1" ht="30" customHeight="1" x14ac:dyDescent="0.55000000000000004">
      <c r="B5" s="14"/>
      <c r="E5" s="15"/>
      <c r="F5" s="15"/>
    </row>
    <row r="6" spans="1:6" s="3" customFormat="1" ht="30" customHeight="1" x14ac:dyDescent="0.3">
      <c r="A6" s="16"/>
      <c r="B6" s="17" t="s">
        <v>229</v>
      </c>
      <c r="C6" s="4"/>
      <c r="D6" s="4" t="s">
        <v>111</v>
      </c>
    </row>
    <row r="7" spans="1:6" s="3" customFormat="1" ht="30" customHeight="1" x14ac:dyDescent="0.3">
      <c r="A7" s="16"/>
      <c r="B7" s="18" t="s">
        <v>176</v>
      </c>
      <c r="C7" s="4"/>
      <c r="D7" s="4" t="s">
        <v>183</v>
      </c>
    </row>
    <row r="8" spans="1:6" s="3" customFormat="1" ht="30" customHeight="1" x14ac:dyDescent="0.3">
      <c r="A8" s="1"/>
      <c r="B8" s="18" t="s">
        <v>177</v>
      </c>
      <c r="C8" s="4"/>
      <c r="D8" s="4" t="s">
        <v>184</v>
      </c>
    </row>
    <row r="9" spans="1:6" s="3" customFormat="1" ht="30" customHeight="1" x14ac:dyDescent="0.3">
      <c r="A9" s="16"/>
      <c r="B9" s="19" t="s">
        <v>178</v>
      </c>
      <c r="C9" s="4"/>
      <c r="D9" s="4" t="s">
        <v>180</v>
      </c>
    </row>
    <row r="10" spans="1:6" s="3" customFormat="1" ht="30" customHeight="1" x14ac:dyDescent="0.3">
      <c r="A10" s="1"/>
      <c r="B10" s="19" t="s">
        <v>109</v>
      </c>
      <c r="C10" s="4"/>
      <c r="D10" s="4" t="s">
        <v>182</v>
      </c>
    </row>
    <row r="11" spans="1:6" s="3" customFormat="1" ht="30" customHeight="1" x14ac:dyDescent="0.3">
      <c r="A11" s="1"/>
      <c r="B11" s="19" t="s">
        <v>179</v>
      </c>
      <c r="C11" s="4"/>
      <c r="D11" s="4" t="s">
        <v>170</v>
      </c>
    </row>
    <row r="12" spans="1:6" s="3" customFormat="1" ht="30" customHeight="1" x14ac:dyDescent="0.3">
      <c r="A12" s="1"/>
      <c r="B12" s="20" t="s">
        <v>37</v>
      </c>
      <c r="C12" s="4"/>
      <c r="D12" s="4" t="s">
        <v>185</v>
      </c>
    </row>
    <row r="13" spans="1:6" s="24" customFormat="1" ht="30" customHeight="1" x14ac:dyDescent="0.45">
      <c r="A13" s="21"/>
      <c r="B13" s="22" t="s">
        <v>112</v>
      </c>
      <c r="C13" s="23"/>
      <c r="D13" s="4" t="s">
        <v>181</v>
      </c>
    </row>
  </sheetData>
  <sheetProtection algorithmName="SHA-512" hashValue="QBKSz2zL+yZzUjwSxGtOxKP9DoRnJ9XAQW7usTqdW9V4SBNBWsKZXrWpTL1RPLHL3HauLL1andHslPRVKhWD4w==" saltValue="qL3/hXRrmF/QvGreN6bz3A==" spinCount="100000" sheet="1" objects="1" scenarios="1" selectLockedCells="1" selectUnlockedCells="1"/>
  <mergeCells count="3">
    <mergeCell ref="B2:D2"/>
    <mergeCell ref="B4:D4"/>
    <mergeCell ref="B3:D3"/>
  </mergeCells>
  <printOptions horizontalCentered="1"/>
  <pageMargins left="0.25" right="0.25" top="1" bottom="0.5" header="0.5" footer="0.5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D205-387B-455F-804E-AA3DD8AC8F0F}">
  <sheetPr codeName="Sheet4">
    <tabColor rgb="FFFFFFEB"/>
  </sheetPr>
  <dimension ref="A1:BO52"/>
  <sheetViews>
    <sheetView showGridLines="0" showRowColHeaders="0" showZeros="0" zoomScaleNormal="100" workbookViewId="0">
      <selection activeCell="B2" sqref="B2"/>
    </sheetView>
  </sheetViews>
  <sheetFormatPr defaultColWidth="8.44140625" defaultRowHeight="14.4" x14ac:dyDescent="0.3"/>
  <cols>
    <col min="1" max="1" width="5.5546875" style="354" customWidth="1"/>
    <col min="2" max="3" width="0.5546875" style="354" customWidth="1"/>
    <col min="4" max="4" width="5.21875" style="354" bestFit="1" customWidth="1"/>
    <col min="5" max="5" width="7" style="354" bestFit="1" customWidth="1"/>
    <col min="6" max="6" width="7.21875" style="354" bestFit="1" customWidth="1"/>
    <col min="7" max="8" width="4.88671875" style="354" bestFit="1" customWidth="1"/>
    <col min="9" max="11" width="0.5546875" style="354" customWidth="1"/>
    <col min="12" max="12" width="4.44140625" style="354" bestFit="1" customWidth="1"/>
    <col min="13" max="13" width="5" style="354" bestFit="1" customWidth="1"/>
    <col min="14" max="14" width="5.33203125" style="354" bestFit="1" customWidth="1"/>
    <col min="15" max="17" width="0.5546875" style="354" customWidth="1"/>
    <col min="18" max="18" width="9" style="354" bestFit="1" customWidth="1"/>
    <col min="19" max="19" width="5.77734375" style="354" bestFit="1" customWidth="1"/>
    <col min="20" max="20" width="4.77734375" style="354" bestFit="1" customWidth="1"/>
    <col min="21" max="21" width="5.6640625" style="354" bestFit="1" customWidth="1"/>
    <col min="22" max="22" width="4.44140625" style="354" bestFit="1" customWidth="1"/>
    <col min="23" max="25" width="0.5546875" style="354" customWidth="1"/>
    <col min="26" max="26" width="11.21875" style="354" bestFit="1" customWidth="1"/>
    <col min="27" max="27" width="5.5546875" style="354" bestFit="1" customWidth="1"/>
    <col min="28" max="28" width="4.88671875" style="354" bestFit="1" customWidth="1"/>
    <col min="29" max="29" width="6.5546875" style="354" bestFit="1" customWidth="1"/>
    <col min="30" max="31" width="0.5546875" style="354" customWidth="1"/>
    <col min="32" max="32" width="0.44140625" style="354" customWidth="1"/>
    <col min="33" max="33" width="12.44140625" style="347" bestFit="1" customWidth="1"/>
    <col min="34" max="38" width="6.109375" style="347" customWidth="1"/>
    <col min="39" max="39" width="0.44140625" style="101" customWidth="1"/>
    <col min="40" max="40" width="0.44140625" style="112" customWidth="1"/>
    <col min="41" max="41" width="6.88671875" style="176" customWidth="1"/>
    <col min="42" max="16384" width="8.44140625" style="354"/>
  </cols>
  <sheetData>
    <row r="1" spans="1:67" s="348" customFormat="1" ht="30" customHeight="1" x14ac:dyDescent="0.25">
      <c r="A1" s="342"/>
      <c r="B1" s="342"/>
      <c r="C1" s="343"/>
      <c r="D1" s="344"/>
      <c r="E1" s="345"/>
      <c r="F1" s="345"/>
      <c r="G1" s="345"/>
      <c r="H1" s="478" t="s">
        <v>291</v>
      </c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  <c r="V1" s="479"/>
      <c r="W1" s="479"/>
      <c r="X1" s="479"/>
      <c r="Y1" s="479"/>
      <c r="Z1" s="479"/>
      <c r="AA1" s="479"/>
      <c r="AB1" s="479"/>
      <c r="AC1" s="479"/>
      <c r="AD1" s="345"/>
      <c r="AE1" s="346"/>
      <c r="AF1" s="346"/>
      <c r="AG1" s="347"/>
      <c r="AI1" s="347"/>
      <c r="AJ1" s="347"/>
      <c r="AK1" s="347"/>
      <c r="AL1" s="347"/>
      <c r="AM1" s="349"/>
      <c r="AN1" s="350"/>
      <c r="AO1" s="345"/>
      <c r="AP1" s="346"/>
      <c r="AQ1" s="346"/>
      <c r="AS1" s="347"/>
      <c r="AT1" s="347"/>
      <c r="AU1" s="346"/>
      <c r="AV1" s="346"/>
      <c r="AX1" s="347"/>
      <c r="AY1" s="347"/>
      <c r="AZ1" s="347"/>
      <c r="BA1" s="347"/>
      <c r="BB1" s="347"/>
      <c r="BC1" s="347"/>
      <c r="BD1" s="347"/>
      <c r="BE1" s="347"/>
      <c r="BF1" s="347"/>
      <c r="BG1" s="346"/>
      <c r="BH1" s="346"/>
      <c r="BJ1" s="345"/>
      <c r="BK1" s="345"/>
      <c r="BL1" s="345"/>
      <c r="BM1" s="345"/>
      <c r="BN1" s="345"/>
      <c r="BO1" s="351"/>
    </row>
    <row r="2" spans="1:67" s="348" customFormat="1" ht="6" customHeight="1" x14ac:dyDescent="0.3">
      <c r="A2" s="345"/>
      <c r="E2" s="345"/>
      <c r="F2" s="345"/>
      <c r="G2" s="345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79"/>
      <c r="Z2" s="479"/>
      <c r="AA2" s="479"/>
      <c r="AB2" s="479"/>
      <c r="AC2" s="479"/>
      <c r="AD2" s="345"/>
      <c r="AE2" s="346"/>
      <c r="AF2" s="346"/>
      <c r="AG2" s="347"/>
      <c r="AI2" s="347"/>
      <c r="AJ2" s="347"/>
      <c r="AK2" s="347"/>
      <c r="AL2" s="347"/>
      <c r="AM2" s="349"/>
      <c r="AN2" s="350"/>
      <c r="AO2" s="352"/>
      <c r="AP2" s="346"/>
      <c r="AQ2" s="346"/>
      <c r="AS2" s="347"/>
      <c r="AT2" s="347"/>
      <c r="AU2" s="346"/>
      <c r="AV2" s="346"/>
      <c r="AX2" s="347"/>
      <c r="AY2" s="347"/>
      <c r="AZ2" s="347"/>
      <c r="BA2" s="347"/>
      <c r="BB2" s="347"/>
      <c r="BC2" s="347"/>
      <c r="BD2" s="347"/>
      <c r="BE2" s="347"/>
      <c r="BF2" s="347"/>
      <c r="BG2" s="346"/>
      <c r="BH2" s="346"/>
      <c r="BJ2" s="345"/>
      <c r="BK2" s="345"/>
      <c r="BL2" s="345"/>
      <c r="BM2" s="345"/>
      <c r="BN2" s="345"/>
      <c r="BO2" s="351"/>
    </row>
    <row r="3" spans="1:67" s="348" customFormat="1" ht="18" customHeight="1" x14ac:dyDescent="0.25">
      <c r="A3" s="345"/>
      <c r="E3" s="345"/>
      <c r="F3" s="345"/>
      <c r="G3" s="345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  <c r="Z3" s="479"/>
      <c r="AA3" s="479"/>
      <c r="AB3" s="479"/>
      <c r="AC3" s="479"/>
      <c r="AD3" s="345"/>
      <c r="AE3" s="347"/>
      <c r="AF3" s="347"/>
      <c r="AG3" s="347"/>
      <c r="AH3" s="347"/>
      <c r="AI3" s="347"/>
      <c r="AJ3" s="347"/>
      <c r="AK3" s="347"/>
      <c r="AL3" s="347"/>
      <c r="AM3" s="347"/>
      <c r="AN3" s="345"/>
      <c r="AO3" s="176"/>
      <c r="AP3" s="346"/>
      <c r="AQ3" s="346"/>
      <c r="AS3" s="347"/>
      <c r="AT3" s="347"/>
      <c r="AU3" s="346"/>
      <c r="AV3" s="346"/>
      <c r="AX3" s="347"/>
      <c r="AY3" s="347"/>
      <c r="AZ3" s="347"/>
      <c r="BA3" s="347"/>
      <c r="BB3" s="347"/>
      <c r="BC3" s="347"/>
      <c r="BD3" s="347"/>
      <c r="BE3" s="347"/>
      <c r="BF3" s="347"/>
      <c r="BG3" s="346"/>
      <c r="BH3" s="346"/>
      <c r="BJ3" s="345"/>
      <c r="BK3" s="345"/>
      <c r="BL3" s="345"/>
      <c r="BM3" s="345"/>
      <c r="BN3" s="345"/>
      <c r="BO3" s="351"/>
    </row>
    <row r="4" spans="1:67" s="348" customFormat="1" ht="12.6" customHeight="1" x14ac:dyDescent="0.25">
      <c r="A4" s="345"/>
      <c r="B4" s="486"/>
      <c r="C4" s="486"/>
      <c r="D4" s="486"/>
      <c r="E4" s="486"/>
      <c r="F4" s="486"/>
      <c r="G4" s="345"/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W4" s="479"/>
      <c r="X4" s="479"/>
      <c r="Y4" s="479"/>
      <c r="Z4" s="479"/>
      <c r="AA4" s="479"/>
      <c r="AB4" s="479"/>
      <c r="AC4" s="479"/>
      <c r="AD4" s="345"/>
      <c r="AE4" s="346"/>
      <c r="AF4" s="346"/>
      <c r="AG4" s="347"/>
      <c r="AH4" s="347"/>
      <c r="AI4" s="347"/>
      <c r="AJ4" s="347"/>
      <c r="AK4" s="347"/>
      <c r="AL4" s="347"/>
      <c r="AM4" s="101"/>
      <c r="AN4" s="112"/>
      <c r="AO4" s="176"/>
      <c r="AP4" s="346"/>
      <c r="AQ4" s="346"/>
      <c r="AS4" s="347"/>
      <c r="AT4" s="347"/>
      <c r="AU4" s="346"/>
      <c r="AV4" s="346"/>
      <c r="AX4" s="347"/>
      <c r="AY4" s="347"/>
      <c r="AZ4" s="347"/>
      <c r="BA4" s="347"/>
      <c r="BB4" s="347"/>
      <c r="BC4" s="347"/>
      <c r="BD4" s="347"/>
      <c r="BE4" s="347"/>
      <c r="BF4" s="347"/>
      <c r="BG4" s="346"/>
      <c r="BH4" s="346"/>
      <c r="BJ4" s="345"/>
      <c r="BK4" s="345"/>
      <c r="BL4" s="345"/>
      <c r="BM4" s="345"/>
      <c r="BN4" s="345"/>
      <c r="BO4" s="351"/>
    </row>
    <row r="5" spans="1:67" s="348" customFormat="1" ht="3.6" customHeight="1" x14ac:dyDescent="0.25">
      <c r="A5" s="345"/>
      <c r="B5" s="353"/>
      <c r="E5" s="345"/>
      <c r="F5" s="345"/>
      <c r="G5" s="345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79"/>
      <c r="AC5" s="479"/>
      <c r="AD5" s="345"/>
      <c r="AE5" s="346"/>
      <c r="AF5" s="346"/>
      <c r="AG5" s="347"/>
      <c r="AH5" s="347"/>
      <c r="AI5" s="347"/>
      <c r="AJ5" s="347"/>
      <c r="AK5" s="347"/>
      <c r="AL5" s="347"/>
      <c r="AM5" s="101"/>
      <c r="AN5" s="112"/>
      <c r="AO5" s="176"/>
      <c r="AP5" s="346"/>
      <c r="AQ5" s="346"/>
      <c r="AS5" s="347"/>
      <c r="AT5" s="347"/>
      <c r="AU5" s="346"/>
      <c r="AV5" s="346"/>
      <c r="AX5" s="347"/>
      <c r="AY5" s="347"/>
      <c r="AZ5" s="347"/>
      <c r="BA5" s="347"/>
      <c r="BB5" s="347"/>
      <c r="BC5" s="347"/>
      <c r="BD5" s="347"/>
      <c r="BE5" s="347"/>
      <c r="BF5" s="347"/>
      <c r="BG5" s="346"/>
      <c r="BH5" s="346"/>
      <c r="BJ5" s="345"/>
      <c r="BK5" s="345"/>
      <c r="BL5" s="345"/>
      <c r="BM5" s="345"/>
      <c r="BN5" s="345"/>
      <c r="BO5" s="351"/>
    </row>
    <row r="6" spans="1:67" ht="3" customHeight="1" x14ac:dyDescent="0.3"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7"/>
      <c r="AO6" s="352"/>
    </row>
    <row r="7" spans="1:67" ht="3" customHeight="1" x14ac:dyDescent="0.3">
      <c r="B7" s="355"/>
      <c r="I7" s="346"/>
      <c r="J7" s="355"/>
      <c r="O7" s="346"/>
      <c r="P7" s="355"/>
      <c r="W7" s="346"/>
      <c r="X7" s="355"/>
      <c r="AD7" s="346"/>
      <c r="AE7" s="355"/>
      <c r="AG7" s="358"/>
      <c r="AH7" s="358"/>
      <c r="AI7" s="358"/>
      <c r="AJ7" s="358"/>
      <c r="AK7" s="358"/>
      <c r="AL7" s="358"/>
      <c r="AM7" s="347"/>
      <c r="AN7" s="357"/>
      <c r="AO7" s="352"/>
    </row>
    <row r="8" spans="1:67" s="359" customFormat="1" ht="21" x14ac:dyDescent="0.4">
      <c r="B8" s="360"/>
      <c r="D8" s="448" t="s">
        <v>247</v>
      </c>
      <c r="E8" s="449"/>
      <c r="F8" s="449"/>
      <c r="G8" s="449"/>
      <c r="H8" s="467"/>
      <c r="I8" s="361"/>
      <c r="J8" s="362"/>
      <c r="K8" s="363"/>
      <c r="L8" s="448" t="s">
        <v>248</v>
      </c>
      <c r="M8" s="449"/>
      <c r="N8" s="467"/>
      <c r="O8" s="361"/>
      <c r="P8" s="362"/>
      <c r="Q8" s="363"/>
      <c r="R8" s="448" t="s">
        <v>249</v>
      </c>
      <c r="S8" s="449"/>
      <c r="T8" s="449"/>
      <c r="U8" s="449"/>
      <c r="V8" s="467"/>
      <c r="W8" s="361"/>
      <c r="X8" s="362"/>
      <c r="Y8" s="363"/>
      <c r="Z8" s="448" t="s">
        <v>250</v>
      </c>
      <c r="AA8" s="449"/>
      <c r="AB8" s="449"/>
      <c r="AC8" s="467"/>
      <c r="AD8" s="361"/>
      <c r="AE8" s="362"/>
      <c r="AF8" s="363"/>
      <c r="AG8" s="448" t="s">
        <v>251</v>
      </c>
      <c r="AH8" s="449"/>
      <c r="AI8" s="449"/>
      <c r="AJ8" s="449"/>
      <c r="AK8" s="449"/>
      <c r="AL8" s="449"/>
      <c r="AM8" s="364"/>
      <c r="AN8" s="365"/>
      <c r="AO8" s="366"/>
      <c r="AP8" s="354"/>
      <c r="AQ8" s="354"/>
      <c r="AR8" s="354"/>
    </row>
    <row r="9" spans="1:67" s="342" customFormat="1" ht="12.6" x14ac:dyDescent="0.25">
      <c r="B9" s="367"/>
      <c r="D9" s="368"/>
      <c r="E9" s="483" t="s">
        <v>18</v>
      </c>
      <c r="F9" s="483"/>
      <c r="G9" s="483" t="s">
        <v>173</v>
      </c>
      <c r="H9" s="483"/>
      <c r="I9" s="369"/>
      <c r="J9" s="370"/>
      <c r="K9" s="371"/>
      <c r="L9" s="485" t="s">
        <v>211</v>
      </c>
      <c r="M9" s="485"/>
      <c r="N9" s="485"/>
      <c r="O9" s="369"/>
      <c r="P9" s="370"/>
      <c r="Q9" s="371"/>
      <c r="R9" s="372"/>
      <c r="S9" s="483" t="s">
        <v>221</v>
      </c>
      <c r="T9" s="483"/>
      <c r="U9" s="483" t="s">
        <v>31</v>
      </c>
      <c r="V9" s="483"/>
      <c r="W9" s="369"/>
      <c r="X9" s="370"/>
      <c r="Y9" s="371"/>
      <c r="Z9" s="373" t="s">
        <v>157</v>
      </c>
      <c r="AA9" s="374" t="s">
        <v>98</v>
      </c>
      <c r="AB9" s="374" t="s">
        <v>159</v>
      </c>
      <c r="AC9" s="374" t="s">
        <v>157</v>
      </c>
      <c r="AD9" s="375"/>
      <c r="AE9" s="376"/>
      <c r="AF9" s="377"/>
      <c r="AG9" s="378"/>
      <c r="AH9" s="379" t="s">
        <v>143</v>
      </c>
      <c r="AI9" s="379" t="s">
        <v>144</v>
      </c>
      <c r="AJ9" s="379" t="s">
        <v>145</v>
      </c>
      <c r="AK9" s="379" t="s">
        <v>146</v>
      </c>
      <c r="AL9" s="379" t="s">
        <v>148</v>
      </c>
      <c r="AM9" s="375"/>
      <c r="AN9" s="380"/>
      <c r="AO9" s="347"/>
    </row>
    <row r="10" spans="1:67" s="27" customFormat="1" ht="12.6" x14ac:dyDescent="0.25">
      <c r="B10" s="381"/>
      <c r="D10" s="379" t="s">
        <v>217</v>
      </c>
      <c r="E10" s="382" t="s">
        <v>227</v>
      </c>
      <c r="F10" s="382" t="s">
        <v>228</v>
      </c>
      <c r="G10" s="316" t="s">
        <v>161</v>
      </c>
      <c r="H10" s="316" t="s">
        <v>164</v>
      </c>
      <c r="I10" s="112"/>
      <c r="J10" s="383"/>
      <c r="K10" s="44"/>
      <c r="L10" s="473" t="s">
        <v>212</v>
      </c>
      <c r="M10" s="484"/>
      <c r="N10" s="527">
        <v>0.01</v>
      </c>
      <c r="O10" s="112"/>
      <c r="P10" s="383"/>
      <c r="Q10" s="44"/>
      <c r="S10" s="382" t="s">
        <v>53</v>
      </c>
      <c r="T10" s="379" t="s">
        <v>52</v>
      </c>
      <c r="U10" s="382" t="s">
        <v>217</v>
      </c>
      <c r="V10" s="379" t="s">
        <v>105</v>
      </c>
      <c r="W10" s="112"/>
      <c r="X10" s="383"/>
      <c r="Y10" s="44"/>
      <c r="Z10" s="528" t="s">
        <v>116</v>
      </c>
      <c r="AA10" s="529">
        <v>1</v>
      </c>
      <c r="AB10" s="529">
        <v>1</v>
      </c>
      <c r="AC10" s="530">
        <v>25</v>
      </c>
      <c r="AD10" s="101"/>
      <c r="AE10" s="381"/>
      <c r="AG10" s="385" t="s">
        <v>246</v>
      </c>
      <c r="AH10" s="101"/>
      <c r="AI10" s="31"/>
      <c r="AJ10" s="31"/>
      <c r="AK10" s="31"/>
      <c r="AL10" s="31"/>
      <c r="AM10" s="386"/>
      <c r="AN10" s="387"/>
      <c r="AO10" s="388"/>
    </row>
    <row r="11" spans="1:67" s="27" customFormat="1" ht="12.6" x14ac:dyDescent="0.25">
      <c r="B11" s="381"/>
      <c r="D11" s="389">
        <v>1E-4</v>
      </c>
      <c r="E11" s="525">
        <v>100</v>
      </c>
      <c r="F11" s="526">
        <v>150</v>
      </c>
      <c r="G11" s="540">
        <v>50</v>
      </c>
      <c r="H11" s="541"/>
      <c r="I11" s="112"/>
      <c r="J11" s="383"/>
      <c r="K11" s="44"/>
      <c r="L11" s="480" t="s">
        <v>243</v>
      </c>
      <c r="M11" s="481"/>
      <c r="N11" s="542">
        <v>0.05</v>
      </c>
      <c r="O11" s="112"/>
      <c r="P11" s="383"/>
      <c r="Q11" s="44"/>
      <c r="R11" s="384" t="s">
        <v>3</v>
      </c>
      <c r="S11" s="543">
        <v>0.05</v>
      </c>
      <c r="T11" s="544">
        <v>0.1</v>
      </c>
      <c r="U11" s="540"/>
      <c r="V11" s="606">
        <v>0</v>
      </c>
      <c r="W11" s="112"/>
      <c r="X11" s="383"/>
      <c r="Y11" s="44"/>
      <c r="Z11" s="545" t="s">
        <v>117</v>
      </c>
      <c r="AA11" s="546">
        <v>3</v>
      </c>
      <c r="AB11" s="546">
        <v>5</v>
      </c>
      <c r="AC11" s="547">
        <v>50</v>
      </c>
      <c r="AD11" s="101"/>
      <c r="AE11" s="381"/>
      <c r="AG11" s="391" t="s">
        <v>20</v>
      </c>
      <c r="AH11" s="392">
        <f>Income!E16</f>
        <v>2000.0000000000002</v>
      </c>
      <c r="AI11" s="392">
        <f>Income!F16</f>
        <v>2022.9999999999993</v>
      </c>
      <c r="AJ11" s="392">
        <f>Income!G16</f>
        <v>2046.3199999999997</v>
      </c>
      <c r="AK11" s="392">
        <f>Income!H16</f>
        <v>2069.9650374999997</v>
      </c>
      <c r="AL11" s="393">
        <f>Income!I16</f>
        <v>2093.9402356249993</v>
      </c>
      <c r="AM11" s="394"/>
      <c r="AN11" s="395"/>
      <c r="AO11" s="388"/>
    </row>
    <row r="12" spans="1:67" s="27" customFormat="1" ht="12.6" x14ac:dyDescent="0.25">
      <c r="B12" s="381"/>
      <c r="D12" s="548">
        <v>1</v>
      </c>
      <c r="E12" s="549"/>
      <c r="F12" s="550"/>
      <c r="G12" s="549"/>
      <c r="H12" s="547">
        <v>500</v>
      </c>
      <c r="I12" s="112"/>
      <c r="J12" s="383"/>
      <c r="K12" s="44"/>
      <c r="L12" s="480" t="s">
        <v>213</v>
      </c>
      <c r="M12" s="481"/>
      <c r="N12" s="542">
        <v>0.1</v>
      </c>
      <c r="O12" s="112"/>
      <c r="P12" s="383"/>
      <c r="Q12" s="44"/>
      <c r="R12" s="390" t="s">
        <v>210</v>
      </c>
      <c r="S12" s="551">
        <v>0.6</v>
      </c>
      <c r="T12" s="552">
        <v>0.55000000000000004</v>
      </c>
      <c r="U12" s="549">
        <v>10</v>
      </c>
      <c r="V12" s="553">
        <v>25</v>
      </c>
      <c r="W12" s="112"/>
      <c r="X12" s="383"/>
      <c r="Y12" s="44"/>
      <c r="Z12" s="545" t="s">
        <v>135</v>
      </c>
      <c r="AA12" s="546">
        <v>3</v>
      </c>
      <c r="AB12" s="546">
        <v>10</v>
      </c>
      <c r="AC12" s="547">
        <v>75</v>
      </c>
      <c r="AD12" s="101"/>
      <c r="AE12" s="381"/>
      <c r="AG12" s="396" t="s">
        <v>11</v>
      </c>
      <c r="AH12" s="397">
        <f>Income!E27</f>
        <v>5000</v>
      </c>
      <c r="AI12" s="397">
        <f>Income!F27</f>
        <v>5127.2799999999988</v>
      </c>
      <c r="AJ12" s="397">
        <f>Income!G27</f>
        <v>5258.0405629999987</v>
      </c>
      <c r="AK12" s="397">
        <f>Income!H27</f>
        <v>5392.3824885580725</v>
      </c>
      <c r="AL12" s="398">
        <f>Income!I27</f>
        <v>5530.4096308023591</v>
      </c>
      <c r="AM12" s="399"/>
      <c r="AN12" s="400"/>
      <c r="AO12" s="388"/>
    </row>
    <row r="13" spans="1:67" s="27" customFormat="1" ht="12.6" x14ac:dyDescent="0.25">
      <c r="B13" s="381"/>
      <c r="D13" s="554">
        <v>6</v>
      </c>
      <c r="E13" s="549">
        <v>100</v>
      </c>
      <c r="F13" s="550">
        <v>250</v>
      </c>
      <c r="G13" s="549"/>
      <c r="H13" s="547"/>
      <c r="I13" s="112"/>
      <c r="J13" s="383"/>
      <c r="K13" s="44"/>
      <c r="L13" s="480" t="s">
        <v>18</v>
      </c>
      <c r="M13" s="481"/>
      <c r="N13" s="555">
        <v>0.15</v>
      </c>
      <c r="O13" s="112"/>
      <c r="P13" s="383"/>
      <c r="Q13" s="44"/>
      <c r="R13" s="390" t="s">
        <v>207</v>
      </c>
      <c r="S13" s="551">
        <v>0.3</v>
      </c>
      <c r="T13" s="552">
        <v>0.3</v>
      </c>
      <c r="U13" s="549"/>
      <c r="V13" s="553"/>
      <c r="W13" s="112"/>
      <c r="X13" s="383"/>
      <c r="Y13" s="44"/>
      <c r="Z13" s="545" t="s">
        <v>118</v>
      </c>
      <c r="AA13" s="546">
        <v>6</v>
      </c>
      <c r="AB13" s="546">
        <v>10</v>
      </c>
      <c r="AC13" s="547">
        <v>100</v>
      </c>
      <c r="AD13" s="101"/>
      <c r="AE13" s="381"/>
      <c r="AG13" s="396" t="s">
        <v>172</v>
      </c>
      <c r="AH13" s="397">
        <f>SUM(Income!E51:E51)</f>
        <v>49.999999999999993</v>
      </c>
      <c r="AI13" s="397">
        <f>SUM(Income!F51:F51)</f>
        <v>50.500000000000021</v>
      </c>
      <c r="AJ13" s="397">
        <f>SUM(Income!G51:G51)</f>
        <v>51.005000000000003</v>
      </c>
      <c r="AK13" s="397">
        <f>SUM(Income!H51:H51)</f>
        <v>51.515050000000002</v>
      </c>
      <c r="AL13" s="398">
        <f>SUM(Income!I51:I51)</f>
        <v>52.030200500000007</v>
      </c>
      <c r="AM13" s="399"/>
      <c r="AN13" s="400"/>
      <c r="AO13" s="388"/>
    </row>
    <row r="14" spans="1:67" s="27" customFormat="1" ht="12.6" x14ac:dyDescent="0.25">
      <c r="B14" s="381"/>
      <c r="D14" s="554">
        <v>12</v>
      </c>
      <c r="E14" s="549"/>
      <c r="F14" s="550"/>
      <c r="G14" s="549"/>
      <c r="H14" s="547">
        <v>500</v>
      </c>
      <c r="I14" s="112"/>
      <c r="J14" s="383"/>
      <c r="K14" s="44"/>
      <c r="L14" s="475" t="s">
        <v>214</v>
      </c>
      <c r="M14" s="482"/>
      <c r="N14" s="401">
        <f>(Balance!$E$28*$N$10+Balance!$E$30*$N$11+Balance!E27*$N$12+SUM(Balance!$E$33:$E$34)*$N$13)/(Balance!$E$28+Balance!$E$30+Balance!E27+SUM(Balance!E33:E34))</f>
        <v>8.5999999999999993E-2</v>
      </c>
      <c r="O14" s="112"/>
      <c r="P14" s="383"/>
      <c r="Q14" s="44"/>
      <c r="R14" s="390" t="s">
        <v>208</v>
      </c>
      <c r="S14" s="556">
        <v>0.05</v>
      </c>
      <c r="T14" s="557">
        <v>0.05</v>
      </c>
      <c r="U14" s="549">
        <v>20</v>
      </c>
      <c r="V14" s="553">
        <v>50</v>
      </c>
      <c r="W14" s="112"/>
      <c r="X14" s="383"/>
      <c r="Y14" s="44"/>
      <c r="Z14" s="545" t="s">
        <v>136</v>
      </c>
      <c r="AA14" s="546">
        <v>1</v>
      </c>
      <c r="AB14" s="546">
        <v>15</v>
      </c>
      <c r="AC14" s="547">
        <v>75</v>
      </c>
      <c r="AD14" s="101"/>
      <c r="AE14" s="381"/>
      <c r="AG14" s="402" t="s">
        <v>165</v>
      </c>
      <c r="AH14" s="403">
        <f>Income!E72</f>
        <v>-889.23904166666637</v>
      </c>
      <c r="AI14" s="403">
        <f>Income!F72</f>
        <v>-791.85515590687999</v>
      </c>
      <c r="AJ14" s="403">
        <f>Income!G72</f>
        <v>-743.00718714485151</v>
      </c>
      <c r="AK14" s="403">
        <f>Income!H72</f>
        <v>-740.18971226546307</v>
      </c>
      <c r="AL14" s="404">
        <f>Income!I72</f>
        <v>-772.9702387354979</v>
      </c>
      <c r="AM14" s="399"/>
      <c r="AN14" s="400"/>
      <c r="AO14" s="388"/>
    </row>
    <row r="15" spans="1:67" s="27" customFormat="1" ht="12.6" x14ac:dyDescent="0.25">
      <c r="B15" s="381"/>
      <c r="D15" s="554"/>
      <c r="E15" s="549"/>
      <c r="F15" s="550"/>
      <c r="G15" s="549"/>
      <c r="H15" s="547"/>
      <c r="I15" s="112"/>
      <c r="J15" s="383"/>
      <c r="K15" s="44"/>
      <c r="L15" s="468" t="s">
        <v>219</v>
      </c>
      <c r="M15" s="468"/>
      <c r="N15" s="468"/>
      <c r="O15" s="112"/>
      <c r="P15" s="383"/>
      <c r="Q15" s="44"/>
      <c r="R15" s="390" t="s">
        <v>209</v>
      </c>
      <c r="S15" s="405">
        <f>SUM(S11:S14)</f>
        <v>1</v>
      </c>
      <c r="T15" s="405">
        <f>SUM(T11:T14)</f>
        <v>1</v>
      </c>
      <c r="U15" s="549"/>
      <c r="V15" s="553"/>
      <c r="W15" s="112"/>
      <c r="X15" s="383"/>
      <c r="Y15" s="44"/>
      <c r="Z15" s="545" t="s">
        <v>134</v>
      </c>
      <c r="AA15" s="546">
        <v>6</v>
      </c>
      <c r="AB15" s="546">
        <v>15</v>
      </c>
      <c r="AC15" s="547">
        <v>50</v>
      </c>
      <c r="AD15" s="101"/>
      <c r="AE15" s="381"/>
      <c r="AG15" s="385" t="s">
        <v>109</v>
      </c>
      <c r="AH15" s="394"/>
      <c r="AI15" s="394"/>
      <c r="AJ15" s="394"/>
      <c r="AK15" s="394"/>
      <c r="AL15" s="394"/>
      <c r="AM15" s="399"/>
      <c r="AN15" s="400"/>
      <c r="AO15" s="388"/>
    </row>
    <row r="16" spans="1:67" s="27" customFormat="1" ht="12.6" x14ac:dyDescent="0.25">
      <c r="B16" s="381"/>
      <c r="D16" s="554">
        <v>24</v>
      </c>
      <c r="E16" s="549">
        <v>150</v>
      </c>
      <c r="F16" s="550">
        <v>300</v>
      </c>
      <c r="G16" s="549"/>
      <c r="H16" s="547"/>
      <c r="I16" s="112"/>
      <c r="J16" s="383"/>
      <c r="K16" s="44"/>
      <c r="L16" s="473" t="s">
        <v>215</v>
      </c>
      <c r="M16" s="474"/>
      <c r="N16" s="558">
        <v>1</v>
      </c>
      <c r="O16" s="112"/>
      <c r="P16" s="383"/>
      <c r="Q16" s="44"/>
      <c r="R16" s="469" t="s">
        <v>205</v>
      </c>
      <c r="S16" s="470"/>
      <c r="T16" s="559">
        <v>0.2</v>
      </c>
      <c r="U16" s="549">
        <v>30</v>
      </c>
      <c r="V16" s="553">
        <v>50</v>
      </c>
      <c r="W16" s="112"/>
      <c r="X16" s="383"/>
      <c r="Y16" s="44"/>
      <c r="Z16" s="545" t="s">
        <v>124</v>
      </c>
      <c r="AA16" s="546">
        <v>6</v>
      </c>
      <c r="AB16" s="546">
        <v>20</v>
      </c>
      <c r="AC16" s="547">
        <v>25</v>
      </c>
      <c r="AD16" s="101"/>
      <c r="AE16" s="381"/>
      <c r="AG16" s="391" t="s">
        <v>19</v>
      </c>
      <c r="AH16" s="392">
        <f>Balance!E24</f>
        <v>1269.0942916666661</v>
      </c>
      <c r="AI16" s="392">
        <f>Balance!F24</f>
        <v>888.29658367645288</v>
      </c>
      <c r="AJ16" s="392">
        <f>Balance!G24</f>
        <v>761.64362911093804</v>
      </c>
      <c r="AK16" s="392">
        <f>Balance!H24</f>
        <v>778.5496928811358</v>
      </c>
      <c r="AL16" s="393">
        <f>Balance!I24</f>
        <v>795.91795864590665</v>
      </c>
      <c r="AM16" s="399"/>
      <c r="AN16" s="400"/>
      <c r="AO16" s="388"/>
    </row>
    <row r="17" spans="2:45" s="27" customFormat="1" ht="12.6" x14ac:dyDescent="0.25">
      <c r="B17" s="381"/>
      <c r="D17" s="554">
        <v>30</v>
      </c>
      <c r="E17" s="549"/>
      <c r="F17" s="550"/>
      <c r="G17" s="549"/>
      <c r="H17" s="547">
        <v>500</v>
      </c>
      <c r="I17" s="112"/>
      <c r="J17" s="383"/>
      <c r="K17" s="44"/>
      <c r="L17" s="475" t="s">
        <v>244</v>
      </c>
      <c r="M17" s="476"/>
      <c r="N17" s="560">
        <v>10</v>
      </c>
      <c r="O17" s="112"/>
      <c r="P17" s="383"/>
      <c r="Q17" s="44"/>
      <c r="R17" s="469" t="s">
        <v>104</v>
      </c>
      <c r="S17" s="470"/>
      <c r="T17" s="561">
        <v>0.05</v>
      </c>
      <c r="U17" s="549"/>
      <c r="V17" s="553"/>
      <c r="W17" s="112"/>
      <c r="X17" s="383"/>
      <c r="Y17" s="44"/>
      <c r="Z17" s="545" t="s">
        <v>137</v>
      </c>
      <c r="AA17" s="546">
        <v>9</v>
      </c>
      <c r="AB17" s="546">
        <v>20</v>
      </c>
      <c r="AC17" s="547">
        <v>10</v>
      </c>
      <c r="AD17" s="101"/>
      <c r="AE17" s="381"/>
      <c r="AG17" s="396" t="s">
        <v>173</v>
      </c>
      <c r="AH17" s="397">
        <f>Balance!E31</f>
        <v>1583.333333333333</v>
      </c>
      <c r="AI17" s="397">
        <f>Balance!F31</f>
        <v>1594.3907812499997</v>
      </c>
      <c r="AJ17" s="397">
        <f>Balance!G31</f>
        <v>2260.7450138293375</v>
      </c>
      <c r="AK17" s="397">
        <f>Balance!H31</f>
        <v>2542.840789864998</v>
      </c>
      <c r="AL17" s="398">
        <f>Balance!I31</f>
        <v>3408.1792943652681</v>
      </c>
      <c r="AM17" s="399"/>
      <c r="AN17" s="400"/>
      <c r="AO17" s="388"/>
    </row>
    <row r="18" spans="2:45" s="27" customFormat="1" ht="12.6" x14ac:dyDescent="0.25">
      <c r="B18" s="381"/>
      <c r="D18" s="554">
        <v>36</v>
      </c>
      <c r="E18" s="549"/>
      <c r="F18" s="550"/>
      <c r="G18" s="549"/>
      <c r="H18" s="547"/>
      <c r="I18" s="112"/>
      <c r="J18" s="383"/>
      <c r="K18" s="44"/>
      <c r="L18" s="468" t="s">
        <v>220</v>
      </c>
      <c r="M18" s="468"/>
      <c r="N18" s="468"/>
      <c r="O18" s="112"/>
      <c r="P18" s="383"/>
      <c r="Q18" s="44"/>
      <c r="R18" s="469" t="s">
        <v>206</v>
      </c>
      <c r="S18" s="470"/>
      <c r="T18" s="561">
        <v>0.4</v>
      </c>
      <c r="U18" s="549">
        <v>40</v>
      </c>
      <c r="V18" s="553">
        <v>75</v>
      </c>
      <c r="W18" s="112"/>
      <c r="X18" s="383"/>
      <c r="Y18" s="44"/>
      <c r="Z18" s="545" t="s">
        <v>138</v>
      </c>
      <c r="AA18" s="546">
        <v>9</v>
      </c>
      <c r="AB18" s="546">
        <v>25</v>
      </c>
      <c r="AC18" s="547">
        <v>25</v>
      </c>
      <c r="AD18" s="101"/>
      <c r="AE18" s="381"/>
      <c r="AG18" s="402" t="s">
        <v>18</v>
      </c>
      <c r="AH18" s="403">
        <f>Balance!E36</f>
        <v>-314.23904166666637</v>
      </c>
      <c r="AI18" s="403">
        <f>Balance!F36</f>
        <v>-706.09419757354658</v>
      </c>
      <c r="AJ18" s="403">
        <f>Balance!G36</f>
        <v>-1499.1013847183976</v>
      </c>
      <c r="AK18" s="403">
        <f>Balance!H36</f>
        <v>-1764.2910969838608</v>
      </c>
      <c r="AL18" s="404">
        <f>Balance!I36</f>
        <v>-2612.2613357193586</v>
      </c>
      <c r="AM18" s="399"/>
      <c r="AN18" s="400"/>
      <c r="AO18" s="388"/>
    </row>
    <row r="19" spans="2:45" s="27" customFormat="1" ht="12.6" x14ac:dyDescent="0.25">
      <c r="B19" s="381"/>
      <c r="D19" s="562">
        <v>42</v>
      </c>
      <c r="E19" s="563">
        <v>150</v>
      </c>
      <c r="F19" s="564">
        <v>400</v>
      </c>
      <c r="G19" s="563"/>
      <c r="H19" s="565"/>
      <c r="I19" s="112"/>
      <c r="J19" s="383"/>
      <c r="K19" s="44"/>
      <c r="L19" s="471" t="s">
        <v>216</v>
      </c>
      <c r="M19" s="472"/>
      <c r="N19" s="566">
        <v>0.01</v>
      </c>
      <c r="O19" s="112"/>
      <c r="P19" s="383"/>
      <c r="Q19" s="44"/>
      <c r="R19" s="465" t="s">
        <v>204</v>
      </c>
      <c r="S19" s="477"/>
      <c r="T19" s="567">
        <v>100</v>
      </c>
      <c r="U19" s="563">
        <v>50</v>
      </c>
      <c r="V19" s="568">
        <v>75</v>
      </c>
      <c r="W19" s="112"/>
      <c r="X19" s="383"/>
      <c r="Y19" s="44"/>
      <c r="Z19" s="569" t="s">
        <v>140</v>
      </c>
      <c r="AA19" s="570">
        <v>12</v>
      </c>
      <c r="AB19" s="570">
        <v>25</v>
      </c>
      <c r="AC19" s="565">
        <v>50</v>
      </c>
      <c r="AD19" s="101"/>
      <c r="AE19" s="381"/>
      <c r="AG19" s="458" t="s">
        <v>110</v>
      </c>
      <c r="AH19" s="406"/>
      <c r="AI19" s="406"/>
      <c r="AJ19" s="406"/>
      <c r="AK19" s="406"/>
      <c r="AL19" s="406"/>
      <c r="AM19" s="399"/>
      <c r="AN19" s="400"/>
      <c r="AO19" s="388"/>
    </row>
    <row r="20" spans="2:45" ht="3" customHeight="1" x14ac:dyDescent="0.3">
      <c r="B20" s="355"/>
      <c r="J20" s="355"/>
      <c r="L20" s="407"/>
      <c r="O20" s="346"/>
      <c r="P20" s="355"/>
      <c r="X20" s="355"/>
      <c r="AE20" s="355"/>
      <c r="AG20" s="459"/>
      <c r="AH20" s="408"/>
      <c r="AI20" s="408"/>
      <c r="AJ20" s="408"/>
      <c r="AK20" s="408"/>
      <c r="AL20" s="408"/>
      <c r="AM20" s="347"/>
      <c r="AN20" s="409"/>
      <c r="AO20" s="345"/>
      <c r="AP20" s="27"/>
      <c r="AQ20" s="27"/>
      <c r="AR20" s="27"/>
      <c r="AS20" s="27"/>
    </row>
    <row r="21" spans="2:45" ht="3" customHeight="1" x14ac:dyDescent="0.3"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G21" s="459"/>
      <c r="AH21" s="408"/>
      <c r="AI21" s="408"/>
      <c r="AJ21" s="408"/>
      <c r="AK21" s="408"/>
      <c r="AL21" s="408"/>
      <c r="AM21" s="347"/>
      <c r="AN21" s="357"/>
      <c r="AO21" s="352"/>
      <c r="AP21" s="27"/>
      <c r="AQ21" s="27"/>
      <c r="AR21" s="27"/>
      <c r="AS21" s="27"/>
    </row>
    <row r="22" spans="2:45" ht="3" customHeight="1" x14ac:dyDescent="0.3">
      <c r="B22" s="355"/>
      <c r="O22" s="346"/>
      <c r="P22" s="355"/>
      <c r="X22" s="355"/>
      <c r="AE22" s="355"/>
      <c r="AG22" s="460"/>
      <c r="AH22" s="408"/>
      <c r="AI22" s="408"/>
      <c r="AJ22" s="408"/>
      <c r="AK22" s="408"/>
      <c r="AL22" s="408"/>
      <c r="AM22" s="347"/>
      <c r="AN22" s="357"/>
      <c r="AO22" s="352"/>
      <c r="AP22" s="27"/>
      <c r="AQ22" s="27"/>
      <c r="AR22" s="27"/>
      <c r="AS22" s="27"/>
    </row>
    <row r="23" spans="2:45" s="359" customFormat="1" ht="21" x14ac:dyDescent="0.4">
      <c r="B23" s="360"/>
      <c r="D23" s="448" t="s">
        <v>252</v>
      </c>
      <c r="E23" s="449"/>
      <c r="F23" s="449"/>
      <c r="G23" s="449"/>
      <c r="H23" s="449"/>
      <c r="I23" s="449"/>
      <c r="J23" s="449"/>
      <c r="K23" s="449"/>
      <c r="L23" s="449"/>
      <c r="M23" s="449"/>
      <c r="N23" s="467"/>
      <c r="O23" s="361"/>
      <c r="P23" s="362"/>
      <c r="Q23" s="363"/>
      <c r="R23" s="448" t="s">
        <v>253</v>
      </c>
      <c r="S23" s="449"/>
      <c r="T23" s="449"/>
      <c r="U23" s="449"/>
      <c r="V23" s="467"/>
      <c r="W23" s="361"/>
      <c r="X23" s="362"/>
      <c r="Y23" s="363"/>
      <c r="Z23" s="448" t="s">
        <v>254</v>
      </c>
      <c r="AA23" s="449"/>
      <c r="AB23" s="449"/>
      <c r="AC23" s="467"/>
      <c r="AD23" s="410"/>
      <c r="AE23" s="360"/>
      <c r="AG23" s="391" t="s">
        <v>198</v>
      </c>
      <c r="AH23" s="392">
        <f>LoC!E44</f>
        <v>100</v>
      </c>
      <c r="AI23" s="392">
        <f>LoC!F44</f>
        <v>0</v>
      </c>
      <c r="AJ23" s="392">
        <f>LoC!G44</f>
        <v>155.00358630199383</v>
      </c>
      <c r="AK23" s="392">
        <f>LoC!H44</f>
        <v>270.44389459371786</v>
      </c>
      <c r="AL23" s="393">
        <f>LoC!I44</f>
        <v>853.37712479539368</v>
      </c>
      <c r="AM23" s="411"/>
      <c r="AN23" s="412"/>
      <c r="AO23" s="413"/>
      <c r="AP23" s="27"/>
      <c r="AQ23" s="27"/>
      <c r="AR23" s="27"/>
      <c r="AS23" s="27"/>
    </row>
    <row r="24" spans="2:45" s="27" customFormat="1" ht="12" x14ac:dyDescent="0.25">
      <c r="B24" s="381"/>
      <c r="D24" s="414" t="s">
        <v>223</v>
      </c>
      <c r="E24" s="415"/>
      <c r="F24" s="416" t="s">
        <v>20</v>
      </c>
      <c r="G24" s="417" t="s">
        <v>22</v>
      </c>
      <c r="H24" s="416" t="s">
        <v>17</v>
      </c>
      <c r="I24" s="415"/>
      <c r="J24" s="415"/>
      <c r="K24" s="415"/>
      <c r="L24" s="417" t="s">
        <v>22</v>
      </c>
      <c r="M24" s="416" t="s">
        <v>16</v>
      </c>
      <c r="N24" s="417" t="s">
        <v>22</v>
      </c>
      <c r="O24" s="101"/>
      <c r="P24" s="381"/>
      <c r="R24" s="418" t="s">
        <v>158</v>
      </c>
      <c r="S24" s="386"/>
      <c r="T24" s="386" t="s">
        <v>99</v>
      </c>
      <c r="U24" s="382" t="s">
        <v>103</v>
      </c>
      <c r="V24" s="419" t="s">
        <v>22</v>
      </c>
      <c r="W24" s="101"/>
      <c r="X24" s="381"/>
      <c r="Z24" s="414" t="s">
        <v>163</v>
      </c>
      <c r="AA24" s="379" t="s">
        <v>222</v>
      </c>
      <c r="AB24" s="379" t="s">
        <v>143</v>
      </c>
      <c r="AC24" s="379" t="s">
        <v>22</v>
      </c>
      <c r="AD24" s="101"/>
      <c r="AE24" s="381"/>
      <c r="AG24" s="420" t="s">
        <v>195</v>
      </c>
      <c r="AH24" s="397">
        <f>LoC!E45</f>
        <v>475.01095833333233</v>
      </c>
      <c r="AI24" s="397">
        <f>LoC!F45</f>
        <v>206.85977117645234</v>
      </c>
      <c r="AJ24" s="397">
        <f>LoC!G45</f>
        <v>100</v>
      </c>
      <c r="AK24" s="397">
        <f>LoC!H45</f>
        <v>100</v>
      </c>
      <c r="AL24" s="398">
        <f>LoC!I45</f>
        <v>100</v>
      </c>
      <c r="AM24" s="101"/>
      <c r="AN24" s="400"/>
      <c r="AO24" s="388"/>
    </row>
    <row r="25" spans="2:45" s="27" customFormat="1" ht="12.6" x14ac:dyDescent="0.25">
      <c r="B25" s="381"/>
      <c r="D25" s="531" t="s">
        <v>233</v>
      </c>
      <c r="E25" s="532"/>
      <c r="F25" s="525">
        <v>300</v>
      </c>
      <c r="G25" s="533">
        <v>5.0000000000000001E-3</v>
      </c>
      <c r="H25" s="571">
        <v>1.5</v>
      </c>
      <c r="I25" s="572"/>
      <c r="J25" s="572"/>
      <c r="K25" s="573"/>
      <c r="L25" s="574">
        <v>0.01</v>
      </c>
      <c r="M25" s="575">
        <v>1</v>
      </c>
      <c r="N25" s="574">
        <v>1.4999999999999999E-2</v>
      </c>
      <c r="O25" s="112"/>
      <c r="P25" s="383"/>
      <c r="Q25" s="44"/>
      <c r="R25" s="534" t="s">
        <v>128</v>
      </c>
      <c r="S25" s="535"/>
      <c r="T25" s="536">
        <v>1</v>
      </c>
      <c r="U25" s="536">
        <v>100</v>
      </c>
      <c r="V25" s="574">
        <v>1.4999999999999999E-2</v>
      </c>
      <c r="W25" s="112"/>
      <c r="X25" s="383"/>
      <c r="Y25" s="44"/>
      <c r="Z25" s="537" t="s">
        <v>122</v>
      </c>
      <c r="AA25" s="539" t="s">
        <v>224</v>
      </c>
      <c r="AB25" s="576">
        <v>50</v>
      </c>
      <c r="AC25" s="538">
        <v>0.01</v>
      </c>
      <c r="AD25" s="101"/>
      <c r="AE25" s="381"/>
      <c r="AG25" s="402" t="s">
        <v>194</v>
      </c>
      <c r="AH25" s="403">
        <f>LoC!E47</f>
        <v>100</v>
      </c>
      <c r="AI25" s="403">
        <f>LoC!F47</f>
        <v>100</v>
      </c>
      <c r="AJ25" s="403">
        <f>LoC!G47</f>
        <v>255.00358630199383</v>
      </c>
      <c r="AK25" s="403">
        <f>LoC!H47</f>
        <v>525.44748089571169</v>
      </c>
      <c r="AL25" s="404">
        <f>LoC!I47</f>
        <v>1378.8246056911055</v>
      </c>
      <c r="AM25" s="399"/>
      <c r="AN25" s="400"/>
      <c r="AO25" s="388"/>
      <c r="AQ25" s="421"/>
    </row>
    <row r="26" spans="2:45" s="27" customFormat="1" ht="12.6" x14ac:dyDescent="0.25">
      <c r="B26" s="381"/>
      <c r="D26" s="577" t="s">
        <v>234</v>
      </c>
      <c r="E26" s="578"/>
      <c r="F26" s="549">
        <v>250</v>
      </c>
      <c r="G26" s="579">
        <v>0.01</v>
      </c>
      <c r="H26" s="580">
        <v>2</v>
      </c>
      <c r="I26" s="581"/>
      <c r="J26" s="581"/>
      <c r="K26" s="582"/>
      <c r="L26" s="583">
        <v>1.4999999999999999E-2</v>
      </c>
      <c r="M26" s="584">
        <v>1.5</v>
      </c>
      <c r="N26" s="583">
        <v>0.02</v>
      </c>
      <c r="O26" s="112"/>
      <c r="P26" s="383"/>
      <c r="Q26" s="44"/>
      <c r="R26" s="585" t="s">
        <v>119</v>
      </c>
      <c r="S26" s="586"/>
      <c r="T26" s="546">
        <v>2</v>
      </c>
      <c r="U26" s="546">
        <v>95</v>
      </c>
      <c r="V26" s="583">
        <v>0.01</v>
      </c>
      <c r="W26" s="112"/>
      <c r="X26" s="383"/>
      <c r="Y26" s="44"/>
      <c r="Z26" s="587" t="s">
        <v>123</v>
      </c>
      <c r="AA26" s="588" t="s">
        <v>224</v>
      </c>
      <c r="AB26" s="589">
        <v>10</v>
      </c>
      <c r="AC26" s="590">
        <v>0.01</v>
      </c>
      <c r="AD26" s="101"/>
      <c r="AE26" s="381"/>
      <c r="AG26" s="385" t="s">
        <v>196</v>
      </c>
      <c r="AH26" s="394"/>
      <c r="AI26" s="394"/>
      <c r="AJ26" s="394"/>
      <c r="AK26" s="394"/>
      <c r="AL26" s="394"/>
      <c r="AM26" s="399"/>
      <c r="AN26" s="400"/>
      <c r="AO26" s="388"/>
      <c r="AQ26" s="421"/>
    </row>
    <row r="27" spans="2:45" s="27" customFormat="1" ht="12.6" x14ac:dyDescent="0.25">
      <c r="B27" s="381"/>
      <c r="D27" s="577" t="s">
        <v>235</v>
      </c>
      <c r="E27" s="578"/>
      <c r="F27" s="549">
        <v>200</v>
      </c>
      <c r="G27" s="579">
        <v>1.4999999999999999E-2</v>
      </c>
      <c r="H27" s="580">
        <v>2.5</v>
      </c>
      <c r="I27" s="581"/>
      <c r="J27" s="581"/>
      <c r="K27" s="582"/>
      <c r="L27" s="583">
        <v>0.02</v>
      </c>
      <c r="M27" s="584">
        <v>2</v>
      </c>
      <c r="N27" s="583">
        <v>5.0000000000000001E-3</v>
      </c>
      <c r="O27" s="112"/>
      <c r="P27" s="383"/>
      <c r="Q27" s="44"/>
      <c r="R27" s="585" t="s">
        <v>130</v>
      </c>
      <c r="S27" s="586"/>
      <c r="T27" s="546">
        <v>1</v>
      </c>
      <c r="U27" s="546">
        <v>90</v>
      </c>
      <c r="V27" s="583">
        <v>5.0000000000000001E-3</v>
      </c>
      <c r="W27" s="112"/>
      <c r="X27" s="383"/>
      <c r="Y27" s="44"/>
      <c r="Z27" s="587" t="s">
        <v>126</v>
      </c>
      <c r="AA27" s="588" t="s">
        <v>224</v>
      </c>
      <c r="AB27" s="589">
        <v>10</v>
      </c>
      <c r="AC27" s="590">
        <v>1.4999999999999999E-2</v>
      </c>
      <c r="AD27" s="101"/>
      <c r="AE27" s="381"/>
      <c r="AG27" s="391" t="s">
        <v>129</v>
      </c>
      <c r="AH27" s="392">
        <f>CashFlow!E11</f>
        <v>-764.98904166666671</v>
      </c>
      <c r="AI27" s="392">
        <f>CashFlow!F11</f>
        <v>-668.15118715688016</v>
      </c>
      <c r="AJ27" s="392">
        <f>CashFlow!G11</f>
        <v>-711.86335747844555</v>
      </c>
      <c r="AK27" s="392">
        <f>CashFlow!H11</f>
        <v>-745.44389459371803</v>
      </c>
      <c r="AL27" s="393">
        <f>CashFlow!I11</f>
        <v>-778.37712479539255</v>
      </c>
      <c r="AM27" s="399"/>
      <c r="AN27" s="422"/>
      <c r="AO27" s="388"/>
      <c r="AQ27" s="421"/>
    </row>
    <row r="28" spans="2:45" s="27" customFormat="1" ht="12.6" x14ac:dyDescent="0.25">
      <c r="B28" s="381"/>
      <c r="D28" s="577" t="s">
        <v>236</v>
      </c>
      <c r="E28" s="578"/>
      <c r="F28" s="549">
        <v>150</v>
      </c>
      <c r="G28" s="579">
        <v>0.02</v>
      </c>
      <c r="H28" s="580">
        <v>3</v>
      </c>
      <c r="I28" s="581"/>
      <c r="J28" s="581"/>
      <c r="K28" s="582"/>
      <c r="L28" s="583">
        <v>5.0000000000000001E-3</v>
      </c>
      <c r="M28" s="584">
        <v>2.5</v>
      </c>
      <c r="N28" s="583">
        <v>0.01</v>
      </c>
      <c r="O28" s="112"/>
      <c r="P28" s="383"/>
      <c r="Q28" s="44"/>
      <c r="R28" s="585" t="s">
        <v>129</v>
      </c>
      <c r="S28" s="586"/>
      <c r="T28" s="546">
        <v>2</v>
      </c>
      <c r="U28" s="546">
        <v>85</v>
      </c>
      <c r="V28" s="583">
        <v>5.0000000000000001E-3</v>
      </c>
      <c r="W28" s="112"/>
      <c r="X28" s="383"/>
      <c r="Y28" s="44"/>
      <c r="Z28" s="587" t="s">
        <v>121</v>
      </c>
      <c r="AA28" s="588" t="s">
        <v>224</v>
      </c>
      <c r="AB28" s="589">
        <v>5</v>
      </c>
      <c r="AC28" s="590">
        <v>1.4999999999999999E-2</v>
      </c>
      <c r="AD28" s="101"/>
      <c r="AE28" s="381"/>
      <c r="AG28" s="420" t="s">
        <v>199</v>
      </c>
      <c r="AH28" s="397">
        <f>CashFlow!E14</f>
        <v>-485</v>
      </c>
      <c r="AI28" s="397">
        <f>CashFlow!F14</f>
        <v>0</v>
      </c>
      <c r="AJ28" s="397">
        <f>CashFlow!G14</f>
        <v>0</v>
      </c>
      <c r="AK28" s="397">
        <f>CashFlow!H14</f>
        <v>0</v>
      </c>
      <c r="AL28" s="398">
        <f>CashFlow!I14</f>
        <v>0</v>
      </c>
      <c r="AM28" s="399"/>
      <c r="AN28" s="422"/>
      <c r="AO28" s="388"/>
    </row>
    <row r="29" spans="2:45" s="27" customFormat="1" ht="12.6" x14ac:dyDescent="0.25">
      <c r="B29" s="381"/>
      <c r="D29" s="577" t="s">
        <v>237</v>
      </c>
      <c r="E29" s="578"/>
      <c r="F29" s="549">
        <v>100</v>
      </c>
      <c r="G29" s="579">
        <v>5.0000000000000001E-3</v>
      </c>
      <c r="H29" s="580">
        <v>3.5</v>
      </c>
      <c r="I29" s="581"/>
      <c r="J29" s="581"/>
      <c r="K29" s="582"/>
      <c r="L29" s="583">
        <v>0.01</v>
      </c>
      <c r="M29" s="584">
        <v>3</v>
      </c>
      <c r="N29" s="583">
        <v>1.4999999999999999E-2</v>
      </c>
      <c r="O29" s="112"/>
      <c r="P29" s="383"/>
      <c r="Q29" s="44"/>
      <c r="R29" s="585" t="s">
        <v>131</v>
      </c>
      <c r="S29" s="586"/>
      <c r="T29" s="546">
        <v>3</v>
      </c>
      <c r="U29" s="546">
        <v>80</v>
      </c>
      <c r="V29" s="583">
        <v>0.01</v>
      </c>
      <c r="W29" s="112"/>
      <c r="X29" s="383"/>
      <c r="Y29" s="44"/>
      <c r="Z29" s="587" t="s">
        <v>127</v>
      </c>
      <c r="AA29" s="588" t="s">
        <v>224</v>
      </c>
      <c r="AB29" s="589">
        <v>5</v>
      </c>
      <c r="AC29" s="590">
        <v>0.02</v>
      </c>
      <c r="AD29" s="101"/>
      <c r="AE29" s="381"/>
      <c r="AG29" s="402" t="s">
        <v>197</v>
      </c>
      <c r="AH29" s="403">
        <f>CashFlow!E24</f>
        <v>1725</v>
      </c>
      <c r="AI29" s="403">
        <f>CashFlow!F24</f>
        <v>400</v>
      </c>
      <c r="AJ29" s="403">
        <f>CashFlow!G24</f>
        <v>605.00358630199389</v>
      </c>
      <c r="AK29" s="403">
        <f>CashFlow!H24</f>
        <v>745.44389459371791</v>
      </c>
      <c r="AL29" s="404">
        <f>CashFlow!I24</f>
        <v>778.3771247953938</v>
      </c>
      <c r="AM29" s="399"/>
      <c r="AN29" s="422"/>
      <c r="AO29" s="388"/>
    </row>
    <row r="30" spans="2:45" s="27" customFormat="1" ht="12.6" x14ac:dyDescent="0.25">
      <c r="B30" s="381"/>
      <c r="D30" s="577" t="s">
        <v>238</v>
      </c>
      <c r="E30" s="578"/>
      <c r="F30" s="549">
        <v>300</v>
      </c>
      <c r="G30" s="579">
        <v>0.01</v>
      </c>
      <c r="H30" s="580">
        <v>3.5</v>
      </c>
      <c r="I30" s="581"/>
      <c r="J30" s="581"/>
      <c r="K30" s="582"/>
      <c r="L30" s="583">
        <v>1.4999999999999999E-2</v>
      </c>
      <c r="M30" s="584">
        <v>3</v>
      </c>
      <c r="N30" s="583">
        <v>0.02</v>
      </c>
      <c r="O30" s="112"/>
      <c r="P30" s="383"/>
      <c r="Q30" s="44"/>
      <c r="R30" s="585" t="s">
        <v>132</v>
      </c>
      <c r="S30" s="586"/>
      <c r="T30" s="546">
        <v>2</v>
      </c>
      <c r="U30" s="546">
        <v>85</v>
      </c>
      <c r="V30" s="583">
        <v>1.4999999999999999E-2</v>
      </c>
      <c r="W30" s="112"/>
      <c r="X30" s="383"/>
      <c r="Y30" s="44"/>
      <c r="Z30" s="587" t="s">
        <v>120</v>
      </c>
      <c r="AA30" s="588" t="s">
        <v>225</v>
      </c>
      <c r="AB30" s="589">
        <v>25</v>
      </c>
      <c r="AC30" s="590">
        <v>0.02</v>
      </c>
      <c r="AD30" s="101"/>
      <c r="AE30" s="381"/>
      <c r="AG30" s="385" t="s">
        <v>37</v>
      </c>
      <c r="AH30" s="406"/>
      <c r="AI30" s="406"/>
      <c r="AJ30" s="406"/>
      <c r="AK30" s="406"/>
      <c r="AL30" s="406"/>
      <c r="AM30" s="399"/>
      <c r="AN30" s="422"/>
      <c r="AO30" s="388"/>
    </row>
    <row r="31" spans="2:45" s="27" customFormat="1" ht="12.6" x14ac:dyDescent="0.25">
      <c r="B31" s="381"/>
      <c r="D31" s="577" t="s">
        <v>239</v>
      </c>
      <c r="E31" s="578"/>
      <c r="F31" s="549">
        <v>250</v>
      </c>
      <c r="G31" s="579">
        <v>1.4999999999999999E-2</v>
      </c>
      <c r="H31" s="580">
        <v>3</v>
      </c>
      <c r="I31" s="581"/>
      <c r="J31" s="581"/>
      <c r="K31" s="582"/>
      <c r="L31" s="583">
        <v>0.02</v>
      </c>
      <c r="M31" s="584">
        <v>2.5</v>
      </c>
      <c r="N31" s="583">
        <v>5.0000000000000001E-3</v>
      </c>
      <c r="O31" s="112"/>
      <c r="P31" s="383"/>
      <c r="Q31" s="44"/>
      <c r="R31" s="585" t="s">
        <v>133</v>
      </c>
      <c r="S31" s="586"/>
      <c r="T31" s="546">
        <v>1</v>
      </c>
      <c r="U31" s="546">
        <v>90</v>
      </c>
      <c r="V31" s="583">
        <v>0.01</v>
      </c>
      <c r="W31" s="112"/>
      <c r="X31" s="383"/>
      <c r="Y31" s="44"/>
      <c r="Z31" s="587" t="s">
        <v>86</v>
      </c>
      <c r="AA31" s="588" t="s">
        <v>225</v>
      </c>
      <c r="AB31" s="589">
        <v>30</v>
      </c>
      <c r="AC31" s="590">
        <v>1.4999999999999999E-2</v>
      </c>
      <c r="AD31" s="101"/>
      <c r="AE31" s="381"/>
      <c r="AG31" s="461" t="s">
        <v>174</v>
      </c>
      <c r="AH31" s="462"/>
      <c r="AI31" s="454" t="s">
        <v>200</v>
      </c>
      <c r="AJ31" s="454"/>
      <c r="AK31" s="454"/>
      <c r="AL31" s="423">
        <f>Valuation!C14</f>
        <v>-625.47018185679121</v>
      </c>
      <c r="AM31" s="399"/>
      <c r="AN31" s="422"/>
      <c r="AO31" s="388"/>
    </row>
    <row r="32" spans="2:45" s="27" customFormat="1" ht="12.6" x14ac:dyDescent="0.25">
      <c r="B32" s="381"/>
      <c r="D32" s="577" t="s">
        <v>240</v>
      </c>
      <c r="E32" s="578"/>
      <c r="F32" s="549">
        <v>200</v>
      </c>
      <c r="G32" s="579">
        <v>0.02</v>
      </c>
      <c r="H32" s="580">
        <v>2.5</v>
      </c>
      <c r="I32" s="581"/>
      <c r="J32" s="581"/>
      <c r="K32" s="582"/>
      <c r="L32" s="583">
        <v>5.0000000000000001E-3</v>
      </c>
      <c r="M32" s="584">
        <v>2</v>
      </c>
      <c r="N32" s="583">
        <v>0.01</v>
      </c>
      <c r="O32" s="112"/>
      <c r="P32" s="383"/>
      <c r="Q32" s="44"/>
      <c r="R32" s="585" t="s">
        <v>120</v>
      </c>
      <c r="S32" s="586"/>
      <c r="T32" s="546">
        <v>2</v>
      </c>
      <c r="U32" s="546">
        <v>85</v>
      </c>
      <c r="V32" s="583">
        <v>5.0000000000000001E-3</v>
      </c>
      <c r="W32" s="112"/>
      <c r="X32" s="383"/>
      <c r="Y32" s="44"/>
      <c r="Z32" s="587" t="s">
        <v>125</v>
      </c>
      <c r="AA32" s="588" t="s">
        <v>218</v>
      </c>
      <c r="AB32" s="589">
        <v>25</v>
      </c>
      <c r="AC32" s="590">
        <v>1.4999999999999999E-2</v>
      </c>
      <c r="AD32" s="101"/>
      <c r="AE32" s="381"/>
      <c r="AG32" s="463"/>
      <c r="AH32" s="464"/>
      <c r="AI32" s="455" t="s">
        <v>96</v>
      </c>
      <c r="AJ32" s="455"/>
      <c r="AK32" s="455"/>
      <c r="AL32" s="424">
        <f>Valuation!C19</f>
        <v>-3933.6494762220591</v>
      </c>
      <c r="AM32" s="399"/>
      <c r="AN32" s="422"/>
      <c r="AO32" s="388"/>
    </row>
    <row r="33" spans="2:41" s="27" customFormat="1" ht="12.6" x14ac:dyDescent="0.25">
      <c r="B33" s="381"/>
      <c r="D33" s="577" t="s">
        <v>241</v>
      </c>
      <c r="E33" s="578"/>
      <c r="F33" s="549">
        <v>150</v>
      </c>
      <c r="G33" s="579">
        <v>5.0000000000000001E-3</v>
      </c>
      <c r="H33" s="580">
        <v>2</v>
      </c>
      <c r="I33" s="581"/>
      <c r="J33" s="581"/>
      <c r="K33" s="582"/>
      <c r="L33" s="583">
        <v>0.01</v>
      </c>
      <c r="M33" s="584">
        <v>1.5</v>
      </c>
      <c r="N33" s="583">
        <v>1.4999999999999999E-2</v>
      </c>
      <c r="O33" s="112"/>
      <c r="P33" s="383"/>
      <c r="Q33" s="44"/>
      <c r="R33" s="591" t="s">
        <v>86</v>
      </c>
      <c r="S33" s="592"/>
      <c r="T33" s="570">
        <v>1</v>
      </c>
      <c r="U33" s="570">
        <v>80</v>
      </c>
      <c r="V33" s="593">
        <v>5.0000000000000001E-3</v>
      </c>
      <c r="W33" s="112"/>
      <c r="X33" s="383"/>
      <c r="Y33" s="44"/>
      <c r="Z33" s="587" t="s">
        <v>139</v>
      </c>
      <c r="AA33" s="588" t="s">
        <v>218</v>
      </c>
      <c r="AB33" s="589">
        <v>15</v>
      </c>
      <c r="AC33" s="590">
        <v>0.01</v>
      </c>
      <c r="AD33" s="101"/>
      <c r="AE33" s="381"/>
      <c r="AG33" s="450" t="s">
        <v>171</v>
      </c>
      <c r="AH33" s="451"/>
      <c r="AI33" s="456" t="s">
        <v>201</v>
      </c>
      <c r="AJ33" s="456"/>
      <c r="AK33" s="456"/>
      <c r="AL33" s="425">
        <f>Valuation!C25</f>
        <v>5000</v>
      </c>
      <c r="AM33" s="399"/>
      <c r="AN33" s="422"/>
      <c r="AO33" s="388"/>
    </row>
    <row r="34" spans="2:41" s="27" customFormat="1" ht="12.6" x14ac:dyDescent="0.25">
      <c r="B34" s="381"/>
      <c r="D34" s="594" t="s">
        <v>242</v>
      </c>
      <c r="E34" s="595"/>
      <c r="F34" s="563">
        <v>100</v>
      </c>
      <c r="G34" s="596">
        <v>0.01</v>
      </c>
      <c r="H34" s="597">
        <v>1.5</v>
      </c>
      <c r="I34" s="598"/>
      <c r="J34" s="598"/>
      <c r="K34" s="599"/>
      <c r="L34" s="593">
        <v>1.4999999999999999E-2</v>
      </c>
      <c r="M34" s="600">
        <v>1</v>
      </c>
      <c r="N34" s="593">
        <v>0.02</v>
      </c>
      <c r="O34" s="112"/>
      <c r="P34" s="383"/>
      <c r="Q34" s="44"/>
      <c r="R34" s="465" t="s">
        <v>162</v>
      </c>
      <c r="S34" s="466"/>
      <c r="T34" s="601">
        <v>0.3</v>
      </c>
      <c r="U34" s="426"/>
      <c r="V34" s="427"/>
      <c r="W34" s="112"/>
      <c r="X34" s="383"/>
      <c r="Y34" s="44"/>
      <c r="Z34" s="602" t="s">
        <v>141</v>
      </c>
      <c r="AA34" s="603" t="s">
        <v>218</v>
      </c>
      <c r="AB34" s="604">
        <v>10</v>
      </c>
      <c r="AC34" s="605">
        <v>0.01</v>
      </c>
      <c r="AD34" s="101"/>
      <c r="AE34" s="381"/>
      <c r="AG34" s="452"/>
      <c r="AH34" s="453"/>
      <c r="AI34" s="457" t="s">
        <v>202</v>
      </c>
      <c r="AJ34" s="457"/>
      <c r="AK34" s="457"/>
      <c r="AL34" s="428">
        <f>Valuation!C26</f>
        <v>-8892.3904166666634</v>
      </c>
      <c r="AM34" s="399"/>
      <c r="AN34" s="422"/>
      <c r="AO34" s="388"/>
    </row>
    <row r="35" spans="2:41" ht="3" customHeight="1" x14ac:dyDescent="0.3">
      <c r="B35" s="355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383"/>
      <c r="Q35" s="44"/>
      <c r="R35" s="44"/>
      <c r="S35" s="44"/>
      <c r="T35" s="44"/>
      <c r="U35" s="429"/>
      <c r="V35" s="429"/>
      <c r="W35" s="429"/>
      <c r="X35" s="430"/>
      <c r="Y35" s="429"/>
      <c r="Z35" s="429"/>
      <c r="AA35" s="429"/>
      <c r="AB35" s="429"/>
      <c r="AC35" s="429"/>
      <c r="AD35" s="346"/>
      <c r="AE35" s="355"/>
      <c r="AG35" s="431"/>
      <c r="AH35" s="432"/>
      <c r="AI35" s="432"/>
      <c r="AJ35" s="432"/>
      <c r="AK35" s="432"/>
      <c r="AL35" s="432"/>
      <c r="AM35" s="388"/>
      <c r="AN35" s="409"/>
    </row>
    <row r="36" spans="2:41" ht="3" customHeight="1" x14ac:dyDescent="0.3"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/>
      <c r="N36" s="355"/>
      <c r="O36" s="355"/>
      <c r="P36" s="355"/>
      <c r="Q36" s="355"/>
      <c r="R36" s="355"/>
      <c r="S36" s="355"/>
      <c r="T36" s="355"/>
      <c r="U36" s="355"/>
      <c r="V36" s="355"/>
      <c r="W36" s="355"/>
      <c r="X36" s="355"/>
      <c r="Y36" s="355"/>
      <c r="Z36" s="355"/>
      <c r="AA36" s="433"/>
      <c r="AB36" s="433"/>
      <c r="AC36" s="433"/>
      <c r="AD36" s="433"/>
      <c r="AE36" s="433"/>
      <c r="AF36" s="433"/>
      <c r="AG36" s="433"/>
      <c r="AH36" s="433"/>
      <c r="AI36" s="433"/>
      <c r="AJ36" s="433"/>
      <c r="AK36" s="433"/>
      <c r="AL36" s="433"/>
      <c r="AM36" s="433"/>
      <c r="AN36" s="434"/>
      <c r="AO36" s="352"/>
    </row>
    <row r="37" spans="2:41" x14ac:dyDescent="0.3">
      <c r="AG37" s="435"/>
      <c r="AH37" s="435"/>
      <c r="AI37" s="435"/>
      <c r="AJ37" s="435"/>
      <c r="AM37" s="388"/>
      <c r="AN37" s="176"/>
    </row>
    <row r="38" spans="2:41" x14ac:dyDescent="0.3">
      <c r="H38" s="436"/>
    </row>
    <row r="39" spans="2:41" x14ac:dyDescent="0.3">
      <c r="H39" s="436"/>
    </row>
    <row r="40" spans="2:41" x14ac:dyDescent="0.3">
      <c r="H40" s="436"/>
      <c r="I40" s="436"/>
      <c r="J40" s="436"/>
      <c r="K40" s="436"/>
      <c r="L40" s="436"/>
      <c r="M40" s="436"/>
      <c r="N40" s="436"/>
      <c r="R40" s="437"/>
    </row>
    <row r="41" spans="2:41" x14ac:dyDescent="0.3">
      <c r="I41" s="436"/>
      <c r="J41" s="436"/>
      <c r="K41" s="436"/>
      <c r="L41" s="436"/>
      <c r="M41" s="436"/>
      <c r="N41" s="436"/>
      <c r="R41" s="437"/>
    </row>
    <row r="42" spans="2:41" x14ac:dyDescent="0.3">
      <c r="E42" s="438"/>
      <c r="F42" s="438"/>
      <c r="G42" s="438"/>
      <c r="I42" s="436"/>
      <c r="J42" s="436"/>
      <c r="K42" s="436"/>
      <c r="L42" s="436"/>
      <c r="M42" s="436"/>
      <c r="N42" s="436"/>
      <c r="R42" s="437"/>
    </row>
    <row r="43" spans="2:41" x14ac:dyDescent="0.3">
      <c r="E43" s="438"/>
      <c r="F43" s="438"/>
      <c r="G43" s="438"/>
      <c r="H43" s="436"/>
      <c r="I43" s="436"/>
      <c r="J43" s="436"/>
      <c r="K43" s="436"/>
      <c r="L43" s="436"/>
      <c r="M43" s="436"/>
      <c r="N43" s="436"/>
      <c r="R43" s="437"/>
    </row>
    <row r="44" spans="2:41" x14ac:dyDescent="0.3">
      <c r="E44" s="438"/>
      <c r="F44" s="438"/>
      <c r="G44" s="438"/>
      <c r="H44" s="436"/>
      <c r="I44" s="436"/>
      <c r="J44" s="436"/>
      <c r="K44" s="436"/>
      <c r="L44" s="436"/>
      <c r="M44" s="436"/>
      <c r="N44" s="436"/>
      <c r="R44" s="437"/>
    </row>
    <row r="45" spans="2:41" x14ac:dyDescent="0.3">
      <c r="E45" s="438"/>
      <c r="F45" s="438"/>
      <c r="G45" s="438"/>
      <c r="H45" s="436"/>
      <c r="I45" s="436"/>
      <c r="J45" s="436"/>
      <c r="K45" s="436"/>
      <c r="L45" s="436"/>
      <c r="M45" s="436"/>
      <c r="N45" s="436"/>
      <c r="R45" s="437"/>
    </row>
    <row r="46" spans="2:41" x14ac:dyDescent="0.3">
      <c r="E46" s="438"/>
      <c r="F46" s="438"/>
      <c r="G46" s="438"/>
      <c r="H46" s="436"/>
      <c r="I46" s="436"/>
      <c r="J46" s="436"/>
      <c r="K46" s="436"/>
      <c r="L46" s="436"/>
      <c r="M46" s="436"/>
      <c r="N46" s="436"/>
      <c r="R46" s="437"/>
    </row>
    <row r="47" spans="2:41" x14ac:dyDescent="0.3">
      <c r="E47" s="438"/>
      <c r="F47" s="438"/>
      <c r="G47" s="438"/>
      <c r="H47" s="436"/>
      <c r="I47" s="436"/>
      <c r="J47" s="436"/>
      <c r="K47" s="436"/>
      <c r="L47" s="436"/>
      <c r="M47" s="436"/>
      <c r="N47" s="436"/>
      <c r="R47" s="437"/>
    </row>
    <row r="48" spans="2:41" x14ac:dyDescent="0.3">
      <c r="E48" s="438"/>
      <c r="F48" s="438"/>
      <c r="G48" s="438"/>
      <c r="H48" s="436"/>
      <c r="I48" s="436"/>
      <c r="J48" s="436"/>
      <c r="K48" s="436"/>
      <c r="L48" s="436"/>
      <c r="M48" s="436"/>
      <c r="N48" s="436"/>
      <c r="R48" s="437"/>
    </row>
    <row r="49" spans="5:18" x14ac:dyDescent="0.3">
      <c r="E49" s="438"/>
      <c r="F49" s="438"/>
      <c r="G49" s="438"/>
      <c r="H49" s="436"/>
      <c r="I49" s="436"/>
      <c r="J49" s="436"/>
      <c r="K49" s="436"/>
      <c r="L49" s="436"/>
      <c r="M49" s="436"/>
      <c r="N49" s="436"/>
      <c r="R49" s="437"/>
    </row>
    <row r="50" spans="5:18" x14ac:dyDescent="0.3">
      <c r="E50" s="438"/>
      <c r="F50" s="438"/>
      <c r="G50" s="438"/>
    </row>
    <row r="51" spans="5:18" x14ac:dyDescent="0.3">
      <c r="E51" s="438"/>
      <c r="F51" s="438"/>
      <c r="G51" s="438"/>
    </row>
    <row r="52" spans="5:18" x14ac:dyDescent="0.3">
      <c r="E52" s="438"/>
      <c r="F52" s="438"/>
      <c r="G52" s="438"/>
      <c r="H52" s="438"/>
    </row>
  </sheetData>
  <sheetProtection algorithmName="SHA-512" hashValue="68gM54dQUCrF7fL0Q48igsUr3VjQyfNodFdUWZAK4aBMIUyor7aNoF1QglRxhsywO9AjecWj9cDf1CMY+KH+ow==" saltValue="y7r18U2KvIuOCiPC0k/XJw==" spinCount="100000" sheet="1" objects="1" scenarios="1"/>
  <sortState xmlns:xlrd2="http://schemas.microsoft.com/office/spreadsheetml/2017/richdata2" ref="H38:H42">
    <sortCondition descending="1" ref="H38:H42"/>
  </sortState>
  <mergeCells count="56">
    <mergeCell ref="Z8:AC8"/>
    <mergeCell ref="H1:AC5"/>
    <mergeCell ref="L13:M13"/>
    <mergeCell ref="L14:M14"/>
    <mergeCell ref="L12:M12"/>
    <mergeCell ref="S9:T9"/>
    <mergeCell ref="U9:V9"/>
    <mergeCell ref="D8:H8"/>
    <mergeCell ref="L8:N8"/>
    <mergeCell ref="R8:V8"/>
    <mergeCell ref="L10:M10"/>
    <mergeCell ref="L11:M11"/>
    <mergeCell ref="E9:F9"/>
    <mergeCell ref="G9:H9"/>
    <mergeCell ref="L9:N9"/>
    <mergeCell ref="B4:F4"/>
    <mergeCell ref="L15:N15"/>
    <mergeCell ref="L18:N18"/>
    <mergeCell ref="R16:S16"/>
    <mergeCell ref="L19:M19"/>
    <mergeCell ref="R17:S17"/>
    <mergeCell ref="R18:S18"/>
    <mergeCell ref="L16:M16"/>
    <mergeCell ref="L17:M17"/>
    <mergeCell ref="R19:S19"/>
    <mergeCell ref="D23:N23"/>
    <mergeCell ref="R23:V23"/>
    <mergeCell ref="Z23:AC23"/>
    <mergeCell ref="D25:E25"/>
    <mergeCell ref="R25:S25"/>
    <mergeCell ref="D26:E26"/>
    <mergeCell ref="R26:S26"/>
    <mergeCell ref="D27:E27"/>
    <mergeCell ref="R27:S27"/>
    <mergeCell ref="D28:E28"/>
    <mergeCell ref="R28:S28"/>
    <mergeCell ref="D29:E29"/>
    <mergeCell ref="R29:S29"/>
    <mergeCell ref="D34:E34"/>
    <mergeCell ref="R34:S34"/>
    <mergeCell ref="D33:E33"/>
    <mergeCell ref="R33:S33"/>
    <mergeCell ref="D32:E32"/>
    <mergeCell ref="R32:S32"/>
    <mergeCell ref="D30:E30"/>
    <mergeCell ref="R30:S30"/>
    <mergeCell ref="D31:E31"/>
    <mergeCell ref="R31:S31"/>
    <mergeCell ref="AG8:AL8"/>
    <mergeCell ref="AG33:AH34"/>
    <mergeCell ref="AI31:AK31"/>
    <mergeCell ref="AI32:AK32"/>
    <mergeCell ref="AI33:AK33"/>
    <mergeCell ref="AI34:AK34"/>
    <mergeCell ref="AG19:AG22"/>
    <mergeCell ref="AG31:AH32"/>
  </mergeCells>
  <phoneticPr fontId="8" type="noConversion"/>
  <conditionalFormatting sqref="D12:D19">
    <cfRule type="expression" dxfId="21" priority="1">
      <formula>IF(AND($D$18&lt;&gt;0,$D$19&lt;&gt;0,$D$18&gt;=$D$19), TRUE, FALSE)</formula>
    </cfRule>
    <cfRule type="expression" dxfId="20" priority="2">
      <formula>IF(AND($D$17&lt;&gt;0,$D$18&lt;&gt;0,$D$17&gt;=$D$18), TRUE, FALSE)</formula>
    </cfRule>
    <cfRule type="expression" dxfId="19" priority="3">
      <formula>IF(AND($D$16&lt;&gt;0,$D$17&lt;&gt;0,$D$16&gt;=$D$17), TRUE, FALSE)</formula>
    </cfRule>
    <cfRule type="expression" dxfId="18" priority="4">
      <formula>IF(AND($D$15&lt;&gt;0,$D$16&lt;&gt;0,$D$15&gt;=$D$16), TRUE, FALSE)</formula>
    </cfRule>
    <cfRule type="expression" dxfId="17" priority="5">
      <formula>IF(AND($D$14&lt;&gt;0,$D$15&lt;&gt;0,D$14&gt;=$D$15), TRUE, FALSE)</formula>
    </cfRule>
    <cfRule type="expression" dxfId="16" priority="6">
      <formula>IF(AND($D$13&lt;&gt;0,$D$14&lt;&gt;0,$D$13&gt;=$D$14), TRUE, FALSE)</formula>
    </cfRule>
    <cfRule type="expression" dxfId="15" priority="7">
      <formula>IF(AND($D$12&lt;&gt;0,$D$13&lt;&gt;0,$D$12&gt;=$D$13), TRUE, FALSE)</formula>
    </cfRule>
  </conditionalFormatting>
  <conditionalFormatting sqref="S11:S14">
    <cfRule type="expression" dxfId="14" priority="17">
      <formula>IF(SUM($S$11:$S$14)&lt;&gt;1,TRUE,FALSE)</formula>
    </cfRule>
  </conditionalFormatting>
  <conditionalFormatting sqref="T11:T14">
    <cfRule type="expression" dxfId="13" priority="16">
      <formula>IF(SUM($T$11:$T$14)&lt;&gt;1,TRUE,FALSE)</formula>
    </cfRule>
  </conditionalFormatting>
  <conditionalFormatting sqref="T19">
    <cfRule type="expression" dxfId="12" priority="9">
      <formula>IF(#REF!=0, FALSE, IF(OR(#REF!&lt;=#REF!, #REF!&gt;60), TRUE, FALSE))</formula>
    </cfRule>
    <cfRule type="expression" dxfId="11" priority="10">
      <formula>IF(OR(#REF!=0,#REF!=0), FALSE, IF(OR(#REF!&lt;=#REF!, #REF!&gt;=#REF!), TRUE, FALSE))</formula>
    </cfRule>
    <cfRule type="expression" dxfId="10" priority="11">
      <formula>IF(OR(#REF!=0,#REF!=0), FALSE, IF(OR(#REF!&lt;0, #REF!&gt;=#REF!), TRUE, FALSE))</formula>
    </cfRule>
  </conditionalFormatting>
  <conditionalFormatting sqref="V11:V19">
    <cfRule type="expression" dxfId="9" priority="12">
      <formula>IF(#REF!=0, FALSE, IF(OR(#REF!&lt;=#REF!, #REF!&gt;60), TRUE, FALSE))</formula>
    </cfRule>
    <cfRule type="expression" dxfId="8" priority="13">
      <formula>IF(OR(#REF!=0,#REF!=0), FALSE, IF(OR(#REF!&lt;=#REF!, #REF!&gt;=#REF!), TRUE, FALSE))</formula>
    </cfRule>
    <cfRule type="expression" dxfId="7" priority="14">
      <formula>IF(OR(#REF!=0,#REF!=0), FALSE, IF(OR(#REF!&lt;0, #REF!&gt;=#REF!), TRUE, FALSE))</formula>
    </cfRule>
  </conditionalFormatting>
  <dataValidations disablePrompts="1" count="2">
    <dataValidation type="whole" allowBlank="1" showInputMessage="1" showErrorMessage="1" error="Enter a month between 1 and 60" sqref="U11:U19 AA10:AA19 D12:D19" xr:uid="{8CBCC432-BDB6-4DD8-8171-DFD5366C9591}">
      <formula1>1</formula1>
      <formula2>60</formula2>
    </dataValidation>
    <dataValidation type="list" allowBlank="1" showInputMessage="1" showErrorMessage="1" sqref="AA25:AA34" xr:uid="{3079D22A-CB0F-443F-817A-7715A84C9C97}">
      <formula1>"G&amp;A, S&amp;M, R&amp;D"</formula1>
    </dataValidation>
  </dataValidations>
  <pageMargins left="0.7" right="0.7" top="0.75" bottom="0.75" header="0.3" footer="0.3"/>
  <pageSetup scale="79" orientation="landscape" r:id="rId1"/>
  <colBreaks count="1" manualBreakCount="1">
    <brk id="40" min="1" max="52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F99DC-AA10-416E-AF46-A0D8F7CFE9E1}">
  <sheetPr codeName="Sheet2">
    <tabColor rgb="FFFFCBCB"/>
  </sheetPr>
  <dimension ref="A1:BW227"/>
  <sheetViews>
    <sheetView showGridLines="0" showRowColHeaders="0" showZeros="0" zoomScaleNormal="100" zoomScaleSheetLayoutView="70" workbookViewId="0">
      <pane xSplit="3" ySplit="4" topLeftCell="D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5.5546875" defaultRowHeight="12.6" x14ac:dyDescent="0.25"/>
  <cols>
    <col min="1" max="1" width="5.5546875" style="46" customWidth="1"/>
    <col min="2" max="2" width="24.6640625" style="46" customWidth="1"/>
    <col min="3" max="4" width="1.109375" style="48" customWidth="1"/>
    <col min="5" max="5" width="7.21875" style="48" customWidth="1"/>
    <col min="6" max="9" width="7.21875" style="48" customWidth="1" collapsed="1"/>
    <col min="10" max="10" width="2.21875" style="48" customWidth="1"/>
    <col min="11" max="45" width="7.77734375" style="48" customWidth="1"/>
    <col min="46" max="46" width="7.77734375" style="48" customWidth="1" collapsed="1"/>
    <col min="47" max="57" width="7.77734375" style="48" customWidth="1"/>
    <col min="58" max="58" width="7.77734375" style="48" customWidth="1" collapsed="1"/>
    <col min="59" max="69" width="7.77734375" style="48" customWidth="1"/>
    <col min="70" max="70" width="7.77734375" style="48" customWidth="1" collapsed="1"/>
    <col min="71" max="71" width="5.5546875" style="50" customWidth="1" collapsed="1"/>
    <col min="72" max="72" width="5" style="46" customWidth="1"/>
    <col min="73" max="74" width="5.5546875" style="50"/>
    <col min="75" max="16384" width="5.5546875" style="46"/>
  </cols>
  <sheetData>
    <row r="1" spans="1:75" s="30" customFormat="1" ht="30" customHeight="1" x14ac:dyDescent="0.25">
      <c r="A1" s="27"/>
      <c r="B1" s="27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9"/>
      <c r="BU1" s="29"/>
      <c r="BV1" s="29"/>
    </row>
    <row r="2" spans="1:75" s="30" customFormat="1" ht="6" customHeight="1" x14ac:dyDescent="0.25"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31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31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31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31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31"/>
      <c r="BS2" s="29"/>
      <c r="BT2" s="29"/>
      <c r="BV2" s="29"/>
      <c r="BW2" s="29"/>
    </row>
    <row r="3" spans="1:75" s="34" customFormat="1" ht="18" customHeight="1" x14ac:dyDescent="0.25">
      <c r="A3" s="32"/>
      <c r="B3" s="33"/>
      <c r="C3" s="32"/>
      <c r="E3" s="35" t="s">
        <v>143</v>
      </c>
      <c r="F3" s="36" t="s">
        <v>144</v>
      </c>
      <c r="G3" s="36" t="s">
        <v>145</v>
      </c>
      <c r="H3" s="36" t="s">
        <v>146</v>
      </c>
      <c r="I3" s="37" t="s">
        <v>148</v>
      </c>
      <c r="J3" s="31"/>
      <c r="K3" s="38">
        <v>1</v>
      </c>
      <c r="L3" s="39">
        <v>2</v>
      </c>
      <c r="M3" s="39">
        <v>3</v>
      </c>
      <c r="N3" s="39">
        <v>4</v>
      </c>
      <c r="O3" s="39">
        <v>5</v>
      </c>
      <c r="P3" s="39">
        <v>6</v>
      </c>
      <c r="Q3" s="39">
        <v>7</v>
      </c>
      <c r="R3" s="39">
        <v>8</v>
      </c>
      <c r="S3" s="39">
        <v>9</v>
      </c>
      <c r="T3" s="39">
        <v>10</v>
      </c>
      <c r="U3" s="40">
        <v>11</v>
      </c>
      <c r="V3" s="41">
        <v>12</v>
      </c>
      <c r="W3" s="38">
        <v>13</v>
      </c>
      <c r="X3" s="39">
        <v>14</v>
      </c>
      <c r="Y3" s="39">
        <v>15</v>
      </c>
      <c r="Z3" s="39">
        <v>16</v>
      </c>
      <c r="AA3" s="39">
        <v>17</v>
      </c>
      <c r="AB3" s="39">
        <v>18</v>
      </c>
      <c r="AC3" s="39">
        <v>19</v>
      </c>
      <c r="AD3" s="39">
        <v>20</v>
      </c>
      <c r="AE3" s="39">
        <v>21</v>
      </c>
      <c r="AF3" s="39">
        <v>22</v>
      </c>
      <c r="AG3" s="39">
        <v>23</v>
      </c>
      <c r="AH3" s="41">
        <v>24</v>
      </c>
      <c r="AI3" s="38">
        <v>25</v>
      </c>
      <c r="AJ3" s="39">
        <v>26</v>
      </c>
      <c r="AK3" s="39">
        <v>27</v>
      </c>
      <c r="AL3" s="39">
        <v>28</v>
      </c>
      <c r="AM3" s="39">
        <v>29</v>
      </c>
      <c r="AN3" s="39">
        <v>30</v>
      </c>
      <c r="AO3" s="39">
        <v>31</v>
      </c>
      <c r="AP3" s="39">
        <v>32</v>
      </c>
      <c r="AQ3" s="39">
        <v>33</v>
      </c>
      <c r="AR3" s="39">
        <v>34</v>
      </c>
      <c r="AS3" s="39">
        <v>35</v>
      </c>
      <c r="AT3" s="41">
        <v>36</v>
      </c>
      <c r="AU3" s="38">
        <v>37</v>
      </c>
      <c r="AV3" s="39">
        <v>38</v>
      </c>
      <c r="AW3" s="39">
        <v>39</v>
      </c>
      <c r="AX3" s="39">
        <v>40</v>
      </c>
      <c r="AY3" s="39">
        <v>41</v>
      </c>
      <c r="AZ3" s="39">
        <v>42</v>
      </c>
      <c r="BA3" s="39">
        <v>43</v>
      </c>
      <c r="BB3" s="39">
        <v>44</v>
      </c>
      <c r="BC3" s="39">
        <v>45</v>
      </c>
      <c r="BD3" s="39">
        <v>46</v>
      </c>
      <c r="BE3" s="39">
        <v>47</v>
      </c>
      <c r="BF3" s="41">
        <v>48</v>
      </c>
      <c r="BG3" s="38">
        <v>49</v>
      </c>
      <c r="BH3" s="39">
        <v>50</v>
      </c>
      <c r="BI3" s="39">
        <v>51</v>
      </c>
      <c r="BJ3" s="39">
        <v>52</v>
      </c>
      <c r="BK3" s="39">
        <v>53</v>
      </c>
      <c r="BL3" s="39">
        <v>54</v>
      </c>
      <c r="BM3" s="39">
        <v>55</v>
      </c>
      <c r="BN3" s="39">
        <v>56</v>
      </c>
      <c r="BO3" s="39">
        <v>57</v>
      </c>
      <c r="BP3" s="39">
        <v>58</v>
      </c>
      <c r="BQ3" s="39">
        <v>59</v>
      </c>
      <c r="BR3" s="41">
        <v>60</v>
      </c>
      <c r="BS3" s="42"/>
      <c r="BT3" s="43"/>
      <c r="BV3" s="42"/>
      <c r="BW3" s="42"/>
    </row>
    <row r="4" spans="1:75" x14ac:dyDescent="0.25">
      <c r="A4" s="44"/>
      <c r="B4" s="45" t="s">
        <v>175</v>
      </c>
      <c r="C4" s="44"/>
      <c r="D4" s="46"/>
      <c r="E4" s="47"/>
      <c r="F4" s="47"/>
      <c r="G4" s="47"/>
      <c r="H4" s="47"/>
      <c r="I4" s="47"/>
      <c r="V4" s="49"/>
      <c r="AH4" s="49"/>
      <c r="AT4" s="49"/>
      <c r="BF4" s="49"/>
      <c r="BR4" s="49"/>
      <c r="BT4" s="50"/>
      <c r="BU4" s="46"/>
      <c r="BV4" s="47"/>
    </row>
    <row r="5" spans="1:75" ht="3.6" customHeight="1" x14ac:dyDescent="0.25">
      <c r="A5" s="44"/>
      <c r="B5" s="51"/>
      <c r="C5" s="44"/>
      <c r="D5" s="46"/>
      <c r="E5" s="47"/>
      <c r="F5" s="47"/>
      <c r="G5" s="47"/>
      <c r="H5" s="47"/>
      <c r="I5" s="47"/>
      <c r="V5" s="49"/>
      <c r="AH5" s="49"/>
      <c r="AT5" s="49"/>
      <c r="BF5" s="49"/>
      <c r="BR5" s="49"/>
      <c r="BT5" s="50"/>
      <c r="BU5" s="46"/>
      <c r="BV5" s="47"/>
    </row>
    <row r="6" spans="1:75" x14ac:dyDescent="0.25">
      <c r="B6" s="52" t="str">
        <f>Drivers!Z10</f>
        <v>Property</v>
      </c>
      <c r="C6" s="46"/>
      <c r="D6" s="46"/>
      <c r="E6" s="53">
        <f t="shared" ref="E6:E16" si="0">SUM(K6:V6)</f>
        <v>25</v>
      </c>
      <c r="F6" s="53">
        <f t="shared" ref="F6:F16" si="1">SUM(W6:AH6)</f>
        <v>0</v>
      </c>
      <c r="G6" s="53">
        <f t="shared" ref="G6:G16" si="2">SUM(AI6:AT6)</f>
        <v>0</v>
      </c>
      <c r="H6" s="53">
        <f t="shared" ref="H6:H16" si="3">SUM(AU6:BF6)</f>
        <v>0</v>
      </c>
      <c r="I6" s="53">
        <f t="shared" ref="I6:I16" si="4">SUM(BG6:BR6)</f>
        <v>0</v>
      </c>
      <c r="K6" s="54">
        <f>(IF(ISBLANK(Drivers!$AA10),0,IF(Drivers!$AA10=K$3,Drivers!$AC10,0)))</f>
        <v>25</v>
      </c>
      <c r="L6" s="55">
        <f>(IF(ISBLANK(Drivers!$AA10),0,IF(Drivers!$AA10=L$3,Drivers!$AC10,0)))</f>
        <v>0</v>
      </c>
      <c r="M6" s="55">
        <f>(IF(ISBLANK(Drivers!$AA10),0,IF(Drivers!$AA10=M$3,Drivers!$AC10,0)))</f>
        <v>0</v>
      </c>
      <c r="N6" s="55">
        <f>(IF(ISBLANK(Drivers!$AA10),0,IF(Drivers!$AA10=N$3,Drivers!$AC10,0)))</f>
        <v>0</v>
      </c>
      <c r="O6" s="55">
        <f>(IF(ISBLANK(Drivers!$AA10),0,IF(Drivers!$AA10=O$3,Drivers!$AC10,0)))</f>
        <v>0</v>
      </c>
      <c r="P6" s="55">
        <f>(IF(ISBLANK(Drivers!$AA10),0,IF(Drivers!$AA10=P$3,Drivers!$AC10,0)))</f>
        <v>0</v>
      </c>
      <c r="Q6" s="55">
        <f>(IF(ISBLANK(Drivers!$AA10),0,IF(Drivers!$AA10=Q$3,Drivers!$AC10,0)))</f>
        <v>0</v>
      </c>
      <c r="R6" s="55">
        <f>(IF(ISBLANK(Drivers!$AA10),0,IF(Drivers!$AA10=R$3,Drivers!$AC10,0)))</f>
        <v>0</v>
      </c>
      <c r="S6" s="55">
        <f>(IF(ISBLANK(Drivers!$AA10),0,IF(Drivers!$AA10=S$3,Drivers!$AC10,0)))</f>
        <v>0</v>
      </c>
      <c r="T6" s="55">
        <f>(IF(ISBLANK(Drivers!$AA10),0,IF(Drivers!$AA10=T$3,Drivers!$AC10,0)))</f>
        <v>0</v>
      </c>
      <c r="U6" s="55">
        <f>(IF(ISBLANK(Drivers!$AA10),0,IF(Drivers!$AA10=U$3,Drivers!$AC10,0)))</f>
        <v>0</v>
      </c>
      <c r="V6" s="56">
        <f>(IF(ISBLANK(Drivers!$AA10),0,IF(Drivers!$AA10=V$3,Drivers!$AC10,0)))</f>
        <v>0</v>
      </c>
      <c r="W6" s="54">
        <f>(IF(ISBLANK(Drivers!$AA10),0,IF(Drivers!$AA10=W$3,Drivers!$AC10,0)))</f>
        <v>0</v>
      </c>
      <c r="X6" s="55">
        <f>(IF(ISBLANK(Drivers!$AA10),0,IF(Drivers!$AA10=X$3,Drivers!$AC10,0)))</f>
        <v>0</v>
      </c>
      <c r="Y6" s="55">
        <f>(IF(ISBLANK(Drivers!$AA10),0,IF(Drivers!$AA10=Y$3,Drivers!$AC10,0)))</f>
        <v>0</v>
      </c>
      <c r="Z6" s="55">
        <f>(IF(ISBLANK(Drivers!$AA10),0,IF(Drivers!$AA10=Z$3,Drivers!$AC10,0)))</f>
        <v>0</v>
      </c>
      <c r="AA6" s="55">
        <f>(IF(ISBLANK(Drivers!$AA10),0,IF(Drivers!$AA10=AA$3,Drivers!$AC10,0)))</f>
        <v>0</v>
      </c>
      <c r="AB6" s="55">
        <f>(IF(ISBLANK(Drivers!$AA10),0,IF(Drivers!$AA10=AB$3,Drivers!$AC10,0)))</f>
        <v>0</v>
      </c>
      <c r="AC6" s="55">
        <f>(IF(ISBLANK(Drivers!$AA10),0,IF(Drivers!$AA10=AC$3,Drivers!$AC10,0)))</f>
        <v>0</v>
      </c>
      <c r="AD6" s="55">
        <f>(IF(ISBLANK(Drivers!$AA10),0,IF(Drivers!$AA10=AD$3,Drivers!$AC10,0)))</f>
        <v>0</v>
      </c>
      <c r="AE6" s="55">
        <f>(IF(ISBLANK(Drivers!$AA10),0,IF(Drivers!$AA10=AE$3,Drivers!$AC10,0)))</f>
        <v>0</v>
      </c>
      <c r="AF6" s="55">
        <f>(IF(ISBLANK(Drivers!$AA10),0,IF(Drivers!$AA10=AF$3,Drivers!$AC10,0)))</f>
        <v>0</v>
      </c>
      <c r="AG6" s="55">
        <f>(IF(ISBLANK(Drivers!$AA10),0,IF(Drivers!$AA10=AG$3,Drivers!$AC10,0)))</f>
        <v>0</v>
      </c>
      <c r="AH6" s="56">
        <f>(IF(ISBLANK(Drivers!$AA10),0,IF(Drivers!$AA10=AH$3,Drivers!$AC10,0)))</f>
        <v>0</v>
      </c>
      <c r="AI6" s="54">
        <f>(IF(ISBLANK(Drivers!$AA10),0,IF(Drivers!$AA10=AI$3,Drivers!$AC10,0)))</f>
        <v>0</v>
      </c>
      <c r="AJ6" s="55">
        <f>(IF(ISBLANK(Drivers!$AA10),0,IF(Drivers!$AA10=AJ$3,Drivers!$AC10,0)))</f>
        <v>0</v>
      </c>
      <c r="AK6" s="55">
        <f>(IF(ISBLANK(Drivers!$AA10),0,IF(Drivers!$AA10=AK$3,Drivers!$AC10,0)))</f>
        <v>0</v>
      </c>
      <c r="AL6" s="55">
        <f>(IF(ISBLANK(Drivers!$AA10),0,IF(Drivers!$AA10=AL$3,Drivers!$AC10,0)))</f>
        <v>0</v>
      </c>
      <c r="AM6" s="55">
        <f>(IF(ISBLANK(Drivers!$AA10),0,IF(Drivers!$AA10=AM$3,Drivers!$AC10,0)))</f>
        <v>0</v>
      </c>
      <c r="AN6" s="55">
        <f>(IF(ISBLANK(Drivers!$AA10),0,IF(Drivers!$AA10=AN$3,Drivers!$AC10,0)))</f>
        <v>0</v>
      </c>
      <c r="AO6" s="55">
        <f>(IF(ISBLANK(Drivers!$AA10),0,IF(Drivers!$AA10=AO$3,Drivers!$AC10,0)))</f>
        <v>0</v>
      </c>
      <c r="AP6" s="55">
        <f>(IF(ISBLANK(Drivers!$AA10),0,IF(Drivers!$AA10=AP$3,Drivers!$AC10,0)))</f>
        <v>0</v>
      </c>
      <c r="AQ6" s="55">
        <f>(IF(ISBLANK(Drivers!$AA10),0,IF(Drivers!$AA10=AQ$3,Drivers!$AC10,0)))</f>
        <v>0</v>
      </c>
      <c r="AR6" s="55">
        <f>(IF(ISBLANK(Drivers!$AA10),0,IF(Drivers!$AA10=AR$3,Drivers!$AC10,0)))</f>
        <v>0</v>
      </c>
      <c r="AS6" s="55">
        <f>(IF(ISBLANK(Drivers!$AA10),0,IF(Drivers!$AA10=AS$3,Drivers!$AC10,0)))</f>
        <v>0</v>
      </c>
      <c r="AT6" s="56">
        <f>(IF(ISBLANK(Drivers!$AA10),0,IF(Drivers!$AA10=AT$3,Drivers!$AC10,0)))</f>
        <v>0</v>
      </c>
      <c r="AU6" s="54">
        <f>(IF(ISBLANK(Drivers!$AA10),0,IF(Drivers!$AA10=AU$3,Drivers!$AC10,0)))</f>
        <v>0</v>
      </c>
      <c r="AV6" s="55">
        <f>(IF(ISBLANK(Drivers!$AA10),0,IF(Drivers!$AA10=AV$3,Drivers!$AC10,0)))</f>
        <v>0</v>
      </c>
      <c r="AW6" s="55">
        <f>(IF(ISBLANK(Drivers!$AA10),0,IF(Drivers!$AA10=AW$3,Drivers!$AC10,0)))</f>
        <v>0</v>
      </c>
      <c r="AX6" s="55">
        <f>(IF(ISBLANK(Drivers!$AA10),0,IF(Drivers!$AA10=AX$3,Drivers!$AC10,0)))</f>
        <v>0</v>
      </c>
      <c r="AY6" s="55">
        <f>(IF(ISBLANK(Drivers!$AA10),0,IF(Drivers!$AA10=AY$3,Drivers!$AC10,0)))</f>
        <v>0</v>
      </c>
      <c r="AZ6" s="55">
        <f>(IF(ISBLANK(Drivers!$AA10),0,IF(Drivers!$AA10=AZ$3,Drivers!$AC10,0)))</f>
        <v>0</v>
      </c>
      <c r="BA6" s="55">
        <f>(IF(ISBLANK(Drivers!$AA10),0,IF(Drivers!$AA10=BA$3,Drivers!$AC10,0)))</f>
        <v>0</v>
      </c>
      <c r="BB6" s="55">
        <f>(IF(ISBLANK(Drivers!$AA10),0,IF(Drivers!$AA10=BB$3,Drivers!$AC10,0)))</f>
        <v>0</v>
      </c>
      <c r="BC6" s="55">
        <f>(IF(ISBLANK(Drivers!$AA10),0,IF(Drivers!$AA10=BC$3,Drivers!$AC10,0)))</f>
        <v>0</v>
      </c>
      <c r="BD6" s="55">
        <f>(IF(ISBLANK(Drivers!$AA10),0,IF(Drivers!$AA10=BD$3,Drivers!$AC10,0)))</f>
        <v>0</v>
      </c>
      <c r="BE6" s="55">
        <f>(IF(ISBLANK(Drivers!$AA10),0,IF(Drivers!$AA10=BE$3,Drivers!$AC10,0)))</f>
        <v>0</v>
      </c>
      <c r="BF6" s="56">
        <f>(IF(ISBLANK(Drivers!$AA10),0,IF(Drivers!$AA10=BF$3,Drivers!$AC10,0)))</f>
        <v>0</v>
      </c>
      <c r="BG6" s="54">
        <f>(IF(ISBLANK(Drivers!$AA10),0,IF(Drivers!$AA10=BG$3,Drivers!$AC10,0)))</f>
        <v>0</v>
      </c>
      <c r="BH6" s="55">
        <f>(IF(ISBLANK(Drivers!$AA10),0,IF(Drivers!$AA10=BH$3,Drivers!$AC10,0)))</f>
        <v>0</v>
      </c>
      <c r="BI6" s="55">
        <f>(IF(ISBLANK(Drivers!$AA10),0,IF(Drivers!$AA10=BI$3,Drivers!$AC10,0)))</f>
        <v>0</v>
      </c>
      <c r="BJ6" s="55">
        <f>(IF(ISBLANK(Drivers!$AA10),0,IF(Drivers!$AA10=BJ$3,Drivers!$AC10,0)))</f>
        <v>0</v>
      </c>
      <c r="BK6" s="55">
        <f>(IF(ISBLANK(Drivers!$AA10),0,IF(Drivers!$AA10=BK$3,Drivers!$AC10,0)))</f>
        <v>0</v>
      </c>
      <c r="BL6" s="55">
        <f>(IF(ISBLANK(Drivers!$AA10),0,IF(Drivers!$AA10=BL$3,Drivers!$AC10,0)))</f>
        <v>0</v>
      </c>
      <c r="BM6" s="55">
        <f>(IF(ISBLANK(Drivers!$AA10),0,IF(Drivers!$AA10=BM$3,Drivers!$AC10,0)))</f>
        <v>0</v>
      </c>
      <c r="BN6" s="55">
        <f>(IF(ISBLANK(Drivers!$AA10),0,IF(Drivers!$AA10=BN$3,Drivers!$AC10,0)))</f>
        <v>0</v>
      </c>
      <c r="BO6" s="55">
        <f>(IF(ISBLANK(Drivers!$AA10),0,IF(Drivers!$AA10=BO$3,Drivers!$AC10,0)))</f>
        <v>0</v>
      </c>
      <c r="BP6" s="55">
        <f>(IF(ISBLANK(Drivers!$AA10),0,IF(Drivers!$AA10=BP$3,Drivers!$AC10,0)))</f>
        <v>0</v>
      </c>
      <c r="BQ6" s="55">
        <f>(IF(ISBLANK(Drivers!$AA10),0,IF(Drivers!$AA10=BQ$3,Drivers!$AC10,0)))</f>
        <v>0</v>
      </c>
      <c r="BR6" s="56">
        <f>(IF(ISBLANK(Drivers!$AA10),0,IF(Drivers!$AA10=BR$3,Drivers!$AC10,0)))</f>
        <v>0</v>
      </c>
      <c r="BS6" s="46"/>
      <c r="BU6" s="57"/>
      <c r="BV6" s="57"/>
    </row>
    <row r="7" spans="1:75" x14ac:dyDescent="0.25">
      <c r="B7" s="58" t="str">
        <f>Drivers!Z11</f>
        <v>Equipment</v>
      </c>
      <c r="E7" s="59">
        <f t="shared" si="0"/>
        <v>50</v>
      </c>
      <c r="F7" s="59">
        <f t="shared" si="1"/>
        <v>0</v>
      </c>
      <c r="G7" s="59">
        <f t="shared" si="2"/>
        <v>0</v>
      </c>
      <c r="H7" s="59">
        <f t="shared" si="3"/>
        <v>0</v>
      </c>
      <c r="I7" s="59">
        <f t="shared" si="4"/>
        <v>0</v>
      </c>
      <c r="K7" s="60">
        <f>(IF(ISBLANK(Drivers!$AA11),0,IF(Drivers!$AA11=K$3,Drivers!$AC11,0)))</f>
        <v>0</v>
      </c>
      <c r="L7" s="61">
        <f>(IF(ISBLANK(Drivers!$AA11),0,IF(Drivers!$AA11=L$3,Drivers!$AC11,0)))</f>
        <v>0</v>
      </c>
      <c r="M7" s="61">
        <f>(IF(ISBLANK(Drivers!$AA11),0,IF(Drivers!$AA11=M$3,Drivers!$AC11,0)))</f>
        <v>50</v>
      </c>
      <c r="N7" s="61">
        <f>(IF(ISBLANK(Drivers!$AA11),0,IF(Drivers!$AA11=N$3,Drivers!$AC11,0)))</f>
        <v>0</v>
      </c>
      <c r="O7" s="61">
        <f>(IF(ISBLANK(Drivers!$AA11),0,IF(Drivers!$AA11=O$3,Drivers!$AC11,0)))</f>
        <v>0</v>
      </c>
      <c r="P7" s="61">
        <f>(IF(ISBLANK(Drivers!$AA11),0,IF(Drivers!$AA11=P$3,Drivers!$AC11,0)))</f>
        <v>0</v>
      </c>
      <c r="Q7" s="61">
        <f>(IF(ISBLANK(Drivers!$AA11),0,IF(Drivers!$AA11=Q$3,Drivers!$AC11,0)))</f>
        <v>0</v>
      </c>
      <c r="R7" s="61">
        <f>(IF(ISBLANK(Drivers!$AA11),0,IF(Drivers!$AA11=R$3,Drivers!$AC11,0)))</f>
        <v>0</v>
      </c>
      <c r="S7" s="61">
        <f>(IF(ISBLANK(Drivers!$AA11),0,IF(Drivers!$AA11=S$3,Drivers!$AC11,0)))</f>
        <v>0</v>
      </c>
      <c r="T7" s="61">
        <f>(IF(ISBLANK(Drivers!$AA11),0,IF(Drivers!$AA11=T$3,Drivers!$AC11,0)))</f>
        <v>0</v>
      </c>
      <c r="U7" s="61">
        <f>(IF(ISBLANK(Drivers!$AA11),0,IF(Drivers!$AA11=U$3,Drivers!$AC11,0)))</f>
        <v>0</v>
      </c>
      <c r="V7" s="62">
        <f>(IF(ISBLANK(Drivers!$AA11),0,IF(Drivers!$AA11=V$3,Drivers!$AC11,0)))</f>
        <v>0</v>
      </c>
      <c r="W7" s="60">
        <f>(IF(ISBLANK(Drivers!$AA11),0,IF(Drivers!$AA11=W$3,Drivers!$AC11,0)))</f>
        <v>0</v>
      </c>
      <c r="X7" s="61">
        <f>(IF(ISBLANK(Drivers!$AA11),0,IF(Drivers!$AA11=X$3,Drivers!$AC11,0)))</f>
        <v>0</v>
      </c>
      <c r="Y7" s="61">
        <f>(IF(ISBLANK(Drivers!$AA11),0,IF(Drivers!$AA11=Y$3,Drivers!$AC11,0)))</f>
        <v>0</v>
      </c>
      <c r="Z7" s="61">
        <f>(IF(ISBLANK(Drivers!$AA11),0,IF(Drivers!$AA11=Z$3,Drivers!$AC11,0)))</f>
        <v>0</v>
      </c>
      <c r="AA7" s="61">
        <f>(IF(ISBLANK(Drivers!$AA11),0,IF(Drivers!$AA11=AA$3,Drivers!$AC11,0)))</f>
        <v>0</v>
      </c>
      <c r="AB7" s="61">
        <f>(IF(ISBLANK(Drivers!$AA11),0,IF(Drivers!$AA11=AB$3,Drivers!$AC11,0)))</f>
        <v>0</v>
      </c>
      <c r="AC7" s="61">
        <f>(IF(ISBLANK(Drivers!$AA11),0,IF(Drivers!$AA11=AC$3,Drivers!$AC11,0)))</f>
        <v>0</v>
      </c>
      <c r="AD7" s="61">
        <f>(IF(ISBLANK(Drivers!$AA11),0,IF(Drivers!$AA11=AD$3,Drivers!$AC11,0)))</f>
        <v>0</v>
      </c>
      <c r="AE7" s="61">
        <f>(IF(ISBLANK(Drivers!$AA11),0,IF(Drivers!$AA11=AE$3,Drivers!$AC11,0)))</f>
        <v>0</v>
      </c>
      <c r="AF7" s="61">
        <f>(IF(ISBLANK(Drivers!$AA11),0,IF(Drivers!$AA11=AF$3,Drivers!$AC11,0)))</f>
        <v>0</v>
      </c>
      <c r="AG7" s="61">
        <f>(IF(ISBLANK(Drivers!$AA11),0,IF(Drivers!$AA11=AG$3,Drivers!$AC11,0)))</f>
        <v>0</v>
      </c>
      <c r="AH7" s="62">
        <f>(IF(ISBLANK(Drivers!$AA11),0,IF(Drivers!$AA11=AH$3,Drivers!$AC11,0)))</f>
        <v>0</v>
      </c>
      <c r="AI7" s="60">
        <f>(IF(ISBLANK(Drivers!$AA11),0,IF(Drivers!$AA11=AI$3,Drivers!$AC11,0)))</f>
        <v>0</v>
      </c>
      <c r="AJ7" s="61">
        <f>(IF(ISBLANK(Drivers!$AA11),0,IF(Drivers!$AA11=AJ$3,Drivers!$AC11,0)))</f>
        <v>0</v>
      </c>
      <c r="AK7" s="61">
        <f>(IF(ISBLANK(Drivers!$AA11),0,IF(Drivers!$AA11=AK$3,Drivers!$AC11,0)))</f>
        <v>0</v>
      </c>
      <c r="AL7" s="61">
        <f>(IF(ISBLANK(Drivers!$AA11),0,IF(Drivers!$AA11=AL$3,Drivers!$AC11,0)))</f>
        <v>0</v>
      </c>
      <c r="AM7" s="61">
        <f>(IF(ISBLANK(Drivers!$AA11),0,IF(Drivers!$AA11=AM$3,Drivers!$AC11,0)))</f>
        <v>0</v>
      </c>
      <c r="AN7" s="61">
        <f>(IF(ISBLANK(Drivers!$AA11),0,IF(Drivers!$AA11=AN$3,Drivers!$AC11,0)))</f>
        <v>0</v>
      </c>
      <c r="AO7" s="61">
        <f>(IF(ISBLANK(Drivers!$AA11),0,IF(Drivers!$AA11=AO$3,Drivers!$AC11,0)))</f>
        <v>0</v>
      </c>
      <c r="AP7" s="61">
        <f>(IF(ISBLANK(Drivers!$AA11),0,IF(Drivers!$AA11=AP$3,Drivers!$AC11,0)))</f>
        <v>0</v>
      </c>
      <c r="AQ7" s="61">
        <f>(IF(ISBLANK(Drivers!$AA11),0,IF(Drivers!$AA11=AQ$3,Drivers!$AC11,0)))</f>
        <v>0</v>
      </c>
      <c r="AR7" s="61">
        <f>(IF(ISBLANK(Drivers!$AA11),0,IF(Drivers!$AA11=AR$3,Drivers!$AC11,0)))</f>
        <v>0</v>
      </c>
      <c r="AS7" s="61">
        <f>(IF(ISBLANK(Drivers!$AA11),0,IF(Drivers!$AA11=AS$3,Drivers!$AC11,0)))</f>
        <v>0</v>
      </c>
      <c r="AT7" s="62">
        <f>(IF(ISBLANK(Drivers!$AA11),0,IF(Drivers!$AA11=AT$3,Drivers!$AC11,0)))</f>
        <v>0</v>
      </c>
      <c r="AU7" s="60">
        <f>(IF(ISBLANK(Drivers!$AA11),0,IF(Drivers!$AA11=AU$3,Drivers!$AC11,0)))</f>
        <v>0</v>
      </c>
      <c r="AV7" s="61">
        <f>(IF(ISBLANK(Drivers!$AA11),0,IF(Drivers!$AA11=AV$3,Drivers!$AC11,0)))</f>
        <v>0</v>
      </c>
      <c r="AW7" s="61">
        <f>(IF(ISBLANK(Drivers!$AA11),0,IF(Drivers!$AA11=AW$3,Drivers!$AC11,0)))</f>
        <v>0</v>
      </c>
      <c r="AX7" s="61">
        <f>(IF(ISBLANK(Drivers!$AA11),0,IF(Drivers!$AA11=AX$3,Drivers!$AC11,0)))</f>
        <v>0</v>
      </c>
      <c r="AY7" s="61">
        <f>(IF(ISBLANK(Drivers!$AA11),0,IF(Drivers!$AA11=AY$3,Drivers!$AC11,0)))</f>
        <v>0</v>
      </c>
      <c r="AZ7" s="61">
        <f>(IF(ISBLANK(Drivers!$AA11),0,IF(Drivers!$AA11=AZ$3,Drivers!$AC11,0)))</f>
        <v>0</v>
      </c>
      <c r="BA7" s="61">
        <f>(IF(ISBLANK(Drivers!$AA11),0,IF(Drivers!$AA11=BA$3,Drivers!$AC11,0)))</f>
        <v>0</v>
      </c>
      <c r="BB7" s="61">
        <f>(IF(ISBLANK(Drivers!$AA11),0,IF(Drivers!$AA11=BB$3,Drivers!$AC11,0)))</f>
        <v>0</v>
      </c>
      <c r="BC7" s="61">
        <f>(IF(ISBLANK(Drivers!$AA11),0,IF(Drivers!$AA11=BC$3,Drivers!$AC11,0)))</f>
        <v>0</v>
      </c>
      <c r="BD7" s="61">
        <f>(IF(ISBLANK(Drivers!$AA11),0,IF(Drivers!$AA11=BD$3,Drivers!$AC11,0)))</f>
        <v>0</v>
      </c>
      <c r="BE7" s="61">
        <f>(IF(ISBLANK(Drivers!$AA11),0,IF(Drivers!$AA11=BE$3,Drivers!$AC11,0)))</f>
        <v>0</v>
      </c>
      <c r="BF7" s="62">
        <f>(IF(ISBLANK(Drivers!$AA11),0,IF(Drivers!$AA11=BF$3,Drivers!$AC11,0)))</f>
        <v>0</v>
      </c>
      <c r="BG7" s="60">
        <f>(IF(ISBLANK(Drivers!$AA11),0,IF(Drivers!$AA11=BG$3,Drivers!$AC11,0)))</f>
        <v>0</v>
      </c>
      <c r="BH7" s="61">
        <f>(IF(ISBLANK(Drivers!$AA11),0,IF(Drivers!$AA11=BH$3,Drivers!$AC11,0)))</f>
        <v>0</v>
      </c>
      <c r="BI7" s="61">
        <f>(IF(ISBLANK(Drivers!$AA11),0,IF(Drivers!$AA11=BI$3,Drivers!$AC11,0)))</f>
        <v>0</v>
      </c>
      <c r="BJ7" s="61">
        <f>(IF(ISBLANK(Drivers!$AA11),0,IF(Drivers!$AA11=BJ$3,Drivers!$AC11,0)))</f>
        <v>0</v>
      </c>
      <c r="BK7" s="61">
        <f>(IF(ISBLANK(Drivers!$AA11),0,IF(Drivers!$AA11=BK$3,Drivers!$AC11,0)))</f>
        <v>0</v>
      </c>
      <c r="BL7" s="61">
        <f>(IF(ISBLANK(Drivers!$AA11),0,IF(Drivers!$AA11=BL$3,Drivers!$AC11,0)))</f>
        <v>0</v>
      </c>
      <c r="BM7" s="61">
        <f>(IF(ISBLANK(Drivers!$AA11),0,IF(Drivers!$AA11=BM$3,Drivers!$AC11,0)))</f>
        <v>0</v>
      </c>
      <c r="BN7" s="61">
        <f>(IF(ISBLANK(Drivers!$AA11),0,IF(Drivers!$AA11=BN$3,Drivers!$AC11,0)))</f>
        <v>0</v>
      </c>
      <c r="BO7" s="61">
        <f>(IF(ISBLANK(Drivers!$AA11),0,IF(Drivers!$AA11=BO$3,Drivers!$AC11,0)))</f>
        <v>0</v>
      </c>
      <c r="BP7" s="61">
        <f>(IF(ISBLANK(Drivers!$AA11),0,IF(Drivers!$AA11=BP$3,Drivers!$AC11,0)))</f>
        <v>0</v>
      </c>
      <c r="BQ7" s="61">
        <f>(IF(ISBLANK(Drivers!$AA11),0,IF(Drivers!$AA11=BQ$3,Drivers!$AC11,0)))</f>
        <v>0</v>
      </c>
      <c r="BR7" s="62">
        <f>(IF(ISBLANK(Drivers!$AA11),0,IF(Drivers!$AA11=BR$3,Drivers!$AC11,0)))</f>
        <v>0</v>
      </c>
      <c r="BS7" s="46"/>
    </row>
    <row r="8" spans="1:75" x14ac:dyDescent="0.25">
      <c r="B8" s="58" t="str">
        <f>Drivers!Z12</f>
        <v>Improvements</v>
      </c>
      <c r="E8" s="59">
        <f t="shared" si="0"/>
        <v>75</v>
      </c>
      <c r="F8" s="59">
        <f t="shared" si="1"/>
        <v>0</v>
      </c>
      <c r="G8" s="59">
        <f t="shared" si="2"/>
        <v>0</v>
      </c>
      <c r="H8" s="59">
        <f t="shared" si="3"/>
        <v>0</v>
      </c>
      <c r="I8" s="59">
        <f t="shared" si="4"/>
        <v>0</v>
      </c>
      <c r="K8" s="60">
        <f>(IF(ISBLANK(Drivers!$AA12),0,IF(Drivers!$AA12=K$3,Drivers!$AC12,0)))</f>
        <v>0</v>
      </c>
      <c r="L8" s="61">
        <f>(IF(ISBLANK(Drivers!$AA12),0,IF(Drivers!$AA12=L$3,Drivers!$AC12,0)))</f>
        <v>0</v>
      </c>
      <c r="M8" s="61">
        <f>(IF(ISBLANK(Drivers!$AA12),0,IF(Drivers!$AA12=M$3,Drivers!$AC12,0)))</f>
        <v>75</v>
      </c>
      <c r="N8" s="61">
        <f>(IF(ISBLANK(Drivers!$AA12),0,IF(Drivers!$AA12=N$3,Drivers!$AC12,0)))</f>
        <v>0</v>
      </c>
      <c r="O8" s="61">
        <f>(IF(ISBLANK(Drivers!$AA12),0,IF(Drivers!$AA12=O$3,Drivers!$AC12,0)))</f>
        <v>0</v>
      </c>
      <c r="P8" s="61">
        <f>(IF(ISBLANK(Drivers!$AA12),0,IF(Drivers!$AA12=P$3,Drivers!$AC12,0)))</f>
        <v>0</v>
      </c>
      <c r="Q8" s="61">
        <f>(IF(ISBLANK(Drivers!$AA12),0,IF(Drivers!$AA12=Q$3,Drivers!$AC12,0)))</f>
        <v>0</v>
      </c>
      <c r="R8" s="61">
        <f>(IF(ISBLANK(Drivers!$AA12),0,IF(Drivers!$AA12=R$3,Drivers!$AC12,0)))</f>
        <v>0</v>
      </c>
      <c r="S8" s="61">
        <f>(IF(ISBLANK(Drivers!$AA12),0,IF(Drivers!$AA12=S$3,Drivers!$AC12,0)))</f>
        <v>0</v>
      </c>
      <c r="T8" s="61">
        <f>(IF(ISBLANK(Drivers!$AA12),0,IF(Drivers!$AA12=T$3,Drivers!$AC12,0)))</f>
        <v>0</v>
      </c>
      <c r="U8" s="61">
        <f>(IF(ISBLANK(Drivers!$AA12),0,IF(Drivers!$AA12=U$3,Drivers!$AC12,0)))</f>
        <v>0</v>
      </c>
      <c r="V8" s="62">
        <f>(IF(ISBLANK(Drivers!$AA12),0,IF(Drivers!$AA12=V$3,Drivers!$AC12,0)))</f>
        <v>0</v>
      </c>
      <c r="W8" s="60">
        <f>(IF(ISBLANK(Drivers!$AA12),0,IF(Drivers!$AA12=W$3,Drivers!$AC12,0)))</f>
        <v>0</v>
      </c>
      <c r="X8" s="61">
        <f>(IF(ISBLANK(Drivers!$AA12),0,IF(Drivers!$AA12=X$3,Drivers!$AC12,0)))</f>
        <v>0</v>
      </c>
      <c r="Y8" s="61">
        <f>(IF(ISBLANK(Drivers!$AA12),0,IF(Drivers!$AA12=Y$3,Drivers!$AC12,0)))</f>
        <v>0</v>
      </c>
      <c r="Z8" s="61">
        <f>(IF(ISBLANK(Drivers!$AA12),0,IF(Drivers!$AA12=Z$3,Drivers!$AC12,0)))</f>
        <v>0</v>
      </c>
      <c r="AA8" s="61">
        <f>(IF(ISBLANK(Drivers!$AA12),0,IF(Drivers!$AA12=AA$3,Drivers!$AC12,0)))</f>
        <v>0</v>
      </c>
      <c r="AB8" s="61">
        <f>(IF(ISBLANK(Drivers!$AA12),0,IF(Drivers!$AA12=AB$3,Drivers!$AC12,0)))</f>
        <v>0</v>
      </c>
      <c r="AC8" s="61">
        <f>(IF(ISBLANK(Drivers!$AA12),0,IF(Drivers!$AA12=AC$3,Drivers!$AC12,0)))</f>
        <v>0</v>
      </c>
      <c r="AD8" s="61">
        <f>(IF(ISBLANK(Drivers!$AA12),0,IF(Drivers!$AA12=AD$3,Drivers!$AC12,0)))</f>
        <v>0</v>
      </c>
      <c r="AE8" s="61">
        <f>(IF(ISBLANK(Drivers!$AA12),0,IF(Drivers!$AA12=AE$3,Drivers!$AC12,0)))</f>
        <v>0</v>
      </c>
      <c r="AF8" s="61">
        <f>(IF(ISBLANK(Drivers!$AA12),0,IF(Drivers!$AA12=AF$3,Drivers!$AC12,0)))</f>
        <v>0</v>
      </c>
      <c r="AG8" s="61">
        <f>(IF(ISBLANK(Drivers!$AA12),0,IF(Drivers!$AA12=AG$3,Drivers!$AC12,0)))</f>
        <v>0</v>
      </c>
      <c r="AH8" s="62">
        <f>(IF(ISBLANK(Drivers!$AA12),0,IF(Drivers!$AA12=AH$3,Drivers!$AC12,0)))</f>
        <v>0</v>
      </c>
      <c r="AI8" s="60">
        <f>(IF(ISBLANK(Drivers!$AA12),0,IF(Drivers!$AA12=AI$3,Drivers!$AC12,0)))</f>
        <v>0</v>
      </c>
      <c r="AJ8" s="61">
        <f>(IF(ISBLANK(Drivers!$AA12),0,IF(Drivers!$AA12=AJ$3,Drivers!$AC12,0)))</f>
        <v>0</v>
      </c>
      <c r="AK8" s="61">
        <f>(IF(ISBLANK(Drivers!$AA12),0,IF(Drivers!$AA12=AK$3,Drivers!$AC12,0)))</f>
        <v>0</v>
      </c>
      <c r="AL8" s="61">
        <f>(IF(ISBLANK(Drivers!$AA12),0,IF(Drivers!$AA12=AL$3,Drivers!$AC12,0)))</f>
        <v>0</v>
      </c>
      <c r="AM8" s="61">
        <f>(IF(ISBLANK(Drivers!$AA12),0,IF(Drivers!$AA12=AM$3,Drivers!$AC12,0)))</f>
        <v>0</v>
      </c>
      <c r="AN8" s="61">
        <f>(IF(ISBLANK(Drivers!$AA12),0,IF(Drivers!$AA12=AN$3,Drivers!$AC12,0)))</f>
        <v>0</v>
      </c>
      <c r="AO8" s="61">
        <f>(IF(ISBLANK(Drivers!$AA12),0,IF(Drivers!$AA12=AO$3,Drivers!$AC12,0)))</f>
        <v>0</v>
      </c>
      <c r="AP8" s="61">
        <f>(IF(ISBLANK(Drivers!$AA12),0,IF(Drivers!$AA12=AP$3,Drivers!$AC12,0)))</f>
        <v>0</v>
      </c>
      <c r="AQ8" s="61">
        <f>(IF(ISBLANK(Drivers!$AA12),0,IF(Drivers!$AA12=AQ$3,Drivers!$AC12,0)))</f>
        <v>0</v>
      </c>
      <c r="AR8" s="61">
        <f>(IF(ISBLANK(Drivers!$AA12),0,IF(Drivers!$AA12=AR$3,Drivers!$AC12,0)))</f>
        <v>0</v>
      </c>
      <c r="AS8" s="61">
        <f>(IF(ISBLANK(Drivers!$AA12),0,IF(Drivers!$AA12=AS$3,Drivers!$AC12,0)))</f>
        <v>0</v>
      </c>
      <c r="AT8" s="62">
        <f>(IF(ISBLANK(Drivers!$AA12),0,IF(Drivers!$AA12=AT$3,Drivers!$AC12,0)))</f>
        <v>0</v>
      </c>
      <c r="AU8" s="60">
        <f>(IF(ISBLANK(Drivers!$AA12),0,IF(Drivers!$AA12=AU$3,Drivers!$AC12,0)))</f>
        <v>0</v>
      </c>
      <c r="AV8" s="61">
        <f>(IF(ISBLANK(Drivers!$AA12),0,IF(Drivers!$AA12=AV$3,Drivers!$AC12,0)))</f>
        <v>0</v>
      </c>
      <c r="AW8" s="61">
        <f>(IF(ISBLANK(Drivers!$AA12),0,IF(Drivers!$AA12=AW$3,Drivers!$AC12,0)))</f>
        <v>0</v>
      </c>
      <c r="AX8" s="61">
        <f>(IF(ISBLANK(Drivers!$AA12),0,IF(Drivers!$AA12=AX$3,Drivers!$AC12,0)))</f>
        <v>0</v>
      </c>
      <c r="AY8" s="61">
        <f>(IF(ISBLANK(Drivers!$AA12),0,IF(Drivers!$AA12=AY$3,Drivers!$AC12,0)))</f>
        <v>0</v>
      </c>
      <c r="AZ8" s="61">
        <f>(IF(ISBLANK(Drivers!$AA12),0,IF(Drivers!$AA12=AZ$3,Drivers!$AC12,0)))</f>
        <v>0</v>
      </c>
      <c r="BA8" s="61">
        <f>(IF(ISBLANK(Drivers!$AA12),0,IF(Drivers!$AA12=BA$3,Drivers!$AC12,0)))</f>
        <v>0</v>
      </c>
      <c r="BB8" s="61">
        <f>(IF(ISBLANK(Drivers!$AA12),0,IF(Drivers!$AA12=BB$3,Drivers!$AC12,0)))</f>
        <v>0</v>
      </c>
      <c r="BC8" s="61">
        <f>(IF(ISBLANK(Drivers!$AA12),0,IF(Drivers!$AA12=BC$3,Drivers!$AC12,0)))</f>
        <v>0</v>
      </c>
      <c r="BD8" s="61">
        <f>(IF(ISBLANK(Drivers!$AA12),0,IF(Drivers!$AA12=BD$3,Drivers!$AC12,0)))</f>
        <v>0</v>
      </c>
      <c r="BE8" s="61">
        <f>(IF(ISBLANK(Drivers!$AA12),0,IF(Drivers!$AA12=BE$3,Drivers!$AC12,0)))</f>
        <v>0</v>
      </c>
      <c r="BF8" s="62">
        <f>(IF(ISBLANK(Drivers!$AA12),0,IF(Drivers!$AA12=BF$3,Drivers!$AC12,0)))</f>
        <v>0</v>
      </c>
      <c r="BG8" s="60">
        <f>(IF(ISBLANK(Drivers!$AA12),0,IF(Drivers!$AA12=BG$3,Drivers!$AC12,0)))</f>
        <v>0</v>
      </c>
      <c r="BH8" s="61">
        <f>(IF(ISBLANK(Drivers!$AA12),0,IF(Drivers!$AA12=BH$3,Drivers!$AC12,0)))</f>
        <v>0</v>
      </c>
      <c r="BI8" s="61">
        <f>(IF(ISBLANK(Drivers!$AA12),0,IF(Drivers!$AA12=BI$3,Drivers!$AC12,0)))</f>
        <v>0</v>
      </c>
      <c r="BJ8" s="61">
        <f>(IF(ISBLANK(Drivers!$AA12),0,IF(Drivers!$AA12=BJ$3,Drivers!$AC12,0)))</f>
        <v>0</v>
      </c>
      <c r="BK8" s="61">
        <f>(IF(ISBLANK(Drivers!$AA12),0,IF(Drivers!$AA12=BK$3,Drivers!$AC12,0)))</f>
        <v>0</v>
      </c>
      <c r="BL8" s="61">
        <f>(IF(ISBLANK(Drivers!$AA12),0,IF(Drivers!$AA12=BL$3,Drivers!$AC12,0)))</f>
        <v>0</v>
      </c>
      <c r="BM8" s="61">
        <f>(IF(ISBLANK(Drivers!$AA12),0,IF(Drivers!$AA12=BM$3,Drivers!$AC12,0)))</f>
        <v>0</v>
      </c>
      <c r="BN8" s="61">
        <f>(IF(ISBLANK(Drivers!$AA12),0,IF(Drivers!$AA12=BN$3,Drivers!$AC12,0)))</f>
        <v>0</v>
      </c>
      <c r="BO8" s="61">
        <f>(IF(ISBLANK(Drivers!$AA12),0,IF(Drivers!$AA12=BO$3,Drivers!$AC12,0)))</f>
        <v>0</v>
      </c>
      <c r="BP8" s="61">
        <f>(IF(ISBLANK(Drivers!$AA12),0,IF(Drivers!$AA12=BP$3,Drivers!$AC12,0)))</f>
        <v>0</v>
      </c>
      <c r="BQ8" s="61">
        <f>(IF(ISBLANK(Drivers!$AA12),0,IF(Drivers!$AA12=BQ$3,Drivers!$AC12,0)))</f>
        <v>0</v>
      </c>
      <c r="BR8" s="62">
        <f>(IF(ISBLANK(Drivers!$AA12),0,IF(Drivers!$AA12=BR$3,Drivers!$AC12,0)))</f>
        <v>0</v>
      </c>
      <c r="BS8" s="46"/>
    </row>
    <row r="9" spans="1:75" x14ac:dyDescent="0.25">
      <c r="B9" s="58" t="str">
        <f>Drivers!Z13</f>
        <v>Fixtures</v>
      </c>
      <c r="E9" s="59">
        <f t="shared" si="0"/>
        <v>100</v>
      </c>
      <c r="F9" s="59">
        <f t="shared" si="1"/>
        <v>0</v>
      </c>
      <c r="G9" s="59">
        <f t="shared" si="2"/>
        <v>0</v>
      </c>
      <c r="H9" s="59">
        <f t="shared" si="3"/>
        <v>0</v>
      </c>
      <c r="I9" s="59">
        <f t="shared" si="4"/>
        <v>0</v>
      </c>
      <c r="K9" s="60">
        <f>(IF(ISBLANK(Drivers!$AA13),0,IF(Drivers!$AA13=K$3,Drivers!$AC13,0)))</f>
        <v>0</v>
      </c>
      <c r="L9" s="61">
        <f>(IF(ISBLANK(Drivers!$AA13),0,IF(Drivers!$AA13=L$3,Drivers!$AC13,0)))</f>
        <v>0</v>
      </c>
      <c r="M9" s="61">
        <f>(IF(ISBLANK(Drivers!$AA13),0,IF(Drivers!$AA13=M$3,Drivers!$AC13,0)))</f>
        <v>0</v>
      </c>
      <c r="N9" s="61">
        <f>(IF(ISBLANK(Drivers!$AA13),0,IF(Drivers!$AA13=N$3,Drivers!$AC13,0)))</f>
        <v>0</v>
      </c>
      <c r="O9" s="61">
        <f>(IF(ISBLANK(Drivers!$AA13),0,IF(Drivers!$AA13=O$3,Drivers!$AC13,0)))</f>
        <v>0</v>
      </c>
      <c r="P9" s="61">
        <f>(IF(ISBLANK(Drivers!$AA13),0,IF(Drivers!$AA13=P$3,Drivers!$AC13,0)))</f>
        <v>100</v>
      </c>
      <c r="Q9" s="61">
        <f>(IF(ISBLANK(Drivers!$AA13),0,IF(Drivers!$AA13=Q$3,Drivers!$AC13,0)))</f>
        <v>0</v>
      </c>
      <c r="R9" s="61">
        <f>(IF(ISBLANK(Drivers!$AA13),0,IF(Drivers!$AA13=R$3,Drivers!$AC13,0)))</f>
        <v>0</v>
      </c>
      <c r="S9" s="61">
        <f>(IF(ISBLANK(Drivers!$AA13),0,IF(Drivers!$AA13=S$3,Drivers!$AC13,0)))</f>
        <v>0</v>
      </c>
      <c r="T9" s="61">
        <f>(IF(ISBLANK(Drivers!$AA13),0,IF(Drivers!$AA13=T$3,Drivers!$AC13,0)))</f>
        <v>0</v>
      </c>
      <c r="U9" s="61">
        <f>(IF(ISBLANK(Drivers!$AA13),0,IF(Drivers!$AA13=U$3,Drivers!$AC13,0)))</f>
        <v>0</v>
      </c>
      <c r="V9" s="62">
        <f>(IF(ISBLANK(Drivers!$AA13),0,IF(Drivers!$AA13=V$3,Drivers!$AC13,0)))</f>
        <v>0</v>
      </c>
      <c r="W9" s="60">
        <f>(IF(ISBLANK(Drivers!$AA13),0,IF(Drivers!$AA13=W$3,Drivers!$AC13,0)))</f>
        <v>0</v>
      </c>
      <c r="X9" s="61">
        <f>(IF(ISBLANK(Drivers!$AA13),0,IF(Drivers!$AA13=X$3,Drivers!$AC13,0)))</f>
        <v>0</v>
      </c>
      <c r="Y9" s="61">
        <f>(IF(ISBLANK(Drivers!$AA13),0,IF(Drivers!$AA13=Y$3,Drivers!$AC13,0)))</f>
        <v>0</v>
      </c>
      <c r="Z9" s="61">
        <f>(IF(ISBLANK(Drivers!$AA13),0,IF(Drivers!$AA13=Z$3,Drivers!$AC13,0)))</f>
        <v>0</v>
      </c>
      <c r="AA9" s="61">
        <f>(IF(ISBLANK(Drivers!$AA13),0,IF(Drivers!$AA13=AA$3,Drivers!$AC13,0)))</f>
        <v>0</v>
      </c>
      <c r="AB9" s="61">
        <f>(IF(ISBLANK(Drivers!$AA13),0,IF(Drivers!$AA13=AB$3,Drivers!$AC13,0)))</f>
        <v>0</v>
      </c>
      <c r="AC9" s="61">
        <f>(IF(ISBLANK(Drivers!$AA13),0,IF(Drivers!$AA13=AC$3,Drivers!$AC13,0)))</f>
        <v>0</v>
      </c>
      <c r="AD9" s="61">
        <f>(IF(ISBLANK(Drivers!$AA13),0,IF(Drivers!$AA13=AD$3,Drivers!$AC13,0)))</f>
        <v>0</v>
      </c>
      <c r="AE9" s="61">
        <f>(IF(ISBLANK(Drivers!$AA13),0,IF(Drivers!$AA13=AE$3,Drivers!$AC13,0)))</f>
        <v>0</v>
      </c>
      <c r="AF9" s="61">
        <f>(IF(ISBLANK(Drivers!$AA13),0,IF(Drivers!$AA13=AF$3,Drivers!$AC13,0)))</f>
        <v>0</v>
      </c>
      <c r="AG9" s="61">
        <f>(IF(ISBLANK(Drivers!$AA13),0,IF(Drivers!$AA13=AG$3,Drivers!$AC13,0)))</f>
        <v>0</v>
      </c>
      <c r="AH9" s="62">
        <f>(IF(ISBLANK(Drivers!$AA13),0,IF(Drivers!$AA13=AH$3,Drivers!$AC13,0)))</f>
        <v>0</v>
      </c>
      <c r="AI9" s="60">
        <f>(IF(ISBLANK(Drivers!$AA13),0,IF(Drivers!$AA13=AI$3,Drivers!$AC13,0)))</f>
        <v>0</v>
      </c>
      <c r="AJ9" s="61">
        <f>(IF(ISBLANK(Drivers!$AA13),0,IF(Drivers!$AA13=AJ$3,Drivers!$AC13,0)))</f>
        <v>0</v>
      </c>
      <c r="AK9" s="61">
        <f>(IF(ISBLANK(Drivers!$AA13),0,IF(Drivers!$AA13=AK$3,Drivers!$AC13,0)))</f>
        <v>0</v>
      </c>
      <c r="AL9" s="61">
        <f>(IF(ISBLANK(Drivers!$AA13),0,IF(Drivers!$AA13=AL$3,Drivers!$AC13,0)))</f>
        <v>0</v>
      </c>
      <c r="AM9" s="61">
        <f>(IF(ISBLANK(Drivers!$AA13),0,IF(Drivers!$AA13=AM$3,Drivers!$AC13,0)))</f>
        <v>0</v>
      </c>
      <c r="AN9" s="61">
        <f>(IF(ISBLANK(Drivers!$AA13),0,IF(Drivers!$AA13=AN$3,Drivers!$AC13,0)))</f>
        <v>0</v>
      </c>
      <c r="AO9" s="61">
        <f>(IF(ISBLANK(Drivers!$AA13),0,IF(Drivers!$AA13=AO$3,Drivers!$AC13,0)))</f>
        <v>0</v>
      </c>
      <c r="AP9" s="61">
        <f>(IF(ISBLANK(Drivers!$AA13),0,IF(Drivers!$AA13=AP$3,Drivers!$AC13,0)))</f>
        <v>0</v>
      </c>
      <c r="AQ9" s="61">
        <f>(IF(ISBLANK(Drivers!$AA13),0,IF(Drivers!$AA13=AQ$3,Drivers!$AC13,0)))</f>
        <v>0</v>
      </c>
      <c r="AR9" s="61">
        <f>(IF(ISBLANK(Drivers!$AA13),0,IF(Drivers!$AA13=AR$3,Drivers!$AC13,0)))</f>
        <v>0</v>
      </c>
      <c r="AS9" s="61">
        <f>(IF(ISBLANK(Drivers!$AA13),0,IF(Drivers!$AA13=AS$3,Drivers!$AC13,0)))</f>
        <v>0</v>
      </c>
      <c r="AT9" s="62">
        <f>(IF(ISBLANK(Drivers!$AA13),0,IF(Drivers!$AA13=AT$3,Drivers!$AC13,0)))</f>
        <v>0</v>
      </c>
      <c r="AU9" s="60">
        <f>(IF(ISBLANK(Drivers!$AA13),0,IF(Drivers!$AA13=AU$3,Drivers!$AC13,0)))</f>
        <v>0</v>
      </c>
      <c r="AV9" s="61">
        <f>(IF(ISBLANK(Drivers!$AA13),0,IF(Drivers!$AA13=AV$3,Drivers!$AC13,0)))</f>
        <v>0</v>
      </c>
      <c r="AW9" s="61">
        <f>(IF(ISBLANK(Drivers!$AA13),0,IF(Drivers!$AA13=AW$3,Drivers!$AC13,0)))</f>
        <v>0</v>
      </c>
      <c r="AX9" s="61">
        <f>(IF(ISBLANK(Drivers!$AA13),0,IF(Drivers!$AA13=AX$3,Drivers!$AC13,0)))</f>
        <v>0</v>
      </c>
      <c r="AY9" s="61">
        <f>(IF(ISBLANK(Drivers!$AA13),0,IF(Drivers!$AA13=AY$3,Drivers!$AC13,0)))</f>
        <v>0</v>
      </c>
      <c r="AZ9" s="61">
        <f>(IF(ISBLANK(Drivers!$AA13),0,IF(Drivers!$AA13=AZ$3,Drivers!$AC13,0)))</f>
        <v>0</v>
      </c>
      <c r="BA9" s="61">
        <f>(IF(ISBLANK(Drivers!$AA13),0,IF(Drivers!$AA13=BA$3,Drivers!$AC13,0)))</f>
        <v>0</v>
      </c>
      <c r="BB9" s="61">
        <f>(IF(ISBLANK(Drivers!$AA13),0,IF(Drivers!$AA13=BB$3,Drivers!$AC13,0)))</f>
        <v>0</v>
      </c>
      <c r="BC9" s="61">
        <f>(IF(ISBLANK(Drivers!$AA13),0,IF(Drivers!$AA13=BC$3,Drivers!$AC13,0)))</f>
        <v>0</v>
      </c>
      <c r="BD9" s="61">
        <f>(IF(ISBLANK(Drivers!$AA13),0,IF(Drivers!$AA13=BD$3,Drivers!$AC13,0)))</f>
        <v>0</v>
      </c>
      <c r="BE9" s="61">
        <f>(IF(ISBLANK(Drivers!$AA13),0,IF(Drivers!$AA13=BE$3,Drivers!$AC13,0)))</f>
        <v>0</v>
      </c>
      <c r="BF9" s="62">
        <f>(IF(ISBLANK(Drivers!$AA13),0,IF(Drivers!$AA13=BF$3,Drivers!$AC13,0)))</f>
        <v>0</v>
      </c>
      <c r="BG9" s="60">
        <f>(IF(ISBLANK(Drivers!$AA13),0,IF(Drivers!$AA13=BG$3,Drivers!$AC13,0)))</f>
        <v>0</v>
      </c>
      <c r="BH9" s="61">
        <f>(IF(ISBLANK(Drivers!$AA13),0,IF(Drivers!$AA13=BH$3,Drivers!$AC13,0)))</f>
        <v>0</v>
      </c>
      <c r="BI9" s="61">
        <f>(IF(ISBLANK(Drivers!$AA13),0,IF(Drivers!$AA13=BI$3,Drivers!$AC13,0)))</f>
        <v>0</v>
      </c>
      <c r="BJ9" s="61">
        <f>(IF(ISBLANK(Drivers!$AA13),0,IF(Drivers!$AA13=BJ$3,Drivers!$AC13,0)))</f>
        <v>0</v>
      </c>
      <c r="BK9" s="61">
        <f>(IF(ISBLANK(Drivers!$AA13),0,IF(Drivers!$AA13=BK$3,Drivers!$AC13,0)))</f>
        <v>0</v>
      </c>
      <c r="BL9" s="61">
        <f>(IF(ISBLANK(Drivers!$AA13),0,IF(Drivers!$AA13=BL$3,Drivers!$AC13,0)))</f>
        <v>0</v>
      </c>
      <c r="BM9" s="61">
        <f>(IF(ISBLANK(Drivers!$AA13),0,IF(Drivers!$AA13=BM$3,Drivers!$AC13,0)))</f>
        <v>0</v>
      </c>
      <c r="BN9" s="61">
        <f>(IF(ISBLANK(Drivers!$AA13),0,IF(Drivers!$AA13=BN$3,Drivers!$AC13,0)))</f>
        <v>0</v>
      </c>
      <c r="BO9" s="61">
        <f>(IF(ISBLANK(Drivers!$AA13),0,IF(Drivers!$AA13=BO$3,Drivers!$AC13,0)))</f>
        <v>0</v>
      </c>
      <c r="BP9" s="61">
        <f>(IF(ISBLANK(Drivers!$AA13),0,IF(Drivers!$AA13=BP$3,Drivers!$AC13,0)))</f>
        <v>0</v>
      </c>
      <c r="BQ9" s="61">
        <f>(IF(ISBLANK(Drivers!$AA13),0,IF(Drivers!$AA13=BQ$3,Drivers!$AC13,0)))</f>
        <v>0</v>
      </c>
      <c r="BR9" s="62">
        <f>(IF(ISBLANK(Drivers!$AA13),0,IF(Drivers!$AA13=BR$3,Drivers!$AC13,0)))</f>
        <v>0</v>
      </c>
      <c r="BS9" s="46"/>
    </row>
    <row r="10" spans="1:75" x14ac:dyDescent="0.25">
      <c r="B10" s="58" t="str">
        <f>Drivers!Z14</f>
        <v>Renovations</v>
      </c>
      <c r="E10" s="59">
        <f t="shared" si="0"/>
        <v>75</v>
      </c>
      <c r="F10" s="59">
        <f t="shared" si="1"/>
        <v>0</v>
      </c>
      <c r="G10" s="59">
        <f t="shared" si="2"/>
        <v>0</v>
      </c>
      <c r="H10" s="59">
        <f t="shared" si="3"/>
        <v>0</v>
      </c>
      <c r="I10" s="59">
        <f t="shared" si="4"/>
        <v>0</v>
      </c>
      <c r="K10" s="60">
        <f>(IF(ISBLANK(Drivers!$AA14),0,IF(Drivers!$AA14=K$3,Drivers!$AC14,0)))</f>
        <v>75</v>
      </c>
      <c r="L10" s="61">
        <f>(IF(ISBLANK(Drivers!$AA14),0,IF(Drivers!$AA14=L$3,Drivers!$AC14,0)))</f>
        <v>0</v>
      </c>
      <c r="M10" s="61">
        <f>(IF(ISBLANK(Drivers!$AA14),0,IF(Drivers!$AA14=M$3,Drivers!$AC14,0)))</f>
        <v>0</v>
      </c>
      <c r="N10" s="61">
        <f>(IF(ISBLANK(Drivers!$AA14),0,IF(Drivers!$AA14=N$3,Drivers!$AC14,0)))</f>
        <v>0</v>
      </c>
      <c r="O10" s="61">
        <f>(IF(ISBLANK(Drivers!$AA14),0,IF(Drivers!$AA14=O$3,Drivers!$AC14,0)))</f>
        <v>0</v>
      </c>
      <c r="P10" s="61">
        <f>(IF(ISBLANK(Drivers!$AA14),0,IF(Drivers!$AA14=P$3,Drivers!$AC14,0)))</f>
        <v>0</v>
      </c>
      <c r="Q10" s="61">
        <f>(IF(ISBLANK(Drivers!$AA14),0,IF(Drivers!$AA14=Q$3,Drivers!$AC14,0)))</f>
        <v>0</v>
      </c>
      <c r="R10" s="61">
        <f>(IF(ISBLANK(Drivers!$AA14),0,IF(Drivers!$AA14=R$3,Drivers!$AC14,0)))</f>
        <v>0</v>
      </c>
      <c r="S10" s="61">
        <f>(IF(ISBLANK(Drivers!$AA14),0,IF(Drivers!$AA14=S$3,Drivers!$AC14,0)))</f>
        <v>0</v>
      </c>
      <c r="T10" s="61">
        <f>(IF(ISBLANK(Drivers!$AA14),0,IF(Drivers!$AA14=T$3,Drivers!$AC14,0)))</f>
        <v>0</v>
      </c>
      <c r="U10" s="61">
        <f>(IF(ISBLANK(Drivers!$AA14),0,IF(Drivers!$AA14=U$3,Drivers!$AC14,0)))</f>
        <v>0</v>
      </c>
      <c r="V10" s="62">
        <f>(IF(ISBLANK(Drivers!$AA14),0,IF(Drivers!$AA14=V$3,Drivers!$AC14,0)))</f>
        <v>0</v>
      </c>
      <c r="W10" s="60">
        <f>(IF(ISBLANK(Drivers!$AA14),0,IF(Drivers!$AA14=W$3,Drivers!$AC14,0)))</f>
        <v>0</v>
      </c>
      <c r="X10" s="61">
        <f>(IF(ISBLANK(Drivers!$AA14),0,IF(Drivers!$AA14=X$3,Drivers!$AC14,0)))</f>
        <v>0</v>
      </c>
      <c r="Y10" s="61">
        <f>(IF(ISBLANK(Drivers!$AA14),0,IF(Drivers!$AA14=Y$3,Drivers!$AC14,0)))</f>
        <v>0</v>
      </c>
      <c r="Z10" s="61">
        <f>(IF(ISBLANK(Drivers!$AA14),0,IF(Drivers!$AA14=Z$3,Drivers!$AC14,0)))</f>
        <v>0</v>
      </c>
      <c r="AA10" s="61">
        <f>(IF(ISBLANK(Drivers!$AA14),0,IF(Drivers!$AA14=AA$3,Drivers!$AC14,0)))</f>
        <v>0</v>
      </c>
      <c r="AB10" s="61">
        <f>(IF(ISBLANK(Drivers!$AA14),0,IF(Drivers!$AA14=AB$3,Drivers!$AC14,0)))</f>
        <v>0</v>
      </c>
      <c r="AC10" s="61">
        <f>(IF(ISBLANK(Drivers!$AA14),0,IF(Drivers!$AA14=AC$3,Drivers!$AC14,0)))</f>
        <v>0</v>
      </c>
      <c r="AD10" s="61">
        <f>(IF(ISBLANK(Drivers!$AA14),0,IF(Drivers!$AA14=AD$3,Drivers!$AC14,0)))</f>
        <v>0</v>
      </c>
      <c r="AE10" s="61">
        <f>(IF(ISBLANK(Drivers!$AA14),0,IF(Drivers!$AA14=AE$3,Drivers!$AC14,0)))</f>
        <v>0</v>
      </c>
      <c r="AF10" s="61">
        <f>(IF(ISBLANK(Drivers!$AA14),0,IF(Drivers!$AA14=AF$3,Drivers!$AC14,0)))</f>
        <v>0</v>
      </c>
      <c r="AG10" s="61">
        <f>(IF(ISBLANK(Drivers!$AA14),0,IF(Drivers!$AA14=AG$3,Drivers!$AC14,0)))</f>
        <v>0</v>
      </c>
      <c r="AH10" s="62">
        <f>(IF(ISBLANK(Drivers!$AA14),0,IF(Drivers!$AA14=AH$3,Drivers!$AC14,0)))</f>
        <v>0</v>
      </c>
      <c r="AI10" s="60">
        <f>(IF(ISBLANK(Drivers!$AA14),0,IF(Drivers!$AA14=AI$3,Drivers!$AC14,0)))</f>
        <v>0</v>
      </c>
      <c r="AJ10" s="61">
        <f>(IF(ISBLANK(Drivers!$AA14),0,IF(Drivers!$AA14=AJ$3,Drivers!$AC14,0)))</f>
        <v>0</v>
      </c>
      <c r="AK10" s="61">
        <f>(IF(ISBLANK(Drivers!$AA14),0,IF(Drivers!$AA14=AK$3,Drivers!$AC14,0)))</f>
        <v>0</v>
      </c>
      <c r="AL10" s="61">
        <f>(IF(ISBLANK(Drivers!$AA14),0,IF(Drivers!$AA14=AL$3,Drivers!$AC14,0)))</f>
        <v>0</v>
      </c>
      <c r="AM10" s="61">
        <f>(IF(ISBLANK(Drivers!$AA14),0,IF(Drivers!$AA14=AM$3,Drivers!$AC14,0)))</f>
        <v>0</v>
      </c>
      <c r="AN10" s="61">
        <f>(IF(ISBLANK(Drivers!$AA14),0,IF(Drivers!$AA14=AN$3,Drivers!$AC14,0)))</f>
        <v>0</v>
      </c>
      <c r="AO10" s="61">
        <f>(IF(ISBLANK(Drivers!$AA14),0,IF(Drivers!$AA14=AO$3,Drivers!$AC14,0)))</f>
        <v>0</v>
      </c>
      <c r="AP10" s="61">
        <f>(IF(ISBLANK(Drivers!$AA14),0,IF(Drivers!$AA14=AP$3,Drivers!$AC14,0)))</f>
        <v>0</v>
      </c>
      <c r="AQ10" s="61">
        <f>(IF(ISBLANK(Drivers!$AA14),0,IF(Drivers!$AA14=AQ$3,Drivers!$AC14,0)))</f>
        <v>0</v>
      </c>
      <c r="AR10" s="61">
        <f>(IF(ISBLANK(Drivers!$AA14),0,IF(Drivers!$AA14=AR$3,Drivers!$AC14,0)))</f>
        <v>0</v>
      </c>
      <c r="AS10" s="61">
        <f>(IF(ISBLANK(Drivers!$AA14),0,IF(Drivers!$AA14=AS$3,Drivers!$AC14,0)))</f>
        <v>0</v>
      </c>
      <c r="AT10" s="62">
        <f>(IF(ISBLANK(Drivers!$AA14),0,IF(Drivers!$AA14=AT$3,Drivers!$AC14,0)))</f>
        <v>0</v>
      </c>
      <c r="AU10" s="60">
        <f>(IF(ISBLANK(Drivers!$AA14),0,IF(Drivers!$AA14=AU$3,Drivers!$AC14,0)))</f>
        <v>0</v>
      </c>
      <c r="AV10" s="61">
        <f>(IF(ISBLANK(Drivers!$AA14),0,IF(Drivers!$AA14=AV$3,Drivers!$AC14,0)))</f>
        <v>0</v>
      </c>
      <c r="AW10" s="61">
        <f>(IF(ISBLANK(Drivers!$AA14),0,IF(Drivers!$AA14=AW$3,Drivers!$AC14,0)))</f>
        <v>0</v>
      </c>
      <c r="AX10" s="61">
        <f>(IF(ISBLANK(Drivers!$AA14),0,IF(Drivers!$AA14=AX$3,Drivers!$AC14,0)))</f>
        <v>0</v>
      </c>
      <c r="AY10" s="61">
        <f>(IF(ISBLANK(Drivers!$AA14),0,IF(Drivers!$AA14=AY$3,Drivers!$AC14,0)))</f>
        <v>0</v>
      </c>
      <c r="AZ10" s="61">
        <f>(IF(ISBLANK(Drivers!$AA14),0,IF(Drivers!$AA14=AZ$3,Drivers!$AC14,0)))</f>
        <v>0</v>
      </c>
      <c r="BA10" s="61">
        <f>(IF(ISBLANK(Drivers!$AA14),0,IF(Drivers!$AA14=BA$3,Drivers!$AC14,0)))</f>
        <v>0</v>
      </c>
      <c r="BB10" s="61">
        <f>(IF(ISBLANK(Drivers!$AA14),0,IF(Drivers!$AA14=BB$3,Drivers!$AC14,0)))</f>
        <v>0</v>
      </c>
      <c r="BC10" s="61">
        <f>(IF(ISBLANK(Drivers!$AA14),0,IF(Drivers!$AA14=BC$3,Drivers!$AC14,0)))</f>
        <v>0</v>
      </c>
      <c r="BD10" s="61">
        <f>(IF(ISBLANK(Drivers!$AA14),0,IF(Drivers!$AA14=BD$3,Drivers!$AC14,0)))</f>
        <v>0</v>
      </c>
      <c r="BE10" s="61">
        <f>(IF(ISBLANK(Drivers!$AA14),0,IF(Drivers!$AA14=BE$3,Drivers!$AC14,0)))</f>
        <v>0</v>
      </c>
      <c r="BF10" s="62">
        <f>(IF(ISBLANK(Drivers!$AA14),0,IF(Drivers!$AA14=BF$3,Drivers!$AC14,0)))</f>
        <v>0</v>
      </c>
      <c r="BG10" s="60">
        <f>(IF(ISBLANK(Drivers!$AA14),0,IF(Drivers!$AA14=BG$3,Drivers!$AC14,0)))</f>
        <v>0</v>
      </c>
      <c r="BH10" s="61">
        <f>(IF(ISBLANK(Drivers!$AA14),0,IF(Drivers!$AA14=BH$3,Drivers!$AC14,0)))</f>
        <v>0</v>
      </c>
      <c r="BI10" s="61">
        <f>(IF(ISBLANK(Drivers!$AA14),0,IF(Drivers!$AA14=BI$3,Drivers!$AC14,0)))</f>
        <v>0</v>
      </c>
      <c r="BJ10" s="61">
        <f>(IF(ISBLANK(Drivers!$AA14),0,IF(Drivers!$AA14=BJ$3,Drivers!$AC14,0)))</f>
        <v>0</v>
      </c>
      <c r="BK10" s="61">
        <f>(IF(ISBLANK(Drivers!$AA14),0,IF(Drivers!$AA14=BK$3,Drivers!$AC14,0)))</f>
        <v>0</v>
      </c>
      <c r="BL10" s="61">
        <f>(IF(ISBLANK(Drivers!$AA14),0,IF(Drivers!$AA14=BL$3,Drivers!$AC14,0)))</f>
        <v>0</v>
      </c>
      <c r="BM10" s="61">
        <f>(IF(ISBLANK(Drivers!$AA14),0,IF(Drivers!$AA14=BM$3,Drivers!$AC14,0)))</f>
        <v>0</v>
      </c>
      <c r="BN10" s="61">
        <f>(IF(ISBLANK(Drivers!$AA14),0,IF(Drivers!$AA14=BN$3,Drivers!$AC14,0)))</f>
        <v>0</v>
      </c>
      <c r="BO10" s="61">
        <f>(IF(ISBLANK(Drivers!$AA14),0,IF(Drivers!$AA14=BO$3,Drivers!$AC14,0)))</f>
        <v>0</v>
      </c>
      <c r="BP10" s="61">
        <f>(IF(ISBLANK(Drivers!$AA14),0,IF(Drivers!$AA14=BP$3,Drivers!$AC14,0)))</f>
        <v>0</v>
      </c>
      <c r="BQ10" s="61">
        <f>(IF(ISBLANK(Drivers!$AA14),0,IF(Drivers!$AA14=BQ$3,Drivers!$AC14,0)))</f>
        <v>0</v>
      </c>
      <c r="BR10" s="62">
        <f>(IF(ISBLANK(Drivers!$AA14),0,IF(Drivers!$AA14=BR$3,Drivers!$AC14,0)))</f>
        <v>0</v>
      </c>
      <c r="BS10" s="46"/>
    </row>
    <row r="11" spans="1:75" x14ac:dyDescent="0.25">
      <c r="B11" s="58" t="str">
        <f>Drivers!Z15</f>
        <v>Intel Property</v>
      </c>
      <c r="E11" s="59">
        <f t="shared" si="0"/>
        <v>50</v>
      </c>
      <c r="F11" s="59">
        <f t="shared" si="1"/>
        <v>0</v>
      </c>
      <c r="G11" s="59">
        <f t="shared" si="2"/>
        <v>0</v>
      </c>
      <c r="H11" s="59">
        <f t="shared" si="3"/>
        <v>0</v>
      </c>
      <c r="I11" s="59">
        <f t="shared" si="4"/>
        <v>0</v>
      </c>
      <c r="K11" s="60">
        <f>(IF(ISBLANK(Drivers!$AA15),0,IF(Drivers!$AA15=K$3,Drivers!$AC15,0)))</f>
        <v>0</v>
      </c>
      <c r="L11" s="61">
        <f>(IF(ISBLANK(Drivers!$AA15),0,IF(Drivers!$AA15=L$3,Drivers!$AC15,0)))</f>
        <v>0</v>
      </c>
      <c r="M11" s="61">
        <f>(IF(ISBLANK(Drivers!$AA15),0,IF(Drivers!$AA15=M$3,Drivers!$AC15,0)))</f>
        <v>0</v>
      </c>
      <c r="N11" s="61">
        <f>(IF(ISBLANK(Drivers!$AA15),0,IF(Drivers!$AA15=N$3,Drivers!$AC15,0)))</f>
        <v>0</v>
      </c>
      <c r="O11" s="61">
        <f>(IF(ISBLANK(Drivers!$AA15),0,IF(Drivers!$AA15=O$3,Drivers!$AC15,0)))</f>
        <v>0</v>
      </c>
      <c r="P11" s="61">
        <f>(IF(ISBLANK(Drivers!$AA15),0,IF(Drivers!$AA15=P$3,Drivers!$AC15,0)))</f>
        <v>50</v>
      </c>
      <c r="Q11" s="61">
        <f>(IF(ISBLANK(Drivers!$AA15),0,IF(Drivers!$AA15=Q$3,Drivers!$AC15,0)))</f>
        <v>0</v>
      </c>
      <c r="R11" s="61">
        <f>(IF(ISBLANK(Drivers!$AA15),0,IF(Drivers!$AA15=R$3,Drivers!$AC15,0)))</f>
        <v>0</v>
      </c>
      <c r="S11" s="61">
        <f>(IF(ISBLANK(Drivers!$AA15),0,IF(Drivers!$AA15=S$3,Drivers!$AC15,0)))</f>
        <v>0</v>
      </c>
      <c r="T11" s="61">
        <f>(IF(ISBLANK(Drivers!$AA15),0,IF(Drivers!$AA15=T$3,Drivers!$AC15,0)))</f>
        <v>0</v>
      </c>
      <c r="U11" s="61">
        <f>(IF(ISBLANK(Drivers!$AA15),0,IF(Drivers!$AA15=U$3,Drivers!$AC15,0)))</f>
        <v>0</v>
      </c>
      <c r="V11" s="62">
        <f>(IF(ISBLANK(Drivers!$AA15),0,IF(Drivers!$AA15=V$3,Drivers!$AC15,0)))</f>
        <v>0</v>
      </c>
      <c r="W11" s="60">
        <f>(IF(ISBLANK(Drivers!$AA15),0,IF(Drivers!$AA15=W$3,Drivers!$AC15,0)))</f>
        <v>0</v>
      </c>
      <c r="X11" s="61">
        <f>(IF(ISBLANK(Drivers!$AA15),0,IF(Drivers!$AA15=X$3,Drivers!$AC15,0)))</f>
        <v>0</v>
      </c>
      <c r="Y11" s="61">
        <f>(IF(ISBLANK(Drivers!$AA15),0,IF(Drivers!$AA15=Y$3,Drivers!$AC15,0)))</f>
        <v>0</v>
      </c>
      <c r="Z11" s="61">
        <f>(IF(ISBLANK(Drivers!$AA15),0,IF(Drivers!$AA15=Z$3,Drivers!$AC15,0)))</f>
        <v>0</v>
      </c>
      <c r="AA11" s="61">
        <f>(IF(ISBLANK(Drivers!$AA15),0,IF(Drivers!$AA15=AA$3,Drivers!$AC15,0)))</f>
        <v>0</v>
      </c>
      <c r="AB11" s="61">
        <f>(IF(ISBLANK(Drivers!$AA15),0,IF(Drivers!$AA15=AB$3,Drivers!$AC15,0)))</f>
        <v>0</v>
      </c>
      <c r="AC11" s="61">
        <f>(IF(ISBLANK(Drivers!$AA15),0,IF(Drivers!$AA15=AC$3,Drivers!$AC15,0)))</f>
        <v>0</v>
      </c>
      <c r="AD11" s="61">
        <f>(IF(ISBLANK(Drivers!$AA15),0,IF(Drivers!$AA15=AD$3,Drivers!$AC15,0)))</f>
        <v>0</v>
      </c>
      <c r="AE11" s="61">
        <f>(IF(ISBLANK(Drivers!$AA15),0,IF(Drivers!$AA15=AE$3,Drivers!$AC15,0)))</f>
        <v>0</v>
      </c>
      <c r="AF11" s="61">
        <f>(IF(ISBLANK(Drivers!$AA15),0,IF(Drivers!$AA15=AF$3,Drivers!$AC15,0)))</f>
        <v>0</v>
      </c>
      <c r="AG11" s="61">
        <f>(IF(ISBLANK(Drivers!$AA15),0,IF(Drivers!$AA15=AG$3,Drivers!$AC15,0)))</f>
        <v>0</v>
      </c>
      <c r="AH11" s="62">
        <f>(IF(ISBLANK(Drivers!$AA15),0,IF(Drivers!$AA15=AH$3,Drivers!$AC15,0)))</f>
        <v>0</v>
      </c>
      <c r="AI11" s="60">
        <f>(IF(ISBLANK(Drivers!$AA15),0,IF(Drivers!$AA15=AI$3,Drivers!$AC15,0)))</f>
        <v>0</v>
      </c>
      <c r="AJ11" s="61">
        <f>(IF(ISBLANK(Drivers!$AA15),0,IF(Drivers!$AA15=AJ$3,Drivers!$AC15,0)))</f>
        <v>0</v>
      </c>
      <c r="AK11" s="61">
        <f>(IF(ISBLANK(Drivers!$AA15),0,IF(Drivers!$AA15=AK$3,Drivers!$AC15,0)))</f>
        <v>0</v>
      </c>
      <c r="AL11" s="61">
        <f>(IF(ISBLANK(Drivers!$AA15),0,IF(Drivers!$AA15=AL$3,Drivers!$AC15,0)))</f>
        <v>0</v>
      </c>
      <c r="AM11" s="61">
        <f>(IF(ISBLANK(Drivers!$AA15),0,IF(Drivers!$AA15=AM$3,Drivers!$AC15,0)))</f>
        <v>0</v>
      </c>
      <c r="AN11" s="61">
        <f>(IF(ISBLANK(Drivers!$AA15),0,IF(Drivers!$AA15=AN$3,Drivers!$AC15,0)))</f>
        <v>0</v>
      </c>
      <c r="AO11" s="61">
        <f>(IF(ISBLANK(Drivers!$AA15),0,IF(Drivers!$AA15=AO$3,Drivers!$AC15,0)))</f>
        <v>0</v>
      </c>
      <c r="AP11" s="61">
        <f>(IF(ISBLANK(Drivers!$AA15),0,IF(Drivers!$AA15=AP$3,Drivers!$AC15,0)))</f>
        <v>0</v>
      </c>
      <c r="AQ11" s="61">
        <f>(IF(ISBLANK(Drivers!$AA15),0,IF(Drivers!$AA15=AQ$3,Drivers!$AC15,0)))</f>
        <v>0</v>
      </c>
      <c r="AR11" s="61">
        <f>(IF(ISBLANK(Drivers!$AA15),0,IF(Drivers!$AA15=AR$3,Drivers!$AC15,0)))</f>
        <v>0</v>
      </c>
      <c r="AS11" s="61">
        <f>(IF(ISBLANK(Drivers!$AA15),0,IF(Drivers!$AA15=AS$3,Drivers!$AC15,0)))</f>
        <v>0</v>
      </c>
      <c r="AT11" s="62">
        <f>(IF(ISBLANK(Drivers!$AA15),0,IF(Drivers!$AA15=AT$3,Drivers!$AC15,0)))</f>
        <v>0</v>
      </c>
      <c r="AU11" s="60">
        <f>(IF(ISBLANK(Drivers!$AA15),0,IF(Drivers!$AA15=AU$3,Drivers!$AC15,0)))</f>
        <v>0</v>
      </c>
      <c r="AV11" s="61">
        <f>(IF(ISBLANK(Drivers!$AA15),0,IF(Drivers!$AA15=AV$3,Drivers!$AC15,0)))</f>
        <v>0</v>
      </c>
      <c r="AW11" s="61">
        <f>(IF(ISBLANK(Drivers!$AA15),0,IF(Drivers!$AA15=AW$3,Drivers!$AC15,0)))</f>
        <v>0</v>
      </c>
      <c r="AX11" s="61">
        <f>(IF(ISBLANK(Drivers!$AA15),0,IF(Drivers!$AA15=AX$3,Drivers!$AC15,0)))</f>
        <v>0</v>
      </c>
      <c r="AY11" s="61">
        <f>(IF(ISBLANK(Drivers!$AA15),0,IF(Drivers!$AA15=AY$3,Drivers!$AC15,0)))</f>
        <v>0</v>
      </c>
      <c r="AZ11" s="61">
        <f>(IF(ISBLANK(Drivers!$AA15),0,IF(Drivers!$AA15=AZ$3,Drivers!$AC15,0)))</f>
        <v>0</v>
      </c>
      <c r="BA11" s="61">
        <f>(IF(ISBLANK(Drivers!$AA15),0,IF(Drivers!$AA15=BA$3,Drivers!$AC15,0)))</f>
        <v>0</v>
      </c>
      <c r="BB11" s="61">
        <f>(IF(ISBLANK(Drivers!$AA15),0,IF(Drivers!$AA15=BB$3,Drivers!$AC15,0)))</f>
        <v>0</v>
      </c>
      <c r="BC11" s="61">
        <f>(IF(ISBLANK(Drivers!$AA15),0,IF(Drivers!$AA15=BC$3,Drivers!$AC15,0)))</f>
        <v>0</v>
      </c>
      <c r="BD11" s="61">
        <f>(IF(ISBLANK(Drivers!$AA15),0,IF(Drivers!$AA15=BD$3,Drivers!$AC15,0)))</f>
        <v>0</v>
      </c>
      <c r="BE11" s="61">
        <f>(IF(ISBLANK(Drivers!$AA15),0,IF(Drivers!$AA15=BE$3,Drivers!$AC15,0)))</f>
        <v>0</v>
      </c>
      <c r="BF11" s="62">
        <f>(IF(ISBLANK(Drivers!$AA15),0,IF(Drivers!$AA15=BF$3,Drivers!$AC15,0)))</f>
        <v>0</v>
      </c>
      <c r="BG11" s="60">
        <f>(IF(ISBLANK(Drivers!$AA15),0,IF(Drivers!$AA15=BG$3,Drivers!$AC15,0)))</f>
        <v>0</v>
      </c>
      <c r="BH11" s="61">
        <f>(IF(ISBLANK(Drivers!$AA15),0,IF(Drivers!$AA15=BH$3,Drivers!$AC15,0)))</f>
        <v>0</v>
      </c>
      <c r="BI11" s="61">
        <f>(IF(ISBLANK(Drivers!$AA15),0,IF(Drivers!$AA15=BI$3,Drivers!$AC15,0)))</f>
        <v>0</v>
      </c>
      <c r="BJ11" s="61">
        <f>(IF(ISBLANK(Drivers!$AA15),0,IF(Drivers!$AA15=BJ$3,Drivers!$AC15,0)))</f>
        <v>0</v>
      </c>
      <c r="BK11" s="61">
        <f>(IF(ISBLANK(Drivers!$AA15),0,IF(Drivers!$AA15=BK$3,Drivers!$AC15,0)))</f>
        <v>0</v>
      </c>
      <c r="BL11" s="61">
        <f>(IF(ISBLANK(Drivers!$AA15),0,IF(Drivers!$AA15=BL$3,Drivers!$AC15,0)))</f>
        <v>0</v>
      </c>
      <c r="BM11" s="61">
        <f>(IF(ISBLANK(Drivers!$AA15),0,IF(Drivers!$AA15=BM$3,Drivers!$AC15,0)))</f>
        <v>0</v>
      </c>
      <c r="BN11" s="61">
        <f>(IF(ISBLANK(Drivers!$AA15),0,IF(Drivers!$AA15=BN$3,Drivers!$AC15,0)))</f>
        <v>0</v>
      </c>
      <c r="BO11" s="61">
        <f>(IF(ISBLANK(Drivers!$AA15),0,IF(Drivers!$AA15=BO$3,Drivers!$AC15,0)))</f>
        <v>0</v>
      </c>
      <c r="BP11" s="61">
        <f>(IF(ISBLANK(Drivers!$AA15),0,IF(Drivers!$AA15=BP$3,Drivers!$AC15,0)))</f>
        <v>0</v>
      </c>
      <c r="BQ11" s="61">
        <f>(IF(ISBLANK(Drivers!$AA15),0,IF(Drivers!$AA15=BQ$3,Drivers!$AC15,0)))</f>
        <v>0</v>
      </c>
      <c r="BR11" s="62">
        <f>(IF(ISBLANK(Drivers!$AA15),0,IF(Drivers!$AA15=BR$3,Drivers!$AC15,0)))</f>
        <v>0</v>
      </c>
      <c r="BS11" s="46"/>
    </row>
    <row r="12" spans="1:75" x14ac:dyDescent="0.25">
      <c r="B12" s="58" t="str">
        <f>Drivers!Z16</f>
        <v>Hardware</v>
      </c>
      <c r="E12" s="59">
        <f t="shared" si="0"/>
        <v>25</v>
      </c>
      <c r="F12" s="59">
        <f t="shared" si="1"/>
        <v>0</v>
      </c>
      <c r="G12" s="59">
        <f t="shared" si="2"/>
        <v>0</v>
      </c>
      <c r="H12" s="59">
        <f t="shared" si="3"/>
        <v>0</v>
      </c>
      <c r="I12" s="59">
        <f t="shared" si="4"/>
        <v>0</v>
      </c>
      <c r="K12" s="60"/>
      <c r="L12" s="61">
        <f>(IF(ISBLANK(Drivers!$AA16),0,IF(Drivers!$AA16=L$3,Drivers!$AC16,0)))</f>
        <v>0</v>
      </c>
      <c r="M12" s="61">
        <f>(IF(ISBLANK(Drivers!$AA16),0,IF(Drivers!$AA16=M$3,Drivers!$AC16,0)))</f>
        <v>0</v>
      </c>
      <c r="N12" s="61">
        <f>(IF(ISBLANK(Drivers!$AA16),0,IF(Drivers!$AA16=N$3,Drivers!$AC16,0)))</f>
        <v>0</v>
      </c>
      <c r="O12" s="61">
        <f>(IF(ISBLANK(Drivers!$AA16),0,IF(Drivers!$AA16=O$3,Drivers!$AC16,0)))</f>
        <v>0</v>
      </c>
      <c r="P12" s="61">
        <f>(IF(ISBLANK(Drivers!$AA16),0,IF(Drivers!$AA16=P$3,Drivers!$AC16,0)))</f>
        <v>25</v>
      </c>
      <c r="Q12" s="61">
        <f>(IF(ISBLANK(Drivers!$AA16),0,IF(Drivers!$AA16=Q$3,Drivers!$AC16,0)))</f>
        <v>0</v>
      </c>
      <c r="R12" s="61">
        <f>(IF(ISBLANK(Drivers!$AA16),0,IF(Drivers!$AA16=R$3,Drivers!$AC16,0)))</f>
        <v>0</v>
      </c>
      <c r="S12" s="61">
        <f>(IF(ISBLANK(Drivers!$AA16),0,IF(Drivers!$AA16=S$3,Drivers!$AC16,0)))</f>
        <v>0</v>
      </c>
      <c r="T12" s="61">
        <f>(IF(ISBLANK(Drivers!$AA16),0,IF(Drivers!$AA16=T$3,Drivers!$AC16,0)))</f>
        <v>0</v>
      </c>
      <c r="U12" s="61">
        <f>(IF(ISBLANK(Drivers!$AA16),0,IF(Drivers!$AA16=U$3,Drivers!$AC16,0)))</f>
        <v>0</v>
      </c>
      <c r="V12" s="62">
        <f>(IF(ISBLANK(Drivers!$AA16),0,IF(Drivers!$AA16=V$3,Drivers!$AC16,0)))</f>
        <v>0</v>
      </c>
      <c r="W12" s="60">
        <f>(IF(ISBLANK(Drivers!$AA16),0,IF(Drivers!$AA16=W$3,Drivers!$AC16,0)))</f>
        <v>0</v>
      </c>
      <c r="X12" s="61">
        <f>(IF(ISBLANK(Drivers!$AA16),0,IF(Drivers!$AA16=X$3,Drivers!$AC16,0)))</f>
        <v>0</v>
      </c>
      <c r="Y12" s="61">
        <f>(IF(ISBLANK(Drivers!$AA16),0,IF(Drivers!$AA16=Y$3,Drivers!$AC16,0)))</f>
        <v>0</v>
      </c>
      <c r="Z12" s="61">
        <f>(IF(ISBLANK(Drivers!$AA16),0,IF(Drivers!$AA16=Z$3,Drivers!$AC16,0)))</f>
        <v>0</v>
      </c>
      <c r="AA12" s="61">
        <f>(IF(ISBLANK(Drivers!$AA16),0,IF(Drivers!$AA16=AA$3,Drivers!$AC16,0)))</f>
        <v>0</v>
      </c>
      <c r="AB12" s="61">
        <f>(IF(ISBLANK(Drivers!$AA16),0,IF(Drivers!$AA16=AB$3,Drivers!$AC16,0)))</f>
        <v>0</v>
      </c>
      <c r="AC12" s="61">
        <f>(IF(ISBLANK(Drivers!$AA16),0,IF(Drivers!$AA16=AC$3,Drivers!$AC16,0)))</f>
        <v>0</v>
      </c>
      <c r="AD12" s="61">
        <f>(IF(ISBLANK(Drivers!$AA16),0,IF(Drivers!$AA16=AD$3,Drivers!$AC16,0)))</f>
        <v>0</v>
      </c>
      <c r="AE12" s="61">
        <f>(IF(ISBLANK(Drivers!$AA16),0,IF(Drivers!$AA16=AE$3,Drivers!$AC16,0)))</f>
        <v>0</v>
      </c>
      <c r="AF12" s="61">
        <f>(IF(ISBLANK(Drivers!$AA16),0,IF(Drivers!$AA16=AF$3,Drivers!$AC16,0)))</f>
        <v>0</v>
      </c>
      <c r="AG12" s="61">
        <f>(IF(ISBLANK(Drivers!$AA16),0,IF(Drivers!$AA16=AG$3,Drivers!$AC16,0)))</f>
        <v>0</v>
      </c>
      <c r="AH12" s="62">
        <f>(IF(ISBLANK(Drivers!$AA16),0,IF(Drivers!$AA16=AH$3,Drivers!$AC16,0)))</f>
        <v>0</v>
      </c>
      <c r="AI12" s="60">
        <f>(IF(ISBLANK(Drivers!$AA16),0,IF(Drivers!$AA16=AI$3,Drivers!$AC16,0)))</f>
        <v>0</v>
      </c>
      <c r="AJ12" s="61">
        <f>(IF(ISBLANK(Drivers!$AA16),0,IF(Drivers!$AA16=AJ$3,Drivers!$AC16,0)))</f>
        <v>0</v>
      </c>
      <c r="AK12" s="61">
        <f>(IF(ISBLANK(Drivers!$AA16),0,IF(Drivers!$AA16=AK$3,Drivers!$AC16,0)))</f>
        <v>0</v>
      </c>
      <c r="AL12" s="61">
        <f>(IF(ISBLANK(Drivers!$AA16),0,IF(Drivers!$AA16=AL$3,Drivers!$AC16,0)))</f>
        <v>0</v>
      </c>
      <c r="AM12" s="61">
        <f>(IF(ISBLANK(Drivers!$AA16),0,IF(Drivers!$AA16=AM$3,Drivers!$AC16,0)))</f>
        <v>0</v>
      </c>
      <c r="AN12" s="61">
        <f>(IF(ISBLANK(Drivers!$AA16),0,IF(Drivers!$AA16=AN$3,Drivers!$AC16,0)))</f>
        <v>0</v>
      </c>
      <c r="AO12" s="61">
        <f>(IF(ISBLANK(Drivers!$AA16),0,IF(Drivers!$AA16=AO$3,Drivers!$AC16,0)))</f>
        <v>0</v>
      </c>
      <c r="AP12" s="61">
        <f>(IF(ISBLANK(Drivers!$AA16),0,IF(Drivers!$AA16=AP$3,Drivers!$AC16,0)))</f>
        <v>0</v>
      </c>
      <c r="AQ12" s="61">
        <f>(IF(ISBLANK(Drivers!$AA16),0,IF(Drivers!$AA16=AQ$3,Drivers!$AC16,0)))</f>
        <v>0</v>
      </c>
      <c r="AR12" s="61">
        <f>(IF(ISBLANK(Drivers!$AA16),0,IF(Drivers!$AA16=AR$3,Drivers!$AC16,0)))</f>
        <v>0</v>
      </c>
      <c r="AS12" s="61">
        <f>(IF(ISBLANK(Drivers!$AA16),0,IF(Drivers!$AA16=AS$3,Drivers!$AC16,0)))</f>
        <v>0</v>
      </c>
      <c r="AT12" s="62">
        <f>(IF(ISBLANK(Drivers!$AA16),0,IF(Drivers!$AA16=AT$3,Drivers!$AC16,0)))</f>
        <v>0</v>
      </c>
      <c r="AU12" s="60">
        <f>(IF(ISBLANK(Drivers!$AA16),0,IF(Drivers!$AA16=AU$3,Drivers!$AC16,0)))</f>
        <v>0</v>
      </c>
      <c r="AV12" s="61">
        <f>(IF(ISBLANK(Drivers!$AA16),0,IF(Drivers!$AA16=AV$3,Drivers!$AC16,0)))</f>
        <v>0</v>
      </c>
      <c r="AW12" s="61">
        <f>(IF(ISBLANK(Drivers!$AA16),0,IF(Drivers!$AA16=AW$3,Drivers!$AC16,0)))</f>
        <v>0</v>
      </c>
      <c r="AX12" s="61">
        <f>(IF(ISBLANK(Drivers!$AA16),0,IF(Drivers!$AA16=AX$3,Drivers!$AC16,0)))</f>
        <v>0</v>
      </c>
      <c r="AY12" s="61">
        <f>(IF(ISBLANK(Drivers!$AA16),0,IF(Drivers!$AA16=AY$3,Drivers!$AC16,0)))</f>
        <v>0</v>
      </c>
      <c r="AZ12" s="61">
        <f>(IF(ISBLANK(Drivers!$AA16),0,IF(Drivers!$AA16=AZ$3,Drivers!$AC16,0)))</f>
        <v>0</v>
      </c>
      <c r="BA12" s="61">
        <f>(IF(ISBLANK(Drivers!$AA16),0,IF(Drivers!$AA16=BA$3,Drivers!$AC16,0)))</f>
        <v>0</v>
      </c>
      <c r="BB12" s="61">
        <f>(IF(ISBLANK(Drivers!$AA16),0,IF(Drivers!$AA16=BB$3,Drivers!$AC16,0)))</f>
        <v>0</v>
      </c>
      <c r="BC12" s="61">
        <f>(IF(ISBLANK(Drivers!$AA16),0,IF(Drivers!$AA16=BC$3,Drivers!$AC16,0)))</f>
        <v>0</v>
      </c>
      <c r="BD12" s="61">
        <f>(IF(ISBLANK(Drivers!$AA16),0,IF(Drivers!$AA16=BD$3,Drivers!$AC16,0)))</f>
        <v>0</v>
      </c>
      <c r="BE12" s="61">
        <f>(IF(ISBLANK(Drivers!$AA16),0,IF(Drivers!$AA16=BE$3,Drivers!$AC16,0)))</f>
        <v>0</v>
      </c>
      <c r="BF12" s="62">
        <f>(IF(ISBLANK(Drivers!$AA16),0,IF(Drivers!$AA16=BF$3,Drivers!$AC16,0)))</f>
        <v>0</v>
      </c>
      <c r="BG12" s="60">
        <f>(IF(ISBLANK(Drivers!$AA16),0,IF(Drivers!$AA16=BG$3,Drivers!$AC16,0)))</f>
        <v>0</v>
      </c>
      <c r="BH12" s="61">
        <f>(IF(ISBLANK(Drivers!$AA16),0,IF(Drivers!$AA16=BH$3,Drivers!$AC16,0)))</f>
        <v>0</v>
      </c>
      <c r="BI12" s="61">
        <f>(IF(ISBLANK(Drivers!$AA16),0,IF(Drivers!$AA16=BI$3,Drivers!$AC16,0)))</f>
        <v>0</v>
      </c>
      <c r="BJ12" s="61">
        <f>(IF(ISBLANK(Drivers!$AA16),0,IF(Drivers!$AA16=BJ$3,Drivers!$AC16,0)))</f>
        <v>0</v>
      </c>
      <c r="BK12" s="61">
        <f>(IF(ISBLANK(Drivers!$AA16),0,IF(Drivers!$AA16=BK$3,Drivers!$AC16,0)))</f>
        <v>0</v>
      </c>
      <c r="BL12" s="61">
        <f>(IF(ISBLANK(Drivers!$AA16),0,IF(Drivers!$AA16=BL$3,Drivers!$AC16,0)))</f>
        <v>0</v>
      </c>
      <c r="BM12" s="61">
        <f>(IF(ISBLANK(Drivers!$AA16),0,IF(Drivers!$AA16=BM$3,Drivers!$AC16,0)))</f>
        <v>0</v>
      </c>
      <c r="BN12" s="61">
        <f>(IF(ISBLANK(Drivers!$AA16),0,IF(Drivers!$AA16=BN$3,Drivers!$AC16,0)))</f>
        <v>0</v>
      </c>
      <c r="BO12" s="61">
        <f>(IF(ISBLANK(Drivers!$AA16),0,IF(Drivers!$AA16=BO$3,Drivers!$AC16,0)))</f>
        <v>0</v>
      </c>
      <c r="BP12" s="61">
        <f>(IF(ISBLANK(Drivers!$AA16),0,IF(Drivers!$AA16=BP$3,Drivers!$AC16,0)))</f>
        <v>0</v>
      </c>
      <c r="BQ12" s="61">
        <f>(IF(ISBLANK(Drivers!$AA16),0,IF(Drivers!$AA16=BQ$3,Drivers!$AC16,0)))</f>
        <v>0</v>
      </c>
      <c r="BR12" s="62">
        <f>(IF(ISBLANK(Drivers!$AA16),0,IF(Drivers!$AA16=BR$3,Drivers!$AC16,0)))</f>
        <v>0</v>
      </c>
      <c r="BS12" s="46"/>
    </row>
    <row r="13" spans="1:75" x14ac:dyDescent="0.25">
      <c r="B13" s="58" t="str">
        <f>Drivers!Z17</f>
        <v>Systems</v>
      </c>
      <c r="E13" s="59">
        <f t="shared" si="0"/>
        <v>10</v>
      </c>
      <c r="F13" s="59">
        <f t="shared" si="1"/>
        <v>0</v>
      </c>
      <c r="G13" s="59">
        <f t="shared" si="2"/>
        <v>0</v>
      </c>
      <c r="H13" s="59">
        <f t="shared" si="3"/>
        <v>0</v>
      </c>
      <c r="I13" s="59">
        <f t="shared" si="4"/>
        <v>0</v>
      </c>
      <c r="K13" s="60">
        <f>(IF(ISBLANK(Drivers!$AA17),0,IF(Drivers!$AA17=K$3,Drivers!$AC17,0)))</f>
        <v>0</v>
      </c>
      <c r="L13" s="61">
        <f>(IF(ISBLANK(Drivers!$AA17),0,IF(Drivers!$AA17=L$3,Drivers!$AC17,0)))</f>
        <v>0</v>
      </c>
      <c r="M13" s="61">
        <f>(IF(ISBLANK(Drivers!$AA17),0,IF(Drivers!$AA17=M$3,Drivers!$AC17,0)))</f>
        <v>0</v>
      </c>
      <c r="N13" s="61">
        <f>(IF(ISBLANK(Drivers!$AA17),0,IF(Drivers!$AA17=N$3,Drivers!$AC17,0)))</f>
        <v>0</v>
      </c>
      <c r="O13" s="61">
        <f>(IF(ISBLANK(Drivers!$AA17),0,IF(Drivers!$AA17=O$3,Drivers!$AC17,0)))</f>
        <v>0</v>
      </c>
      <c r="P13" s="61">
        <f>(IF(ISBLANK(Drivers!$AA17),0,IF(Drivers!$AA17=P$3,Drivers!$AC17,0)))</f>
        <v>0</v>
      </c>
      <c r="Q13" s="61">
        <f>(IF(ISBLANK(Drivers!$AA17),0,IF(Drivers!$AA17=Q$3,Drivers!$AC17,0)))</f>
        <v>0</v>
      </c>
      <c r="R13" s="61">
        <f>(IF(ISBLANK(Drivers!$AA17),0,IF(Drivers!$AA17=R$3,Drivers!$AC17,0)))</f>
        <v>0</v>
      </c>
      <c r="S13" s="61">
        <f>(IF(ISBLANK(Drivers!$AA17),0,IF(Drivers!$AA17=S$3,Drivers!$AC17,0)))</f>
        <v>10</v>
      </c>
      <c r="T13" s="61">
        <f>(IF(ISBLANK(Drivers!$AA17),0,IF(Drivers!$AA17=T$3,Drivers!$AC17,0)))</f>
        <v>0</v>
      </c>
      <c r="U13" s="61">
        <f>(IF(ISBLANK(Drivers!$AA17),0,IF(Drivers!$AA17=U$3,Drivers!$AC17,0)))</f>
        <v>0</v>
      </c>
      <c r="V13" s="62">
        <f>(IF(ISBLANK(Drivers!$AA17),0,IF(Drivers!$AA17=V$3,Drivers!$AC17,0)))</f>
        <v>0</v>
      </c>
      <c r="W13" s="60">
        <f>(IF(ISBLANK(Drivers!$AA17),0,IF(Drivers!$AA17=W$3,Drivers!$AC17,0)))</f>
        <v>0</v>
      </c>
      <c r="X13" s="61">
        <f>(IF(ISBLANK(Drivers!$AA17),0,IF(Drivers!$AA17=X$3,Drivers!$AC17,0)))</f>
        <v>0</v>
      </c>
      <c r="Y13" s="61">
        <f>(IF(ISBLANK(Drivers!$AA17),0,IF(Drivers!$AA17=Y$3,Drivers!$AC17,0)))</f>
        <v>0</v>
      </c>
      <c r="Z13" s="61">
        <f>(IF(ISBLANK(Drivers!$AA17),0,IF(Drivers!$AA17=Z$3,Drivers!$AC17,0)))</f>
        <v>0</v>
      </c>
      <c r="AA13" s="61">
        <f>(IF(ISBLANK(Drivers!$AA17),0,IF(Drivers!$AA17=AA$3,Drivers!$AC17,0)))</f>
        <v>0</v>
      </c>
      <c r="AB13" s="61">
        <f>(IF(ISBLANK(Drivers!$AA17),0,IF(Drivers!$AA17=AB$3,Drivers!$AC17,0)))</f>
        <v>0</v>
      </c>
      <c r="AC13" s="61">
        <f>(IF(ISBLANK(Drivers!$AA17),0,IF(Drivers!$AA17=AC$3,Drivers!$AC17,0)))</f>
        <v>0</v>
      </c>
      <c r="AD13" s="61">
        <f>(IF(ISBLANK(Drivers!$AA17),0,IF(Drivers!$AA17=AD$3,Drivers!$AC17,0)))</f>
        <v>0</v>
      </c>
      <c r="AE13" s="61">
        <f>(IF(ISBLANK(Drivers!$AA17),0,IF(Drivers!$AA17=AE$3,Drivers!$AC17,0)))</f>
        <v>0</v>
      </c>
      <c r="AF13" s="61">
        <f>(IF(ISBLANK(Drivers!$AA17),0,IF(Drivers!$AA17=AF$3,Drivers!$AC17,0)))</f>
        <v>0</v>
      </c>
      <c r="AG13" s="61">
        <f>(IF(ISBLANK(Drivers!$AA17),0,IF(Drivers!$AA17=AG$3,Drivers!$AC17,0)))</f>
        <v>0</v>
      </c>
      <c r="AH13" s="62">
        <f>(IF(ISBLANK(Drivers!$AA17),0,IF(Drivers!$AA17=AH$3,Drivers!$AC17,0)))</f>
        <v>0</v>
      </c>
      <c r="AI13" s="60">
        <f>(IF(ISBLANK(Drivers!$AA17),0,IF(Drivers!$AA17=AI$3,Drivers!$AC17,0)))</f>
        <v>0</v>
      </c>
      <c r="AJ13" s="61">
        <f>(IF(ISBLANK(Drivers!$AA17),0,IF(Drivers!$AA17=AJ$3,Drivers!$AC17,0)))</f>
        <v>0</v>
      </c>
      <c r="AK13" s="61">
        <f>(IF(ISBLANK(Drivers!$AA17),0,IF(Drivers!$AA17=AK$3,Drivers!$AC17,0)))</f>
        <v>0</v>
      </c>
      <c r="AL13" s="61">
        <f>(IF(ISBLANK(Drivers!$AA17),0,IF(Drivers!$AA17=AL$3,Drivers!$AC17,0)))</f>
        <v>0</v>
      </c>
      <c r="AM13" s="61">
        <f>(IF(ISBLANK(Drivers!$AA17),0,IF(Drivers!$AA17=AM$3,Drivers!$AC17,0)))</f>
        <v>0</v>
      </c>
      <c r="AN13" s="61">
        <f>(IF(ISBLANK(Drivers!$AA17),0,IF(Drivers!$AA17=AN$3,Drivers!$AC17,0)))</f>
        <v>0</v>
      </c>
      <c r="AO13" s="61">
        <f>(IF(ISBLANK(Drivers!$AA17),0,IF(Drivers!$AA17=AO$3,Drivers!$AC17,0)))</f>
        <v>0</v>
      </c>
      <c r="AP13" s="61">
        <f>(IF(ISBLANK(Drivers!$AA17),0,IF(Drivers!$AA17=AP$3,Drivers!$AC17,0)))</f>
        <v>0</v>
      </c>
      <c r="AQ13" s="61">
        <f>(IF(ISBLANK(Drivers!$AA17),0,IF(Drivers!$AA17=AQ$3,Drivers!$AC17,0)))</f>
        <v>0</v>
      </c>
      <c r="AR13" s="61">
        <f>(IF(ISBLANK(Drivers!$AA17),0,IF(Drivers!$AA17=AR$3,Drivers!$AC17,0)))</f>
        <v>0</v>
      </c>
      <c r="AS13" s="61">
        <f>(IF(ISBLANK(Drivers!$AA17),0,IF(Drivers!$AA17=AS$3,Drivers!$AC17,0)))</f>
        <v>0</v>
      </c>
      <c r="AT13" s="62">
        <f>(IF(ISBLANK(Drivers!$AA17),0,IF(Drivers!$AA17=AT$3,Drivers!$AC17,0)))</f>
        <v>0</v>
      </c>
      <c r="AU13" s="60">
        <f>(IF(ISBLANK(Drivers!$AA17),0,IF(Drivers!$AA17=AU$3,Drivers!$AC17,0)))</f>
        <v>0</v>
      </c>
      <c r="AV13" s="61">
        <f>(IF(ISBLANK(Drivers!$AA17),0,IF(Drivers!$AA17=AV$3,Drivers!$AC17,0)))</f>
        <v>0</v>
      </c>
      <c r="AW13" s="61">
        <f>(IF(ISBLANK(Drivers!$AA17),0,IF(Drivers!$AA17=AW$3,Drivers!$AC17,0)))</f>
        <v>0</v>
      </c>
      <c r="AX13" s="61">
        <f>(IF(ISBLANK(Drivers!$AA17),0,IF(Drivers!$AA17=AX$3,Drivers!$AC17,0)))</f>
        <v>0</v>
      </c>
      <c r="AY13" s="61">
        <f>(IF(ISBLANK(Drivers!$AA17),0,IF(Drivers!$AA17=AY$3,Drivers!$AC17,0)))</f>
        <v>0</v>
      </c>
      <c r="AZ13" s="61">
        <f>(IF(ISBLANK(Drivers!$AA17),0,IF(Drivers!$AA17=AZ$3,Drivers!$AC17,0)))</f>
        <v>0</v>
      </c>
      <c r="BA13" s="61">
        <f>(IF(ISBLANK(Drivers!$AA17),0,IF(Drivers!$AA17=BA$3,Drivers!$AC17,0)))</f>
        <v>0</v>
      </c>
      <c r="BB13" s="61">
        <f>(IF(ISBLANK(Drivers!$AA17),0,IF(Drivers!$AA17=BB$3,Drivers!$AC17,0)))</f>
        <v>0</v>
      </c>
      <c r="BC13" s="61">
        <f>(IF(ISBLANK(Drivers!$AA17),0,IF(Drivers!$AA17=BC$3,Drivers!$AC17,0)))</f>
        <v>0</v>
      </c>
      <c r="BD13" s="61">
        <f>(IF(ISBLANK(Drivers!$AA17),0,IF(Drivers!$AA17=BD$3,Drivers!$AC17,0)))</f>
        <v>0</v>
      </c>
      <c r="BE13" s="61">
        <f>(IF(ISBLANK(Drivers!$AA17),0,IF(Drivers!$AA17=BE$3,Drivers!$AC17,0)))</f>
        <v>0</v>
      </c>
      <c r="BF13" s="62">
        <f>(IF(ISBLANK(Drivers!$AA17),0,IF(Drivers!$AA17=BF$3,Drivers!$AC17,0)))</f>
        <v>0</v>
      </c>
      <c r="BG13" s="60">
        <f>(IF(ISBLANK(Drivers!$AA17),0,IF(Drivers!$AA17=BG$3,Drivers!$AC17,0)))</f>
        <v>0</v>
      </c>
      <c r="BH13" s="61">
        <f>(IF(ISBLANK(Drivers!$AA17),0,IF(Drivers!$AA17=BH$3,Drivers!$AC17,0)))</f>
        <v>0</v>
      </c>
      <c r="BI13" s="61">
        <f>(IF(ISBLANK(Drivers!$AA17),0,IF(Drivers!$AA17=BI$3,Drivers!$AC17,0)))</f>
        <v>0</v>
      </c>
      <c r="BJ13" s="61">
        <f>(IF(ISBLANK(Drivers!$AA17),0,IF(Drivers!$AA17=BJ$3,Drivers!$AC17,0)))</f>
        <v>0</v>
      </c>
      <c r="BK13" s="61">
        <f>(IF(ISBLANK(Drivers!$AA17),0,IF(Drivers!$AA17=BK$3,Drivers!$AC17,0)))</f>
        <v>0</v>
      </c>
      <c r="BL13" s="61">
        <f>(IF(ISBLANK(Drivers!$AA17),0,IF(Drivers!$AA17=BL$3,Drivers!$AC17,0)))</f>
        <v>0</v>
      </c>
      <c r="BM13" s="61">
        <f>(IF(ISBLANK(Drivers!$AA17),0,IF(Drivers!$AA17=BM$3,Drivers!$AC17,0)))</f>
        <v>0</v>
      </c>
      <c r="BN13" s="61">
        <f>(IF(ISBLANK(Drivers!$AA17),0,IF(Drivers!$AA17=BN$3,Drivers!$AC17,0)))</f>
        <v>0</v>
      </c>
      <c r="BO13" s="61">
        <f>(IF(ISBLANK(Drivers!$AA17),0,IF(Drivers!$AA17=BO$3,Drivers!$AC17,0)))</f>
        <v>0</v>
      </c>
      <c r="BP13" s="61">
        <f>(IF(ISBLANK(Drivers!$AA17),0,IF(Drivers!$AA17=BP$3,Drivers!$AC17,0)))</f>
        <v>0</v>
      </c>
      <c r="BQ13" s="61">
        <f>(IF(ISBLANK(Drivers!$AA17),0,IF(Drivers!$AA17=BQ$3,Drivers!$AC17,0)))</f>
        <v>0</v>
      </c>
      <c r="BR13" s="62">
        <f>(IF(ISBLANK(Drivers!$AA17),0,IF(Drivers!$AA17=BR$3,Drivers!$AC17,0)))</f>
        <v>0</v>
      </c>
      <c r="BS13" s="46"/>
    </row>
    <row r="14" spans="1:75" x14ac:dyDescent="0.25">
      <c r="B14" s="58" t="str">
        <f>Drivers!Z18</f>
        <v>Vehicles</v>
      </c>
      <c r="E14" s="59">
        <f t="shared" si="0"/>
        <v>25</v>
      </c>
      <c r="F14" s="59">
        <f t="shared" si="1"/>
        <v>0</v>
      </c>
      <c r="G14" s="59">
        <f t="shared" si="2"/>
        <v>0</v>
      </c>
      <c r="H14" s="59">
        <f t="shared" si="3"/>
        <v>0</v>
      </c>
      <c r="I14" s="59">
        <f t="shared" si="4"/>
        <v>0</v>
      </c>
      <c r="K14" s="60">
        <f>(IF(ISBLANK(Drivers!$AA18),0,IF(Drivers!$AA18=K$3,Drivers!$AC18,0)))</f>
        <v>0</v>
      </c>
      <c r="L14" s="61">
        <f>(IF(ISBLANK(Drivers!$AA18),0,IF(Drivers!$AA18=L$3,Drivers!$AC18,0)))</f>
        <v>0</v>
      </c>
      <c r="M14" s="61">
        <f>(IF(ISBLANK(Drivers!$AA18),0,IF(Drivers!$AA18=M$3,Drivers!$AC18,0)))</f>
        <v>0</v>
      </c>
      <c r="N14" s="61">
        <f>(IF(ISBLANK(Drivers!$AA18),0,IF(Drivers!$AA18=N$3,Drivers!$AC18,0)))</f>
        <v>0</v>
      </c>
      <c r="O14" s="61">
        <f>(IF(ISBLANK(Drivers!$AA18),0,IF(Drivers!$AA18=O$3,Drivers!$AC18,0)))</f>
        <v>0</v>
      </c>
      <c r="P14" s="61">
        <f>(IF(ISBLANK(Drivers!$AA18),0,IF(Drivers!$AA18=P$3,Drivers!$AC18,0)))</f>
        <v>0</v>
      </c>
      <c r="Q14" s="61">
        <f>(IF(ISBLANK(Drivers!$AA18),0,IF(Drivers!$AA18=Q$3,Drivers!$AC18,0)))</f>
        <v>0</v>
      </c>
      <c r="R14" s="61">
        <f>(IF(ISBLANK(Drivers!$AA18),0,IF(Drivers!$AA18=R$3,Drivers!$AC18,0)))</f>
        <v>0</v>
      </c>
      <c r="S14" s="61">
        <f>(IF(ISBLANK(Drivers!$AA18),0,IF(Drivers!$AA18=S$3,Drivers!$AC18,0)))</f>
        <v>25</v>
      </c>
      <c r="T14" s="61">
        <f>(IF(ISBLANK(Drivers!$AA18),0,IF(Drivers!$AA18=T$3,Drivers!$AC18,0)))</f>
        <v>0</v>
      </c>
      <c r="U14" s="61">
        <f>(IF(ISBLANK(Drivers!$AA18),0,IF(Drivers!$AA18=U$3,Drivers!$AC18,0)))</f>
        <v>0</v>
      </c>
      <c r="V14" s="62">
        <f>(IF(ISBLANK(Drivers!$AA18),0,IF(Drivers!$AA18=V$3,Drivers!$AC18,0)))</f>
        <v>0</v>
      </c>
      <c r="W14" s="60">
        <f>(IF(ISBLANK(Drivers!$AA18),0,IF(Drivers!$AA18=W$3,Drivers!$AC18,0)))</f>
        <v>0</v>
      </c>
      <c r="X14" s="61">
        <f>(IF(ISBLANK(Drivers!$AA18),0,IF(Drivers!$AA18=X$3,Drivers!$AC18,0)))</f>
        <v>0</v>
      </c>
      <c r="Y14" s="61">
        <f>(IF(ISBLANK(Drivers!$AA18),0,IF(Drivers!$AA18=Y$3,Drivers!$AC18,0)))</f>
        <v>0</v>
      </c>
      <c r="Z14" s="61">
        <f>(IF(ISBLANK(Drivers!$AA18),0,IF(Drivers!$AA18=Z$3,Drivers!$AC18,0)))</f>
        <v>0</v>
      </c>
      <c r="AA14" s="61">
        <f>(IF(ISBLANK(Drivers!$AA18),0,IF(Drivers!$AA18=AA$3,Drivers!$AC18,0)))</f>
        <v>0</v>
      </c>
      <c r="AB14" s="61">
        <f>(IF(ISBLANK(Drivers!$AA18),0,IF(Drivers!$AA18=AB$3,Drivers!$AC18,0)))</f>
        <v>0</v>
      </c>
      <c r="AC14" s="61">
        <f>(IF(ISBLANK(Drivers!$AA18),0,IF(Drivers!$AA18=AC$3,Drivers!$AC18,0)))</f>
        <v>0</v>
      </c>
      <c r="AD14" s="61">
        <f>(IF(ISBLANK(Drivers!$AA18),0,IF(Drivers!$AA18=AD$3,Drivers!$AC18,0)))</f>
        <v>0</v>
      </c>
      <c r="AE14" s="61">
        <f>(IF(ISBLANK(Drivers!$AA18),0,IF(Drivers!$AA18=AE$3,Drivers!$AC18,0)))</f>
        <v>0</v>
      </c>
      <c r="AF14" s="61">
        <f>(IF(ISBLANK(Drivers!$AA18),0,IF(Drivers!$AA18=AF$3,Drivers!$AC18,0)))</f>
        <v>0</v>
      </c>
      <c r="AG14" s="61">
        <f>(IF(ISBLANK(Drivers!$AA18),0,IF(Drivers!$AA18=AG$3,Drivers!$AC18,0)))</f>
        <v>0</v>
      </c>
      <c r="AH14" s="62">
        <f>(IF(ISBLANK(Drivers!$AA18),0,IF(Drivers!$AA18=AH$3,Drivers!$AC18,0)))</f>
        <v>0</v>
      </c>
      <c r="AI14" s="60">
        <f>(IF(ISBLANK(Drivers!$AA18),0,IF(Drivers!$AA18=AI$3,Drivers!$AC18,0)))</f>
        <v>0</v>
      </c>
      <c r="AJ14" s="61">
        <f>(IF(ISBLANK(Drivers!$AA18),0,IF(Drivers!$AA18=AJ$3,Drivers!$AC18,0)))</f>
        <v>0</v>
      </c>
      <c r="AK14" s="61">
        <f>(IF(ISBLANK(Drivers!$AA18),0,IF(Drivers!$AA18=AK$3,Drivers!$AC18,0)))</f>
        <v>0</v>
      </c>
      <c r="AL14" s="61">
        <f>(IF(ISBLANK(Drivers!$AA18),0,IF(Drivers!$AA18=AL$3,Drivers!$AC18,0)))</f>
        <v>0</v>
      </c>
      <c r="AM14" s="61">
        <f>(IF(ISBLANK(Drivers!$AA18),0,IF(Drivers!$AA18=AM$3,Drivers!$AC18,0)))</f>
        <v>0</v>
      </c>
      <c r="AN14" s="61">
        <f>(IF(ISBLANK(Drivers!$AA18),0,IF(Drivers!$AA18=AN$3,Drivers!$AC18,0)))</f>
        <v>0</v>
      </c>
      <c r="AO14" s="61">
        <f>(IF(ISBLANK(Drivers!$AA18),0,IF(Drivers!$AA18=AO$3,Drivers!$AC18,0)))</f>
        <v>0</v>
      </c>
      <c r="AP14" s="61">
        <f>(IF(ISBLANK(Drivers!$AA18),0,IF(Drivers!$AA18=AP$3,Drivers!$AC18,0)))</f>
        <v>0</v>
      </c>
      <c r="AQ14" s="61">
        <f>(IF(ISBLANK(Drivers!$AA18),0,IF(Drivers!$AA18=AQ$3,Drivers!$AC18,0)))</f>
        <v>0</v>
      </c>
      <c r="AR14" s="61">
        <f>(IF(ISBLANK(Drivers!$AA18),0,IF(Drivers!$AA18=AR$3,Drivers!$AC18,0)))</f>
        <v>0</v>
      </c>
      <c r="AS14" s="61">
        <f>(IF(ISBLANK(Drivers!$AA18),0,IF(Drivers!$AA18=AS$3,Drivers!$AC18,0)))</f>
        <v>0</v>
      </c>
      <c r="AT14" s="62">
        <f>(IF(ISBLANK(Drivers!$AA18),0,IF(Drivers!$AA18=AT$3,Drivers!$AC18,0)))</f>
        <v>0</v>
      </c>
      <c r="AU14" s="60">
        <f>(IF(ISBLANK(Drivers!$AA18),0,IF(Drivers!$AA18=AU$3,Drivers!$AC18,0)))</f>
        <v>0</v>
      </c>
      <c r="AV14" s="61">
        <f>(IF(ISBLANK(Drivers!$AA18),0,IF(Drivers!$AA18=AV$3,Drivers!$AC18,0)))</f>
        <v>0</v>
      </c>
      <c r="AW14" s="61">
        <f>(IF(ISBLANK(Drivers!$AA18),0,IF(Drivers!$AA18=AW$3,Drivers!$AC18,0)))</f>
        <v>0</v>
      </c>
      <c r="AX14" s="61">
        <f>(IF(ISBLANK(Drivers!$AA18),0,IF(Drivers!$AA18=AX$3,Drivers!$AC18,0)))</f>
        <v>0</v>
      </c>
      <c r="AY14" s="61">
        <f>(IF(ISBLANK(Drivers!$AA18),0,IF(Drivers!$AA18=AY$3,Drivers!$AC18,0)))</f>
        <v>0</v>
      </c>
      <c r="AZ14" s="61">
        <f>(IF(ISBLANK(Drivers!$AA18),0,IF(Drivers!$AA18=AZ$3,Drivers!$AC18,0)))</f>
        <v>0</v>
      </c>
      <c r="BA14" s="61">
        <f>(IF(ISBLANK(Drivers!$AA18),0,IF(Drivers!$AA18=BA$3,Drivers!$AC18,0)))</f>
        <v>0</v>
      </c>
      <c r="BB14" s="61">
        <f>(IF(ISBLANK(Drivers!$AA18),0,IF(Drivers!$AA18=BB$3,Drivers!$AC18,0)))</f>
        <v>0</v>
      </c>
      <c r="BC14" s="61">
        <f>(IF(ISBLANK(Drivers!$AA18),0,IF(Drivers!$AA18=BC$3,Drivers!$AC18,0)))</f>
        <v>0</v>
      </c>
      <c r="BD14" s="61">
        <f>(IF(ISBLANK(Drivers!$AA18),0,IF(Drivers!$AA18=BD$3,Drivers!$AC18,0)))</f>
        <v>0</v>
      </c>
      <c r="BE14" s="61">
        <f>(IF(ISBLANK(Drivers!$AA18),0,IF(Drivers!$AA18=BE$3,Drivers!$AC18,0)))</f>
        <v>0</v>
      </c>
      <c r="BF14" s="62">
        <f>(IF(ISBLANK(Drivers!$AA18),0,IF(Drivers!$AA18=BF$3,Drivers!$AC18,0)))</f>
        <v>0</v>
      </c>
      <c r="BG14" s="60">
        <f>(IF(ISBLANK(Drivers!$AA18),0,IF(Drivers!$AA18=BG$3,Drivers!$AC18,0)))</f>
        <v>0</v>
      </c>
      <c r="BH14" s="61">
        <f>(IF(ISBLANK(Drivers!$AA18),0,IF(Drivers!$AA18=BH$3,Drivers!$AC18,0)))</f>
        <v>0</v>
      </c>
      <c r="BI14" s="61">
        <f>(IF(ISBLANK(Drivers!$AA18),0,IF(Drivers!$AA18=BI$3,Drivers!$AC18,0)))</f>
        <v>0</v>
      </c>
      <c r="BJ14" s="61">
        <f>(IF(ISBLANK(Drivers!$AA18),0,IF(Drivers!$AA18=BJ$3,Drivers!$AC18,0)))</f>
        <v>0</v>
      </c>
      <c r="BK14" s="61">
        <f>(IF(ISBLANK(Drivers!$AA18),0,IF(Drivers!$AA18=BK$3,Drivers!$AC18,0)))</f>
        <v>0</v>
      </c>
      <c r="BL14" s="61">
        <f>(IF(ISBLANK(Drivers!$AA18),0,IF(Drivers!$AA18=BL$3,Drivers!$AC18,0)))</f>
        <v>0</v>
      </c>
      <c r="BM14" s="61">
        <f>(IF(ISBLANK(Drivers!$AA18),0,IF(Drivers!$AA18=BM$3,Drivers!$AC18,0)))</f>
        <v>0</v>
      </c>
      <c r="BN14" s="61">
        <f>(IF(ISBLANK(Drivers!$AA18),0,IF(Drivers!$AA18=BN$3,Drivers!$AC18,0)))</f>
        <v>0</v>
      </c>
      <c r="BO14" s="61">
        <f>(IF(ISBLANK(Drivers!$AA18),0,IF(Drivers!$AA18=BO$3,Drivers!$AC18,0)))</f>
        <v>0</v>
      </c>
      <c r="BP14" s="61">
        <f>(IF(ISBLANK(Drivers!$AA18),0,IF(Drivers!$AA18=BP$3,Drivers!$AC18,0)))</f>
        <v>0</v>
      </c>
      <c r="BQ14" s="61">
        <f>(IF(ISBLANK(Drivers!$AA18),0,IF(Drivers!$AA18=BQ$3,Drivers!$AC18,0)))</f>
        <v>0</v>
      </c>
      <c r="BR14" s="62">
        <f>(IF(ISBLANK(Drivers!$AA18),0,IF(Drivers!$AA18=BR$3,Drivers!$AC18,0)))</f>
        <v>0</v>
      </c>
      <c r="BS14" s="46"/>
    </row>
    <row r="15" spans="1:75" x14ac:dyDescent="0.25">
      <c r="B15" s="63" t="str">
        <f>Drivers!Z19</f>
        <v>Upgrades</v>
      </c>
      <c r="E15" s="64">
        <f t="shared" si="0"/>
        <v>50</v>
      </c>
      <c r="F15" s="64">
        <f t="shared" si="1"/>
        <v>0</v>
      </c>
      <c r="G15" s="64">
        <f t="shared" si="2"/>
        <v>0</v>
      </c>
      <c r="H15" s="64">
        <f t="shared" si="3"/>
        <v>0</v>
      </c>
      <c r="I15" s="64">
        <f t="shared" si="4"/>
        <v>0</v>
      </c>
      <c r="K15" s="65">
        <f>(IF(ISBLANK(Drivers!$AA19),0,IF(Drivers!$AA19=K$3,Drivers!$AC19,0)))</f>
        <v>0</v>
      </c>
      <c r="L15" s="66">
        <f>(IF(ISBLANK(Drivers!$AA19),0,IF(Drivers!$AA19=L$3,Drivers!$AC19,0)))</f>
        <v>0</v>
      </c>
      <c r="M15" s="66">
        <f>(IF(ISBLANK(Drivers!$AA19),0,IF(Drivers!$AA19=M$3,Drivers!$AC19,0)))</f>
        <v>0</v>
      </c>
      <c r="N15" s="66">
        <f>(IF(ISBLANK(Drivers!$AA19),0,IF(Drivers!$AA19=N$3,Drivers!$AC19,0)))</f>
        <v>0</v>
      </c>
      <c r="O15" s="66">
        <f>(IF(ISBLANK(Drivers!$AA19),0,IF(Drivers!$AA19=O$3,Drivers!$AC19,0)))</f>
        <v>0</v>
      </c>
      <c r="P15" s="66">
        <f>(IF(ISBLANK(Drivers!$AA19),0,IF(Drivers!$AA19=P$3,Drivers!$AC19,0)))</f>
        <v>0</v>
      </c>
      <c r="Q15" s="66">
        <f>(IF(ISBLANK(Drivers!$AA19),0,IF(Drivers!$AA19=Q$3,Drivers!$AC19,0)))</f>
        <v>0</v>
      </c>
      <c r="R15" s="66">
        <f>(IF(ISBLANK(Drivers!$AA19),0,IF(Drivers!$AA19=R$3,Drivers!$AC19,0)))</f>
        <v>0</v>
      </c>
      <c r="S15" s="66">
        <f>(IF(ISBLANK(Drivers!$AA19),0,IF(Drivers!$AA19=S$3,Drivers!$AC19,0)))</f>
        <v>0</v>
      </c>
      <c r="T15" s="66">
        <f>(IF(ISBLANK(Drivers!$AA19),0,IF(Drivers!$AA19=T$3,Drivers!$AC19,0)))</f>
        <v>0</v>
      </c>
      <c r="U15" s="66">
        <f>(IF(ISBLANK(Drivers!$AA19),0,IF(Drivers!$AA19=U$3,Drivers!$AC19,0)))</f>
        <v>0</v>
      </c>
      <c r="V15" s="67">
        <f>(IF(ISBLANK(Drivers!$AA19),0,IF(Drivers!$AA19=V$3,Drivers!$AC19,0)))</f>
        <v>50</v>
      </c>
      <c r="W15" s="65">
        <f>(IF(ISBLANK(Drivers!$AA19),0,IF(Drivers!$AA19=W$3,Drivers!$AC19,0)))</f>
        <v>0</v>
      </c>
      <c r="X15" s="66">
        <f>(IF(ISBLANK(Drivers!$AA19),0,IF(Drivers!$AA19=X$3,Drivers!$AC19,0)))</f>
        <v>0</v>
      </c>
      <c r="Y15" s="66">
        <f>(IF(ISBLANK(Drivers!$AA19),0,IF(Drivers!$AA19=Y$3,Drivers!$AC19,0)))</f>
        <v>0</v>
      </c>
      <c r="Z15" s="66">
        <f>(IF(ISBLANK(Drivers!$AA19),0,IF(Drivers!$AA19=Z$3,Drivers!$AC19,0)))</f>
        <v>0</v>
      </c>
      <c r="AA15" s="66">
        <f>(IF(ISBLANK(Drivers!$AA19),0,IF(Drivers!$AA19=AA$3,Drivers!$AC19,0)))</f>
        <v>0</v>
      </c>
      <c r="AB15" s="66">
        <f>(IF(ISBLANK(Drivers!$AA19),0,IF(Drivers!$AA19=AB$3,Drivers!$AC19,0)))</f>
        <v>0</v>
      </c>
      <c r="AC15" s="66">
        <f>(IF(ISBLANK(Drivers!$AA19),0,IF(Drivers!$AA19=AC$3,Drivers!$AC19,0)))</f>
        <v>0</v>
      </c>
      <c r="AD15" s="66">
        <f>(IF(ISBLANK(Drivers!$AA19),0,IF(Drivers!$AA19=AD$3,Drivers!$AC19,0)))</f>
        <v>0</v>
      </c>
      <c r="AE15" s="66">
        <f>(IF(ISBLANK(Drivers!$AA19),0,IF(Drivers!$AA19=AE$3,Drivers!$AC19,0)))</f>
        <v>0</v>
      </c>
      <c r="AF15" s="66">
        <f>(IF(ISBLANK(Drivers!$AA19),0,IF(Drivers!$AA19=AF$3,Drivers!$AC19,0)))</f>
        <v>0</v>
      </c>
      <c r="AG15" s="66">
        <f>(IF(ISBLANK(Drivers!$AA19),0,IF(Drivers!$AA19=AG$3,Drivers!$AC19,0)))</f>
        <v>0</v>
      </c>
      <c r="AH15" s="67">
        <f>(IF(ISBLANK(Drivers!$AA19),0,IF(Drivers!$AA19=AH$3,Drivers!$AC19,0)))</f>
        <v>0</v>
      </c>
      <c r="AI15" s="65">
        <f>(IF(ISBLANK(Drivers!$AA19),0,IF(Drivers!$AA19=AI$3,Drivers!$AC19,0)))</f>
        <v>0</v>
      </c>
      <c r="AJ15" s="66">
        <f>(IF(ISBLANK(Drivers!$AA19),0,IF(Drivers!$AA19=AJ$3,Drivers!$AC19,0)))</f>
        <v>0</v>
      </c>
      <c r="AK15" s="66">
        <f>(IF(ISBLANK(Drivers!$AA19),0,IF(Drivers!$AA19=AK$3,Drivers!$AC19,0)))</f>
        <v>0</v>
      </c>
      <c r="AL15" s="66">
        <f>(IF(ISBLANK(Drivers!$AA19),0,IF(Drivers!$AA19=AL$3,Drivers!$AC19,0)))</f>
        <v>0</v>
      </c>
      <c r="AM15" s="66">
        <f>(IF(ISBLANK(Drivers!$AA19),0,IF(Drivers!$AA19=AM$3,Drivers!$AC19,0)))</f>
        <v>0</v>
      </c>
      <c r="AN15" s="66">
        <f>(IF(ISBLANK(Drivers!$AA19),0,IF(Drivers!$AA19=AN$3,Drivers!$AC19,0)))</f>
        <v>0</v>
      </c>
      <c r="AO15" s="66">
        <f>(IF(ISBLANK(Drivers!$AA19),0,IF(Drivers!$AA19=AO$3,Drivers!$AC19,0)))</f>
        <v>0</v>
      </c>
      <c r="AP15" s="66">
        <f>(IF(ISBLANK(Drivers!$AA19),0,IF(Drivers!$AA19=AP$3,Drivers!$AC19,0)))</f>
        <v>0</v>
      </c>
      <c r="AQ15" s="66">
        <f>(IF(ISBLANK(Drivers!$AA19),0,IF(Drivers!$AA19=AQ$3,Drivers!$AC19,0)))</f>
        <v>0</v>
      </c>
      <c r="AR15" s="66">
        <f>(IF(ISBLANK(Drivers!$AA19),0,IF(Drivers!$AA19=AR$3,Drivers!$AC19,0)))</f>
        <v>0</v>
      </c>
      <c r="AS15" s="66">
        <f>(IF(ISBLANK(Drivers!$AA19),0,IF(Drivers!$AA19=AS$3,Drivers!$AC19,0)))</f>
        <v>0</v>
      </c>
      <c r="AT15" s="67">
        <f>(IF(ISBLANK(Drivers!$AA19),0,IF(Drivers!$AA19=AT$3,Drivers!$AC19,0)))</f>
        <v>0</v>
      </c>
      <c r="AU15" s="65">
        <f>(IF(ISBLANK(Drivers!$AA19),0,IF(Drivers!$AA19=AU$3,Drivers!$AC19,0)))</f>
        <v>0</v>
      </c>
      <c r="AV15" s="66">
        <f>(IF(ISBLANK(Drivers!$AA19),0,IF(Drivers!$AA19=AV$3,Drivers!$AC19,0)))</f>
        <v>0</v>
      </c>
      <c r="AW15" s="66">
        <f>(IF(ISBLANK(Drivers!$AA19),0,IF(Drivers!$AA19=AW$3,Drivers!$AC19,0)))</f>
        <v>0</v>
      </c>
      <c r="AX15" s="66">
        <f>(IF(ISBLANK(Drivers!$AA19),0,IF(Drivers!$AA19=AX$3,Drivers!$AC19,0)))</f>
        <v>0</v>
      </c>
      <c r="AY15" s="66">
        <f>(IF(ISBLANK(Drivers!$AA19),0,IF(Drivers!$AA19=AY$3,Drivers!$AC19,0)))</f>
        <v>0</v>
      </c>
      <c r="AZ15" s="66">
        <f>(IF(ISBLANK(Drivers!$AA19),0,IF(Drivers!$AA19=AZ$3,Drivers!$AC19,0)))</f>
        <v>0</v>
      </c>
      <c r="BA15" s="66">
        <f>(IF(ISBLANK(Drivers!$AA19),0,IF(Drivers!$AA19=BA$3,Drivers!$AC19,0)))</f>
        <v>0</v>
      </c>
      <c r="BB15" s="66">
        <f>(IF(ISBLANK(Drivers!$AA19),0,IF(Drivers!$AA19=BB$3,Drivers!$AC19,0)))</f>
        <v>0</v>
      </c>
      <c r="BC15" s="66">
        <f>(IF(ISBLANK(Drivers!$AA19),0,IF(Drivers!$AA19=BC$3,Drivers!$AC19,0)))</f>
        <v>0</v>
      </c>
      <c r="BD15" s="66">
        <f>(IF(ISBLANK(Drivers!$AA19),0,IF(Drivers!$AA19=BD$3,Drivers!$AC19,0)))</f>
        <v>0</v>
      </c>
      <c r="BE15" s="66">
        <f>(IF(ISBLANK(Drivers!$AA19),0,IF(Drivers!$AA19=BE$3,Drivers!$AC19,0)))</f>
        <v>0</v>
      </c>
      <c r="BF15" s="67">
        <f>(IF(ISBLANK(Drivers!$AA19),0,IF(Drivers!$AA19=BF$3,Drivers!$AC19,0)))</f>
        <v>0</v>
      </c>
      <c r="BG15" s="65">
        <f>(IF(ISBLANK(Drivers!$AA19),0,IF(Drivers!$AA19=BG$3,Drivers!$AC19,0)))</f>
        <v>0</v>
      </c>
      <c r="BH15" s="66">
        <f>(IF(ISBLANK(Drivers!$AA19),0,IF(Drivers!$AA19=BH$3,Drivers!$AC19,0)))</f>
        <v>0</v>
      </c>
      <c r="BI15" s="66">
        <f>(IF(ISBLANK(Drivers!$AA19),0,IF(Drivers!$AA19=BI$3,Drivers!$AC19,0)))</f>
        <v>0</v>
      </c>
      <c r="BJ15" s="66">
        <f>(IF(ISBLANK(Drivers!$AA19),0,IF(Drivers!$AA19=BJ$3,Drivers!$AC19,0)))</f>
        <v>0</v>
      </c>
      <c r="BK15" s="66">
        <f>(IF(ISBLANK(Drivers!$AA19),0,IF(Drivers!$AA19=BK$3,Drivers!$AC19,0)))</f>
        <v>0</v>
      </c>
      <c r="BL15" s="66">
        <f>(IF(ISBLANK(Drivers!$AA19),0,IF(Drivers!$AA19=BL$3,Drivers!$AC19,0)))</f>
        <v>0</v>
      </c>
      <c r="BM15" s="66">
        <f>(IF(ISBLANK(Drivers!$AA19),0,IF(Drivers!$AA19=BM$3,Drivers!$AC19,0)))</f>
        <v>0</v>
      </c>
      <c r="BN15" s="66">
        <f>(IF(ISBLANK(Drivers!$AA19),0,IF(Drivers!$AA19=BN$3,Drivers!$AC19,0)))</f>
        <v>0</v>
      </c>
      <c r="BO15" s="66">
        <f>(IF(ISBLANK(Drivers!$AA19),0,IF(Drivers!$AA19=BO$3,Drivers!$AC19,0)))</f>
        <v>0</v>
      </c>
      <c r="BP15" s="66">
        <f>(IF(ISBLANK(Drivers!$AA19),0,IF(Drivers!$AA19=BP$3,Drivers!$AC19,0)))</f>
        <v>0</v>
      </c>
      <c r="BQ15" s="66">
        <f>(IF(ISBLANK(Drivers!$AA19),0,IF(Drivers!$AA19=BQ$3,Drivers!$AC19,0)))</f>
        <v>0</v>
      </c>
      <c r="BR15" s="67">
        <f>(IF(ISBLANK(Drivers!$AA19),0,IF(Drivers!$AA19=BR$3,Drivers!$AC19,0)))</f>
        <v>0</v>
      </c>
      <c r="BS15" s="46"/>
    </row>
    <row r="16" spans="1:75" s="50" customFormat="1" x14ac:dyDescent="0.25">
      <c r="B16" s="68" t="s">
        <v>49</v>
      </c>
      <c r="C16" s="46"/>
      <c r="D16" s="46"/>
      <c r="E16" s="68">
        <f t="shared" si="0"/>
        <v>485</v>
      </c>
      <c r="F16" s="68">
        <f t="shared" si="1"/>
        <v>0</v>
      </c>
      <c r="G16" s="68">
        <f t="shared" si="2"/>
        <v>0</v>
      </c>
      <c r="H16" s="68">
        <f t="shared" si="3"/>
        <v>0</v>
      </c>
      <c r="I16" s="68">
        <f t="shared" si="4"/>
        <v>0</v>
      </c>
      <c r="J16" s="48"/>
      <c r="K16" s="46">
        <f t="shared" ref="K16:AP16" si="5">SUM(K6:K15)</f>
        <v>100</v>
      </c>
      <c r="L16" s="46">
        <f t="shared" si="5"/>
        <v>0</v>
      </c>
      <c r="M16" s="46">
        <f t="shared" si="5"/>
        <v>125</v>
      </c>
      <c r="N16" s="46">
        <f t="shared" si="5"/>
        <v>0</v>
      </c>
      <c r="O16" s="46">
        <f t="shared" si="5"/>
        <v>0</v>
      </c>
      <c r="P16" s="46">
        <f t="shared" si="5"/>
        <v>175</v>
      </c>
      <c r="Q16" s="46">
        <f t="shared" si="5"/>
        <v>0</v>
      </c>
      <c r="R16" s="46">
        <f t="shared" si="5"/>
        <v>0</v>
      </c>
      <c r="S16" s="46">
        <f t="shared" si="5"/>
        <v>35</v>
      </c>
      <c r="T16" s="46">
        <f t="shared" si="5"/>
        <v>0</v>
      </c>
      <c r="U16" s="46">
        <f t="shared" si="5"/>
        <v>0</v>
      </c>
      <c r="V16" s="68">
        <f t="shared" si="5"/>
        <v>50</v>
      </c>
      <c r="W16" s="46">
        <f t="shared" si="5"/>
        <v>0</v>
      </c>
      <c r="X16" s="46">
        <f t="shared" si="5"/>
        <v>0</v>
      </c>
      <c r="Y16" s="46">
        <f t="shared" si="5"/>
        <v>0</v>
      </c>
      <c r="Z16" s="46">
        <f t="shared" si="5"/>
        <v>0</v>
      </c>
      <c r="AA16" s="46">
        <f t="shared" si="5"/>
        <v>0</v>
      </c>
      <c r="AB16" s="46">
        <f t="shared" si="5"/>
        <v>0</v>
      </c>
      <c r="AC16" s="46">
        <f t="shared" si="5"/>
        <v>0</v>
      </c>
      <c r="AD16" s="46">
        <f t="shared" si="5"/>
        <v>0</v>
      </c>
      <c r="AE16" s="46">
        <f t="shared" si="5"/>
        <v>0</v>
      </c>
      <c r="AF16" s="46">
        <f t="shared" si="5"/>
        <v>0</v>
      </c>
      <c r="AG16" s="46">
        <f t="shared" si="5"/>
        <v>0</v>
      </c>
      <c r="AH16" s="68">
        <f t="shared" si="5"/>
        <v>0</v>
      </c>
      <c r="AI16" s="46">
        <f t="shared" si="5"/>
        <v>0</v>
      </c>
      <c r="AJ16" s="46">
        <f t="shared" si="5"/>
        <v>0</v>
      </c>
      <c r="AK16" s="46">
        <f t="shared" si="5"/>
        <v>0</v>
      </c>
      <c r="AL16" s="46">
        <f t="shared" si="5"/>
        <v>0</v>
      </c>
      <c r="AM16" s="46">
        <f t="shared" si="5"/>
        <v>0</v>
      </c>
      <c r="AN16" s="46">
        <f t="shared" si="5"/>
        <v>0</v>
      </c>
      <c r="AO16" s="46">
        <f t="shared" si="5"/>
        <v>0</v>
      </c>
      <c r="AP16" s="46">
        <f t="shared" si="5"/>
        <v>0</v>
      </c>
      <c r="AQ16" s="46">
        <f t="shared" ref="AQ16:BR16" si="6">SUM(AQ6:AQ15)</f>
        <v>0</v>
      </c>
      <c r="AR16" s="46">
        <f t="shared" si="6"/>
        <v>0</v>
      </c>
      <c r="AS16" s="46">
        <f t="shared" si="6"/>
        <v>0</v>
      </c>
      <c r="AT16" s="68">
        <f t="shared" si="6"/>
        <v>0</v>
      </c>
      <c r="AU16" s="46">
        <f t="shared" si="6"/>
        <v>0</v>
      </c>
      <c r="AV16" s="46">
        <f t="shared" si="6"/>
        <v>0</v>
      </c>
      <c r="AW16" s="46">
        <f t="shared" si="6"/>
        <v>0</v>
      </c>
      <c r="AX16" s="46">
        <f t="shared" si="6"/>
        <v>0</v>
      </c>
      <c r="AY16" s="46">
        <f t="shared" si="6"/>
        <v>0</v>
      </c>
      <c r="AZ16" s="46">
        <f t="shared" si="6"/>
        <v>0</v>
      </c>
      <c r="BA16" s="46">
        <f t="shared" si="6"/>
        <v>0</v>
      </c>
      <c r="BB16" s="46">
        <f t="shared" si="6"/>
        <v>0</v>
      </c>
      <c r="BC16" s="46">
        <f t="shared" si="6"/>
        <v>0</v>
      </c>
      <c r="BD16" s="46">
        <f t="shared" si="6"/>
        <v>0</v>
      </c>
      <c r="BE16" s="46">
        <f t="shared" si="6"/>
        <v>0</v>
      </c>
      <c r="BF16" s="68">
        <f t="shared" si="6"/>
        <v>0</v>
      </c>
      <c r="BG16" s="46">
        <f t="shared" si="6"/>
        <v>0</v>
      </c>
      <c r="BH16" s="46">
        <f t="shared" si="6"/>
        <v>0</v>
      </c>
      <c r="BI16" s="46">
        <f t="shared" si="6"/>
        <v>0</v>
      </c>
      <c r="BJ16" s="46">
        <f t="shared" si="6"/>
        <v>0</v>
      </c>
      <c r="BK16" s="46">
        <f t="shared" si="6"/>
        <v>0</v>
      </c>
      <c r="BL16" s="46">
        <f t="shared" si="6"/>
        <v>0</v>
      </c>
      <c r="BM16" s="46">
        <f t="shared" si="6"/>
        <v>0</v>
      </c>
      <c r="BN16" s="46">
        <f t="shared" si="6"/>
        <v>0</v>
      </c>
      <c r="BO16" s="46">
        <f t="shared" si="6"/>
        <v>0</v>
      </c>
      <c r="BP16" s="46">
        <f t="shared" si="6"/>
        <v>0</v>
      </c>
      <c r="BQ16" s="46">
        <f t="shared" si="6"/>
        <v>0</v>
      </c>
      <c r="BR16" s="68">
        <f t="shared" si="6"/>
        <v>0</v>
      </c>
    </row>
    <row r="17" spans="2:74" ht="6" customHeight="1" x14ac:dyDescent="0.25">
      <c r="C17" s="46"/>
      <c r="D17" s="46"/>
      <c r="E17" s="50"/>
      <c r="F17" s="50"/>
      <c r="G17" s="50"/>
      <c r="H17" s="50"/>
      <c r="I17" s="50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50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50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50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50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50"/>
      <c r="BS17" s="46"/>
      <c r="BT17" s="50"/>
    </row>
    <row r="18" spans="2:74" x14ac:dyDescent="0.25">
      <c r="B18" s="52" t="str">
        <f>B6</f>
        <v>Property</v>
      </c>
      <c r="C18" s="69"/>
      <c r="D18" s="69"/>
      <c r="E18" s="53">
        <f t="shared" ref="E18:E28" si="7">SUM(K18:V18)</f>
        <v>25</v>
      </c>
      <c r="F18" s="53">
        <f t="shared" ref="F18:F28" si="8">SUM(W18:AH18)</f>
        <v>0</v>
      </c>
      <c r="G18" s="53">
        <f t="shared" ref="G18:G28" si="9">SUM(AI18:AT18)</f>
        <v>0</v>
      </c>
      <c r="H18" s="53">
        <f t="shared" ref="H18:H28" si="10">SUM(AU18:BF18)</f>
        <v>0</v>
      </c>
      <c r="I18" s="53">
        <f t="shared" ref="I18:I28" si="11">SUM(BG18:BR18)</f>
        <v>0</v>
      </c>
      <c r="J18" s="70"/>
      <c r="K18" s="71">
        <f>IF(AND(K$3&gt;=Drivers!$AA10, K$3&lt;=SUM(Drivers!$AA10:$AB10)-1), Drivers!$AC10/Drivers!$AB10,0)</f>
        <v>25</v>
      </c>
      <c r="L18" s="72">
        <f>IF(AND(L$3&gt;=Drivers!$AA10, L$3&lt;=SUM(Drivers!$AA10:$AB10)-1), Drivers!$AC10/Drivers!$AB10,0)</f>
        <v>0</v>
      </c>
      <c r="M18" s="72">
        <f>IF(AND(M$3&gt;=Drivers!$AA10, M$3&lt;=SUM(Drivers!$AA10:$AB10)-1), Drivers!$AC10/Drivers!$AB10,0)</f>
        <v>0</v>
      </c>
      <c r="N18" s="72">
        <f>IF(AND(N$3&gt;=Drivers!$AA10, N$3&lt;=SUM(Drivers!$AA10:$AB10)-1), Drivers!$AC10/Drivers!$AB10,0)</f>
        <v>0</v>
      </c>
      <c r="O18" s="72">
        <f>IF(AND(O$3&gt;=Drivers!$AA10, O$3&lt;=SUM(Drivers!$AA10:$AB10)-1), Drivers!$AC10/Drivers!$AB10,0)</f>
        <v>0</v>
      </c>
      <c r="P18" s="72">
        <f>IF(AND(P$3&gt;=Drivers!$AA10, P$3&lt;=SUM(Drivers!$AA10:$AB10)-1), Drivers!$AC10/Drivers!$AB10,0)</f>
        <v>0</v>
      </c>
      <c r="Q18" s="72">
        <f>IF(AND(Q$3&gt;=Drivers!$AA10, Q$3&lt;=SUM(Drivers!$AA10:$AB10)-1), Drivers!$AC10/Drivers!$AB10,0)</f>
        <v>0</v>
      </c>
      <c r="R18" s="72">
        <f>IF(AND(R$3&gt;=Drivers!$AA10, R$3&lt;=SUM(Drivers!$AA10:$AB10)-1), Drivers!$AC10/Drivers!$AB10,0)</f>
        <v>0</v>
      </c>
      <c r="S18" s="72">
        <f>IF(AND(S$3&gt;=Drivers!$AA10, S$3&lt;=SUM(Drivers!$AA10:$AB10)-1), Drivers!$AC10/Drivers!$AB10,0)</f>
        <v>0</v>
      </c>
      <c r="T18" s="72">
        <f>IF(AND(T$3&gt;=Drivers!$AA10, T$3&lt;=SUM(Drivers!$AA10:$AB10)-1), Drivers!$AC10/Drivers!$AB10,0)</f>
        <v>0</v>
      </c>
      <c r="U18" s="72">
        <f>IF(AND(U$3&gt;=Drivers!$AA10, U$3&lt;=SUM(Drivers!$AA10:$AB10)-1), Drivers!$AC10/Drivers!$AB10,0)</f>
        <v>0</v>
      </c>
      <c r="V18" s="73">
        <f>IF(AND(V$3&gt;=Drivers!$AA10, V$3&lt;=SUM(Drivers!$AA10:$AB10)-1), Drivers!$AC10/Drivers!$AB10,0)</f>
        <v>0</v>
      </c>
      <c r="W18" s="71">
        <f>IF(AND(W$3&gt;=Drivers!$AA10, W$3&lt;=SUM(Drivers!$AA10:$AB10)-1), Drivers!$AC10/Drivers!$AB10,0)</f>
        <v>0</v>
      </c>
      <c r="X18" s="72">
        <f>IF(AND(X$3&gt;=Drivers!$AA10, X$3&lt;=SUM(Drivers!$AA10:$AB10)-1), Drivers!$AC10/Drivers!$AB10,0)</f>
        <v>0</v>
      </c>
      <c r="Y18" s="72">
        <f>IF(AND(Y$3&gt;=Drivers!$AA10, Y$3&lt;=SUM(Drivers!$AA10:$AB10)-1), Drivers!$AC10/Drivers!$AB10,0)</f>
        <v>0</v>
      </c>
      <c r="Z18" s="72">
        <f>IF(AND(Z$3&gt;=Drivers!$AA10, Z$3&lt;=SUM(Drivers!$AA10:$AB10)-1), Drivers!$AC10/Drivers!$AB10,0)</f>
        <v>0</v>
      </c>
      <c r="AA18" s="72">
        <f>IF(AND(AA$3&gt;=Drivers!$AA10, AA$3&lt;=SUM(Drivers!$AA10:$AB10)-1), Drivers!$AC10/Drivers!$AB10,0)</f>
        <v>0</v>
      </c>
      <c r="AB18" s="72">
        <f>IF(AND(AB$3&gt;=Drivers!$AA10, AB$3&lt;=SUM(Drivers!$AA10:$AB10)-1), Drivers!$AC10/Drivers!$AB10,0)</f>
        <v>0</v>
      </c>
      <c r="AC18" s="72">
        <f>IF(AND(AC$3&gt;=Drivers!$AA10, AC$3&lt;=SUM(Drivers!$AA10:$AB10)-1), Drivers!$AC10/Drivers!$AB10,0)</f>
        <v>0</v>
      </c>
      <c r="AD18" s="72">
        <f>IF(AND(AD$3&gt;=Drivers!$AA10, AD$3&lt;=SUM(Drivers!$AA10:$AB10)-1), Drivers!$AC10/Drivers!$AB10,0)</f>
        <v>0</v>
      </c>
      <c r="AE18" s="72">
        <f>IF(AND(AE$3&gt;=Drivers!$AA10, AE$3&lt;=SUM(Drivers!$AA10:$AB10)-1), Drivers!$AC10/Drivers!$AB10,0)</f>
        <v>0</v>
      </c>
      <c r="AF18" s="72">
        <f>IF(AND(AF$3&gt;=Drivers!$AA10, AF$3&lt;=SUM(Drivers!$AA10:$AB10)-1), Drivers!$AC10/Drivers!$AB10,0)</f>
        <v>0</v>
      </c>
      <c r="AG18" s="72">
        <f>IF(AND(AG$3&gt;=Drivers!$AA10, AG$3&lt;=SUM(Drivers!$AA10:$AB10)-1), Drivers!$AC10/Drivers!$AB10,0)</f>
        <v>0</v>
      </c>
      <c r="AH18" s="73">
        <f>IF(AND(AH$3&gt;=Drivers!$AA10, AH$3&lt;=SUM(Drivers!$AA10:$AB10)-1), Drivers!$AC10/Drivers!$AB10,0)</f>
        <v>0</v>
      </c>
      <c r="AI18" s="71">
        <f>IF(AND(AI$3&gt;=Drivers!$AA10, AI$3&lt;=SUM(Drivers!$AA10:$AB10)-1), Drivers!$AC10/Drivers!$AB10,0)</f>
        <v>0</v>
      </c>
      <c r="AJ18" s="72">
        <f>IF(AND(AJ$3&gt;=Drivers!$AA10, AJ$3&lt;=SUM(Drivers!$AA10:$AB10)-1), Drivers!$AC10/Drivers!$AB10,0)</f>
        <v>0</v>
      </c>
      <c r="AK18" s="72">
        <f>IF(AND(AK$3&gt;=Drivers!$AA10, AK$3&lt;=SUM(Drivers!$AA10:$AB10)-1), Drivers!$AC10/Drivers!$AB10,0)</f>
        <v>0</v>
      </c>
      <c r="AL18" s="72">
        <f>IF(AND(AL$3&gt;=Drivers!$AA10, AL$3&lt;=SUM(Drivers!$AA10:$AB10)-1), Drivers!$AC10/Drivers!$AB10,0)</f>
        <v>0</v>
      </c>
      <c r="AM18" s="72">
        <f>IF(AND(AM$3&gt;=Drivers!$AA10, AM$3&lt;=SUM(Drivers!$AA10:$AB10)-1), Drivers!$AC10/Drivers!$AB10,0)</f>
        <v>0</v>
      </c>
      <c r="AN18" s="72">
        <f>IF(AND(AN$3&gt;=Drivers!$AA10, AN$3&lt;=SUM(Drivers!$AA10:$AB10)-1), Drivers!$AC10/Drivers!$AB10,0)</f>
        <v>0</v>
      </c>
      <c r="AO18" s="72">
        <f>IF(AND(AO$3&gt;=Drivers!$AA10, AO$3&lt;=SUM(Drivers!$AA10:$AB10)-1), Drivers!$AC10/Drivers!$AB10,0)</f>
        <v>0</v>
      </c>
      <c r="AP18" s="72">
        <f>IF(AND(AP$3&gt;=Drivers!$AA10, AP$3&lt;=SUM(Drivers!$AA10:$AB10)-1), Drivers!$AC10/Drivers!$AB10,0)</f>
        <v>0</v>
      </c>
      <c r="AQ18" s="72">
        <f>IF(AND(AQ$3&gt;=Drivers!$AA10, AQ$3&lt;=SUM(Drivers!$AA10:$AB10)-1), Drivers!$AC10/Drivers!$AB10,0)</f>
        <v>0</v>
      </c>
      <c r="AR18" s="72">
        <f>IF(AND(AR$3&gt;=Drivers!$AA10, AR$3&lt;=SUM(Drivers!$AA10:$AB10)-1), Drivers!$AC10/Drivers!$AB10,0)</f>
        <v>0</v>
      </c>
      <c r="AS18" s="72">
        <f>IF(AND(AS$3&gt;=Drivers!$AA10, AS$3&lt;=SUM(Drivers!$AA10:$AB10)-1), Drivers!$AC10/Drivers!$AB10,0)</f>
        <v>0</v>
      </c>
      <c r="AT18" s="73">
        <f>IF(AND(AT$3&gt;=Drivers!$AA10, AT$3&lt;=SUM(Drivers!$AA10:$AB10)-1), Drivers!$AC10/Drivers!$AB10,0)</f>
        <v>0</v>
      </c>
      <c r="AU18" s="71">
        <f>IF(AND(AU$3&gt;=Drivers!$AA10, AU$3&lt;=SUM(Drivers!$AA10:$AB10)-1), Drivers!$AC10/Drivers!$AB10,0)</f>
        <v>0</v>
      </c>
      <c r="AV18" s="72">
        <f>IF(AND(AV$3&gt;=Drivers!$AA10, AV$3&lt;=SUM(Drivers!$AA10:$AB10)-1), Drivers!$AC10/Drivers!$AB10,0)</f>
        <v>0</v>
      </c>
      <c r="AW18" s="72">
        <f>IF(AND(AW$3&gt;=Drivers!$AA10, AW$3&lt;=SUM(Drivers!$AA10:$AB10)-1), Drivers!$AC10/Drivers!$AB10,0)</f>
        <v>0</v>
      </c>
      <c r="AX18" s="72">
        <f>IF(AND(AX$3&gt;=Drivers!$AA10, AX$3&lt;=SUM(Drivers!$AA10:$AB10)-1), Drivers!$AC10/Drivers!$AB10,0)</f>
        <v>0</v>
      </c>
      <c r="AY18" s="72">
        <f>IF(AND(AY$3&gt;=Drivers!$AA10, AY$3&lt;=SUM(Drivers!$AA10:$AB10)-1), Drivers!$AC10/Drivers!$AB10,0)</f>
        <v>0</v>
      </c>
      <c r="AZ18" s="72">
        <f>IF(AND(AZ$3&gt;=Drivers!$AA10, AZ$3&lt;=SUM(Drivers!$AA10:$AB10)-1), Drivers!$AC10/Drivers!$AB10,0)</f>
        <v>0</v>
      </c>
      <c r="BA18" s="72">
        <f>IF(AND(BA$3&gt;=Drivers!$AA10, BA$3&lt;=SUM(Drivers!$AA10:$AB10)-1), Drivers!$AC10/Drivers!$AB10,0)</f>
        <v>0</v>
      </c>
      <c r="BB18" s="72">
        <f>IF(AND(BB$3&gt;=Drivers!$AA10, BB$3&lt;=SUM(Drivers!$AA10:$AB10)-1), Drivers!$AC10/Drivers!$AB10,0)</f>
        <v>0</v>
      </c>
      <c r="BC18" s="72">
        <f>IF(AND(BC$3&gt;=Drivers!$AA10, BC$3&lt;=SUM(Drivers!$AA10:$AB10)-1), Drivers!$AC10/Drivers!$AB10,0)</f>
        <v>0</v>
      </c>
      <c r="BD18" s="72">
        <f>IF(AND(BD$3&gt;=Drivers!$AA10, BD$3&lt;=SUM(Drivers!$AA10:$AB10)-1), Drivers!$AC10/Drivers!$AB10,0)</f>
        <v>0</v>
      </c>
      <c r="BE18" s="72">
        <f>IF(AND(BE$3&gt;=Drivers!$AA10, BE$3&lt;=SUM(Drivers!$AA10:$AB10)-1), Drivers!$AC10/Drivers!$AB10,0)</f>
        <v>0</v>
      </c>
      <c r="BF18" s="73">
        <f>IF(AND(BF$3&gt;=Drivers!$AA10, BF$3&lt;=SUM(Drivers!$AA10:$AB10)-1), Drivers!$AC10/Drivers!$AB10,0)</f>
        <v>0</v>
      </c>
      <c r="BG18" s="71">
        <f>IF(AND(BG$3&gt;=Drivers!$AA10, BG$3&lt;=SUM(Drivers!$AA10:$AB10)-1), Drivers!$AC10/Drivers!$AB10,0)</f>
        <v>0</v>
      </c>
      <c r="BH18" s="72">
        <f>IF(AND(BH$3&gt;=Drivers!$AA10, BH$3&lt;=SUM(Drivers!$AA10:$AB10)-1), Drivers!$AC10/Drivers!$AB10,0)</f>
        <v>0</v>
      </c>
      <c r="BI18" s="72">
        <f>IF(AND(BI$3&gt;=Drivers!$AA10, BI$3&lt;=SUM(Drivers!$AA10:$AB10)-1), Drivers!$AC10/Drivers!$AB10,0)</f>
        <v>0</v>
      </c>
      <c r="BJ18" s="72">
        <f>IF(AND(BJ$3&gt;=Drivers!$AA10, BJ$3&lt;=SUM(Drivers!$AA10:$AB10)-1), Drivers!$AC10/Drivers!$AB10,0)</f>
        <v>0</v>
      </c>
      <c r="BK18" s="72">
        <f>IF(AND(BK$3&gt;=Drivers!$AA10, BK$3&lt;=SUM(Drivers!$AA10:$AB10)-1), Drivers!$AC10/Drivers!$AB10,0)</f>
        <v>0</v>
      </c>
      <c r="BL18" s="72">
        <f>IF(AND(BL$3&gt;=Drivers!$AA10, BL$3&lt;=SUM(Drivers!$AA10:$AB10)-1), Drivers!$AC10/Drivers!$AB10,0)</f>
        <v>0</v>
      </c>
      <c r="BM18" s="72">
        <f>IF(AND(BM$3&gt;=Drivers!$AA10, BM$3&lt;=SUM(Drivers!$AA10:$AB10)-1), Drivers!$AC10/Drivers!$AB10,0)</f>
        <v>0</v>
      </c>
      <c r="BN18" s="72">
        <f>IF(AND(BN$3&gt;=Drivers!$AA10, BN$3&lt;=SUM(Drivers!$AA10:$AB10)-1), Drivers!$AC10/Drivers!$AB10,0)</f>
        <v>0</v>
      </c>
      <c r="BO18" s="72">
        <f>IF(AND(BO$3&gt;=Drivers!$AA10, BO$3&lt;=SUM(Drivers!$AA10:$AB10)-1), Drivers!$AC10/Drivers!$AB10,0)</f>
        <v>0</v>
      </c>
      <c r="BP18" s="72">
        <f>IF(AND(BP$3&gt;=Drivers!$AA10, BP$3&lt;=SUM(Drivers!$AA10:$AB10)-1), Drivers!$AC10/Drivers!$AB10,0)</f>
        <v>0</v>
      </c>
      <c r="BQ18" s="72">
        <f>IF(AND(BQ$3&gt;=Drivers!$AA10, BQ$3&lt;=SUM(Drivers!$AA10:$AB10)-1), Drivers!$AC10/Drivers!$AB10,0)</f>
        <v>0</v>
      </c>
      <c r="BR18" s="73">
        <f>IF(AND(BR$3&gt;=Drivers!$AA10, BR$3&lt;=SUM(Drivers!$AA10:$AB10)-1), Drivers!$AC10/Drivers!$AB10,0)</f>
        <v>0</v>
      </c>
      <c r="BS18" s="46"/>
      <c r="BU18" s="57"/>
      <c r="BV18" s="57"/>
    </row>
    <row r="19" spans="2:74" x14ac:dyDescent="0.25">
      <c r="B19" s="58" t="str">
        <f>B7</f>
        <v>Equipment</v>
      </c>
      <c r="C19" s="46"/>
      <c r="D19" s="46"/>
      <c r="E19" s="59">
        <f t="shared" si="7"/>
        <v>50</v>
      </c>
      <c r="F19" s="59">
        <f t="shared" si="8"/>
        <v>0</v>
      </c>
      <c r="G19" s="59">
        <f t="shared" si="9"/>
        <v>0</v>
      </c>
      <c r="H19" s="59">
        <f t="shared" si="10"/>
        <v>0</v>
      </c>
      <c r="I19" s="59">
        <f t="shared" si="11"/>
        <v>0</v>
      </c>
      <c r="K19" s="74">
        <f>IF(AND(K$3&gt;=Drivers!$AA11, K$3&lt;=SUM(Drivers!$AA11:$AB11)-1), Drivers!$AC11/Drivers!$AB11,0)</f>
        <v>0</v>
      </c>
      <c r="L19" s="75">
        <f>IF(AND(L$3&gt;=Drivers!$AA11, L$3&lt;=SUM(Drivers!$AA11:$AB11)-1), Drivers!$AC11/Drivers!$AB11,0)</f>
        <v>0</v>
      </c>
      <c r="M19" s="75">
        <f>IF(AND(M$3&gt;=Drivers!$AA11, M$3&lt;=SUM(Drivers!$AA11:$AB11)-1), Drivers!$AC11/Drivers!$AB11,0)</f>
        <v>10</v>
      </c>
      <c r="N19" s="75">
        <f>IF(AND(N$3&gt;=Drivers!$AA11, N$3&lt;=SUM(Drivers!$AA11:$AB11)-1), Drivers!$AC11/Drivers!$AB11,0)</f>
        <v>10</v>
      </c>
      <c r="O19" s="75">
        <f>IF(AND(O$3&gt;=Drivers!$AA11, O$3&lt;=SUM(Drivers!$AA11:$AB11)-1), Drivers!$AC11/Drivers!$AB11,0)</f>
        <v>10</v>
      </c>
      <c r="P19" s="75">
        <f>IF(AND(P$3&gt;=Drivers!$AA11, P$3&lt;=SUM(Drivers!$AA11:$AB11)-1), Drivers!$AC11/Drivers!$AB11,0)</f>
        <v>10</v>
      </c>
      <c r="Q19" s="75">
        <f>IF(AND(Q$3&gt;=Drivers!$AA11, Q$3&lt;=SUM(Drivers!$AA11:$AB11)-1), Drivers!$AC11/Drivers!$AB11,0)</f>
        <v>10</v>
      </c>
      <c r="R19" s="75">
        <f>IF(AND(R$3&gt;=Drivers!$AA11, R$3&lt;=SUM(Drivers!$AA11:$AB11)-1), Drivers!$AC11/Drivers!$AB11,0)</f>
        <v>0</v>
      </c>
      <c r="S19" s="75">
        <f>IF(AND(S$3&gt;=Drivers!$AA11, S$3&lt;=SUM(Drivers!$AA11:$AB11)-1), Drivers!$AC11/Drivers!$AB11,0)</f>
        <v>0</v>
      </c>
      <c r="T19" s="75">
        <f>IF(AND(T$3&gt;=Drivers!$AA11, T$3&lt;=SUM(Drivers!$AA11:$AB11)-1), Drivers!$AC11/Drivers!$AB11,0)</f>
        <v>0</v>
      </c>
      <c r="U19" s="75">
        <f>IF(AND(U$3&gt;=Drivers!$AA11, U$3&lt;=SUM(Drivers!$AA11:$AB11)-1), Drivers!$AC11/Drivers!$AB11,0)</f>
        <v>0</v>
      </c>
      <c r="V19" s="76">
        <f>IF(AND(V$3&gt;=Drivers!$AA11, V$3&lt;=SUM(Drivers!$AA11:$AB11)-1), Drivers!$AC11/Drivers!$AB11,0)</f>
        <v>0</v>
      </c>
      <c r="W19" s="74">
        <f>IF(AND(W$3&gt;=Drivers!$AA11, W$3&lt;=SUM(Drivers!$AA11:$AB11)-1), Drivers!$AC11/Drivers!$AB11,0)</f>
        <v>0</v>
      </c>
      <c r="X19" s="75">
        <f>IF(AND(X$3&gt;=Drivers!$AA11, X$3&lt;=SUM(Drivers!$AA11:$AB11)-1), Drivers!$AC11/Drivers!$AB11,0)</f>
        <v>0</v>
      </c>
      <c r="Y19" s="75">
        <f>IF(AND(Y$3&gt;=Drivers!$AA11, Y$3&lt;=SUM(Drivers!$AA11:$AB11)-1), Drivers!$AC11/Drivers!$AB11,0)</f>
        <v>0</v>
      </c>
      <c r="Z19" s="75">
        <f>IF(AND(Z$3&gt;=Drivers!$AA11, Z$3&lt;=SUM(Drivers!$AA11:$AB11)-1), Drivers!$AC11/Drivers!$AB11,0)</f>
        <v>0</v>
      </c>
      <c r="AA19" s="75">
        <f>IF(AND(AA$3&gt;=Drivers!$AA11, AA$3&lt;=SUM(Drivers!$AA11:$AB11)-1), Drivers!$AC11/Drivers!$AB11,0)</f>
        <v>0</v>
      </c>
      <c r="AB19" s="75">
        <f>IF(AND(AB$3&gt;=Drivers!$AA11, AB$3&lt;=SUM(Drivers!$AA11:$AB11)-1), Drivers!$AC11/Drivers!$AB11,0)</f>
        <v>0</v>
      </c>
      <c r="AC19" s="75">
        <f>IF(AND(AC$3&gt;=Drivers!$AA11, AC$3&lt;=SUM(Drivers!$AA11:$AB11)-1), Drivers!$AC11/Drivers!$AB11,0)</f>
        <v>0</v>
      </c>
      <c r="AD19" s="75">
        <f>IF(AND(AD$3&gt;=Drivers!$AA11, AD$3&lt;=SUM(Drivers!$AA11:$AB11)-1), Drivers!$AC11/Drivers!$AB11,0)</f>
        <v>0</v>
      </c>
      <c r="AE19" s="75">
        <f>IF(AND(AE$3&gt;=Drivers!$AA11, AE$3&lt;=SUM(Drivers!$AA11:$AB11)-1), Drivers!$AC11/Drivers!$AB11,0)</f>
        <v>0</v>
      </c>
      <c r="AF19" s="75">
        <f>IF(AND(AF$3&gt;=Drivers!$AA11, AF$3&lt;=SUM(Drivers!$AA11:$AB11)-1), Drivers!$AC11/Drivers!$AB11,0)</f>
        <v>0</v>
      </c>
      <c r="AG19" s="75">
        <f>IF(AND(AG$3&gt;=Drivers!$AA11, AG$3&lt;=SUM(Drivers!$AA11:$AB11)-1), Drivers!$AC11/Drivers!$AB11,0)</f>
        <v>0</v>
      </c>
      <c r="AH19" s="76">
        <f>IF(AND(AH$3&gt;=Drivers!$AA11, AH$3&lt;=SUM(Drivers!$AA11:$AB11)-1), Drivers!$AC11/Drivers!$AB11,0)</f>
        <v>0</v>
      </c>
      <c r="AI19" s="74">
        <f>IF(AND(AI$3&gt;=Drivers!$AA11, AI$3&lt;=SUM(Drivers!$AA11:$AB11)-1), Drivers!$AC11/Drivers!$AB11,0)</f>
        <v>0</v>
      </c>
      <c r="AJ19" s="75">
        <f>IF(AND(AJ$3&gt;=Drivers!$AA11, AJ$3&lt;=SUM(Drivers!$AA11:$AB11)-1), Drivers!$AC11/Drivers!$AB11,0)</f>
        <v>0</v>
      </c>
      <c r="AK19" s="75">
        <f>IF(AND(AK$3&gt;=Drivers!$AA11, AK$3&lt;=SUM(Drivers!$AA11:$AB11)-1), Drivers!$AC11/Drivers!$AB11,0)</f>
        <v>0</v>
      </c>
      <c r="AL19" s="75">
        <f>IF(AND(AL$3&gt;=Drivers!$AA11, AL$3&lt;=SUM(Drivers!$AA11:$AB11)-1), Drivers!$AC11/Drivers!$AB11,0)</f>
        <v>0</v>
      </c>
      <c r="AM19" s="75">
        <f>IF(AND(AM$3&gt;=Drivers!$AA11, AM$3&lt;=SUM(Drivers!$AA11:$AB11)-1), Drivers!$AC11/Drivers!$AB11,0)</f>
        <v>0</v>
      </c>
      <c r="AN19" s="75">
        <f>IF(AND(AN$3&gt;=Drivers!$AA11, AN$3&lt;=SUM(Drivers!$AA11:$AB11)-1), Drivers!$AC11/Drivers!$AB11,0)</f>
        <v>0</v>
      </c>
      <c r="AO19" s="75">
        <f>IF(AND(AO$3&gt;=Drivers!$AA11, AO$3&lt;=SUM(Drivers!$AA11:$AB11)-1), Drivers!$AC11/Drivers!$AB11,0)</f>
        <v>0</v>
      </c>
      <c r="AP19" s="75">
        <f>IF(AND(AP$3&gt;=Drivers!$AA11, AP$3&lt;=SUM(Drivers!$AA11:$AB11)-1), Drivers!$AC11/Drivers!$AB11,0)</f>
        <v>0</v>
      </c>
      <c r="AQ19" s="75">
        <f>IF(AND(AQ$3&gt;=Drivers!$AA11, AQ$3&lt;=SUM(Drivers!$AA11:$AB11)-1), Drivers!$AC11/Drivers!$AB11,0)</f>
        <v>0</v>
      </c>
      <c r="AR19" s="75">
        <f>IF(AND(AR$3&gt;=Drivers!$AA11, AR$3&lt;=SUM(Drivers!$AA11:$AB11)-1), Drivers!$AC11/Drivers!$AB11,0)</f>
        <v>0</v>
      </c>
      <c r="AS19" s="75">
        <f>IF(AND(AS$3&gt;=Drivers!$AA11, AS$3&lt;=SUM(Drivers!$AA11:$AB11)-1), Drivers!$AC11/Drivers!$AB11,0)</f>
        <v>0</v>
      </c>
      <c r="AT19" s="76">
        <f>IF(AND(AT$3&gt;=Drivers!$AA11, AT$3&lt;=SUM(Drivers!$AA11:$AB11)-1), Drivers!$AC11/Drivers!$AB11,0)</f>
        <v>0</v>
      </c>
      <c r="AU19" s="74">
        <f>IF(AND(AU$3&gt;=Drivers!$AA11, AU$3&lt;=SUM(Drivers!$AA11:$AB11)-1), Drivers!$AC11/Drivers!$AB11,0)</f>
        <v>0</v>
      </c>
      <c r="AV19" s="75">
        <f>IF(AND(AV$3&gt;=Drivers!$AA11, AV$3&lt;=SUM(Drivers!$AA11:$AB11)-1), Drivers!$AC11/Drivers!$AB11,0)</f>
        <v>0</v>
      </c>
      <c r="AW19" s="75">
        <f>IF(AND(AW$3&gt;=Drivers!$AA11, AW$3&lt;=SUM(Drivers!$AA11:$AB11)-1), Drivers!$AC11/Drivers!$AB11,0)</f>
        <v>0</v>
      </c>
      <c r="AX19" s="75">
        <f>IF(AND(AX$3&gt;=Drivers!$AA11, AX$3&lt;=SUM(Drivers!$AA11:$AB11)-1), Drivers!$AC11/Drivers!$AB11,0)</f>
        <v>0</v>
      </c>
      <c r="AY19" s="75">
        <f>IF(AND(AY$3&gt;=Drivers!$AA11, AY$3&lt;=SUM(Drivers!$AA11:$AB11)-1), Drivers!$AC11/Drivers!$AB11,0)</f>
        <v>0</v>
      </c>
      <c r="AZ19" s="75">
        <f>IF(AND(AZ$3&gt;=Drivers!$AA11, AZ$3&lt;=SUM(Drivers!$AA11:$AB11)-1), Drivers!$AC11/Drivers!$AB11,0)</f>
        <v>0</v>
      </c>
      <c r="BA19" s="75">
        <f>IF(AND(BA$3&gt;=Drivers!$AA11, BA$3&lt;=SUM(Drivers!$AA11:$AB11)-1), Drivers!$AC11/Drivers!$AB11,0)</f>
        <v>0</v>
      </c>
      <c r="BB19" s="75">
        <f>IF(AND(BB$3&gt;=Drivers!$AA11, BB$3&lt;=SUM(Drivers!$AA11:$AB11)-1), Drivers!$AC11/Drivers!$AB11,0)</f>
        <v>0</v>
      </c>
      <c r="BC19" s="75">
        <f>IF(AND(BC$3&gt;=Drivers!$AA11, BC$3&lt;=SUM(Drivers!$AA11:$AB11)-1), Drivers!$AC11/Drivers!$AB11,0)</f>
        <v>0</v>
      </c>
      <c r="BD19" s="75">
        <f>IF(AND(BD$3&gt;=Drivers!$AA11, BD$3&lt;=SUM(Drivers!$AA11:$AB11)-1), Drivers!$AC11/Drivers!$AB11,0)</f>
        <v>0</v>
      </c>
      <c r="BE19" s="75">
        <f>IF(AND(BE$3&gt;=Drivers!$AA11, BE$3&lt;=SUM(Drivers!$AA11:$AB11)-1), Drivers!$AC11/Drivers!$AB11,0)</f>
        <v>0</v>
      </c>
      <c r="BF19" s="76">
        <f>IF(AND(BF$3&gt;=Drivers!$AA11, BF$3&lt;=SUM(Drivers!$AA11:$AB11)-1), Drivers!$AC11/Drivers!$AB11,0)</f>
        <v>0</v>
      </c>
      <c r="BG19" s="74">
        <f>IF(AND(BG$3&gt;=Drivers!$AA11, BG$3&lt;=SUM(Drivers!$AA11:$AB11)-1), Drivers!$AC11/Drivers!$AB11,0)</f>
        <v>0</v>
      </c>
      <c r="BH19" s="75">
        <f>IF(AND(BH$3&gt;=Drivers!$AA11, BH$3&lt;=SUM(Drivers!$AA11:$AB11)-1), Drivers!$AC11/Drivers!$AB11,0)</f>
        <v>0</v>
      </c>
      <c r="BI19" s="75">
        <f>IF(AND(BI$3&gt;=Drivers!$AA11, BI$3&lt;=SUM(Drivers!$AA11:$AB11)-1), Drivers!$AC11/Drivers!$AB11,0)</f>
        <v>0</v>
      </c>
      <c r="BJ19" s="75">
        <f>IF(AND(BJ$3&gt;=Drivers!$AA11, BJ$3&lt;=SUM(Drivers!$AA11:$AB11)-1), Drivers!$AC11/Drivers!$AB11,0)</f>
        <v>0</v>
      </c>
      <c r="BK19" s="75">
        <f>IF(AND(BK$3&gt;=Drivers!$AA11, BK$3&lt;=SUM(Drivers!$AA11:$AB11)-1), Drivers!$AC11/Drivers!$AB11,0)</f>
        <v>0</v>
      </c>
      <c r="BL19" s="75">
        <f>IF(AND(BL$3&gt;=Drivers!$AA11, BL$3&lt;=SUM(Drivers!$AA11:$AB11)-1), Drivers!$AC11/Drivers!$AB11,0)</f>
        <v>0</v>
      </c>
      <c r="BM19" s="75">
        <f>IF(AND(BM$3&gt;=Drivers!$AA11, BM$3&lt;=SUM(Drivers!$AA11:$AB11)-1), Drivers!$AC11/Drivers!$AB11,0)</f>
        <v>0</v>
      </c>
      <c r="BN19" s="75">
        <f>IF(AND(BN$3&gt;=Drivers!$AA11, BN$3&lt;=SUM(Drivers!$AA11:$AB11)-1), Drivers!$AC11/Drivers!$AB11,0)</f>
        <v>0</v>
      </c>
      <c r="BO19" s="75">
        <f>IF(AND(BO$3&gt;=Drivers!$AA11, BO$3&lt;=SUM(Drivers!$AA11:$AB11)-1), Drivers!$AC11/Drivers!$AB11,0)</f>
        <v>0</v>
      </c>
      <c r="BP19" s="75">
        <f>IF(AND(BP$3&gt;=Drivers!$AA11, BP$3&lt;=SUM(Drivers!$AA11:$AB11)-1), Drivers!$AC11/Drivers!$AB11,0)</f>
        <v>0</v>
      </c>
      <c r="BQ19" s="75">
        <f>IF(AND(BQ$3&gt;=Drivers!$AA11, BQ$3&lt;=SUM(Drivers!$AA11:$AB11)-1), Drivers!$AC11/Drivers!$AB11,0)</f>
        <v>0</v>
      </c>
      <c r="BR19" s="76">
        <f>IF(AND(BR$3&gt;=Drivers!$AA11, BR$3&lt;=SUM(Drivers!$AA11:$AB11)-1), Drivers!$AC11/Drivers!$AB11,0)</f>
        <v>0</v>
      </c>
      <c r="BS19" s="46"/>
    </row>
    <row r="20" spans="2:74" x14ac:dyDescent="0.25">
      <c r="B20" s="58" t="str">
        <f t="shared" ref="B20:B27" si="12">B8</f>
        <v>Improvements</v>
      </c>
      <c r="C20" s="46"/>
      <c r="D20" s="46"/>
      <c r="E20" s="59">
        <f t="shared" si="7"/>
        <v>75</v>
      </c>
      <c r="F20" s="59">
        <f t="shared" si="8"/>
        <v>0</v>
      </c>
      <c r="G20" s="59">
        <f t="shared" si="9"/>
        <v>0</v>
      </c>
      <c r="H20" s="59">
        <f t="shared" si="10"/>
        <v>0</v>
      </c>
      <c r="I20" s="59">
        <f t="shared" si="11"/>
        <v>0</v>
      </c>
      <c r="K20" s="74">
        <f>IF(AND(K$3&gt;=Drivers!$AA12, K$3&lt;=SUM(Drivers!$AA12:$AB12)-1), Drivers!$AC12/Drivers!$AB12,0)</f>
        <v>0</v>
      </c>
      <c r="L20" s="75">
        <f>IF(AND(L$3&gt;=Drivers!$AA12, L$3&lt;=SUM(Drivers!$AA12:$AB12)-1), Drivers!$AC12/Drivers!$AB12,0)</f>
        <v>0</v>
      </c>
      <c r="M20" s="75">
        <f>IF(AND(M$3&gt;=Drivers!$AA12, M$3&lt;=SUM(Drivers!$AA12:$AB12)-1), Drivers!$AC12/Drivers!$AB12,0)</f>
        <v>7.5</v>
      </c>
      <c r="N20" s="75">
        <f>IF(AND(N$3&gt;=Drivers!$AA12, N$3&lt;=SUM(Drivers!$AA12:$AB12)-1), Drivers!$AC12/Drivers!$AB12,0)</f>
        <v>7.5</v>
      </c>
      <c r="O20" s="75">
        <f>IF(AND(O$3&gt;=Drivers!$AA12, O$3&lt;=SUM(Drivers!$AA12:$AB12)-1), Drivers!$AC12/Drivers!$AB12,0)</f>
        <v>7.5</v>
      </c>
      <c r="P20" s="75">
        <f>IF(AND(P$3&gt;=Drivers!$AA12, P$3&lt;=SUM(Drivers!$AA12:$AB12)-1), Drivers!$AC12/Drivers!$AB12,0)</f>
        <v>7.5</v>
      </c>
      <c r="Q20" s="75">
        <f>IF(AND(Q$3&gt;=Drivers!$AA12, Q$3&lt;=SUM(Drivers!$AA12:$AB12)-1), Drivers!$AC12/Drivers!$AB12,0)</f>
        <v>7.5</v>
      </c>
      <c r="R20" s="75">
        <f>IF(AND(R$3&gt;=Drivers!$AA12, R$3&lt;=SUM(Drivers!$AA12:$AB12)-1), Drivers!$AC12/Drivers!$AB12,0)</f>
        <v>7.5</v>
      </c>
      <c r="S20" s="75">
        <f>IF(AND(S$3&gt;=Drivers!$AA12, S$3&lt;=SUM(Drivers!$AA12:$AB12)-1), Drivers!$AC12/Drivers!$AB12,0)</f>
        <v>7.5</v>
      </c>
      <c r="T20" s="75">
        <f>IF(AND(T$3&gt;=Drivers!$AA12, T$3&lt;=SUM(Drivers!$AA12:$AB12)-1), Drivers!$AC12/Drivers!$AB12,0)</f>
        <v>7.5</v>
      </c>
      <c r="U20" s="75">
        <f>IF(AND(U$3&gt;=Drivers!$AA12, U$3&lt;=SUM(Drivers!$AA12:$AB12)-1), Drivers!$AC12/Drivers!$AB12,0)</f>
        <v>7.5</v>
      </c>
      <c r="V20" s="76">
        <f>IF(AND(V$3&gt;=Drivers!$AA12, V$3&lt;=SUM(Drivers!$AA12:$AB12)-1), Drivers!$AC12/Drivers!$AB12,0)</f>
        <v>7.5</v>
      </c>
      <c r="W20" s="74">
        <f>IF(AND(W$3&gt;=Drivers!$AA12, W$3&lt;=SUM(Drivers!$AA12:$AB12)-1), Drivers!$AC12/Drivers!$AB12,0)</f>
        <v>0</v>
      </c>
      <c r="X20" s="75">
        <f>IF(AND(X$3&gt;=Drivers!$AA12, X$3&lt;=SUM(Drivers!$AA12:$AB12)-1), Drivers!$AC12/Drivers!$AB12,0)</f>
        <v>0</v>
      </c>
      <c r="Y20" s="75">
        <f>IF(AND(Y$3&gt;=Drivers!$AA12, Y$3&lt;=SUM(Drivers!$AA12:$AB12)-1), Drivers!$AC12/Drivers!$AB12,0)</f>
        <v>0</v>
      </c>
      <c r="Z20" s="75">
        <f>IF(AND(Z$3&gt;=Drivers!$AA12, Z$3&lt;=SUM(Drivers!$AA12:$AB12)-1), Drivers!$AC12/Drivers!$AB12,0)</f>
        <v>0</v>
      </c>
      <c r="AA20" s="75">
        <f>IF(AND(AA$3&gt;=Drivers!$AA12, AA$3&lt;=SUM(Drivers!$AA12:$AB12)-1), Drivers!$AC12/Drivers!$AB12,0)</f>
        <v>0</v>
      </c>
      <c r="AB20" s="75">
        <f>IF(AND(AB$3&gt;=Drivers!$AA12, AB$3&lt;=SUM(Drivers!$AA12:$AB12)-1), Drivers!$AC12/Drivers!$AB12,0)</f>
        <v>0</v>
      </c>
      <c r="AC20" s="75">
        <f>IF(AND(AC$3&gt;=Drivers!$AA12, AC$3&lt;=SUM(Drivers!$AA12:$AB12)-1), Drivers!$AC12/Drivers!$AB12,0)</f>
        <v>0</v>
      </c>
      <c r="AD20" s="75">
        <f>IF(AND(AD$3&gt;=Drivers!$AA12, AD$3&lt;=SUM(Drivers!$AA12:$AB12)-1), Drivers!$AC12/Drivers!$AB12,0)</f>
        <v>0</v>
      </c>
      <c r="AE20" s="75">
        <f>IF(AND(AE$3&gt;=Drivers!$AA12, AE$3&lt;=SUM(Drivers!$AA12:$AB12)-1), Drivers!$AC12/Drivers!$AB12,0)</f>
        <v>0</v>
      </c>
      <c r="AF20" s="75">
        <f>IF(AND(AF$3&gt;=Drivers!$AA12, AF$3&lt;=SUM(Drivers!$AA12:$AB12)-1), Drivers!$AC12/Drivers!$AB12,0)</f>
        <v>0</v>
      </c>
      <c r="AG20" s="75">
        <f>IF(AND(AG$3&gt;=Drivers!$AA12, AG$3&lt;=SUM(Drivers!$AA12:$AB12)-1), Drivers!$AC12/Drivers!$AB12,0)</f>
        <v>0</v>
      </c>
      <c r="AH20" s="76">
        <f>IF(AND(AH$3&gt;=Drivers!$AA12, AH$3&lt;=SUM(Drivers!$AA12:$AB12)-1), Drivers!$AC12/Drivers!$AB12,0)</f>
        <v>0</v>
      </c>
      <c r="AI20" s="74">
        <f>IF(AND(AI$3&gt;=Drivers!$AA12, AI$3&lt;=SUM(Drivers!$AA12:$AB12)-1), Drivers!$AC12/Drivers!$AB12,0)</f>
        <v>0</v>
      </c>
      <c r="AJ20" s="75">
        <f>IF(AND(AJ$3&gt;=Drivers!$AA12, AJ$3&lt;=SUM(Drivers!$AA12:$AB12)-1), Drivers!$AC12/Drivers!$AB12,0)</f>
        <v>0</v>
      </c>
      <c r="AK20" s="75">
        <f>IF(AND(AK$3&gt;=Drivers!$AA12, AK$3&lt;=SUM(Drivers!$AA12:$AB12)-1), Drivers!$AC12/Drivers!$AB12,0)</f>
        <v>0</v>
      </c>
      <c r="AL20" s="75">
        <f>IF(AND(AL$3&gt;=Drivers!$AA12, AL$3&lt;=SUM(Drivers!$AA12:$AB12)-1), Drivers!$AC12/Drivers!$AB12,0)</f>
        <v>0</v>
      </c>
      <c r="AM20" s="75">
        <f>IF(AND(AM$3&gt;=Drivers!$AA12, AM$3&lt;=SUM(Drivers!$AA12:$AB12)-1), Drivers!$AC12/Drivers!$AB12,0)</f>
        <v>0</v>
      </c>
      <c r="AN20" s="75">
        <f>IF(AND(AN$3&gt;=Drivers!$AA12, AN$3&lt;=SUM(Drivers!$AA12:$AB12)-1), Drivers!$AC12/Drivers!$AB12,0)</f>
        <v>0</v>
      </c>
      <c r="AO20" s="75">
        <f>IF(AND(AO$3&gt;=Drivers!$AA12, AO$3&lt;=SUM(Drivers!$AA12:$AB12)-1), Drivers!$AC12/Drivers!$AB12,0)</f>
        <v>0</v>
      </c>
      <c r="AP20" s="75">
        <f>IF(AND(AP$3&gt;=Drivers!$AA12, AP$3&lt;=SUM(Drivers!$AA12:$AB12)-1), Drivers!$AC12/Drivers!$AB12,0)</f>
        <v>0</v>
      </c>
      <c r="AQ20" s="75">
        <f>IF(AND(AQ$3&gt;=Drivers!$AA12, AQ$3&lt;=SUM(Drivers!$AA12:$AB12)-1), Drivers!$AC12/Drivers!$AB12,0)</f>
        <v>0</v>
      </c>
      <c r="AR20" s="75">
        <f>IF(AND(AR$3&gt;=Drivers!$AA12, AR$3&lt;=SUM(Drivers!$AA12:$AB12)-1), Drivers!$AC12/Drivers!$AB12,0)</f>
        <v>0</v>
      </c>
      <c r="AS20" s="75">
        <f>IF(AND(AS$3&gt;=Drivers!$AA12, AS$3&lt;=SUM(Drivers!$AA12:$AB12)-1), Drivers!$AC12/Drivers!$AB12,0)</f>
        <v>0</v>
      </c>
      <c r="AT20" s="76">
        <f>IF(AND(AT$3&gt;=Drivers!$AA12, AT$3&lt;=SUM(Drivers!$AA12:$AB12)-1), Drivers!$AC12/Drivers!$AB12,0)</f>
        <v>0</v>
      </c>
      <c r="AU20" s="74">
        <f>IF(AND(AU$3&gt;=Drivers!$AA12, AU$3&lt;=SUM(Drivers!$AA12:$AB12)-1), Drivers!$AC12/Drivers!$AB12,0)</f>
        <v>0</v>
      </c>
      <c r="AV20" s="75">
        <f>IF(AND(AV$3&gt;=Drivers!$AA12, AV$3&lt;=SUM(Drivers!$AA12:$AB12)-1), Drivers!$AC12/Drivers!$AB12,0)</f>
        <v>0</v>
      </c>
      <c r="AW20" s="75">
        <f>IF(AND(AW$3&gt;=Drivers!$AA12, AW$3&lt;=SUM(Drivers!$AA12:$AB12)-1), Drivers!$AC12/Drivers!$AB12,0)</f>
        <v>0</v>
      </c>
      <c r="AX20" s="75">
        <f>IF(AND(AX$3&gt;=Drivers!$AA12, AX$3&lt;=SUM(Drivers!$AA12:$AB12)-1), Drivers!$AC12/Drivers!$AB12,0)</f>
        <v>0</v>
      </c>
      <c r="AY20" s="75">
        <f>IF(AND(AY$3&gt;=Drivers!$AA12, AY$3&lt;=SUM(Drivers!$AA12:$AB12)-1), Drivers!$AC12/Drivers!$AB12,0)</f>
        <v>0</v>
      </c>
      <c r="AZ20" s="75">
        <f>IF(AND(AZ$3&gt;=Drivers!$AA12, AZ$3&lt;=SUM(Drivers!$AA12:$AB12)-1), Drivers!$AC12/Drivers!$AB12,0)</f>
        <v>0</v>
      </c>
      <c r="BA20" s="75">
        <f>IF(AND(BA$3&gt;=Drivers!$AA12, BA$3&lt;=SUM(Drivers!$AA12:$AB12)-1), Drivers!$AC12/Drivers!$AB12,0)</f>
        <v>0</v>
      </c>
      <c r="BB20" s="75">
        <f>IF(AND(BB$3&gt;=Drivers!$AA12, BB$3&lt;=SUM(Drivers!$AA12:$AB12)-1), Drivers!$AC12/Drivers!$AB12,0)</f>
        <v>0</v>
      </c>
      <c r="BC20" s="75">
        <f>IF(AND(BC$3&gt;=Drivers!$AA12, BC$3&lt;=SUM(Drivers!$AA12:$AB12)-1), Drivers!$AC12/Drivers!$AB12,0)</f>
        <v>0</v>
      </c>
      <c r="BD20" s="75">
        <f>IF(AND(BD$3&gt;=Drivers!$AA12, BD$3&lt;=SUM(Drivers!$AA12:$AB12)-1), Drivers!$AC12/Drivers!$AB12,0)</f>
        <v>0</v>
      </c>
      <c r="BE20" s="75">
        <f>IF(AND(BE$3&gt;=Drivers!$AA12, BE$3&lt;=SUM(Drivers!$AA12:$AB12)-1), Drivers!$AC12/Drivers!$AB12,0)</f>
        <v>0</v>
      </c>
      <c r="BF20" s="76">
        <f>IF(AND(BF$3&gt;=Drivers!$AA12, BF$3&lt;=SUM(Drivers!$AA12:$AB12)-1), Drivers!$AC12/Drivers!$AB12,0)</f>
        <v>0</v>
      </c>
      <c r="BG20" s="74">
        <f>IF(AND(BG$3&gt;=Drivers!$AA12, BG$3&lt;=SUM(Drivers!$AA12:$AB12)-1), Drivers!$AC12/Drivers!$AB12,0)</f>
        <v>0</v>
      </c>
      <c r="BH20" s="75">
        <f>IF(AND(BH$3&gt;=Drivers!$AA12, BH$3&lt;=SUM(Drivers!$AA12:$AB12)-1), Drivers!$AC12/Drivers!$AB12,0)</f>
        <v>0</v>
      </c>
      <c r="BI20" s="75">
        <f>IF(AND(BI$3&gt;=Drivers!$AA12, BI$3&lt;=SUM(Drivers!$AA12:$AB12)-1), Drivers!$AC12/Drivers!$AB12,0)</f>
        <v>0</v>
      </c>
      <c r="BJ20" s="75">
        <f>IF(AND(BJ$3&gt;=Drivers!$AA12, BJ$3&lt;=SUM(Drivers!$AA12:$AB12)-1), Drivers!$AC12/Drivers!$AB12,0)</f>
        <v>0</v>
      </c>
      <c r="BK20" s="75">
        <f>IF(AND(BK$3&gt;=Drivers!$AA12, BK$3&lt;=SUM(Drivers!$AA12:$AB12)-1), Drivers!$AC12/Drivers!$AB12,0)</f>
        <v>0</v>
      </c>
      <c r="BL20" s="75">
        <f>IF(AND(BL$3&gt;=Drivers!$AA12, BL$3&lt;=SUM(Drivers!$AA12:$AB12)-1), Drivers!$AC12/Drivers!$AB12,0)</f>
        <v>0</v>
      </c>
      <c r="BM20" s="75">
        <f>IF(AND(BM$3&gt;=Drivers!$AA12, BM$3&lt;=SUM(Drivers!$AA12:$AB12)-1), Drivers!$AC12/Drivers!$AB12,0)</f>
        <v>0</v>
      </c>
      <c r="BN20" s="75">
        <f>IF(AND(BN$3&gt;=Drivers!$AA12, BN$3&lt;=SUM(Drivers!$AA12:$AB12)-1), Drivers!$AC12/Drivers!$AB12,0)</f>
        <v>0</v>
      </c>
      <c r="BO20" s="75">
        <f>IF(AND(BO$3&gt;=Drivers!$AA12, BO$3&lt;=SUM(Drivers!$AA12:$AB12)-1), Drivers!$AC12/Drivers!$AB12,0)</f>
        <v>0</v>
      </c>
      <c r="BP20" s="75">
        <f>IF(AND(BP$3&gt;=Drivers!$AA12, BP$3&lt;=SUM(Drivers!$AA12:$AB12)-1), Drivers!$AC12/Drivers!$AB12,0)</f>
        <v>0</v>
      </c>
      <c r="BQ20" s="75">
        <f>IF(AND(BQ$3&gt;=Drivers!$AA12, BQ$3&lt;=SUM(Drivers!$AA12:$AB12)-1), Drivers!$AC12/Drivers!$AB12,0)</f>
        <v>0</v>
      </c>
      <c r="BR20" s="76">
        <f>IF(AND(BR$3&gt;=Drivers!$AA12, BR$3&lt;=SUM(Drivers!$AA12:$AB12)-1), Drivers!$AC12/Drivers!$AB12,0)</f>
        <v>0</v>
      </c>
      <c r="BS20" s="46"/>
    </row>
    <row r="21" spans="2:74" x14ac:dyDescent="0.25">
      <c r="B21" s="58" t="str">
        <f t="shared" si="12"/>
        <v>Fixtures</v>
      </c>
      <c r="C21" s="46"/>
      <c r="D21" s="46"/>
      <c r="E21" s="59">
        <f t="shared" si="7"/>
        <v>70</v>
      </c>
      <c r="F21" s="59">
        <f t="shared" si="8"/>
        <v>30</v>
      </c>
      <c r="G21" s="59">
        <f t="shared" si="9"/>
        <v>0</v>
      </c>
      <c r="H21" s="59">
        <f t="shared" si="10"/>
        <v>0</v>
      </c>
      <c r="I21" s="59">
        <f t="shared" si="11"/>
        <v>0</v>
      </c>
      <c r="K21" s="74">
        <f>IF(AND(K$3&gt;=Drivers!$AA13, K$3&lt;=SUM(Drivers!$AA13:$AB13)-1), Drivers!$AC13/Drivers!$AB13,0)</f>
        <v>0</v>
      </c>
      <c r="L21" s="75">
        <f>IF(AND(L$3&gt;=Drivers!$AA13, L$3&lt;=SUM(Drivers!$AA13:$AB13)-1), Drivers!$AC13/Drivers!$AB13,0)</f>
        <v>0</v>
      </c>
      <c r="M21" s="75">
        <f>IF(AND(M$3&gt;=Drivers!$AA13, M$3&lt;=SUM(Drivers!$AA13:$AB13)-1), Drivers!$AC13/Drivers!$AB13,0)</f>
        <v>0</v>
      </c>
      <c r="N21" s="75">
        <f>IF(AND(N$3&gt;=Drivers!$AA13, N$3&lt;=SUM(Drivers!$AA13:$AB13)-1), Drivers!$AC13/Drivers!$AB13,0)</f>
        <v>0</v>
      </c>
      <c r="O21" s="75">
        <f>IF(AND(O$3&gt;=Drivers!$AA13, O$3&lt;=SUM(Drivers!$AA13:$AB13)-1), Drivers!$AC13/Drivers!$AB13,0)</f>
        <v>0</v>
      </c>
      <c r="P21" s="75">
        <f>IF(AND(P$3&gt;=Drivers!$AA13, P$3&lt;=SUM(Drivers!$AA13:$AB13)-1), Drivers!$AC13/Drivers!$AB13,0)</f>
        <v>10</v>
      </c>
      <c r="Q21" s="75">
        <f>IF(AND(Q$3&gt;=Drivers!$AA13, Q$3&lt;=SUM(Drivers!$AA13:$AB13)-1), Drivers!$AC13/Drivers!$AB13,0)</f>
        <v>10</v>
      </c>
      <c r="R21" s="75">
        <f>IF(AND(R$3&gt;=Drivers!$AA13, R$3&lt;=SUM(Drivers!$AA13:$AB13)-1), Drivers!$AC13/Drivers!$AB13,0)</f>
        <v>10</v>
      </c>
      <c r="S21" s="75">
        <f>IF(AND(S$3&gt;=Drivers!$AA13, S$3&lt;=SUM(Drivers!$AA13:$AB13)-1), Drivers!$AC13/Drivers!$AB13,0)</f>
        <v>10</v>
      </c>
      <c r="T21" s="75">
        <f>IF(AND(T$3&gt;=Drivers!$AA13, T$3&lt;=SUM(Drivers!$AA13:$AB13)-1), Drivers!$AC13/Drivers!$AB13,0)</f>
        <v>10</v>
      </c>
      <c r="U21" s="75">
        <f>IF(AND(U$3&gt;=Drivers!$AA13, U$3&lt;=SUM(Drivers!$AA13:$AB13)-1), Drivers!$AC13/Drivers!$AB13,0)</f>
        <v>10</v>
      </c>
      <c r="V21" s="76">
        <f>IF(AND(V$3&gt;=Drivers!$AA13, V$3&lt;=SUM(Drivers!$AA13:$AB13)-1), Drivers!$AC13/Drivers!$AB13,0)</f>
        <v>10</v>
      </c>
      <c r="W21" s="74">
        <f>IF(AND(W$3&gt;=Drivers!$AA13, W$3&lt;=SUM(Drivers!$AA13:$AB13)-1), Drivers!$AC13/Drivers!$AB13,0)</f>
        <v>10</v>
      </c>
      <c r="X21" s="75">
        <f>IF(AND(X$3&gt;=Drivers!$AA13, X$3&lt;=SUM(Drivers!$AA13:$AB13)-1), Drivers!$AC13/Drivers!$AB13,0)</f>
        <v>10</v>
      </c>
      <c r="Y21" s="75">
        <f>IF(AND(Y$3&gt;=Drivers!$AA13, Y$3&lt;=SUM(Drivers!$AA13:$AB13)-1), Drivers!$AC13/Drivers!$AB13,0)</f>
        <v>10</v>
      </c>
      <c r="Z21" s="75">
        <f>IF(AND(Z$3&gt;=Drivers!$AA13, Z$3&lt;=SUM(Drivers!$AA13:$AB13)-1), Drivers!$AC13/Drivers!$AB13,0)</f>
        <v>0</v>
      </c>
      <c r="AA21" s="75">
        <f>IF(AND(AA$3&gt;=Drivers!$AA13, AA$3&lt;=SUM(Drivers!$AA13:$AB13)-1), Drivers!$AC13/Drivers!$AB13,0)</f>
        <v>0</v>
      </c>
      <c r="AB21" s="75">
        <f>IF(AND(AB$3&gt;=Drivers!$AA13, AB$3&lt;=SUM(Drivers!$AA13:$AB13)-1), Drivers!$AC13/Drivers!$AB13,0)</f>
        <v>0</v>
      </c>
      <c r="AC21" s="75">
        <f>IF(AND(AC$3&gt;=Drivers!$AA13, AC$3&lt;=SUM(Drivers!$AA13:$AB13)-1), Drivers!$AC13/Drivers!$AB13,0)</f>
        <v>0</v>
      </c>
      <c r="AD21" s="75">
        <f>IF(AND(AD$3&gt;=Drivers!$AA13, AD$3&lt;=SUM(Drivers!$AA13:$AB13)-1), Drivers!$AC13/Drivers!$AB13,0)</f>
        <v>0</v>
      </c>
      <c r="AE21" s="75">
        <f>IF(AND(AE$3&gt;=Drivers!$AA13, AE$3&lt;=SUM(Drivers!$AA13:$AB13)-1), Drivers!$AC13/Drivers!$AB13,0)</f>
        <v>0</v>
      </c>
      <c r="AF21" s="75">
        <f>IF(AND(AF$3&gt;=Drivers!$AA13, AF$3&lt;=SUM(Drivers!$AA13:$AB13)-1), Drivers!$AC13/Drivers!$AB13,0)</f>
        <v>0</v>
      </c>
      <c r="AG21" s="75">
        <f>IF(AND(AG$3&gt;=Drivers!$AA13, AG$3&lt;=SUM(Drivers!$AA13:$AB13)-1), Drivers!$AC13/Drivers!$AB13,0)</f>
        <v>0</v>
      </c>
      <c r="AH21" s="76">
        <f>IF(AND(AH$3&gt;=Drivers!$AA13, AH$3&lt;=SUM(Drivers!$AA13:$AB13)-1), Drivers!$AC13/Drivers!$AB13,0)</f>
        <v>0</v>
      </c>
      <c r="AI21" s="74">
        <f>IF(AND(AI$3&gt;=Drivers!$AA13, AI$3&lt;=SUM(Drivers!$AA13:$AB13)-1), Drivers!$AC13/Drivers!$AB13,0)</f>
        <v>0</v>
      </c>
      <c r="AJ21" s="75">
        <f>IF(AND(AJ$3&gt;=Drivers!$AA13, AJ$3&lt;=SUM(Drivers!$AA13:$AB13)-1), Drivers!$AC13/Drivers!$AB13,0)</f>
        <v>0</v>
      </c>
      <c r="AK21" s="75">
        <f>IF(AND(AK$3&gt;=Drivers!$AA13, AK$3&lt;=SUM(Drivers!$AA13:$AB13)-1), Drivers!$AC13/Drivers!$AB13,0)</f>
        <v>0</v>
      </c>
      <c r="AL21" s="75">
        <f>IF(AND(AL$3&gt;=Drivers!$AA13, AL$3&lt;=SUM(Drivers!$AA13:$AB13)-1), Drivers!$AC13/Drivers!$AB13,0)</f>
        <v>0</v>
      </c>
      <c r="AM21" s="75">
        <f>IF(AND(AM$3&gt;=Drivers!$AA13, AM$3&lt;=SUM(Drivers!$AA13:$AB13)-1), Drivers!$AC13/Drivers!$AB13,0)</f>
        <v>0</v>
      </c>
      <c r="AN21" s="75">
        <f>IF(AND(AN$3&gt;=Drivers!$AA13, AN$3&lt;=SUM(Drivers!$AA13:$AB13)-1), Drivers!$AC13/Drivers!$AB13,0)</f>
        <v>0</v>
      </c>
      <c r="AO21" s="75">
        <f>IF(AND(AO$3&gt;=Drivers!$AA13, AO$3&lt;=SUM(Drivers!$AA13:$AB13)-1), Drivers!$AC13/Drivers!$AB13,0)</f>
        <v>0</v>
      </c>
      <c r="AP21" s="75">
        <f>IF(AND(AP$3&gt;=Drivers!$AA13, AP$3&lt;=SUM(Drivers!$AA13:$AB13)-1), Drivers!$AC13/Drivers!$AB13,0)</f>
        <v>0</v>
      </c>
      <c r="AQ21" s="75">
        <f>IF(AND(AQ$3&gt;=Drivers!$AA13, AQ$3&lt;=SUM(Drivers!$AA13:$AB13)-1), Drivers!$AC13/Drivers!$AB13,0)</f>
        <v>0</v>
      </c>
      <c r="AR21" s="75">
        <f>IF(AND(AR$3&gt;=Drivers!$AA13, AR$3&lt;=SUM(Drivers!$AA13:$AB13)-1), Drivers!$AC13/Drivers!$AB13,0)</f>
        <v>0</v>
      </c>
      <c r="AS21" s="75">
        <f>IF(AND(AS$3&gt;=Drivers!$AA13, AS$3&lt;=SUM(Drivers!$AA13:$AB13)-1), Drivers!$AC13/Drivers!$AB13,0)</f>
        <v>0</v>
      </c>
      <c r="AT21" s="76">
        <f>IF(AND(AT$3&gt;=Drivers!$AA13, AT$3&lt;=SUM(Drivers!$AA13:$AB13)-1), Drivers!$AC13/Drivers!$AB13,0)</f>
        <v>0</v>
      </c>
      <c r="AU21" s="74">
        <f>IF(AND(AU$3&gt;=Drivers!$AA13, AU$3&lt;=SUM(Drivers!$AA13:$AB13)-1), Drivers!$AC13/Drivers!$AB13,0)</f>
        <v>0</v>
      </c>
      <c r="AV21" s="75">
        <f>IF(AND(AV$3&gt;=Drivers!$AA13, AV$3&lt;=SUM(Drivers!$AA13:$AB13)-1), Drivers!$AC13/Drivers!$AB13,0)</f>
        <v>0</v>
      </c>
      <c r="AW21" s="75">
        <f>IF(AND(AW$3&gt;=Drivers!$AA13, AW$3&lt;=SUM(Drivers!$AA13:$AB13)-1), Drivers!$AC13/Drivers!$AB13,0)</f>
        <v>0</v>
      </c>
      <c r="AX21" s="75">
        <f>IF(AND(AX$3&gt;=Drivers!$AA13, AX$3&lt;=SUM(Drivers!$AA13:$AB13)-1), Drivers!$AC13/Drivers!$AB13,0)</f>
        <v>0</v>
      </c>
      <c r="AY21" s="75">
        <f>IF(AND(AY$3&gt;=Drivers!$AA13, AY$3&lt;=SUM(Drivers!$AA13:$AB13)-1), Drivers!$AC13/Drivers!$AB13,0)</f>
        <v>0</v>
      </c>
      <c r="AZ21" s="75">
        <f>IF(AND(AZ$3&gt;=Drivers!$AA13, AZ$3&lt;=SUM(Drivers!$AA13:$AB13)-1), Drivers!$AC13/Drivers!$AB13,0)</f>
        <v>0</v>
      </c>
      <c r="BA21" s="75">
        <f>IF(AND(BA$3&gt;=Drivers!$AA13, BA$3&lt;=SUM(Drivers!$AA13:$AB13)-1), Drivers!$AC13/Drivers!$AB13,0)</f>
        <v>0</v>
      </c>
      <c r="BB21" s="75">
        <f>IF(AND(BB$3&gt;=Drivers!$AA13, BB$3&lt;=SUM(Drivers!$AA13:$AB13)-1), Drivers!$AC13/Drivers!$AB13,0)</f>
        <v>0</v>
      </c>
      <c r="BC21" s="75">
        <f>IF(AND(BC$3&gt;=Drivers!$AA13, BC$3&lt;=SUM(Drivers!$AA13:$AB13)-1), Drivers!$AC13/Drivers!$AB13,0)</f>
        <v>0</v>
      </c>
      <c r="BD21" s="75">
        <f>IF(AND(BD$3&gt;=Drivers!$AA13, BD$3&lt;=SUM(Drivers!$AA13:$AB13)-1), Drivers!$AC13/Drivers!$AB13,0)</f>
        <v>0</v>
      </c>
      <c r="BE21" s="75">
        <f>IF(AND(BE$3&gt;=Drivers!$AA13, BE$3&lt;=SUM(Drivers!$AA13:$AB13)-1), Drivers!$AC13/Drivers!$AB13,0)</f>
        <v>0</v>
      </c>
      <c r="BF21" s="76">
        <f>IF(AND(BF$3&gt;=Drivers!$AA13, BF$3&lt;=SUM(Drivers!$AA13:$AB13)-1), Drivers!$AC13/Drivers!$AB13,0)</f>
        <v>0</v>
      </c>
      <c r="BG21" s="74">
        <f>IF(AND(BG$3&gt;=Drivers!$AA13, BG$3&lt;=SUM(Drivers!$AA13:$AB13)-1), Drivers!$AC13/Drivers!$AB13,0)</f>
        <v>0</v>
      </c>
      <c r="BH21" s="75">
        <f>IF(AND(BH$3&gt;=Drivers!$AA13, BH$3&lt;=SUM(Drivers!$AA13:$AB13)-1), Drivers!$AC13/Drivers!$AB13,0)</f>
        <v>0</v>
      </c>
      <c r="BI21" s="75">
        <f>IF(AND(BI$3&gt;=Drivers!$AA13, BI$3&lt;=SUM(Drivers!$AA13:$AB13)-1), Drivers!$AC13/Drivers!$AB13,0)</f>
        <v>0</v>
      </c>
      <c r="BJ21" s="75">
        <f>IF(AND(BJ$3&gt;=Drivers!$AA13, BJ$3&lt;=SUM(Drivers!$AA13:$AB13)-1), Drivers!$AC13/Drivers!$AB13,0)</f>
        <v>0</v>
      </c>
      <c r="BK21" s="75">
        <f>IF(AND(BK$3&gt;=Drivers!$AA13, BK$3&lt;=SUM(Drivers!$AA13:$AB13)-1), Drivers!$AC13/Drivers!$AB13,0)</f>
        <v>0</v>
      </c>
      <c r="BL21" s="75">
        <f>IF(AND(BL$3&gt;=Drivers!$AA13, BL$3&lt;=SUM(Drivers!$AA13:$AB13)-1), Drivers!$AC13/Drivers!$AB13,0)</f>
        <v>0</v>
      </c>
      <c r="BM21" s="75">
        <f>IF(AND(BM$3&gt;=Drivers!$AA13, BM$3&lt;=SUM(Drivers!$AA13:$AB13)-1), Drivers!$AC13/Drivers!$AB13,0)</f>
        <v>0</v>
      </c>
      <c r="BN21" s="75">
        <f>IF(AND(BN$3&gt;=Drivers!$AA13, BN$3&lt;=SUM(Drivers!$AA13:$AB13)-1), Drivers!$AC13/Drivers!$AB13,0)</f>
        <v>0</v>
      </c>
      <c r="BO21" s="75">
        <f>IF(AND(BO$3&gt;=Drivers!$AA13, BO$3&lt;=SUM(Drivers!$AA13:$AB13)-1), Drivers!$AC13/Drivers!$AB13,0)</f>
        <v>0</v>
      </c>
      <c r="BP21" s="75">
        <f>IF(AND(BP$3&gt;=Drivers!$AA13, BP$3&lt;=SUM(Drivers!$AA13:$AB13)-1), Drivers!$AC13/Drivers!$AB13,0)</f>
        <v>0</v>
      </c>
      <c r="BQ21" s="75">
        <f>IF(AND(BQ$3&gt;=Drivers!$AA13, BQ$3&lt;=SUM(Drivers!$AA13:$AB13)-1), Drivers!$AC13/Drivers!$AB13,0)</f>
        <v>0</v>
      </c>
      <c r="BR21" s="76">
        <f>IF(AND(BR$3&gt;=Drivers!$AA13, BR$3&lt;=SUM(Drivers!$AA13:$AB13)-1), Drivers!$AC13/Drivers!$AB13,0)</f>
        <v>0</v>
      </c>
      <c r="BS21" s="46"/>
    </row>
    <row r="22" spans="2:74" x14ac:dyDescent="0.25">
      <c r="B22" s="58" t="str">
        <f t="shared" si="12"/>
        <v>Renovations</v>
      </c>
      <c r="C22" s="46"/>
      <c r="D22" s="46"/>
      <c r="E22" s="59">
        <f t="shared" si="7"/>
        <v>60</v>
      </c>
      <c r="F22" s="59">
        <f t="shared" si="8"/>
        <v>15</v>
      </c>
      <c r="G22" s="59">
        <f t="shared" si="9"/>
        <v>0</v>
      </c>
      <c r="H22" s="59">
        <f t="shared" si="10"/>
        <v>0</v>
      </c>
      <c r="I22" s="59">
        <f t="shared" si="11"/>
        <v>0</v>
      </c>
      <c r="K22" s="74">
        <f>IF(AND(K$3&gt;=Drivers!$AA14, K$3&lt;=SUM(Drivers!$AA14:$AB14)-1), Drivers!$AC14/Drivers!$AB14,0)</f>
        <v>5</v>
      </c>
      <c r="L22" s="75">
        <f>IF(AND(L$3&gt;=Drivers!$AA14, L$3&lt;=SUM(Drivers!$AA14:$AB14)-1), Drivers!$AC14/Drivers!$AB14,0)</f>
        <v>5</v>
      </c>
      <c r="M22" s="75">
        <f>IF(AND(M$3&gt;=Drivers!$AA14, M$3&lt;=SUM(Drivers!$AA14:$AB14)-1), Drivers!$AC14/Drivers!$AB14,0)</f>
        <v>5</v>
      </c>
      <c r="N22" s="75">
        <f>IF(AND(N$3&gt;=Drivers!$AA14, N$3&lt;=SUM(Drivers!$AA14:$AB14)-1), Drivers!$AC14/Drivers!$AB14,0)</f>
        <v>5</v>
      </c>
      <c r="O22" s="75">
        <f>IF(AND(O$3&gt;=Drivers!$AA14, O$3&lt;=SUM(Drivers!$AA14:$AB14)-1), Drivers!$AC14/Drivers!$AB14,0)</f>
        <v>5</v>
      </c>
      <c r="P22" s="75">
        <f>IF(AND(P$3&gt;=Drivers!$AA14, P$3&lt;=SUM(Drivers!$AA14:$AB14)-1), Drivers!$AC14/Drivers!$AB14,0)</f>
        <v>5</v>
      </c>
      <c r="Q22" s="75">
        <f>IF(AND(Q$3&gt;=Drivers!$AA14, Q$3&lt;=SUM(Drivers!$AA14:$AB14)-1), Drivers!$AC14/Drivers!$AB14,0)</f>
        <v>5</v>
      </c>
      <c r="R22" s="75">
        <f>IF(AND(R$3&gt;=Drivers!$AA14, R$3&lt;=SUM(Drivers!$AA14:$AB14)-1), Drivers!$AC14/Drivers!$AB14,0)</f>
        <v>5</v>
      </c>
      <c r="S22" s="75">
        <f>IF(AND(S$3&gt;=Drivers!$AA14, S$3&lt;=SUM(Drivers!$AA14:$AB14)-1), Drivers!$AC14/Drivers!$AB14,0)</f>
        <v>5</v>
      </c>
      <c r="T22" s="75">
        <f>IF(AND(T$3&gt;=Drivers!$AA14, T$3&lt;=SUM(Drivers!$AA14:$AB14)-1), Drivers!$AC14/Drivers!$AB14,0)</f>
        <v>5</v>
      </c>
      <c r="U22" s="75">
        <f>IF(AND(U$3&gt;=Drivers!$AA14, U$3&lt;=SUM(Drivers!$AA14:$AB14)-1), Drivers!$AC14/Drivers!$AB14,0)</f>
        <v>5</v>
      </c>
      <c r="V22" s="76">
        <f>IF(AND(V$3&gt;=Drivers!$AA14, V$3&lt;=SUM(Drivers!$AA14:$AB14)-1), Drivers!$AC14/Drivers!$AB14,0)</f>
        <v>5</v>
      </c>
      <c r="W22" s="74">
        <f>IF(AND(W$3&gt;=Drivers!$AA14, W$3&lt;=SUM(Drivers!$AA14:$AB14)-1), Drivers!$AC14/Drivers!$AB14,0)</f>
        <v>5</v>
      </c>
      <c r="X22" s="75">
        <f>IF(AND(X$3&gt;=Drivers!$AA14, X$3&lt;=SUM(Drivers!$AA14:$AB14)-1), Drivers!$AC14/Drivers!$AB14,0)</f>
        <v>5</v>
      </c>
      <c r="Y22" s="75">
        <f>IF(AND(Y$3&gt;=Drivers!$AA14, Y$3&lt;=SUM(Drivers!$AA14:$AB14)-1), Drivers!$AC14/Drivers!$AB14,0)</f>
        <v>5</v>
      </c>
      <c r="Z22" s="75">
        <f>IF(AND(Z$3&gt;=Drivers!$AA14, Z$3&lt;=SUM(Drivers!$AA14:$AB14)-1), Drivers!$AC14/Drivers!$AB14,0)</f>
        <v>0</v>
      </c>
      <c r="AA22" s="75">
        <f>IF(AND(AA$3&gt;=Drivers!$AA14, AA$3&lt;=SUM(Drivers!$AA14:$AB14)-1), Drivers!$AC14/Drivers!$AB14,0)</f>
        <v>0</v>
      </c>
      <c r="AB22" s="75">
        <f>IF(AND(AB$3&gt;=Drivers!$AA14, AB$3&lt;=SUM(Drivers!$AA14:$AB14)-1), Drivers!$AC14/Drivers!$AB14,0)</f>
        <v>0</v>
      </c>
      <c r="AC22" s="75">
        <f>IF(AND(AC$3&gt;=Drivers!$AA14, AC$3&lt;=SUM(Drivers!$AA14:$AB14)-1), Drivers!$AC14/Drivers!$AB14,0)</f>
        <v>0</v>
      </c>
      <c r="AD22" s="75">
        <f>IF(AND(AD$3&gt;=Drivers!$AA14, AD$3&lt;=SUM(Drivers!$AA14:$AB14)-1), Drivers!$AC14/Drivers!$AB14,0)</f>
        <v>0</v>
      </c>
      <c r="AE22" s="75">
        <f>IF(AND(AE$3&gt;=Drivers!$AA14, AE$3&lt;=SUM(Drivers!$AA14:$AB14)-1), Drivers!$AC14/Drivers!$AB14,0)</f>
        <v>0</v>
      </c>
      <c r="AF22" s="75">
        <f>IF(AND(AF$3&gt;=Drivers!$AA14, AF$3&lt;=SUM(Drivers!$AA14:$AB14)-1), Drivers!$AC14/Drivers!$AB14,0)</f>
        <v>0</v>
      </c>
      <c r="AG22" s="75">
        <f>IF(AND(AG$3&gt;=Drivers!$AA14, AG$3&lt;=SUM(Drivers!$AA14:$AB14)-1), Drivers!$AC14/Drivers!$AB14,0)</f>
        <v>0</v>
      </c>
      <c r="AH22" s="76">
        <f>IF(AND(AH$3&gt;=Drivers!$AA14, AH$3&lt;=SUM(Drivers!$AA14:$AB14)-1), Drivers!$AC14/Drivers!$AB14,0)</f>
        <v>0</v>
      </c>
      <c r="AI22" s="74">
        <f>IF(AND(AI$3&gt;=Drivers!$AA14, AI$3&lt;=SUM(Drivers!$AA14:$AB14)-1), Drivers!$AC14/Drivers!$AB14,0)</f>
        <v>0</v>
      </c>
      <c r="AJ22" s="75">
        <f>IF(AND(AJ$3&gt;=Drivers!$AA14, AJ$3&lt;=SUM(Drivers!$AA14:$AB14)-1), Drivers!$AC14/Drivers!$AB14,0)</f>
        <v>0</v>
      </c>
      <c r="AK22" s="75">
        <f>IF(AND(AK$3&gt;=Drivers!$AA14, AK$3&lt;=SUM(Drivers!$AA14:$AB14)-1), Drivers!$AC14/Drivers!$AB14,0)</f>
        <v>0</v>
      </c>
      <c r="AL22" s="75">
        <f>IF(AND(AL$3&gt;=Drivers!$AA14, AL$3&lt;=SUM(Drivers!$AA14:$AB14)-1), Drivers!$AC14/Drivers!$AB14,0)</f>
        <v>0</v>
      </c>
      <c r="AM22" s="75">
        <f>IF(AND(AM$3&gt;=Drivers!$AA14, AM$3&lt;=SUM(Drivers!$AA14:$AB14)-1), Drivers!$AC14/Drivers!$AB14,0)</f>
        <v>0</v>
      </c>
      <c r="AN22" s="75">
        <f>IF(AND(AN$3&gt;=Drivers!$AA14, AN$3&lt;=SUM(Drivers!$AA14:$AB14)-1), Drivers!$AC14/Drivers!$AB14,0)</f>
        <v>0</v>
      </c>
      <c r="AO22" s="75">
        <f>IF(AND(AO$3&gt;=Drivers!$AA14, AO$3&lt;=SUM(Drivers!$AA14:$AB14)-1), Drivers!$AC14/Drivers!$AB14,0)</f>
        <v>0</v>
      </c>
      <c r="AP22" s="75">
        <f>IF(AND(AP$3&gt;=Drivers!$AA14, AP$3&lt;=SUM(Drivers!$AA14:$AB14)-1), Drivers!$AC14/Drivers!$AB14,0)</f>
        <v>0</v>
      </c>
      <c r="AQ22" s="75">
        <f>IF(AND(AQ$3&gt;=Drivers!$AA14, AQ$3&lt;=SUM(Drivers!$AA14:$AB14)-1), Drivers!$AC14/Drivers!$AB14,0)</f>
        <v>0</v>
      </c>
      <c r="AR22" s="75">
        <f>IF(AND(AR$3&gt;=Drivers!$AA14, AR$3&lt;=SUM(Drivers!$AA14:$AB14)-1), Drivers!$AC14/Drivers!$AB14,0)</f>
        <v>0</v>
      </c>
      <c r="AS22" s="75">
        <f>IF(AND(AS$3&gt;=Drivers!$AA14, AS$3&lt;=SUM(Drivers!$AA14:$AB14)-1), Drivers!$AC14/Drivers!$AB14,0)</f>
        <v>0</v>
      </c>
      <c r="AT22" s="76">
        <f>IF(AND(AT$3&gt;=Drivers!$AA14, AT$3&lt;=SUM(Drivers!$AA14:$AB14)-1), Drivers!$AC14/Drivers!$AB14,0)</f>
        <v>0</v>
      </c>
      <c r="AU22" s="74">
        <f>IF(AND(AU$3&gt;=Drivers!$AA14, AU$3&lt;=SUM(Drivers!$AA14:$AB14)-1), Drivers!$AC14/Drivers!$AB14,0)</f>
        <v>0</v>
      </c>
      <c r="AV22" s="75">
        <f>IF(AND(AV$3&gt;=Drivers!$AA14, AV$3&lt;=SUM(Drivers!$AA14:$AB14)-1), Drivers!$AC14/Drivers!$AB14,0)</f>
        <v>0</v>
      </c>
      <c r="AW22" s="75">
        <f>IF(AND(AW$3&gt;=Drivers!$AA14, AW$3&lt;=SUM(Drivers!$AA14:$AB14)-1), Drivers!$AC14/Drivers!$AB14,0)</f>
        <v>0</v>
      </c>
      <c r="AX22" s="75">
        <f>IF(AND(AX$3&gt;=Drivers!$AA14, AX$3&lt;=SUM(Drivers!$AA14:$AB14)-1), Drivers!$AC14/Drivers!$AB14,0)</f>
        <v>0</v>
      </c>
      <c r="AY22" s="75">
        <f>IF(AND(AY$3&gt;=Drivers!$AA14, AY$3&lt;=SUM(Drivers!$AA14:$AB14)-1), Drivers!$AC14/Drivers!$AB14,0)</f>
        <v>0</v>
      </c>
      <c r="AZ22" s="75">
        <f>IF(AND(AZ$3&gt;=Drivers!$AA14, AZ$3&lt;=SUM(Drivers!$AA14:$AB14)-1), Drivers!$AC14/Drivers!$AB14,0)</f>
        <v>0</v>
      </c>
      <c r="BA22" s="75">
        <f>IF(AND(BA$3&gt;=Drivers!$AA14, BA$3&lt;=SUM(Drivers!$AA14:$AB14)-1), Drivers!$AC14/Drivers!$AB14,0)</f>
        <v>0</v>
      </c>
      <c r="BB22" s="75">
        <f>IF(AND(BB$3&gt;=Drivers!$AA14, BB$3&lt;=SUM(Drivers!$AA14:$AB14)-1), Drivers!$AC14/Drivers!$AB14,0)</f>
        <v>0</v>
      </c>
      <c r="BC22" s="75">
        <f>IF(AND(BC$3&gt;=Drivers!$AA14, BC$3&lt;=SUM(Drivers!$AA14:$AB14)-1), Drivers!$AC14/Drivers!$AB14,0)</f>
        <v>0</v>
      </c>
      <c r="BD22" s="75">
        <f>IF(AND(BD$3&gt;=Drivers!$AA14, BD$3&lt;=SUM(Drivers!$AA14:$AB14)-1), Drivers!$AC14/Drivers!$AB14,0)</f>
        <v>0</v>
      </c>
      <c r="BE22" s="75">
        <f>IF(AND(BE$3&gt;=Drivers!$AA14, BE$3&lt;=SUM(Drivers!$AA14:$AB14)-1), Drivers!$AC14/Drivers!$AB14,0)</f>
        <v>0</v>
      </c>
      <c r="BF22" s="76">
        <f>IF(AND(BF$3&gt;=Drivers!$AA14, BF$3&lt;=SUM(Drivers!$AA14:$AB14)-1), Drivers!$AC14/Drivers!$AB14,0)</f>
        <v>0</v>
      </c>
      <c r="BG22" s="74">
        <f>IF(AND(BG$3&gt;=Drivers!$AA14, BG$3&lt;=SUM(Drivers!$AA14:$AB14)-1), Drivers!$AC14/Drivers!$AB14,0)</f>
        <v>0</v>
      </c>
      <c r="BH22" s="75">
        <f>IF(AND(BH$3&gt;=Drivers!$AA14, BH$3&lt;=SUM(Drivers!$AA14:$AB14)-1), Drivers!$AC14/Drivers!$AB14,0)</f>
        <v>0</v>
      </c>
      <c r="BI22" s="75">
        <f>IF(AND(BI$3&gt;=Drivers!$AA14, BI$3&lt;=SUM(Drivers!$AA14:$AB14)-1), Drivers!$AC14/Drivers!$AB14,0)</f>
        <v>0</v>
      </c>
      <c r="BJ22" s="75">
        <f>IF(AND(BJ$3&gt;=Drivers!$AA14, BJ$3&lt;=SUM(Drivers!$AA14:$AB14)-1), Drivers!$AC14/Drivers!$AB14,0)</f>
        <v>0</v>
      </c>
      <c r="BK22" s="75">
        <f>IF(AND(BK$3&gt;=Drivers!$AA14, BK$3&lt;=SUM(Drivers!$AA14:$AB14)-1), Drivers!$AC14/Drivers!$AB14,0)</f>
        <v>0</v>
      </c>
      <c r="BL22" s="75">
        <f>IF(AND(BL$3&gt;=Drivers!$AA14, BL$3&lt;=SUM(Drivers!$AA14:$AB14)-1), Drivers!$AC14/Drivers!$AB14,0)</f>
        <v>0</v>
      </c>
      <c r="BM22" s="75">
        <f>IF(AND(BM$3&gt;=Drivers!$AA14, BM$3&lt;=SUM(Drivers!$AA14:$AB14)-1), Drivers!$AC14/Drivers!$AB14,0)</f>
        <v>0</v>
      </c>
      <c r="BN22" s="75">
        <f>IF(AND(BN$3&gt;=Drivers!$AA14, BN$3&lt;=SUM(Drivers!$AA14:$AB14)-1), Drivers!$AC14/Drivers!$AB14,0)</f>
        <v>0</v>
      </c>
      <c r="BO22" s="75">
        <f>IF(AND(BO$3&gt;=Drivers!$AA14, BO$3&lt;=SUM(Drivers!$AA14:$AB14)-1), Drivers!$AC14/Drivers!$AB14,0)</f>
        <v>0</v>
      </c>
      <c r="BP22" s="75">
        <f>IF(AND(BP$3&gt;=Drivers!$AA14, BP$3&lt;=SUM(Drivers!$AA14:$AB14)-1), Drivers!$AC14/Drivers!$AB14,0)</f>
        <v>0</v>
      </c>
      <c r="BQ22" s="75">
        <f>IF(AND(BQ$3&gt;=Drivers!$AA14, BQ$3&lt;=SUM(Drivers!$AA14:$AB14)-1), Drivers!$AC14/Drivers!$AB14,0)</f>
        <v>0</v>
      </c>
      <c r="BR22" s="76">
        <f>IF(AND(BR$3&gt;=Drivers!$AA14, BR$3&lt;=SUM(Drivers!$AA14:$AB14)-1), Drivers!$AC14/Drivers!$AB14,0)</f>
        <v>0</v>
      </c>
      <c r="BS22" s="46"/>
    </row>
    <row r="23" spans="2:74" x14ac:dyDescent="0.25">
      <c r="B23" s="58" t="str">
        <f t="shared" si="12"/>
        <v>Intel Property</v>
      </c>
      <c r="C23" s="46"/>
      <c r="D23" s="46"/>
      <c r="E23" s="59">
        <f t="shared" si="7"/>
        <v>23.333333333333332</v>
      </c>
      <c r="F23" s="59">
        <f t="shared" si="8"/>
        <v>26.666666666666664</v>
      </c>
      <c r="G23" s="59">
        <f t="shared" si="9"/>
        <v>0</v>
      </c>
      <c r="H23" s="59">
        <f t="shared" si="10"/>
        <v>0</v>
      </c>
      <c r="I23" s="59">
        <f t="shared" si="11"/>
        <v>0</v>
      </c>
      <c r="K23" s="74">
        <f>IF(AND(K$3&gt;=Drivers!$AA15, K$3&lt;=SUM(Drivers!$AA15:$AB15)-1), Drivers!$AC15/Drivers!$AB15,0)</f>
        <v>0</v>
      </c>
      <c r="L23" s="75">
        <f>IF(AND(L$3&gt;=Drivers!$AA15, L$3&lt;=SUM(Drivers!$AA15:$AB15)-1), Drivers!$AC15/Drivers!$AB15,0)</f>
        <v>0</v>
      </c>
      <c r="M23" s="75">
        <f>IF(AND(M$3&gt;=Drivers!$AA15, M$3&lt;=SUM(Drivers!$AA15:$AB15)-1), Drivers!$AC15/Drivers!$AB15,0)</f>
        <v>0</v>
      </c>
      <c r="N23" s="75">
        <f>IF(AND(N$3&gt;=Drivers!$AA15, N$3&lt;=SUM(Drivers!$AA15:$AB15)-1), Drivers!$AC15/Drivers!$AB15,0)</f>
        <v>0</v>
      </c>
      <c r="O23" s="75">
        <f>IF(AND(O$3&gt;=Drivers!$AA15, O$3&lt;=SUM(Drivers!$AA15:$AB15)-1), Drivers!$AC15/Drivers!$AB15,0)</f>
        <v>0</v>
      </c>
      <c r="P23" s="75">
        <f>IF(AND(P$3&gt;=Drivers!$AA15, P$3&lt;=SUM(Drivers!$AA15:$AB15)-1), Drivers!$AC15/Drivers!$AB15,0)</f>
        <v>3.3333333333333335</v>
      </c>
      <c r="Q23" s="75">
        <f>IF(AND(Q$3&gt;=Drivers!$AA15, Q$3&lt;=SUM(Drivers!$AA15:$AB15)-1), Drivers!$AC15/Drivers!$AB15,0)</f>
        <v>3.3333333333333335</v>
      </c>
      <c r="R23" s="75">
        <f>IF(AND(R$3&gt;=Drivers!$AA15, R$3&lt;=SUM(Drivers!$AA15:$AB15)-1), Drivers!$AC15/Drivers!$AB15,0)</f>
        <v>3.3333333333333335</v>
      </c>
      <c r="S23" s="75">
        <f>IF(AND(S$3&gt;=Drivers!$AA15, S$3&lt;=SUM(Drivers!$AA15:$AB15)-1), Drivers!$AC15/Drivers!$AB15,0)</f>
        <v>3.3333333333333335</v>
      </c>
      <c r="T23" s="75">
        <f>IF(AND(T$3&gt;=Drivers!$AA15, T$3&lt;=SUM(Drivers!$AA15:$AB15)-1), Drivers!$AC15/Drivers!$AB15,0)</f>
        <v>3.3333333333333335</v>
      </c>
      <c r="U23" s="75">
        <f>IF(AND(U$3&gt;=Drivers!$AA15, U$3&lt;=SUM(Drivers!$AA15:$AB15)-1), Drivers!$AC15/Drivers!$AB15,0)</f>
        <v>3.3333333333333335</v>
      </c>
      <c r="V23" s="76">
        <f>IF(AND(V$3&gt;=Drivers!$AA15, V$3&lt;=SUM(Drivers!$AA15:$AB15)-1), Drivers!$AC15/Drivers!$AB15,0)</f>
        <v>3.3333333333333335</v>
      </c>
      <c r="W23" s="74">
        <f>IF(AND(W$3&gt;=Drivers!$AA15, W$3&lt;=SUM(Drivers!$AA15:$AB15)-1), Drivers!$AC15/Drivers!$AB15,0)</f>
        <v>3.3333333333333335</v>
      </c>
      <c r="X23" s="75">
        <f>IF(AND(X$3&gt;=Drivers!$AA15, X$3&lt;=SUM(Drivers!$AA15:$AB15)-1), Drivers!$AC15/Drivers!$AB15,0)</f>
        <v>3.3333333333333335</v>
      </c>
      <c r="Y23" s="75">
        <f>IF(AND(Y$3&gt;=Drivers!$AA15, Y$3&lt;=SUM(Drivers!$AA15:$AB15)-1), Drivers!$AC15/Drivers!$AB15,0)</f>
        <v>3.3333333333333335</v>
      </c>
      <c r="Z23" s="75">
        <f>IF(AND(Z$3&gt;=Drivers!$AA15, Z$3&lt;=SUM(Drivers!$AA15:$AB15)-1), Drivers!$AC15/Drivers!$AB15,0)</f>
        <v>3.3333333333333335</v>
      </c>
      <c r="AA23" s="75">
        <f>IF(AND(AA$3&gt;=Drivers!$AA15, AA$3&lt;=SUM(Drivers!$AA15:$AB15)-1), Drivers!$AC15/Drivers!$AB15,0)</f>
        <v>3.3333333333333335</v>
      </c>
      <c r="AB23" s="75">
        <f>IF(AND(AB$3&gt;=Drivers!$AA15, AB$3&lt;=SUM(Drivers!$AA15:$AB15)-1), Drivers!$AC15/Drivers!$AB15,0)</f>
        <v>3.3333333333333335</v>
      </c>
      <c r="AC23" s="75">
        <f>IF(AND(AC$3&gt;=Drivers!$AA15, AC$3&lt;=SUM(Drivers!$AA15:$AB15)-1), Drivers!$AC15/Drivers!$AB15,0)</f>
        <v>3.3333333333333335</v>
      </c>
      <c r="AD23" s="75">
        <f>IF(AND(AD$3&gt;=Drivers!$AA15, AD$3&lt;=SUM(Drivers!$AA15:$AB15)-1), Drivers!$AC15/Drivers!$AB15,0)</f>
        <v>3.3333333333333335</v>
      </c>
      <c r="AE23" s="75">
        <f>IF(AND(AE$3&gt;=Drivers!$AA15, AE$3&lt;=SUM(Drivers!$AA15:$AB15)-1), Drivers!$AC15/Drivers!$AB15,0)</f>
        <v>0</v>
      </c>
      <c r="AF23" s="75">
        <f>IF(AND(AF$3&gt;=Drivers!$AA15, AF$3&lt;=SUM(Drivers!$AA15:$AB15)-1), Drivers!$AC15/Drivers!$AB15,0)</f>
        <v>0</v>
      </c>
      <c r="AG23" s="75">
        <f>IF(AND(AG$3&gt;=Drivers!$AA15, AG$3&lt;=SUM(Drivers!$AA15:$AB15)-1), Drivers!$AC15/Drivers!$AB15,0)</f>
        <v>0</v>
      </c>
      <c r="AH23" s="76">
        <f>IF(AND(AH$3&gt;=Drivers!$AA15, AH$3&lt;=SUM(Drivers!$AA15:$AB15)-1), Drivers!$AC15/Drivers!$AB15,0)</f>
        <v>0</v>
      </c>
      <c r="AI23" s="74">
        <f>IF(AND(AI$3&gt;=Drivers!$AA15, AI$3&lt;=SUM(Drivers!$AA15:$AB15)-1), Drivers!$AC15/Drivers!$AB15,0)</f>
        <v>0</v>
      </c>
      <c r="AJ23" s="75">
        <f>IF(AND(AJ$3&gt;=Drivers!$AA15, AJ$3&lt;=SUM(Drivers!$AA15:$AB15)-1), Drivers!$AC15/Drivers!$AB15,0)</f>
        <v>0</v>
      </c>
      <c r="AK23" s="75">
        <f>IF(AND(AK$3&gt;=Drivers!$AA15, AK$3&lt;=SUM(Drivers!$AA15:$AB15)-1), Drivers!$AC15/Drivers!$AB15,0)</f>
        <v>0</v>
      </c>
      <c r="AL23" s="75">
        <f>IF(AND(AL$3&gt;=Drivers!$AA15, AL$3&lt;=SUM(Drivers!$AA15:$AB15)-1), Drivers!$AC15/Drivers!$AB15,0)</f>
        <v>0</v>
      </c>
      <c r="AM23" s="75">
        <f>IF(AND(AM$3&gt;=Drivers!$AA15, AM$3&lt;=SUM(Drivers!$AA15:$AB15)-1), Drivers!$AC15/Drivers!$AB15,0)</f>
        <v>0</v>
      </c>
      <c r="AN23" s="75">
        <f>IF(AND(AN$3&gt;=Drivers!$AA15, AN$3&lt;=SUM(Drivers!$AA15:$AB15)-1), Drivers!$AC15/Drivers!$AB15,0)</f>
        <v>0</v>
      </c>
      <c r="AO23" s="75">
        <f>IF(AND(AO$3&gt;=Drivers!$AA15, AO$3&lt;=SUM(Drivers!$AA15:$AB15)-1), Drivers!$AC15/Drivers!$AB15,0)</f>
        <v>0</v>
      </c>
      <c r="AP23" s="75">
        <f>IF(AND(AP$3&gt;=Drivers!$AA15, AP$3&lt;=SUM(Drivers!$AA15:$AB15)-1), Drivers!$AC15/Drivers!$AB15,0)</f>
        <v>0</v>
      </c>
      <c r="AQ23" s="75">
        <f>IF(AND(AQ$3&gt;=Drivers!$AA15, AQ$3&lt;=SUM(Drivers!$AA15:$AB15)-1), Drivers!$AC15/Drivers!$AB15,0)</f>
        <v>0</v>
      </c>
      <c r="AR23" s="75">
        <f>IF(AND(AR$3&gt;=Drivers!$AA15, AR$3&lt;=SUM(Drivers!$AA15:$AB15)-1), Drivers!$AC15/Drivers!$AB15,0)</f>
        <v>0</v>
      </c>
      <c r="AS23" s="75">
        <f>IF(AND(AS$3&gt;=Drivers!$AA15, AS$3&lt;=SUM(Drivers!$AA15:$AB15)-1), Drivers!$AC15/Drivers!$AB15,0)</f>
        <v>0</v>
      </c>
      <c r="AT23" s="76">
        <f>IF(AND(AT$3&gt;=Drivers!$AA15, AT$3&lt;=SUM(Drivers!$AA15:$AB15)-1), Drivers!$AC15/Drivers!$AB15,0)</f>
        <v>0</v>
      </c>
      <c r="AU23" s="74">
        <f>IF(AND(AU$3&gt;=Drivers!$AA15, AU$3&lt;=SUM(Drivers!$AA15:$AB15)-1), Drivers!$AC15/Drivers!$AB15,0)</f>
        <v>0</v>
      </c>
      <c r="AV23" s="75">
        <f>IF(AND(AV$3&gt;=Drivers!$AA15, AV$3&lt;=SUM(Drivers!$AA15:$AB15)-1), Drivers!$AC15/Drivers!$AB15,0)</f>
        <v>0</v>
      </c>
      <c r="AW23" s="75">
        <f>IF(AND(AW$3&gt;=Drivers!$AA15, AW$3&lt;=SUM(Drivers!$AA15:$AB15)-1), Drivers!$AC15/Drivers!$AB15,0)</f>
        <v>0</v>
      </c>
      <c r="AX23" s="75">
        <f>IF(AND(AX$3&gt;=Drivers!$AA15, AX$3&lt;=SUM(Drivers!$AA15:$AB15)-1), Drivers!$AC15/Drivers!$AB15,0)</f>
        <v>0</v>
      </c>
      <c r="AY23" s="75">
        <f>IF(AND(AY$3&gt;=Drivers!$AA15, AY$3&lt;=SUM(Drivers!$AA15:$AB15)-1), Drivers!$AC15/Drivers!$AB15,0)</f>
        <v>0</v>
      </c>
      <c r="AZ23" s="75">
        <f>IF(AND(AZ$3&gt;=Drivers!$AA15, AZ$3&lt;=SUM(Drivers!$AA15:$AB15)-1), Drivers!$AC15/Drivers!$AB15,0)</f>
        <v>0</v>
      </c>
      <c r="BA23" s="75">
        <f>IF(AND(BA$3&gt;=Drivers!$AA15, BA$3&lt;=SUM(Drivers!$AA15:$AB15)-1), Drivers!$AC15/Drivers!$AB15,0)</f>
        <v>0</v>
      </c>
      <c r="BB23" s="75">
        <f>IF(AND(BB$3&gt;=Drivers!$AA15, BB$3&lt;=SUM(Drivers!$AA15:$AB15)-1), Drivers!$AC15/Drivers!$AB15,0)</f>
        <v>0</v>
      </c>
      <c r="BC23" s="75">
        <f>IF(AND(BC$3&gt;=Drivers!$AA15, BC$3&lt;=SUM(Drivers!$AA15:$AB15)-1), Drivers!$AC15/Drivers!$AB15,0)</f>
        <v>0</v>
      </c>
      <c r="BD23" s="75">
        <f>IF(AND(BD$3&gt;=Drivers!$AA15, BD$3&lt;=SUM(Drivers!$AA15:$AB15)-1), Drivers!$AC15/Drivers!$AB15,0)</f>
        <v>0</v>
      </c>
      <c r="BE23" s="75">
        <f>IF(AND(BE$3&gt;=Drivers!$AA15, BE$3&lt;=SUM(Drivers!$AA15:$AB15)-1), Drivers!$AC15/Drivers!$AB15,0)</f>
        <v>0</v>
      </c>
      <c r="BF23" s="76">
        <f>IF(AND(BF$3&gt;=Drivers!$AA15, BF$3&lt;=SUM(Drivers!$AA15:$AB15)-1), Drivers!$AC15/Drivers!$AB15,0)</f>
        <v>0</v>
      </c>
      <c r="BG23" s="74">
        <f>IF(AND(BG$3&gt;=Drivers!$AA15, BG$3&lt;=SUM(Drivers!$AA15:$AB15)-1), Drivers!$AC15/Drivers!$AB15,0)</f>
        <v>0</v>
      </c>
      <c r="BH23" s="75">
        <f>IF(AND(BH$3&gt;=Drivers!$AA15, BH$3&lt;=SUM(Drivers!$AA15:$AB15)-1), Drivers!$AC15/Drivers!$AB15,0)</f>
        <v>0</v>
      </c>
      <c r="BI23" s="75">
        <f>IF(AND(BI$3&gt;=Drivers!$AA15, BI$3&lt;=SUM(Drivers!$AA15:$AB15)-1), Drivers!$AC15/Drivers!$AB15,0)</f>
        <v>0</v>
      </c>
      <c r="BJ23" s="75">
        <f>IF(AND(BJ$3&gt;=Drivers!$AA15, BJ$3&lt;=SUM(Drivers!$AA15:$AB15)-1), Drivers!$AC15/Drivers!$AB15,0)</f>
        <v>0</v>
      </c>
      <c r="BK23" s="75">
        <f>IF(AND(BK$3&gt;=Drivers!$AA15, BK$3&lt;=SUM(Drivers!$AA15:$AB15)-1), Drivers!$AC15/Drivers!$AB15,0)</f>
        <v>0</v>
      </c>
      <c r="BL23" s="75">
        <f>IF(AND(BL$3&gt;=Drivers!$AA15, BL$3&lt;=SUM(Drivers!$AA15:$AB15)-1), Drivers!$AC15/Drivers!$AB15,0)</f>
        <v>0</v>
      </c>
      <c r="BM23" s="75">
        <f>IF(AND(BM$3&gt;=Drivers!$AA15, BM$3&lt;=SUM(Drivers!$AA15:$AB15)-1), Drivers!$AC15/Drivers!$AB15,0)</f>
        <v>0</v>
      </c>
      <c r="BN23" s="75">
        <f>IF(AND(BN$3&gt;=Drivers!$AA15, BN$3&lt;=SUM(Drivers!$AA15:$AB15)-1), Drivers!$AC15/Drivers!$AB15,0)</f>
        <v>0</v>
      </c>
      <c r="BO23" s="75">
        <f>IF(AND(BO$3&gt;=Drivers!$AA15, BO$3&lt;=SUM(Drivers!$AA15:$AB15)-1), Drivers!$AC15/Drivers!$AB15,0)</f>
        <v>0</v>
      </c>
      <c r="BP23" s="75">
        <f>IF(AND(BP$3&gt;=Drivers!$AA15, BP$3&lt;=SUM(Drivers!$AA15:$AB15)-1), Drivers!$AC15/Drivers!$AB15,0)</f>
        <v>0</v>
      </c>
      <c r="BQ23" s="75">
        <f>IF(AND(BQ$3&gt;=Drivers!$AA15, BQ$3&lt;=SUM(Drivers!$AA15:$AB15)-1), Drivers!$AC15/Drivers!$AB15,0)</f>
        <v>0</v>
      </c>
      <c r="BR23" s="76">
        <f>IF(AND(BR$3&gt;=Drivers!$AA15, BR$3&lt;=SUM(Drivers!$AA15:$AB15)-1), Drivers!$AC15/Drivers!$AB15,0)</f>
        <v>0</v>
      </c>
      <c r="BS23" s="46"/>
    </row>
    <row r="24" spans="2:74" x14ac:dyDescent="0.25">
      <c r="B24" s="58" t="str">
        <f t="shared" si="12"/>
        <v>Hardware</v>
      </c>
      <c r="C24" s="46"/>
      <c r="D24" s="46"/>
      <c r="E24" s="59">
        <f t="shared" si="7"/>
        <v>8.75</v>
      </c>
      <c r="F24" s="59">
        <f t="shared" si="8"/>
        <v>15</v>
      </c>
      <c r="G24" s="59">
        <f t="shared" si="9"/>
        <v>1.25</v>
      </c>
      <c r="H24" s="59">
        <f t="shared" si="10"/>
        <v>0</v>
      </c>
      <c r="I24" s="59">
        <f t="shared" si="11"/>
        <v>0</v>
      </c>
      <c r="K24" s="74">
        <f>IF(AND(K$3&gt;=Drivers!$AA16, K$3&lt;=SUM(Drivers!$AA16:$AB16)-1), Drivers!$AC16/Drivers!$AB16,0)</f>
        <v>0</v>
      </c>
      <c r="L24" s="75">
        <f>IF(AND(L$3&gt;=Drivers!$AA16, L$3&lt;=SUM(Drivers!$AA16:$AB16)-1), Drivers!$AC16/Drivers!$AB16,0)</f>
        <v>0</v>
      </c>
      <c r="M24" s="75">
        <f>IF(AND(M$3&gt;=Drivers!$AA16, M$3&lt;=SUM(Drivers!$AA16:$AB16)-1), Drivers!$AC16/Drivers!$AB16,0)</f>
        <v>0</v>
      </c>
      <c r="N24" s="75">
        <f>IF(AND(N$3&gt;=Drivers!$AA16, N$3&lt;=SUM(Drivers!$AA16:$AB16)-1), Drivers!$AC16/Drivers!$AB16,0)</f>
        <v>0</v>
      </c>
      <c r="O24" s="75">
        <f>IF(AND(O$3&gt;=Drivers!$AA16, O$3&lt;=SUM(Drivers!$AA16:$AB16)-1), Drivers!$AC16/Drivers!$AB16,0)</f>
        <v>0</v>
      </c>
      <c r="P24" s="75">
        <f>IF(AND(P$3&gt;=Drivers!$AA16, P$3&lt;=SUM(Drivers!$AA16:$AB16)-1), Drivers!$AC16/Drivers!$AB16,0)</f>
        <v>1.25</v>
      </c>
      <c r="Q24" s="75">
        <f>IF(AND(Q$3&gt;=Drivers!$AA16, Q$3&lt;=SUM(Drivers!$AA16:$AB16)-1), Drivers!$AC16/Drivers!$AB16,0)</f>
        <v>1.25</v>
      </c>
      <c r="R24" s="75">
        <f>IF(AND(R$3&gt;=Drivers!$AA16, R$3&lt;=SUM(Drivers!$AA16:$AB16)-1), Drivers!$AC16/Drivers!$AB16,0)</f>
        <v>1.25</v>
      </c>
      <c r="S24" s="75">
        <f>IF(AND(S$3&gt;=Drivers!$AA16, S$3&lt;=SUM(Drivers!$AA16:$AB16)-1), Drivers!$AC16/Drivers!$AB16,0)</f>
        <v>1.25</v>
      </c>
      <c r="T24" s="75">
        <f>IF(AND(T$3&gt;=Drivers!$AA16, T$3&lt;=SUM(Drivers!$AA16:$AB16)-1), Drivers!$AC16/Drivers!$AB16,0)</f>
        <v>1.25</v>
      </c>
      <c r="U24" s="75">
        <f>IF(AND(U$3&gt;=Drivers!$AA16, U$3&lt;=SUM(Drivers!$AA16:$AB16)-1), Drivers!$AC16/Drivers!$AB16,0)</f>
        <v>1.25</v>
      </c>
      <c r="V24" s="76">
        <f>IF(AND(V$3&gt;=Drivers!$AA16, V$3&lt;=SUM(Drivers!$AA16:$AB16)-1), Drivers!$AC16/Drivers!$AB16,0)</f>
        <v>1.25</v>
      </c>
      <c r="W24" s="74">
        <f>IF(AND(W$3&gt;=Drivers!$AA16, W$3&lt;=SUM(Drivers!$AA16:$AB16)-1), Drivers!$AC16/Drivers!$AB16,0)</f>
        <v>1.25</v>
      </c>
      <c r="X24" s="75">
        <f>IF(AND(X$3&gt;=Drivers!$AA16, X$3&lt;=SUM(Drivers!$AA16:$AB16)-1), Drivers!$AC16/Drivers!$AB16,0)</f>
        <v>1.25</v>
      </c>
      <c r="Y24" s="75">
        <f>IF(AND(Y$3&gt;=Drivers!$AA16, Y$3&lt;=SUM(Drivers!$AA16:$AB16)-1), Drivers!$AC16/Drivers!$AB16,0)</f>
        <v>1.25</v>
      </c>
      <c r="Z24" s="75">
        <f>IF(AND(Z$3&gt;=Drivers!$AA16, Z$3&lt;=SUM(Drivers!$AA16:$AB16)-1), Drivers!$AC16/Drivers!$AB16,0)</f>
        <v>1.25</v>
      </c>
      <c r="AA24" s="75">
        <f>IF(AND(AA$3&gt;=Drivers!$AA16, AA$3&lt;=SUM(Drivers!$AA16:$AB16)-1), Drivers!$AC16/Drivers!$AB16,0)</f>
        <v>1.25</v>
      </c>
      <c r="AB24" s="75">
        <f>IF(AND(AB$3&gt;=Drivers!$AA16, AB$3&lt;=SUM(Drivers!$AA16:$AB16)-1), Drivers!$AC16/Drivers!$AB16,0)</f>
        <v>1.25</v>
      </c>
      <c r="AC24" s="75">
        <f>IF(AND(AC$3&gt;=Drivers!$AA16, AC$3&lt;=SUM(Drivers!$AA16:$AB16)-1), Drivers!$AC16/Drivers!$AB16,0)</f>
        <v>1.25</v>
      </c>
      <c r="AD24" s="75">
        <f>IF(AND(AD$3&gt;=Drivers!$AA16, AD$3&lt;=SUM(Drivers!$AA16:$AB16)-1), Drivers!$AC16/Drivers!$AB16,0)</f>
        <v>1.25</v>
      </c>
      <c r="AE24" s="75">
        <f>IF(AND(AE$3&gt;=Drivers!$AA16, AE$3&lt;=SUM(Drivers!$AA16:$AB16)-1), Drivers!$AC16/Drivers!$AB16,0)</f>
        <v>1.25</v>
      </c>
      <c r="AF24" s="75">
        <f>IF(AND(AF$3&gt;=Drivers!$AA16, AF$3&lt;=SUM(Drivers!$AA16:$AB16)-1), Drivers!$AC16/Drivers!$AB16,0)</f>
        <v>1.25</v>
      </c>
      <c r="AG24" s="75">
        <f>IF(AND(AG$3&gt;=Drivers!$AA16, AG$3&lt;=SUM(Drivers!$AA16:$AB16)-1), Drivers!$AC16/Drivers!$AB16,0)</f>
        <v>1.25</v>
      </c>
      <c r="AH24" s="76">
        <f>IF(AND(AH$3&gt;=Drivers!$AA16, AH$3&lt;=SUM(Drivers!$AA16:$AB16)-1), Drivers!$AC16/Drivers!$AB16,0)</f>
        <v>1.25</v>
      </c>
      <c r="AI24" s="74">
        <f>IF(AND(AI$3&gt;=Drivers!$AA16, AI$3&lt;=SUM(Drivers!$AA16:$AB16)-1), Drivers!$AC16/Drivers!$AB16,0)</f>
        <v>1.25</v>
      </c>
      <c r="AJ24" s="75">
        <f>IF(AND(AJ$3&gt;=Drivers!$AA16, AJ$3&lt;=SUM(Drivers!$AA16:$AB16)-1), Drivers!$AC16/Drivers!$AB16,0)</f>
        <v>0</v>
      </c>
      <c r="AK24" s="75">
        <f>IF(AND(AK$3&gt;=Drivers!$AA16, AK$3&lt;=SUM(Drivers!$AA16:$AB16)-1), Drivers!$AC16/Drivers!$AB16,0)</f>
        <v>0</v>
      </c>
      <c r="AL24" s="75">
        <f>IF(AND(AL$3&gt;=Drivers!$AA16, AL$3&lt;=SUM(Drivers!$AA16:$AB16)-1), Drivers!$AC16/Drivers!$AB16,0)</f>
        <v>0</v>
      </c>
      <c r="AM24" s="75">
        <f>IF(AND(AM$3&gt;=Drivers!$AA16, AM$3&lt;=SUM(Drivers!$AA16:$AB16)-1), Drivers!$AC16/Drivers!$AB16,0)</f>
        <v>0</v>
      </c>
      <c r="AN24" s="75">
        <f>IF(AND(AN$3&gt;=Drivers!$AA16, AN$3&lt;=SUM(Drivers!$AA16:$AB16)-1), Drivers!$AC16/Drivers!$AB16,0)</f>
        <v>0</v>
      </c>
      <c r="AO24" s="75">
        <f>IF(AND(AO$3&gt;=Drivers!$AA16, AO$3&lt;=SUM(Drivers!$AA16:$AB16)-1), Drivers!$AC16/Drivers!$AB16,0)</f>
        <v>0</v>
      </c>
      <c r="AP24" s="75">
        <f>IF(AND(AP$3&gt;=Drivers!$AA16, AP$3&lt;=SUM(Drivers!$AA16:$AB16)-1), Drivers!$AC16/Drivers!$AB16,0)</f>
        <v>0</v>
      </c>
      <c r="AQ24" s="75">
        <f>IF(AND(AQ$3&gt;=Drivers!$AA16, AQ$3&lt;=SUM(Drivers!$AA16:$AB16)-1), Drivers!$AC16/Drivers!$AB16,0)</f>
        <v>0</v>
      </c>
      <c r="AR24" s="75">
        <f>IF(AND(AR$3&gt;=Drivers!$AA16, AR$3&lt;=SUM(Drivers!$AA16:$AB16)-1), Drivers!$AC16/Drivers!$AB16,0)</f>
        <v>0</v>
      </c>
      <c r="AS24" s="75">
        <f>IF(AND(AS$3&gt;=Drivers!$AA16, AS$3&lt;=SUM(Drivers!$AA16:$AB16)-1), Drivers!$AC16/Drivers!$AB16,0)</f>
        <v>0</v>
      </c>
      <c r="AT24" s="76">
        <f>IF(AND(AT$3&gt;=Drivers!$AA16, AT$3&lt;=SUM(Drivers!$AA16:$AB16)-1), Drivers!$AC16/Drivers!$AB16,0)</f>
        <v>0</v>
      </c>
      <c r="AU24" s="74">
        <f>IF(AND(AU$3&gt;=Drivers!$AA16, AU$3&lt;=SUM(Drivers!$AA16:$AB16)-1), Drivers!$AC16/Drivers!$AB16,0)</f>
        <v>0</v>
      </c>
      <c r="AV24" s="75">
        <f>IF(AND(AV$3&gt;=Drivers!$AA16, AV$3&lt;=SUM(Drivers!$AA16:$AB16)-1), Drivers!$AC16/Drivers!$AB16,0)</f>
        <v>0</v>
      </c>
      <c r="AW24" s="75">
        <f>IF(AND(AW$3&gt;=Drivers!$AA16, AW$3&lt;=SUM(Drivers!$AA16:$AB16)-1), Drivers!$AC16/Drivers!$AB16,0)</f>
        <v>0</v>
      </c>
      <c r="AX24" s="75">
        <f>IF(AND(AX$3&gt;=Drivers!$AA16, AX$3&lt;=SUM(Drivers!$AA16:$AB16)-1), Drivers!$AC16/Drivers!$AB16,0)</f>
        <v>0</v>
      </c>
      <c r="AY24" s="75">
        <f>IF(AND(AY$3&gt;=Drivers!$AA16, AY$3&lt;=SUM(Drivers!$AA16:$AB16)-1), Drivers!$AC16/Drivers!$AB16,0)</f>
        <v>0</v>
      </c>
      <c r="AZ24" s="75">
        <f>IF(AND(AZ$3&gt;=Drivers!$AA16, AZ$3&lt;=SUM(Drivers!$AA16:$AB16)-1), Drivers!$AC16/Drivers!$AB16,0)</f>
        <v>0</v>
      </c>
      <c r="BA24" s="75">
        <f>IF(AND(BA$3&gt;=Drivers!$AA16, BA$3&lt;=SUM(Drivers!$AA16:$AB16)-1), Drivers!$AC16/Drivers!$AB16,0)</f>
        <v>0</v>
      </c>
      <c r="BB24" s="75">
        <f>IF(AND(BB$3&gt;=Drivers!$AA16, BB$3&lt;=SUM(Drivers!$AA16:$AB16)-1), Drivers!$AC16/Drivers!$AB16,0)</f>
        <v>0</v>
      </c>
      <c r="BC24" s="75">
        <f>IF(AND(BC$3&gt;=Drivers!$AA16, BC$3&lt;=SUM(Drivers!$AA16:$AB16)-1), Drivers!$AC16/Drivers!$AB16,0)</f>
        <v>0</v>
      </c>
      <c r="BD24" s="75">
        <f>IF(AND(BD$3&gt;=Drivers!$AA16, BD$3&lt;=SUM(Drivers!$AA16:$AB16)-1), Drivers!$AC16/Drivers!$AB16,0)</f>
        <v>0</v>
      </c>
      <c r="BE24" s="75">
        <f>IF(AND(BE$3&gt;=Drivers!$AA16, BE$3&lt;=SUM(Drivers!$AA16:$AB16)-1), Drivers!$AC16/Drivers!$AB16,0)</f>
        <v>0</v>
      </c>
      <c r="BF24" s="76">
        <f>IF(AND(BF$3&gt;=Drivers!$AA16, BF$3&lt;=SUM(Drivers!$AA16:$AB16)-1), Drivers!$AC16/Drivers!$AB16,0)</f>
        <v>0</v>
      </c>
      <c r="BG24" s="74">
        <f>IF(AND(BG$3&gt;=Drivers!$AA16, BG$3&lt;=SUM(Drivers!$AA16:$AB16)-1), Drivers!$AC16/Drivers!$AB16,0)</f>
        <v>0</v>
      </c>
      <c r="BH24" s="75">
        <f>IF(AND(BH$3&gt;=Drivers!$AA16, BH$3&lt;=SUM(Drivers!$AA16:$AB16)-1), Drivers!$AC16/Drivers!$AB16,0)</f>
        <v>0</v>
      </c>
      <c r="BI24" s="75">
        <f>IF(AND(BI$3&gt;=Drivers!$AA16, BI$3&lt;=SUM(Drivers!$AA16:$AB16)-1), Drivers!$AC16/Drivers!$AB16,0)</f>
        <v>0</v>
      </c>
      <c r="BJ24" s="75">
        <f>IF(AND(BJ$3&gt;=Drivers!$AA16, BJ$3&lt;=SUM(Drivers!$AA16:$AB16)-1), Drivers!$AC16/Drivers!$AB16,0)</f>
        <v>0</v>
      </c>
      <c r="BK24" s="75">
        <f>IF(AND(BK$3&gt;=Drivers!$AA16, BK$3&lt;=SUM(Drivers!$AA16:$AB16)-1), Drivers!$AC16/Drivers!$AB16,0)</f>
        <v>0</v>
      </c>
      <c r="BL24" s="75">
        <f>IF(AND(BL$3&gt;=Drivers!$AA16, BL$3&lt;=SUM(Drivers!$AA16:$AB16)-1), Drivers!$AC16/Drivers!$AB16,0)</f>
        <v>0</v>
      </c>
      <c r="BM24" s="75">
        <f>IF(AND(BM$3&gt;=Drivers!$AA16, BM$3&lt;=SUM(Drivers!$AA16:$AB16)-1), Drivers!$AC16/Drivers!$AB16,0)</f>
        <v>0</v>
      </c>
      <c r="BN24" s="75">
        <f>IF(AND(BN$3&gt;=Drivers!$AA16, BN$3&lt;=SUM(Drivers!$AA16:$AB16)-1), Drivers!$AC16/Drivers!$AB16,0)</f>
        <v>0</v>
      </c>
      <c r="BO24" s="75">
        <f>IF(AND(BO$3&gt;=Drivers!$AA16, BO$3&lt;=SUM(Drivers!$AA16:$AB16)-1), Drivers!$AC16/Drivers!$AB16,0)</f>
        <v>0</v>
      </c>
      <c r="BP24" s="75">
        <f>IF(AND(BP$3&gt;=Drivers!$AA16, BP$3&lt;=SUM(Drivers!$AA16:$AB16)-1), Drivers!$AC16/Drivers!$AB16,0)</f>
        <v>0</v>
      </c>
      <c r="BQ24" s="75">
        <f>IF(AND(BQ$3&gt;=Drivers!$AA16, BQ$3&lt;=SUM(Drivers!$AA16:$AB16)-1), Drivers!$AC16/Drivers!$AB16,0)</f>
        <v>0</v>
      </c>
      <c r="BR24" s="76">
        <f>IF(AND(BR$3&gt;=Drivers!$AA16, BR$3&lt;=SUM(Drivers!$AA16:$AB16)-1), Drivers!$AC16/Drivers!$AB16,0)</f>
        <v>0</v>
      </c>
      <c r="BS24" s="46"/>
    </row>
    <row r="25" spans="2:74" x14ac:dyDescent="0.25">
      <c r="B25" s="58" t="str">
        <f t="shared" si="12"/>
        <v>Systems</v>
      </c>
      <c r="C25" s="46"/>
      <c r="D25" s="46"/>
      <c r="E25" s="59">
        <f t="shared" si="7"/>
        <v>2</v>
      </c>
      <c r="F25" s="59">
        <f t="shared" si="8"/>
        <v>6</v>
      </c>
      <c r="G25" s="59">
        <f t="shared" si="9"/>
        <v>2</v>
      </c>
      <c r="H25" s="59">
        <f t="shared" si="10"/>
        <v>0</v>
      </c>
      <c r="I25" s="59">
        <f t="shared" si="11"/>
        <v>0</v>
      </c>
      <c r="K25" s="74">
        <f>IF(AND(K$3&gt;=Drivers!$AA17, K$3&lt;=SUM(Drivers!$AA17:$AB17)-1), Drivers!$AC17/Drivers!$AB17,0)</f>
        <v>0</v>
      </c>
      <c r="L25" s="75">
        <f>IF(AND(L$3&gt;=Drivers!$AA17, L$3&lt;=SUM(Drivers!$AA17:$AB17)-1), Drivers!$AC17/Drivers!$AB17,0)</f>
        <v>0</v>
      </c>
      <c r="M25" s="75">
        <f>IF(AND(M$3&gt;=Drivers!$AA17, M$3&lt;=SUM(Drivers!$AA17:$AB17)-1), Drivers!$AC17/Drivers!$AB17,0)</f>
        <v>0</v>
      </c>
      <c r="N25" s="75">
        <f>IF(AND(N$3&gt;=Drivers!$AA17, N$3&lt;=SUM(Drivers!$AA17:$AB17)-1), Drivers!$AC17/Drivers!$AB17,0)</f>
        <v>0</v>
      </c>
      <c r="O25" s="75">
        <f>IF(AND(O$3&gt;=Drivers!$AA17, O$3&lt;=SUM(Drivers!$AA17:$AB17)-1), Drivers!$AC17/Drivers!$AB17,0)</f>
        <v>0</v>
      </c>
      <c r="P25" s="75">
        <f>IF(AND(P$3&gt;=Drivers!$AA17, P$3&lt;=SUM(Drivers!$AA17:$AB17)-1), Drivers!$AC17/Drivers!$AB17,0)</f>
        <v>0</v>
      </c>
      <c r="Q25" s="75">
        <f>IF(AND(Q$3&gt;=Drivers!$AA17, Q$3&lt;=SUM(Drivers!$AA17:$AB17)-1), Drivers!$AC17/Drivers!$AB17,0)</f>
        <v>0</v>
      </c>
      <c r="R25" s="75">
        <f>IF(AND(R$3&gt;=Drivers!$AA17, R$3&lt;=SUM(Drivers!$AA17:$AB17)-1), Drivers!$AC17/Drivers!$AB17,0)</f>
        <v>0</v>
      </c>
      <c r="S25" s="75">
        <f>IF(AND(S$3&gt;=Drivers!$AA17, S$3&lt;=SUM(Drivers!$AA17:$AB17)-1), Drivers!$AC17/Drivers!$AB17,0)</f>
        <v>0.5</v>
      </c>
      <c r="T25" s="75">
        <f>IF(AND(T$3&gt;=Drivers!$AA17, T$3&lt;=SUM(Drivers!$AA17:$AB17)-1), Drivers!$AC17/Drivers!$AB17,0)</f>
        <v>0.5</v>
      </c>
      <c r="U25" s="75">
        <f>IF(AND(U$3&gt;=Drivers!$AA17, U$3&lt;=SUM(Drivers!$AA17:$AB17)-1), Drivers!$AC17/Drivers!$AB17,0)</f>
        <v>0.5</v>
      </c>
      <c r="V25" s="76">
        <f>IF(AND(V$3&gt;=Drivers!$AA17, V$3&lt;=SUM(Drivers!$AA17:$AB17)-1), Drivers!$AC17/Drivers!$AB17,0)</f>
        <v>0.5</v>
      </c>
      <c r="W25" s="74">
        <f>IF(AND(W$3&gt;=Drivers!$AA17, W$3&lt;=SUM(Drivers!$AA17:$AB17)-1), Drivers!$AC17/Drivers!$AB17,0)</f>
        <v>0.5</v>
      </c>
      <c r="X25" s="75">
        <f>IF(AND(X$3&gt;=Drivers!$AA17, X$3&lt;=SUM(Drivers!$AA17:$AB17)-1), Drivers!$AC17/Drivers!$AB17,0)</f>
        <v>0.5</v>
      </c>
      <c r="Y25" s="75">
        <f>IF(AND(Y$3&gt;=Drivers!$AA17, Y$3&lt;=SUM(Drivers!$AA17:$AB17)-1), Drivers!$AC17/Drivers!$AB17,0)</f>
        <v>0.5</v>
      </c>
      <c r="Z25" s="75">
        <f>IF(AND(Z$3&gt;=Drivers!$AA17, Z$3&lt;=SUM(Drivers!$AA17:$AB17)-1), Drivers!$AC17/Drivers!$AB17,0)</f>
        <v>0.5</v>
      </c>
      <c r="AA25" s="75">
        <f>IF(AND(AA$3&gt;=Drivers!$AA17, AA$3&lt;=SUM(Drivers!$AA17:$AB17)-1), Drivers!$AC17/Drivers!$AB17,0)</f>
        <v>0.5</v>
      </c>
      <c r="AB25" s="75">
        <f>IF(AND(AB$3&gt;=Drivers!$AA17, AB$3&lt;=SUM(Drivers!$AA17:$AB17)-1), Drivers!$AC17/Drivers!$AB17,0)</f>
        <v>0.5</v>
      </c>
      <c r="AC25" s="75">
        <f>IF(AND(AC$3&gt;=Drivers!$AA17, AC$3&lt;=SUM(Drivers!$AA17:$AB17)-1), Drivers!$AC17/Drivers!$AB17,0)</f>
        <v>0.5</v>
      </c>
      <c r="AD25" s="75">
        <f>IF(AND(AD$3&gt;=Drivers!$AA17, AD$3&lt;=SUM(Drivers!$AA17:$AB17)-1), Drivers!$AC17/Drivers!$AB17,0)</f>
        <v>0.5</v>
      </c>
      <c r="AE25" s="75">
        <f>IF(AND(AE$3&gt;=Drivers!$AA17, AE$3&lt;=SUM(Drivers!$AA17:$AB17)-1), Drivers!$AC17/Drivers!$AB17,0)</f>
        <v>0.5</v>
      </c>
      <c r="AF25" s="75">
        <f>IF(AND(AF$3&gt;=Drivers!$AA17, AF$3&lt;=SUM(Drivers!$AA17:$AB17)-1), Drivers!$AC17/Drivers!$AB17,0)</f>
        <v>0.5</v>
      </c>
      <c r="AG25" s="75">
        <f>IF(AND(AG$3&gt;=Drivers!$AA17, AG$3&lt;=SUM(Drivers!$AA17:$AB17)-1), Drivers!$AC17/Drivers!$AB17,0)</f>
        <v>0.5</v>
      </c>
      <c r="AH25" s="76">
        <f>IF(AND(AH$3&gt;=Drivers!$AA17, AH$3&lt;=SUM(Drivers!$AA17:$AB17)-1), Drivers!$AC17/Drivers!$AB17,0)</f>
        <v>0.5</v>
      </c>
      <c r="AI25" s="74">
        <f>IF(AND(AI$3&gt;=Drivers!$AA17, AI$3&lt;=SUM(Drivers!$AA17:$AB17)-1), Drivers!$AC17/Drivers!$AB17,0)</f>
        <v>0.5</v>
      </c>
      <c r="AJ25" s="75">
        <f>IF(AND(AJ$3&gt;=Drivers!$AA17, AJ$3&lt;=SUM(Drivers!$AA17:$AB17)-1), Drivers!$AC17/Drivers!$AB17,0)</f>
        <v>0.5</v>
      </c>
      <c r="AK25" s="75">
        <f>IF(AND(AK$3&gt;=Drivers!$AA17, AK$3&lt;=SUM(Drivers!$AA17:$AB17)-1), Drivers!$AC17/Drivers!$AB17,0)</f>
        <v>0.5</v>
      </c>
      <c r="AL25" s="75">
        <f>IF(AND(AL$3&gt;=Drivers!$AA17, AL$3&lt;=SUM(Drivers!$AA17:$AB17)-1), Drivers!$AC17/Drivers!$AB17,0)</f>
        <v>0.5</v>
      </c>
      <c r="AM25" s="75">
        <f>IF(AND(AM$3&gt;=Drivers!$AA17, AM$3&lt;=SUM(Drivers!$AA17:$AB17)-1), Drivers!$AC17/Drivers!$AB17,0)</f>
        <v>0</v>
      </c>
      <c r="AN25" s="75">
        <f>IF(AND(AN$3&gt;=Drivers!$AA17, AN$3&lt;=SUM(Drivers!$AA17:$AB17)-1), Drivers!$AC17/Drivers!$AB17,0)</f>
        <v>0</v>
      </c>
      <c r="AO25" s="75">
        <f>IF(AND(AO$3&gt;=Drivers!$AA17, AO$3&lt;=SUM(Drivers!$AA17:$AB17)-1), Drivers!$AC17/Drivers!$AB17,0)</f>
        <v>0</v>
      </c>
      <c r="AP25" s="75">
        <f>IF(AND(AP$3&gt;=Drivers!$AA17, AP$3&lt;=SUM(Drivers!$AA17:$AB17)-1), Drivers!$AC17/Drivers!$AB17,0)</f>
        <v>0</v>
      </c>
      <c r="AQ25" s="75">
        <f>IF(AND(AQ$3&gt;=Drivers!$AA17, AQ$3&lt;=SUM(Drivers!$AA17:$AB17)-1), Drivers!$AC17/Drivers!$AB17,0)</f>
        <v>0</v>
      </c>
      <c r="AR25" s="75">
        <f>IF(AND(AR$3&gt;=Drivers!$AA17, AR$3&lt;=SUM(Drivers!$AA17:$AB17)-1), Drivers!$AC17/Drivers!$AB17,0)</f>
        <v>0</v>
      </c>
      <c r="AS25" s="75">
        <f>IF(AND(AS$3&gt;=Drivers!$AA17, AS$3&lt;=SUM(Drivers!$AA17:$AB17)-1), Drivers!$AC17/Drivers!$AB17,0)</f>
        <v>0</v>
      </c>
      <c r="AT25" s="76">
        <f>IF(AND(AT$3&gt;=Drivers!$AA17, AT$3&lt;=SUM(Drivers!$AA17:$AB17)-1), Drivers!$AC17/Drivers!$AB17,0)</f>
        <v>0</v>
      </c>
      <c r="AU25" s="74">
        <f>IF(AND(AU$3&gt;=Drivers!$AA17, AU$3&lt;=SUM(Drivers!$AA17:$AB17)-1), Drivers!$AC17/Drivers!$AB17,0)</f>
        <v>0</v>
      </c>
      <c r="AV25" s="75">
        <f>IF(AND(AV$3&gt;=Drivers!$AA17, AV$3&lt;=SUM(Drivers!$AA17:$AB17)-1), Drivers!$AC17/Drivers!$AB17,0)</f>
        <v>0</v>
      </c>
      <c r="AW25" s="75">
        <f>IF(AND(AW$3&gt;=Drivers!$AA17, AW$3&lt;=SUM(Drivers!$AA17:$AB17)-1), Drivers!$AC17/Drivers!$AB17,0)</f>
        <v>0</v>
      </c>
      <c r="AX25" s="75">
        <f>IF(AND(AX$3&gt;=Drivers!$AA17, AX$3&lt;=SUM(Drivers!$AA17:$AB17)-1), Drivers!$AC17/Drivers!$AB17,0)</f>
        <v>0</v>
      </c>
      <c r="AY25" s="75">
        <f>IF(AND(AY$3&gt;=Drivers!$AA17, AY$3&lt;=SUM(Drivers!$AA17:$AB17)-1), Drivers!$AC17/Drivers!$AB17,0)</f>
        <v>0</v>
      </c>
      <c r="AZ25" s="75">
        <f>IF(AND(AZ$3&gt;=Drivers!$AA17, AZ$3&lt;=SUM(Drivers!$AA17:$AB17)-1), Drivers!$AC17/Drivers!$AB17,0)</f>
        <v>0</v>
      </c>
      <c r="BA25" s="75">
        <f>IF(AND(BA$3&gt;=Drivers!$AA17, BA$3&lt;=SUM(Drivers!$AA17:$AB17)-1), Drivers!$AC17/Drivers!$AB17,0)</f>
        <v>0</v>
      </c>
      <c r="BB25" s="75">
        <f>IF(AND(BB$3&gt;=Drivers!$AA17, BB$3&lt;=SUM(Drivers!$AA17:$AB17)-1), Drivers!$AC17/Drivers!$AB17,0)</f>
        <v>0</v>
      </c>
      <c r="BC25" s="75">
        <f>IF(AND(BC$3&gt;=Drivers!$AA17, BC$3&lt;=SUM(Drivers!$AA17:$AB17)-1), Drivers!$AC17/Drivers!$AB17,0)</f>
        <v>0</v>
      </c>
      <c r="BD25" s="75">
        <f>IF(AND(BD$3&gt;=Drivers!$AA17, BD$3&lt;=SUM(Drivers!$AA17:$AB17)-1), Drivers!$AC17/Drivers!$AB17,0)</f>
        <v>0</v>
      </c>
      <c r="BE25" s="75">
        <f>IF(AND(BE$3&gt;=Drivers!$AA17, BE$3&lt;=SUM(Drivers!$AA17:$AB17)-1), Drivers!$AC17/Drivers!$AB17,0)</f>
        <v>0</v>
      </c>
      <c r="BF25" s="76">
        <f>IF(AND(BF$3&gt;=Drivers!$AA17, BF$3&lt;=SUM(Drivers!$AA17:$AB17)-1), Drivers!$AC17/Drivers!$AB17,0)</f>
        <v>0</v>
      </c>
      <c r="BG25" s="74">
        <f>IF(AND(BG$3&gt;=Drivers!$AA17, BG$3&lt;=SUM(Drivers!$AA17:$AB17)-1), Drivers!$AC17/Drivers!$AB17,0)</f>
        <v>0</v>
      </c>
      <c r="BH25" s="75">
        <f>IF(AND(BH$3&gt;=Drivers!$AA17, BH$3&lt;=SUM(Drivers!$AA17:$AB17)-1), Drivers!$AC17/Drivers!$AB17,0)</f>
        <v>0</v>
      </c>
      <c r="BI25" s="75">
        <f>IF(AND(BI$3&gt;=Drivers!$AA17, BI$3&lt;=SUM(Drivers!$AA17:$AB17)-1), Drivers!$AC17/Drivers!$AB17,0)</f>
        <v>0</v>
      </c>
      <c r="BJ25" s="75">
        <f>IF(AND(BJ$3&gt;=Drivers!$AA17, BJ$3&lt;=SUM(Drivers!$AA17:$AB17)-1), Drivers!$AC17/Drivers!$AB17,0)</f>
        <v>0</v>
      </c>
      <c r="BK25" s="75">
        <f>IF(AND(BK$3&gt;=Drivers!$AA17, BK$3&lt;=SUM(Drivers!$AA17:$AB17)-1), Drivers!$AC17/Drivers!$AB17,0)</f>
        <v>0</v>
      </c>
      <c r="BL25" s="75">
        <f>IF(AND(BL$3&gt;=Drivers!$AA17, BL$3&lt;=SUM(Drivers!$AA17:$AB17)-1), Drivers!$AC17/Drivers!$AB17,0)</f>
        <v>0</v>
      </c>
      <c r="BM25" s="75">
        <f>IF(AND(BM$3&gt;=Drivers!$AA17, BM$3&lt;=SUM(Drivers!$AA17:$AB17)-1), Drivers!$AC17/Drivers!$AB17,0)</f>
        <v>0</v>
      </c>
      <c r="BN25" s="75">
        <f>IF(AND(BN$3&gt;=Drivers!$AA17, BN$3&lt;=SUM(Drivers!$AA17:$AB17)-1), Drivers!$AC17/Drivers!$AB17,0)</f>
        <v>0</v>
      </c>
      <c r="BO25" s="75">
        <f>IF(AND(BO$3&gt;=Drivers!$AA17, BO$3&lt;=SUM(Drivers!$AA17:$AB17)-1), Drivers!$AC17/Drivers!$AB17,0)</f>
        <v>0</v>
      </c>
      <c r="BP25" s="75">
        <f>IF(AND(BP$3&gt;=Drivers!$AA17, BP$3&lt;=SUM(Drivers!$AA17:$AB17)-1), Drivers!$AC17/Drivers!$AB17,0)</f>
        <v>0</v>
      </c>
      <c r="BQ25" s="75">
        <f>IF(AND(BQ$3&gt;=Drivers!$AA17, BQ$3&lt;=SUM(Drivers!$AA17:$AB17)-1), Drivers!$AC17/Drivers!$AB17,0)</f>
        <v>0</v>
      </c>
      <c r="BR25" s="76">
        <f>IF(AND(BR$3&gt;=Drivers!$AA17, BR$3&lt;=SUM(Drivers!$AA17:$AB17)-1), Drivers!$AC17/Drivers!$AB17,0)</f>
        <v>0</v>
      </c>
      <c r="BS25" s="46"/>
    </row>
    <row r="26" spans="2:74" x14ac:dyDescent="0.25">
      <c r="B26" s="58" t="str">
        <f t="shared" si="12"/>
        <v>Vehicles</v>
      </c>
      <c r="C26" s="46"/>
      <c r="D26" s="46"/>
      <c r="E26" s="59">
        <f t="shared" si="7"/>
        <v>4</v>
      </c>
      <c r="F26" s="59">
        <f t="shared" si="8"/>
        <v>12</v>
      </c>
      <c r="G26" s="59">
        <f t="shared" si="9"/>
        <v>9</v>
      </c>
      <c r="H26" s="59">
        <f t="shared" si="10"/>
        <v>0</v>
      </c>
      <c r="I26" s="59">
        <f t="shared" si="11"/>
        <v>0</v>
      </c>
      <c r="K26" s="74">
        <f>IF(AND(K$3&gt;=Drivers!$AA18, K$3&lt;=SUM(Drivers!$AA18:$AB18)-1), Drivers!$AC18/Drivers!$AB18,0)</f>
        <v>0</v>
      </c>
      <c r="L26" s="75">
        <f>IF(AND(L$3&gt;=Drivers!$AA18, L$3&lt;=SUM(Drivers!$AA18:$AB18)-1), Drivers!$AC18/Drivers!$AB18,0)</f>
        <v>0</v>
      </c>
      <c r="M26" s="75">
        <f>IF(AND(M$3&gt;=Drivers!$AA18, M$3&lt;=SUM(Drivers!$AA18:$AB18)-1), Drivers!$AC18/Drivers!$AB18,0)</f>
        <v>0</v>
      </c>
      <c r="N26" s="75">
        <f>IF(AND(N$3&gt;=Drivers!$AA18, N$3&lt;=SUM(Drivers!$AA18:$AB18)-1), Drivers!$AC18/Drivers!$AB18,0)</f>
        <v>0</v>
      </c>
      <c r="O26" s="75">
        <f>IF(AND(O$3&gt;=Drivers!$AA18, O$3&lt;=SUM(Drivers!$AA18:$AB18)-1), Drivers!$AC18/Drivers!$AB18,0)</f>
        <v>0</v>
      </c>
      <c r="P26" s="75">
        <f>IF(AND(P$3&gt;=Drivers!$AA18, P$3&lt;=SUM(Drivers!$AA18:$AB18)-1), Drivers!$AC18/Drivers!$AB18,0)</f>
        <v>0</v>
      </c>
      <c r="Q26" s="75">
        <f>IF(AND(Q$3&gt;=Drivers!$AA18, Q$3&lt;=SUM(Drivers!$AA18:$AB18)-1), Drivers!$AC18/Drivers!$AB18,0)</f>
        <v>0</v>
      </c>
      <c r="R26" s="75">
        <f>IF(AND(R$3&gt;=Drivers!$AA18, R$3&lt;=SUM(Drivers!$AA18:$AB18)-1), Drivers!$AC18/Drivers!$AB18,0)</f>
        <v>0</v>
      </c>
      <c r="S26" s="75">
        <f>IF(AND(S$3&gt;=Drivers!$AA18, S$3&lt;=SUM(Drivers!$AA18:$AB18)-1), Drivers!$AC18/Drivers!$AB18,0)</f>
        <v>1</v>
      </c>
      <c r="T26" s="75">
        <f>IF(AND(T$3&gt;=Drivers!$AA18, T$3&lt;=SUM(Drivers!$AA18:$AB18)-1), Drivers!$AC18/Drivers!$AB18,0)</f>
        <v>1</v>
      </c>
      <c r="U26" s="75">
        <f>IF(AND(U$3&gt;=Drivers!$AA18, U$3&lt;=SUM(Drivers!$AA18:$AB18)-1), Drivers!$AC18/Drivers!$AB18,0)</f>
        <v>1</v>
      </c>
      <c r="V26" s="76">
        <f>IF(AND(V$3&gt;=Drivers!$AA18, V$3&lt;=SUM(Drivers!$AA18:$AB18)-1), Drivers!$AC18/Drivers!$AB18,0)</f>
        <v>1</v>
      </c>
      <c r="W26" s="74">
        <f>IF(AND(W$3&gt;=Drivers!$AA18, W$3&lt;=SUM(Drivers!$AA18:$AB18)-1), Drivers!$AC18/Drivers!$AB18,0)</f>
        <v>1</v>
      </c>
      <c r="X26" s="75">
        <f>IF(AND(X$3&gt;=Drivers!$AA18, X$3&lt;=SUM(Drivers!$AA18:$AB18)-1), Drivers!$AC18/Drivers!$AB18,0)</f>
        <v>1</v>
      </c>
      <c r="Y26" s="75">
        <f>IF(AND(Y$3&gt;=Drivers!$AA18, Y$3&lt;=SUM(Drivers!$AA18:$AB18)-1), Drivers!$AC18/Drivers!$AB18,0)</f>
        <v>1</v>
      </c>
      <c r="Z26" s="75">
        <f>IF(AND(Z$3&gt;=Drivers!$AA18, Z$3&lt;=SUM(Drivers!$AA18:$AB18)-1), Drivers!$AC18/Drivers!$AB18,0)</f>
        <v>1</v>
      </c>
      <c r="AA26" s="75">
        <f>IF(AND(AA$3&gt;=Drivers!$AA18, AA$3&lt;=SUM(Drivers!$AA18:$AB18)-1), Drivers!$AC18/Drivers!$AB18,0)</f>
        <v>1</v>
      </c>
      <c r="AB26" s="75">
        <f>IF(AND(AB$3&gt;=Drivers!$AA18, AB$3&lt;=SUM(Drivers!$AA18:$AB18)-1), Drivers!$AC18/Drivers!$AB18,0)</f>
        <v>1</v>
      </c>
      <c r="AC26" s="75">
        <f>IF(AND(AC$3&gt;=Drivers!$AA18, AC$3&lt;=SUM(Drivers!$AA18:$AB18)-1), Drivers!$AC18/Drivers!$AB18,0)</f>
        <v>1</v>
      </c>
      <c r="AD26" s="75">
        <f>IF(AND(AD$3&gt;=Drivers!$AA18, AD$3&lt;=SUM(Drivers!$AA18:$AB18)-1), Drivers!$AC18/Drivers!$AB18,0)</f>
        <v>1</v>
      </c>
      <c r="AE26" s="75">
        <f>IF(AND(AE$3&gt;=Drivers!$AA18, AE$3&lt;=SUM(Drivers!$AA18:$AB18)-1), Drivers!$AC18/Drivers!$AB18,0)</f>
        <v>1</v>
      </c>
      <c r="AF26" s="75">
        <f>IF(AND(AF$3&gt;=Drivers!$AA18, AF$3&lt;=SUM(Drivers!$AA18:$AB18)-1), Drivers!$AC18/Drivers!$AB18,0)</f>
        <v>1</v>
      </c>
      <c r="AG26" s="75">
        <f>IF(AND(AG$3&gt;=Drivers!$AA18, AG$3&lt;=SUM(Drivers!$AA18:$AB18)-1), Drivers!$AC18/Drivers!$AB18,0)</f>
        <v>1</v>
      </c>
      <c r="AH26" s="76">
        <f>IF(AND(AH$3&gt;=Drivers!$AA18, AH$3&lt;=SUM(Drivers!$AA18:$AB18)-1), Drivers!$AC18/Drivers!$AB18,0)</f>
        <v>1</v>
      </c>
      <c r="AI26" s="74">
        <f>IF(AND(AI$3&gt;=Drivers!$AA18, AI$3&lt;=SUM(Drivers!$AA18:$AB18)-1), Drivers!$AC18/Drivers!$AB18,0)</f>
        <v>1</v>
      </c>
      <c r="AJ26" s="75">
        <f>IF(AND(AJ$3&gt;=Drivers!$AA18, AJ$3&lt;=SUM(Drivers!$AA18:$AB18)-1), Drivers!$AC18/Drivers!$AB18,0)</f>
        <v>1</v>
      </c>
      <c r="AK26" s="75">
        <f>IF(AND(AK$3&gt;=Drivers!$AA18, AK$3&lt;=SUM(Drivers!$AA18:$AB18)-1), Drivers!$AC18/Drivers!$AB18,0)</f>
        <v>1</v>
      </c>
      <c r="AL26" s="75">
        <f>IF(AND(AL$3&gt;=Drivers!$AA18, AL$3&lt;=SUM(Drivers!$AA18:$AB18)-1), Drivers!$AC18/Drivers!$AB18,0)</f>
        <v>1</v>
      </c>
      <c r="AM26" s="75">
        <f>IF(AND(AM$3&gt;=Drivers!$AA18, AM$3&lt;=SUM(Drivers!$AA18:$AB18)-1), Drivers!$AC18/Drivers!$AB18,0)</f>
        <v>1</v>
      </c>
      <c r="AN26" s="75">
        <f>IF(AND(AN$3&gt;=Drivers!$AA18, AN$3&lt;=SUM(Drivers!$AA18:$AB18)-1), Drivers!$AC18/Drivers!$AB18,0)</f>
        <v>1</v>
      </c>
      <c r="AO26" s="75">
        <f>IF(AND(AO$3&gt;=Drivers!$AA18, AO$3&lt;=SUM(Drivers!$AA18:$AB18)-1), Drivers!$AC18/Drivers!$AB18,0)</f>
        <v>1</v>
      </c>
      <c r="AP26" s="75">
        <f>IF(AND(AP$3&gt;=Drivers!$AA18, AP$3&lt;=SUM(Drivers!$AA18:$AB18)-1), Drivers!$AC18/Drivers!$AB18,0)</f>
        <v>1</v>
      </c>
      <c r="AQ26" s="75">
        <f>IF(AND(AQ$3&gt;=Drivers!$AA18, AQ$3&lt;=SUM(Drivers!$AA18:$AB18)-1), Drivers!$AC18/Drivers!$AB18,0)</f>
        <v>1</v>
      </c>
      <c r="AR26" s="75">
        <f>IF(AND(AR$3&gt;=Drivers!$AA18, AR$3&lt;=SUM(Drivers!$AA18:$AB18)-1), Drivers!$AC18/Drivers!$AB18,0)</f>
        <v>0</v>
      </c>
      <c r="AS26" s="75">
        <f>IF(AND(AS$3&gt;=Drivers!$AA18, AS$3&lt;=SUM(Drivers!$AA18:$AB18)-1), Drivers!$AC18/Drivers!$AB18,0)</f>
        <v>0</v>
      </c>
      <c r="AT26" s="76">
        <f>IF(AND(AT$3&gt;=Drivers!$AA18, AT$3&lt;=SUM(Drivers!$AA18:$AB18)-1), Drivers!$AC18/Drivers!$AB18,0)</f>
        <v>0</v>
      </c>
      <c r="AU26" s="74">
        <f>IF(AND(AU$3&gt;=Drivers!$AA18, AU$3&lt;=SUM(Drivers!$AA18:$AB18)-1), Drivers!$AC18/Drivers!$AB18,0)</f>
        <v>0</v>
      </c>
      <c r="AV26" s="75">
        <f>IF(AND(AV$3&gt;=Drivers!$AA18, AV$3&lt;=SUM(Drivers!$AA18:$AB18)-1), Drivers!$AC18/Drivers!$AB18,0)</f>
        <v>0</v>
      </c>
      <c r="AW26" s="75">
        <f>IF(AND(AW$3&gt;=Drivers!$AA18, AW$3&lt;=SUM(Drivers!$AA18:$AB18)-1), Drivers!$AC18/Drivers!$AB18,0)</f>
        <v>0</v>
      </c>
      <c r="AX26" s="75">
        <f>IF(AND(AX$3&gt;=Drivers!$AA18, AX$3&lt;=SUM(Drivers!$AA18:$AB18)-1), Drivers!$AC18/Drivers!$AB18,0)</f>
        <v>0</v>
      </c>
      <c r="AY26" s="75">
        <f>IF(AND(AY$3&gt;=Drivers!$AA18, AY$3&lt;=SUM(Drivers!$AA18:$AB18)-1), Drivers!$AC18/Drivers!$AB18,0)</f>
        <v>0</v>
      </c>
      <c r="AZ26" s="75">
        <f>IF(AND(AZ$3&gt;=Drivers!$AA18, AZ$3&lt;=SUM(Drivers!$AA18:$AB18)-1), Drivers!$AC18/Drivers!$AB18,0)</f>
        <v>0</v>
      </c>
      <c r="BA26" s="75">
        <f>IF(AND(BA$3&gt;=Drivers!$AA18, BA$3&lt;=SUM(Drivers!$AA18:$AB18)-1), Drivers!$AC18/Drivers!$AB18,0)</f>
        <v>0</v>
      </c>
      <c r="BB26" s="75">
        <f>IF(AND(BB$3&gt;=Drivers!$AA18, BB$3&lt;=SUM(Drivers!$AA18:$AB18)-1), Drivers!$AC18/Drivers!$AB18,0)</f>
        <v>0</v>
      </c>
      <c r="BC26" s="75">
        <f>IF(AND(BC$3&gt;=Drivers!$AA18, BC$3&lt;=SUM(Drivers!$AA18:$AB18)-1), Drivers!$AC18/Drivers!$AB18,0)</f>
        <v>0</v>
      </c>
      <c r="BD26" s="75">
        <f>IF(AND(BD$3&gt;=Drivers!$AA18, BD$3&lt;=SUM(Drivers!$AA18:$AB18)-1), Drivers!$AC18/Drivers!$AB18,0)</f>
        <v>0</v>
      </c>
      <c r="BE26" s="75">
        <f>IF(AND(BE$3&gt;=Drivers!$AA18, BE$3&lt;=SUM(Drivers!$AA18:$AB18)-1), Drivers!$AC18/Drivers!$AB18,0)</f>
        <v>0</v>
      </c>
      <c r="BF26" s="76">
        <f>IF(AND(BF$3&gt;=Drivers!$AA18, BF$3&lt;=SUM(Drivers!$AA18:$AB18)-1), Drivers!$AC18/Drivers!$AB18,0)</f>
        <v>0</v>
      </c>
      <c r="BG26" s="74">
        <f>IF(AND(BG$3&gt;=Drivers!$AA18, BG$3&lt;=SUM(Drivers!$AA18:$AB18)-1), Drivers!$AC18/Drivers!$AB18,0)</f>
        <v>0</v>
      </c>
      <c r="BH26" s="75">
        <f>IF(AND(BH$3&gt;=Drivers!$AA18, BH$3&lt;=SUM(Drivers!$AA18:$AB18)-1), Drivers!$AC18/Drivers!$AB18,0)</f>
        <v>0</v>
      </c>
      <c r="BI26" s="75">
        <f>IF(AND(BI$3&gt;=Drivers!$AA18, BI$3&lt;=SUM(Drivers!$AA18:$AB18)-1), Drivers!$AC18/Drivers!$AB18,0)</f>
        <v>0</v>
      </c>
      <c r="BJ26" s="75">
        <f>IF(AND(BJ$3&gt;=Drivers!$AA18, BJ$3&lt;=SUM(Drivers!$AA18:$AB18)-1), Drivers!$AC18/Drivers!$AB18,0)</f>
        <v>0</v>
      </c>
      <c r="BK26" s="75">
        <f>IF(AND(BK$3&gt;=Drivers!$AA18, BK$3&lt;=SUM(Drivers!$AA18:$AB18)-1), Drivers!$AC18/Drivers!$AB18,0)</f>
        <v>0</v>
      </c>
      <c r="BL26" s="75">
        <f>IF(AND(BL$3&gt;=Drivers!$AA18, BL$3&lt;=SUM(Drivers!$AA18:$AB18)-1), Drivers!$AC18/Drivers!$AB18,0)</f>
        <v>0</v>
      </c>
      <c r="BM26" s="75">
        <f>IF(AND(BM$3&gt;=Drivers!$AA18, BM$3&lt;=SUM(Drivers!$AA18:$AB18)-1), Drivers!$AC18/Drivers!$AB18,0)</f>
        <v>0</v>
      </c>
      <c r="BN26" s="75">
        <f>IF(AND(BN$3&gt;=Drivers!$AA18, BN$3&lt;=SUM(Drivers!$AA18:$AB18)-1), Drivers!$AC18/Drivers!$AB18,0)</f>
        <v>0</v>
      </c>
      <c r="BO26" s="75">
        <f>IF(AND(BO$3&gt;=Drivers!$AA18, BO$3&lt;=SUM(Drivers!$AA18:$AB18)-1), Drivers!$AC18/Drivers!$AB18,0)</f>
        <v>0</v>
      </c>
      <c r="BP26" s="75">
        <f>IF(AND(BP$3&gt;=Drivers!$AA18, BP$3&lt;=SUM(Drivers!$AA18:$AB18)-1), Drivers!$AC18/Drivers!$AB18,0)</f>
        <v>0</v>
      </c>
      <c r="BQ26" s="75">
        <f>IF(AND(BQ$3&gt;=Drivers!$AA18, BQ$3&lt;=SUM(Drivers!$AA18:$AB18)-1), Drivers!$AC18/Drivers!$AB18,0)</f>
        <v>0</v>
      </c>
      <c r="BR26" s="76">
        <f>IF(AND(BR$3&gt;=Drivers!$AA18, BR$3&lt;=SUM(Drivers!$AA18:$AB18)-1), Drivers!$AC18/Drivers!$AB18,0)</f>
        <v>0</v>
      </c>
      <c r="BS26" s="46"/>
    </row>
    <row r="27" spans="2:74" x14ac:dyDescent="0.25">
      <c r="B27" s="63" t="str">
        <f t="shared" si="12"/>
        <v>Upgrades</v>
      </c>
      <c r="C27" s="46"/>
      <c r="D27" s="46"/>
      <c r="E27" s="64">
        <f t="shared" si="7"/>
        <v>2</v>
      </c>
      <c r="F27" s="64">
        <f t="shared" si="8"/>
        <v>24</v>
      </c>
      <c r="G27" s="64">
        <f t="shared" si="9"/>
        <v>24</v>
      </c>
      <c r="H27" s="64">
        <f t="shared" si="10"/>
        <v>0</v>
      </c>
      <c r="I27" s="64">
        <f t="shared" si="11"/>
        <v>0</v>
      </c>
      <c r="K27" s="77">
        <f>IF(AND(K$3&gt;=Drivers!$AA19, K$3&lt;=SUM(Drivers!$AA19:$AB19)-1), Drivers!$AC19/Drivers!$AB19,0)</f>
        <v>0</v>
      </c>
      <c r="L27" s="78">
        <f>IF(AND(L$3&gt;=Drivers!$AA19, L$3&lt;=SUM(Drivers!$AA19:$AB19)-1), Drivers!$AC19/Drivers!$AB19,0)</f>
        <v>0</v>
      </c>
      <c r="M27" s="78">
        <f>IF(AND(M$3&gt;=Drivers!$AA19, M$3&lt;=SUM(Drivers!$AA19:$AB19)-1), Drivers!$AC19/Drivers!$AB19,0)</f>
        <v>0</v>
      </c>
      <c r="N27" s="78">
        <f>IF(AND(N$3&gt;=Drivers!$AA19, N$3&lt;=SUM(Drivers!$AA19:$AB19)-1), Drivers!$AC19/Drivers!$AB19,0)</f>
        <v>0</v>
      </c>
      <c r="O27" s="78">
        <f>IF(AND(O$3&gt;=Drivers!$AA19, O$3&lt;=SUM(Drivers!$AA19:$AB19)-1), Drivers!$AC19/Drivers!$AB19,0)</f>
        <v>0</v>
      </c>
      <c r="P27" s="78">
        <f>IF(AND(P$3&gt;=Drivers!$AA19, P$3&lt;=SUM(Drivers!$AA19:$AB19)-1), Drivers!$AC19/Drivers!$AB19,0)</f>
        <v>0</v>
      </c>
      <c r="Q27" s="78">
        <f>IF(AND(Q$3&gt;=Drivers!$AA19, Q$3&lt;=SUM(Drivers!$AA19:$AB19)-1), Drivers!$AC19/Drivers!$AB19,0)</f>
        <v>0</v>
      </c>
      <c r="R27" s="78">
        <f>IF(AND(R$3&gt;=Drivers!$AA19, R$3&lt;=SUM(Drivers!$AA19:$AB19)-1), Drivers!$AC19/Drivers!$AB19,0)</f>
        <v>0</v>
      </c>
      <c r="S27" s="78">
        <f>IF(AND(S$3&gt;=Drivers!$AA19, S$3&lt;=SUM(Drivers!$AA19:$AB19)-1), Drivers!$AC19/Drivers!$AB19,0)</f>
        <v>0</v>
      </c>
      <c r="T27" s="78">
        <f>IF(AND(T$3&gt;=Drivers!$AA19, T$3&lt;=SUM(Drivers!$AA19:$AB19)-1), Drivers!$AC19/Drivers!$AB19,0)</f>
        <v>0</v>
      </c>
      <c r="U27" s="78">
        <f>IF(AND(U$3&gt;=Drivers!$AA19, U$3&lt;=SUM(Drivers!$AA19:$AB19)-1), Drivers!$AC19/Drivers!$AB19,0)</f>
        <v>0</v>
      </c>
      <c r="V27" s="79">
        <f>IF(AND(V$3&gt;=Drivers!$AA19, V$3&lt;=SUM(Drivers!$AA19:$AB19)-1), Drivers!$AC19/Drivers!$AB19,0)</f>
        <v>2</v>
      </c>
      <c r="W27" s="77">
        <f>IF(AND(W$3&gt;=Drivers!$AA19, W$3&lt;=SUM(Drivers!$AA19:$AB19)-1), Drivers!$AC19/Drivers!$AB19,0)</f>
        <v>2</v>
      </c>
      <c r="X27" s="78">
        <f>IF(AND(X$3&gt;=Drivers!$AA19, X$3&lt;=SUM(Drivers!$AA19:$AB19)-1), Drivers!$AC19/Drivers!$AB19,0)</f>
        <v>2</v>
      </c>
      <c r="Y27" s="78">
        <f>IF(AND(Y$3&gt;=Drivers!$AA19, Y$3&lt;=SUM(Drivers!$AA19:$AB19)-1), Drivers!$AC19/Drivers!$AB19,0)</f>
        <v>2</v>
      </c>
      <c r="Z27" s="78">
        <f>IF(AND(Z$3&gt;=Drivers!$AA19, Z$3&lt;=SUM(Drivers!$AA19:$AB19)-1), Drivers!$AC19/Drivers!$AB19,0)</f>
        <v>2</v>
      </c>
      <c r="AA27" s="78">
        <f>IF(AND(AA$3&gt;=Drivers!$AA19, AA$3&lt;=SUM(Drivers!$AA19:$AB19)-1), Drivers!$AC19/Drivers!$AB19,0)</f>
        <v>2</v>
      </c>
      <c r="AB27" s="78">
        <f>IF(AND(AB$3&gt;=Drivers!$AA19, AB$3&lt;=SUM(Drivers!$AA19:$AB19)-1), Drivers!$AC19/Drivers!$AB19,0)</f>
        <v>2</v>
      </c>
      <c r="AC27" s="78">
        <f>IF(AND(AC$3&gt;=Drivers!$AA19, AC$3&lt;=SUM(Drivers!$AA19:$AB19)-1), Drivers!$AC19/Drivers!$AB19,0)</f>
        <v>2</v>
      </c>
      <c r="AD27" s="78">
        <f>IF(AND(AD$3&gt;=Drivers!$AA19, AD$3&lt;=SUM(Drivers!$AA19:$AB19)-1), Drivers!$AC19/Drivers!$AB19,0)</f>
        <v>2</v>
      </c>
      <c r="AE27" s="78">
        <f>IF(AND(AE$3&gt;=Drivers!$AA19, AE$3&lt;=SUM(Drivers!$AA19:$AB19)-1), Drivers!$AC19/Drivers!$AB19,0)</f>
        <v>2</v>
      </c>
      <c r="AF27" s="78">
        <f>IF(AND(AF$3&gt;=Drivers!$AA19, AF$3&lt;=SUM(Drivers!$AA19:$AB19)-1), Drivers!$AC19/Drivers!$AB19,0)</f>
        <v>2</v>
      </c>
      <c r="AG27" s="78">
        <f>IF(AND(AG$3&gt;=Drivers!$AA19, AG$3&lt;=SUM(Drivers!$AA19:$AB19)-1), Drivers!$AC19/Drivers!$AB19,0)</f>
        <v>2</v>
      </c>
      <c r="AH27" s="79">
        <f>IF(AND(AH$3&gt;=Drivers!$AA19, AH$3&lt;=SUM(Drivers!$AA19:$AB19)-1), Drivers!$AC19/Drivers!$AB19,0)</f>
        <v>2</v>
      </c>
      <c r="AI27" s="77">
        <f>IF(AND(AI$3&gt;=Drivers!$AA19, AI$3&lt;=SUM(Drivers!$AA19:$AB19)-1), Drivers!$AC19/Drivers!$AB19,0)</f>
        <v>2</v>
      </c>
      <c r="AJ27" s="78">
        <f>IF(AND(AJ$3&gt;=Drivers!$AA19, AJ$3&lt;=SUM(Drivers!$AA19:$AB19)-1), Drivers!$AC19/Drivers!$AB19,0)</f>
        <v>2</v>
      </c>
      <c r="AK27" s="78">
        <f>IF(AND(AK$3&gt;=Drivers!$AA19, AK$3&lt;=SUM(Drivers!$AA19:$AB19)-1), Drivers!$AC19/Drivers!$AB19,0)</f>
        <v>2</v>
      </c>
      <c r="AL27" s="78">
        <f>IF(AND(AL$3&gt;=Drivers!$AA19, AL$3&lt;=SUM(Drivers!$AA19:$AB19)-1), Drivers!$AC19/Drivers!$AB19,0)</f>
        <v>2</v>
      </c>
      <c r="AM27" s="78">
        <f>IF(AND(AM$3&gt;=Drivers!$AA19, AM$3&lt;=SUM(Drivers!$AA19:$AB19)-1), Drivers!$AC19/Drivers!$AB19,0)</f>
        <v>2</v>
      </c>
      <c r="AN27" s="78">
        <f>IF(AND(AN$3&gt;=Drivers!$AA19, AN$3&lt;=SUM(Drivers!$AA19:$AB19)-1), Drivers!$AC19/Drivers!$AB19,0)</f>
        <v>2</v>
      </c>
      <c r="AO27" s="78">
        <f>IF(AND(AO$3&gt;=Drivers!$AA19, AO$3&lt;=SUM(Drivers!$AA19:$AB19)-1), Drivers!$AC19/Drivers!$AB19,0)</f>
        <v>2</v>
      </c>
      <c r="AP27" s="78">
        <f>IF(AND(AP$3&gt;=Drivers!$AA19, AP$3&lt;=SUM(Drivers!$AA19:$AB19)-1), Drivers!$AC19/Drivers!$AB19,0)</f>
        <v>2</v>
      </c>
      <c r="AQ27" s="78">
        <f>IF(AND(AQ$3&gt;=Drivers!$AA19, AQ$3&lt;=SUM(Drivers!$AA19:$AB19)-1), Drivers!$AC19/Drivers!$AB19,0)</f>
        <v>2</v>
      </c>
      <c r="AR27" s="78">
        <f>IF(AND(AR$3&gt;=Drivers!$AA19, AR$3&lt;=SUM(Drivers!$AA19:$AB19)-1), Drivers!$AC19/Drivers!$AB19,0)</f>
        <v>2</v>
      </c>
      <c r="AS27" s="78">
        <f>IF(AND(AS$3&gt;=Drivers!$AA19, AS$3&lt;=SUM(Drivers!$AA19:$AB19)-1), Drivers!$AC19/Drivers!$AB19,0)</f>
        <v>2</v>
      </c>
      <c r="AT27" s="79">
        <f>IF(AND(AT$3&gt;=Drivers!$AA19, AT$3&lt;=SUM(Drivers!$AA19:$AB19)-1), Drivers!$AC19/Drivers!$AB19,0)</f>
        <v>2</v>
      </c>
      <c r="AU27" s="77">
        <f>IF(AND(AU$3&gt;=Drivers!$AA19, AU$3&lt;=SUM(Drivers!$AA19:$AB19)-1), Drivers!$AC19/Drivers!$AB19,0)</f>
        <v>0</v>
      </c>
      <c r="AV27" s="78">
        <f>IF(AND(AV$3&gt;=Drivers!$AA19, AV$3&lt;=SUM(Drivers!$AA19:$AB19)-1), Drivers!$AC19/Drivers!$AB19,0)</f>
        <v>0</v>
      </c>
      <c r="AW27" s="78">
        <f>IF(AND(AW$3&gt;=Drivers!$AA19, AW$3&lt;=SUM(Drivers!$AA19:$AB19)-1), Drivers!$AC19/Drivers!$AB19,0)</f>
        <v>0</v>
      </c>
      <c r="AX27" s="78">
        <f>IF(AND(AX$3&gt;=Drivers!$AA19, AX$3&lt;=SUM(Drivers!$AA19:$AB19)-1), Drivers!$AC19/Drivers!$AB19,0)</f>
        <v>0</v>
      </c>
      <c r="AY27" s="78">
        <f>IF(AND(AY$3&gt;=Drivers!$AA19, AY$3&lt;=SUM(Drivers!$AA19:$AB19)-1), Drivers!$AC19/Drivers!$AB19,0)</f>
        <v>0</v>
      </c>
      <c r="AZ27" s="78">
        <f>IF(AND(AZ$3&gt;=Drivers!$AA19, AZ$3&lt;=SUM(Drivers!$AA19:$AB19)-1), Drivers!$AC19/Drivers!$AB19,0)</f>
        <v>0</v>
      </c>
      <c r="BA27" s="78">
        <f>IF(AND(BA$3&gt;=Drivers!$AA19, BA$3&lt;=SUM(Drivers!$AA19:$AB19)-1), Drivers!$AC19/Drivers!$AB19,0)</f>
        <v>0</v>
      </c>
      <c r="BB27" s="78">
        <f>IF(AND(BB$3&gt;=Drivers!$AA19, BB$3&lt;=SUM(Drivers!$AA19:$AB19)-1), Drivers!$AC19/Drivers!$AB19,0)</f>
        <v>0</v>
      </c>
      <c r="BC27" s="78">
        <f>IF(AND(BC$3&gt;=Drivers!$AA19, BC$3&lt;=SUM(Drivers!$AA19:$AB19)-1), Drivers!$AC19/Drivers!$AB19,0)</f>
        <v>0</v>
      </c>
      <c r="BD27" s="78">
        <f>IF(AND(BD$3&gt;=Drivers!$AA19, BD$3&lt;=SUM(Drivers!$AA19:$AB19)-1), Drivers!$AC19/Drivers!$AB19,0)</f>
        <v>0</v>
      </c>
      <c r="BE27" s="78">
        <f>IF(AND(BE$3&gt;=Drivers!$AA19, BE$3&lt;=SUM(Drivers!$AA19:$AB19)-1), Drivers!$AC19/Drivers!$AB19,0)</f>
        <v>0</v>
      </c>
      <c r="BF27" s="79">
        <f>IF(AND(BF$3&gt;=Drivers!$AA19, BF$3&lt;=SUM(Drivers!$AA19:$AB19)-1), Drivers!$AC19/Drivers!$AB19,0)</f>
        <v>0</v>
      </c>
      <c r="BG27" s="77">
        <f>IF(AND(BG$3&gt;=Drivers!$AA19, BG$3&lt;=SUM(Drivers!$AA19:$AB19)-1), Drivers!$AC19/Drivers!$AB19,0)</f>
        <v>0</v>
      </c>
      <c r="BH27" s="78">
        <f>IF(AND(BH$3&gt;=Drivers!$AA19, BH$3&lt;=SUM(Drivers!$AA19:$AB19)-1), Drivers!$AC19/Drivers!$AB19,0)</f>
        <v>0</v>
      </c>
      <c r="BI27" s="78">
        <f>IF(AND(BI$3&gt;=Drivers!$AA19, BI$3&lt;=SUM(Drivers!$AA19:$AB19)-1), Drivers!$AC19/Drivers!$AB19,0)</f>
        <v>0</v>
      </c>
      <c r="BJ27" s="78">
        <f>IF(AND(BJ$3&gt;=Drivers!$AA19, BJ$3&lt;=SUM(Drivers!$AA19:$AB19)-1), Drivers!$AC19/Drivers!$AB19,0)</f>
        <v>0</v>
      </c>
      <c r="BK27" s="78">
        <f>IF(AND(BK$3&gt;=Drivers!$AA19, BK$3&lt;=SUM(Drivers!$AA19:$AB19)-1), Drivers!$AC19/Drivers!$AB19,0)</f>
        <v>0</v>
      </c>
      <c r="BL27" s="78">
        <f>IF(AND(BL$3&gt;=Drivers!$AA19, BL$3&lt;=SUM(Drivers!$AA19:$AB19)-1), Drivers!$AC19/Drivers!$AB19,0)</f>
        <v>0</v>
      </c>
      <c r="BM27" s="78">
        <f>IF(AND(BM$3&gt;=Drivers!$AA19, BM$3&lt;=SUM(Drivers!$AA19:$AB19)-1), Drivers!$AC19/Drivers!$AB19,0)</f>
        <v>0</v>
      </c>
      <c r="BN27" s="78">
        <f>IF(AND(BN$3&gt;=Drivers!$AA19, BN$3&lt;=SUM(Drivers!$AA19:$AB19)-1), Drivers!$AC19/Drivers!$AB19,0)</f>
        <v>0</v>
      </c>
      <c r="BO27" s="78">
        <f>IF(AND(BO$3&gt;=Drivers!$AA19, BO$3&lt;=SUM(Drivers!$AA19:$AB19)-1), Drivers!$AC19/Drivers!$AB19,0)</f>
        <v>0</v>
      </c>
      <c r="BP27" s="78">
        <f>IF(AND(BP$3&gt;=Drivers!$AA19, BP$3&lt;=SUM(Drivers!$AA19:$AB19)-1), Drivers!$AC19/Drivers!$AB19,0)</f>
        <v>0</v>
      </c>
      <c r="BQ27" s="78">
        <f>IF(AND(BQ$3&gt;=Drivers!$AA19, BQ$3&lt;=SUM(Drivers!$AA19:$AB19)-1), Drivers!$AC19/Drivers!$AB19,0)</f>
        <v>0</v>
      </c>
      <c r="BR27" s="79">
        <f>IF(AND(BR$3&gt;=Drivers!$AA19, BR$3&lt;=SUM(Drivers!$AA19:$AB19)-1), Drivers!$AC19/Drivers!$AB19,0)</f>
        <v>0</v>
      </c>
      <c r="BS27" s="46"/>
    </row>
    <row r="28" spans="2:74" x14ac:dyDescent="0.25">
      <c r="B28" s="80" t="s">
        <v>36</v>
      </c>
      <c r="C28" s="81"/>
      <c r="D28" s="81"/>
      <c r="E28" s="68">
        <f t="shared" si="7"/>
        <v>320.08333333333331</v>
      </c>
      <c r="F28" s="68">
        <f t="shared" si="8"/>
        <v>128.66666666666663</v>
      </c>
      <c r="G28" s="68">
        <f t="shared" si="9"/>
        <v>36.25</v>
      </c>
      <c r="H28" s="68">
        <f t="shared" si="10"/>
        <v>0</v>
      </c>
      <c r="I28" s="68">
        <f t="shared" si="11"/>
        <v>0</v>
      </c>
      <c r="J28" s="81"/>
      <c r="K28" s="46">
        <f t="shared" ref="K28:AP28" si="13">SUM(K18:K27)</f>
        <v>30</v>
      </c>
      <c r="L28" s="46">
        <f t="shared" si="13"/>
        <v>5</v>
      </c>
      <c r="M28" s="46">
        <f t="shared" si="13"/>
        <v>22.5</v>
      </c>
      <c r="N28" s="46">
        <f t="shared" si="13"/>
        <v>22.5</v>
      </c>
      <c r="O28" s="46">
        <f t="shared" si="13"/>
        <v>22.5</v>
      </c>
      <c r="P28" s="46">
        <f t="shared" si="13"/>
        <v>37.083333333333336</v>
      </c>
      <c r="Q28" s="46">
        <f t="shared" si="13"/>
        <v>37.083333333333336</v>
      </c>
      <c r="R28" s="46">
        <f t="shared" si="13"/>
        <v>27.083333333333332</v>
      </c>
      <c r="S28" s="46">
        <f t="shared" si="13"/>
        <v>28.583333333333332</v>
      </c>
      <c r="T28" s="46">
        <f t="shared" si="13"/>
        <v>28.583333333333332</v>
      </c>
      <c r="U28" s="46">
        <f t="shared" si="13"/>
        <v>28.583333333333332</v>
      </c>
      <c r="V28" s="68">
        <f t="shared" si="13"/>
        <v>30.583333333333332</v>
      </c>
      <c r="W28" s="46">
        <f t="shared" si="13"/>
        <v>23.083333333333332</v>
      </c>
      <c r="X28" s="46">
        <f t="shared" si="13"/>
        <v>23.083333333333332</v>
      </c>
      <c r="Y28" s="46">
        <f t="shared" si="13"/>
        <v>23.083333333333332</v>
      </c>
      <c r="Z28" s="46">
        <f t="shared" si="13"/>
        <v>8.0833333333333339</v>
      </c>
      <c r="AA28" s="46">
        <f t="shared" si="13"/>
        <v>8.0833333333333339</v>
      </c>
      <c r="AB28" s="46">
        <f t="shared" si="13"/>
        <v>8.0833333333333339</v>
      </c>
      <c r="AC28" s="46">
        <f t="shared" si="13"/>
        <v>8.0833333333333339</v>
      </c>
      <c r="AD28" s="46">
        <f t="shared" si="13"/>
        <v>8.0833333333333339</v>
      </c>
      <c r="AE28" s="46">
        <f t="shared" si="13"/>
        <v>4.75</v>
      </c>
      <c r="AF28" s="46">
        <f t="shared" si="13"/>
        <v>4.75</v>
      </c>
      <c r="AG28" s="46">
        <f t="shared" si="13"/>
        <v>4.75</v>
      </c>
      <c r="AH28" s="68">
        <f t="shared" si="13"/>
        <v>4.75</v>
      </c>
      <c r="AI28" s="46">
        <f t="shared" si="13"/>
        <v>4.75</v>
      </c>
      <c r="AJ28" s="46">
        <f t="shared" si="13"/>
        <v>3.5</v>
      </c>
      <c r="AK28" s="46">
        <f t="shared" si="13"/>
        <v>3.5</v>
      </c>
      <c r="AL28" s="46">
        <f t="shared" si="13"/>
        <v>3.5</v>
      </c>
      <c r="AM28" s="46">
        <f t="shared" si="13"/>
        <v>3</v>
      </c>
      <c r="AN28" s="46">
        <f t="shared" si="13"/>
        <v>3</v>
      </c>
      <c r="AO28" s="46">
        <f t="shared" si="13"/>
        <v>3</v>
      </c>
      <c r="AP28" s="46">
        <f t="shared" si="13"/>
        <v>3</v>
      </c>
      <c r="AQ28" s="46">
        <f t="shared" ref="AQ28:BR28" si="14">SUM(AQ18:AQ27)</f>
        <v>3</v>
      </c>
      <c r="AR28" s="46">
        <f t="shared" si="14"/>
        <v>2</v>
      </c>
      <c r="AS28" s="46">
        <f t="shared" si="14"/>
        <v>2</v>
      </c>
      <c r="AT28" s="68">
        <f t="shared" si="14"/>
        <v>2</v>
      </c>
      <c r="AU28" s="46">
        <f t="shared" si="14"/>
        <v>0</v>
      </c>
      <c r="AV28" s="46">
        <f t="shared" si="14"/>
        <v>0</v>
      </c>
      <c r="AW28" s="46">
        <f t="shared" si="14"/>
        <v>0</v>
      </c>
      <c r="AX28" s="46">
        <f t="shared" si="14"/>
        <v>0</v>
      </c>
      <c r="AY28" s="46">
        <f t="shared" si="14"/>
        <v>0</v>
      </c>
      <c r="AZ28" s="46">
        <f t="shared" si="14"/>
        <v>0</v>
      </c>
      <c r="BA28" s="46">
        <f t="shared" si="14"/>
        <v>0</v>
      </c>
      <c r="BB28" s="46">
        <f t="shared" si="14"/>
        <v>0</v>
      </c>
      <c r="BC28" s="46">
        <f t="shared" si="14"/>
        <v>0</v>
      </c>
      <c r="BD28" s="46">
        <f t="shared" si="14"/>
        <v>0</v>
      </c>
      <c r="BE28" s="46">
        <f t="shared" si="14"/>
        <v>0</v>
      </c>
      <c r="BF28" s="68">
        <f t="shared" si="14"/>
        <v>0</v>
      </c>
      <c r="BG28" s="46">
        <f t="shared" si="14"/>
        <v>0</v>
      </c>
      <c r="BH28" s="46">
        <f t="shared" si="14"/>
        <v>0</v>
      </c>
      <c r="BI28" s="46">
        <f t="shared" si="14"/>
        <v>0</v>
      </c>
      <c r="BJ28" s="46">
        <f t="shared" si="14"/>
        <v>0</v>
      </c>
      <c r="BK28" s="46">
        <f t="shared" si="14"/>
        <v>0</v>
      </c>
      <c r="BL28" s="46">
        <f t="shared" si="14"/>
        <v>0</v>
      </c>
      <c r="BM28" s="46">
        <f t="shared" si="14"/>
        <v>0</v>
      </c>
      <c r="BN28" s="46">
        <f t="shared" si="14"/>
        <v>0</v>
      </c>
      <c r="BO28" s="46">
        <f t="shared" si="14"/>
        <v>0</v>
      </c>
      <c r="BP28" s="46">
        <f t="shared" si="14"/>
        <v>0</v>
      </c>
      <c r="BQ28" s="46">
        <f t="shared" si="14"/>
        <v>0</v>
      </c>
      <c r="BR28" s="68">
        <f t="shared" si="14"/>
        <v>0</v>
      </c>
      <c r="BS28" s="46"/>
    </row>
    <row r="29" spans="2:74" x14ac:dyDescent="0.25">
      <c r="B29" s="82" t="s">
        <v>42</v>
      </c>
      <c r="C29" s="81"/>
      <c r="D29" s="81"/>
      <c r="E29" s="68">
        <f>V29</f>
        <v>-320.08333333333331</v>
      </c>
      <c r="F29" s="68">
        <f>AH29</f>
        <v>-448.74999999999983</v>
      </c>
      <c r="G29" s="68">
        <f>AT29</f>
        <v>-484.99999999999983</v>
      </c>
      <c r="H29" s="68">
        <f>BF29</f>
        <v>-484.99999999999983</v>
      </c>
      <c r="I29" s="68">
        <f>BR29</f>
        <v>-484.99999999999983</v>
      </c>
      <c r="J29" s="81"/>
      <c r="K29" s="46">
        <f t="shared" ref="K29:U29" si="15">-K28+J29</f>
        <v>-30</v>
      </c>
      <c r="L29" s="46">
        <f t="shared" si="15"/>
        <v>-35</v>
      </c>
      <c r="M29" s="46">
        <f>-M28+L29</f>
        <v>-57.5</v>
      </c>
      <c r="N29" s="46">
        <f t="shared" si="15"/>
        <v>-80</v>
      </c>
      <c r="O29" s="46">
        <f t="shared" si="15"/>
        <v>-102.5</v>
      </c>
      <c r="P29" s="46">
        <f t="shared" si="15"/>
        <v>-139.58333333333334</v>
      </c>
      <c r="Q29" s="46">
        <f t="shared" si="15"/>
        <v>-176.66666666666669</v>
      </c>
      <c r="R29" s="46">
        <f t="shared" si="15"/>
        <v>-203.75000000000003</v>
      </c>
      <c r="S29" s="46">
        <f t="shared" si="15"/>
        <v>-232.33333333333337</v>
      </c>
      <c r="T29" s="46">
        <f t="shared" si="15"/>
        <v>-260.91666666666669</v>
      </c>
      <c r="U29" s="46">
        <f t="shared" si="15"/>
        <v>-289.5</v>
      </c>
      <c r="V29" s="68">
        <f>-V28+U29</f>
        <v>-320.08333333333331</v>
      </c>
      <c r="W29" s="46">
        <f>-W28+V29</f>
        <v>-343.16666666666663</v>
      </c>
      <c r="X29" s="46">
        <f t="shared" ref="X29:AH29" si="16">-X28+W29</f>
        <v>-366.24999999999994</v>
      </c>
      <c r="Y29" s="46">
        <f t="shared" si="16"/>
        <v>-389.33333333333326</v>
      </c>
      <c r="Z29" s="46">
        <f t="shared" si="16"/>
        <v>-397.41666666666657</v>
      </c>
      <c r="AA29" s="46">
        <f t="shared" si="16"/>
        <v>-405.49999999999989</v>
      </c>
      <c r="AB29" s="46">
        <f t="shared" si="16"/>
        <v>-413.5833333333332</v>
      </c>
      <c r="AC29" s="46">
        <f t="shared" si="16"/>
        <v>-421.66666666666652</v>
      </c>
      <c r="AD29" s="46">
        <f t="shared" si="16"/>
        <v>-429.74999999999983</v>
      </c>
      <c r="AE29" s="46">
        <f t="shared" si="16"/>
        <v>-434.49999999999983</v>
      </c>
      <c r="AF29" s="46">
        <f t="shared" si="16"/>
        <v>-439.24999999999983</v>
      </c>
      <c r="AG29" s="46">
        <f t="shared" si="16"/>
        <v>-443.99999999999983</v>
      </c>
      <c r="AH29" s="68">
        <f t="shared" si="16"/>
        <v>-448.74999999999983</v>
      </c>
      <c r="AI29" s="46">
        <f t="shared" ref="AI29:BR29" si="17">-AI28+AH29</f>
        <v>-453.49999999999983</v>
      </c>
      <c r="AJ29" s="46">
        <f t="shared" si="17"/>
        <v>-456.99999999999983</v>
      </c>
      <c r="AK29" s="46">
        <f t="shared" si="17"/>
        <v>-460.49999999999983</v>
      </c>
      <c r="AL29" s="46">
        <f t="shared" si="17"/>
        <v>-463.99999999999983</v>
      </c>
      <c r="AM29" s="46">
        <f t="shared" si="17"/>
        <v>-466.99999999999983</v>
      </c>
      <c r="AN29" s="46">
        <f t="shared" si="17"/>
        <v>-469.99999999999983</v>
      </c>
      <c r="AO29" s="46">
        <f t="shared" si="17"/>
        <v>-472.99999999999983</v>
      </c>
      <c r="AP29" s="46">
        <f t="shared" si="17"/>
        <v>-475.99999999999983</v>
      </c>
      <c r="AQ29" s="46">
        <f t="shared" si="17"/>
        <v>-478.99999999999983</v>
      </c>
      <c r="AR29" s="46">
        <f t="shared" si="17"/>
        <v>-480.99999999999983</v>
      </c>
      <c r="AS29" s="46">
        <f t="shared" si="17"/>
        <v>-482.99999999999983</v>
      </c>
      <c r="AT29" s="68">
        <f t="shared" si="17"/>
        <v>-484.99999999999983</v>
      </c>
      <c r="AU29" s="46">
        <f t="shared" si="17"/>
        <v>-484.99999999999983</v>
      </c>
      <c r="AV29" s="46">
        <f t="shared" si="17"/>
        <v>-484.99999999999983</v>
      </c>
      <c r="AW29" s="46">
        <f t="shared" si="17"/>
        <v>-484.99999999999983</v>
      </c>
      <c r="AX29" s="46">
        <f t="shared" si="17"/>
        <v>-484.99999999999983</v>
      </c>
      <c r="AY29" s="46">
        <f t="shared" si="17"/>
        <v>-484.99999999999983</v>
      </c>
      <c r="AZ29" s="46">
        <f t="shared" si="17"/>
        <v>-484.99999999999983</v>
      </c>
      <c r="BA29" s="46">
        <f t="shared" si="17"/>
        <v>-484.99999999999983</v>
      </c>
      <c r="BB29" s="46">
        <f t="shared" si="17"/>
        <v>-484.99999999999983</v>
      </c>
      <c r="BC29" s="46">
        <f t="shared" si="17"/>
        <v>-484.99999999999983</v>
      </c>
      <c r="BD29" s="46">
        <f t="shared" si="17"/>
        <v>-484.99999999999983</v>
      </c>
      <c r="BE29" s="46">
        <f t="shared" si="17"/>
        <v>-484.99999999999983</v>
      </c>
      <c r="BF29" s="68">
        <f t="shared" si="17"/>
        <v>-484.99999999999983</v>
      </c>
      <c r="BG29" s="46">
        <f t="shared" si="17"/>
        <v>-484.99999999999983</v>
      </c>
      <c r="BH29" s="46">
        <f t="shared" si="17"/>
        <v>-484.99999999999983</v>
      </c>
      <c r="BI29" s="46">
        <f t="shared" si="17"/>
        <v>-484.99999999999983</v>
      </c>
      <c r="BJ29" s="46">
        <f t="shared" si="17"/>
        <v>-484.99999999999983</v>
      </c>
      <c r="BK29" s="46">
        <f t="shared" si="17"/>
        <v>-484.99999999999983</v>
      </c>
      <c r="BL29" s="46">
        <f t="shared" si="17"/>
        <v>-484.99999999999983</v>
      </c>
      <c r="BM29" s="46">
        <f t="shared" si="17"/>
        <v>-484.99999999999983</v>
      </c>
      <c r="BN29" s="46">
        <f t="shared" si="17"/>
        <v>-484.99999999999983</v>
      </c>
      <c r="BO29" s="46">
        <f t="shared" si="17"/>
        <v>-484.99999999999983</v>
      </c>
      <c r="BP29" s="46">
        <f t="shared" si="17"/>
        <v>-484.99999999999983</v>
      </c>
      <c r="BQ29" s="46">
        <f t="shared" si="17"/>
        <v>-484.99999999999983</v>
      </c>
      <c r="BR29" s="68">
        <f t="shared" si="17"/>
        <v>-484.99999999999983</v>
      </c>
      <c r="BS29" s="46"/>
    </row>
    <row r="30" spans="2:74" x14ac:dyDescent="0.25">
      <c r="E30" s="46"/>
      <c r="F30" s="46"/>
      <c r="G30" s="46"/>
      <c r="H30" s="46"/>
      <c r="I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</row>
    <row r="31" spans="2:74" x14ac:dyDescent="0.25">
      <c r="E31" s="46"/>
      <c r="F31" s="46"/>
      <c r="G31" s="46"/>
      <c r="H31" s="46"/>
      <c r="I31" s="46"/>
    </row>
    <row r="32" spans="2:74" x14ac:dyDescent="0.25">
      <c r="E32" s="46"/>
      <c r="F32" s="46"/>
      <c r="G32" s="46"/>
      <c r="H32" s="46"/>
      <c r="I32" s="46"/>
    </row>
    <row r="33" spans="5:9" x14ac:dyDescent="0.25">
      <c r="E33" s="46"/>
      <c r="F33" s="46"/>
      <c r="G33" s="46"/>
      <c r="H33" s="46"/>
      <c r="I33" s="46"/>
    </row>
    <row r="34" spans="5:9" x14ac:dyDescent="0.25">
      <c r="E34" s="46"/>
      <c r="F34" s="46"/>
      <c r="G34" s="46"/>
      <c r="H34" s="46"/>
      <c r="I34" s="46"/>
    </row>
    <row r="35" spans="5:9" x14ac:dyDescent="0.25">
      <c r="E35" s="46"/>
      <c r="F35" s="46"/>
      <c r="G35" s="46"/>
      <c r="H35" s="46"/>
      <c r="I35" s="46"/>
    </row>
    <row r="36" spans="5:9" x14ac:dyDescent="0.25">
      <c r="E36" s="46"/>
      <c r="F36" s="46"/>
      <c r="G36" s="46"/>
      <c r="H36" s="46"/>
      <c r="I36" s="46"/>
    </row>
    <row r="37" spans="5:9" x14ac:dyDescent="0.25">
      <c r="E37" s="46"/>
      <c r="F37" s="46"/>
      <c r="G37" s="46"/>
      <c r="H37" s="46"/>
      <c r="I37" s="46"/>
    </row>
    <row r="38" spans="5:9" x14ac:dyDescent="0.25">
      <c r="E38" s="46"/>
      <c r="F38" s="46"/>
      <c r="G38" s="46"/>
      <c r="H38" s="46"/>
      <c r="I38" s="46"/>
    </row>
    <row r="39" spans="5:9" x14ac:dyDescent="0.25">
      <c r="E39" s="46"/>
      <c r="F39" s="46"/>
      <c r="G39" s="46"/>
      <c r="H39" s="46"/>
      <c r="I39" s="46"/>
    </row>
    <row r="40" spans="5:9" x14ac:dyDescent="0.25">
      <c r="E40" s="46"/>
      <c r="F40" s="46"/>
      <c r="G40" s="46"/>
      <c r="H40" s="46"/>
      <c r="I40" s="46"/>
    </row>
    <row r="45" spans="5:9" x14ac:dyDescent="0.25">
      <c r="E45" s="46"/>
      <c r="F45" s="46"/>
      <c r="G45" s="46"/>
      <c r="H45" s="46"/>
      <c r="I45" s="46"/>
    </row>
    <row r="46" spans="5:9" x14ac:dyDescent="0.25">
      <c r="E46" s="46"/>
      <c r="F46" s="46"/>
      <c r="G46" s="46"/>
      <c r="H46" s="46"/>
      <c r="I46" s="46"/>
    </row>
    <row r="47" spans="5:9" x14ac:dyDescent="0.25">
      <c r="E47" s="46"/>
      <c r="F47" s="46"/>
      <c r="G47" s="46"/>
      <c r="H47" s="46"/>
      <c r="I47" s="46"/>
    </row>
    <row r="48" spans="5:9" x14ac:dyDescent="0.25">
      <c r="E48" s="46"/>
      <c r="F48" s="46"/>
      <c r="G48" s="46"/>
      <c r="H48" s="46"/>
      <c r="I48" s="46"/>
    </row>
    <row r="49" spans="5:9" x14ac:dyDescent="0.25">
      <c r="E49" s="46"/>
      <c r="F49" s="46"/>
      <c r="G49" s="46"/>
      <c r="H49" s="46"/>
      <c r="I49" s="46"/>
    </row>
    <row r="50" spans="5:9" x14ac:dyDescent="0.25">
      <c r="E50" s="46"/>
      <c r="F50" s="46"/>
      <c r="G50" s="46"/>
      <c r="H50" s="46"/>
      <c r="I50" s="46"/>
    </row>
    <row r="51" spans="5:9" x14ac:dyDescent="0.25">
      <c r="E51" s="46"/>
      <c r="F51" s="46"/>
      <c r="G51" s="46"/>
      <c r="H51" s="46"/>
      <c r="I51" s="46"/>
    </row>
    <row r="52" spans="5:9" x14ac:dyDescent="0.25">
      <c r="E52" s="46"/>
      <c r="F52" s="46"/>
      <c r="G52" s="46"/>
      <c r="H52" s="46"/>
      <c r="I52" s="46"/>
    </row>
    <row r="53" spans="5:9" x14ac:dyDescent="0.25">
      <c r="E53" s="46"/>
      <c r="F53" s="46"/>
      <c r="G53" s="46"/>
      <c r="H53" s="46"/>
      <c r="I53" s="46"/>
    </row>
    <row r="54" spans="5:9" x14ac:dyDescent="0.25">
      <c r="E54" s="46"/>
      <c r="F54" s="46"/>
      <c r="G54" s="46"/>
      <c r="H54" s="46"/>
      <c r="I54" s="46"/>
    </row>
    <row r="55" spans="5:9" x14ac:dyDescent="0.25">
      <c r="E55" s="46"/>
      <c r="F55" s="46"/>
      <c r="G55" s="46"/>
      <c r="H55" s="46"/>
      <c r="I55" s="46"/>
    </row>
    <row r="56" spans="5:9" x14ac:dyDescent="0.25">
      <c r="E56" s="46"/>
      <c r="F56" s="46"/>
      <c r="G56" s="46"/>
      <c r="H56" s="46"/>
      <c r="I56" s="46"/>
    </row>
    <row r="57" spans="5:9" x14ac:dyDescent="0.25">
      <c r="E57" s="46"/>
      <c r="F57" s="46"/>
      <c r="G57" s="46"/>
      <c r="H57" s="46"/>
      <c r="I57" s="46"/>
    </row>
    <row r="58" spans="5:9" x14ac:dyDescent="0.25">
      <c r="E58" s="46"/>
      <c r="F58" s="46"/>
      <c r="G58" s="46"/>
      <c r="H58" s="46"/>
      <c r="I58" s="46"/>
    </row>
    <row r="59" spans="5:9" x14ac:dyDescent="0.25">
      <c r="E59" s="46"/>
      <c r="F59" s="46"/>
      <c r="G59" s="46"/>
      <c r="H59" s="46"/>
      <c r="I59" s="46"/>
    </row>
    <row r="60" spans="5:9" x14ac:dyDescent="0.25">
      <c r="E60" s="46"/>
      <c r="F60" s="46"/>
      <c r="G60" s="46"/>
      <c r="H60" s="46"/>
      <c r="I60" s="46"/>
    </row>
    <row r="61" spans="5:9" x14ac:dyDescent="0.25">
      <c r="E61" s="46"/>
      <c r="F61" s="46"/>
      <c r="G61" s="46"/>
      <c r="H61" s="46"/>
      <c r="I61" s="46"/>
    </row>
    <row r="62" spans="5:9" x14ac:dyDescent="0.25">
      <c r="E62" s="46"/>
      <c r="F62" s="46"/>
      <c r="G62" s="46"/>
      <c r="H62" s="46"/>
      <c r="I62" s="46"/>
    </row>
    <row r="63" spans="5:9" x14ac:dyDescent="0.25">
      <c r="E63" s="46"/>
      <c r="F63" s="46"/>
      <c r="G63" s="46"/>
      <c r="H63" s="46"/>
      <c r="I63" s="46"/>
    </row>
    <row r="64" spans="5:9" x14ac:dyDescent="0.25">
      <c r="E64" s="46"/>
      <c r="F64" s="46"/>
      <c r="G64" s="46"/>
      <c r="H64" s="46"/>
      <c r="I64" s="46"/>
    </row>
    <row r="65" spans="5:9" x14ac:dyDescent="0.25">
      <c r="E65" s="46"/>
      <c r="F65" s="46"/>
      <c r="G65" s="46"/>
      <c r="H65" s="46"/>
      <c r="I65" s="46"/>
    </row>
    <row r="66" spans="5:9" x14ac:dyDescent="0.25">
      <c r="E66" s="46"/>
      <c r="F66" s="46"/>
      <c r="G66" s="46"/>
      <c r="H66" s="46"/>
      <c r="I66" s="46"/>
    </row>
    <row r="67" spans="5:9" x14ac:dyDescent="0.25">
      <c r="E67" s="46"/>
      <c r="F67" s="46"/>
      <c r="G67" s="46"/>
      <c r="H67" s="46"/>
      <c r="I67" s="46"/>
    </row>
    <row r="68" spans="5:9" x14ac:dyDescent="0.25">
      <c r="E68" s="46"/>
      <c r="F68" s="46"/>
      <c r="G68" s="46"/>
      <c r="H68" s="46"/>
      <c r="I68" s="46"/>
    </row>
    <row r="69" spans="5:9" x14ac:dyDescent="0.25">
      <c r="E69" s="46"/>
      <c r="F69" s="46"/>
      <c r="G69" s="46"/>
      <c r="H69" s="46"/>
      <c r="I69" s="46"/>
    </row>
    <row r="70" spans="5:9" x14ac:dyDescent="0.25">
      <c r="E70" s="46"/>
      <c r="F70" s="46"/>
      <c r="G70" s="46"/>
      <c r="H70" s="46"/>
      <c r="I70" s="46"/>
    </row>
    <row r="71" spans="5:9" x14ac:dyDescent="0.25">
      <c r="E71" s="46"/>
      <c r="F71" s="46"/>
      <c r="G71" s="46"/>
      <c r="H71" s="46"/>
      <c r="I71" s="46"/>
    </row>
    <row r="72" spans="5:9" x14ac:dyDescent="0.25">
      <c r="E72" s="46"/>
      <c r="F72" s="46"/>
      <c r="G72" s="46"/>
      <c r="H72" s="46"/>
      <c r="I72" s="46"/>
    </row>
    <row r="73" spans="5:9" x14ac:dyDescent="0.25">
      <c r="E73" s="46"/>
      <c r="F73" s="46"/>
      <c r="G73" s="46"/>
      <c r="H73" s="46"/>
      <c r="I73" s="46"/>
    </row>
    <row r="74" spans="5:9" x14ac:dyDescent="0.25">
      <c r="E74" s="46"/>
      <c r="F74" s="46"/>
      <c r="G74" s="46"/>
      <c r="H74" s="46"/>
      <c r="I74" s="46"/>
    </row>
    <row r="75" spans="5:9" x14ac:dyDescent="0.25">
      <c r="E75" s="46"/>
      <c r="F75" s="46"/>
      <c r="G75" s="46"/>
      <c r="H75" s="46"/>
      <c r="I75" s="46"/>
    </row>
    <row r="76" spans="5:9" x14ac:dyDescent="0.25">
      <c r="E76" s="46"/>
      <c r="F76" s="46"/>
      <c r="G76" s="46"/>
      <c r="H76" s="46"/>
      <c r="I76" s="46"/>
    </row>
    <row r="77" spans="5:9" x14ac:dyDescent="0.25">
      <c r="E77" s="46"/>
      <c r="F77" s="46"/>
      <c r="G77" s="46"/>
      <c r="H77" s="46"/>
      <c r="I77" s="46"/>
    </row>
    <row r="78" spans="5:9" x14ac:dyDescent="0.25">
      <c r="E78" s="46"/>
      <c r="F78" s="46"/>
      <c r="G78" s="46"/>
      <c r="H78" s="46"/>
      <c r="I78" s="46"/>
    </row>
    <row r="79" spans="5:9" x14ac:dyDescent="0.25">
      <c r="E79" s="46"/>
      <c r="F79" s="46"/>
      <c r="G79" s="46"/>
      <c r="H79" s="46"/>
      <c r="I79" s="46"/>
    </row>
    <row r="80" spans="5:9" x14ac:dyDescent="0.25">
      <c r="E80" s="46"/>
      <c r="F80" s="46"/>
      <c r="G80" s="46"/>
      <c r="H80" s="46"/>
      <c r="I80" s="46"/>
    </row>
    <row r="81" spans="5:9" x14ac:dyDescent="0.25">
      <c r="E81" s="46"/>
      <c r="F81" s="46"/>
      <c r="G81" s="46"/>
      <c r="H81" s="46"/>
      <c r="I81" s="46"/>
    </row>
    <row r="82" spans="5:9" x14ac:dyDescent="0.25">
      <c r="E82" s="46"/>
      <c r="F82" s="46"/>
      <c r="G82" s="46"/>
      <c r="H82" s="46"/>
      <c r="I82" s="46"/>
    </row>
    <row r="83" spans="5:9" x14ac:dyDescent="0.25">
      <c r="E83" s="46"/>
      <c r="F83" s="46"/>
      <c r="G83" s="46"/>
      <c r="H83" s="46"/>
      <c r="I83" s="46"/>
    </row>
    <row r="84" spans="5:9" x14ac:dyDescent="0.25">
      <c r="E84" s="46"/>
      <c r="F84" s="46"/>
      <c r="G84" s="46"/>
      <c r="H84" s="46"/>
      <c r="I84" s="46"/>
    </row>
    <row r="85" spans="5:9" x14ac:dyDescent="0.25">
      <c r="E85" s="46"/>
      <c r="F85" s="46"/>
      <c r="G85" s="46"/>
      <c r="H85" s="46"/>
      <c r="I85" s="46"/>
    </row>
    <row r="86" spans="5:9" x14ac:dyDescent="0.25">
      <c r="E86" s="46"/>
      <c r="F86" s="46"/>
      <c r="G86" s="46"/>
      <c r="H86" s="46"/>
      <c r="I86" s="46"/>
    </row>
    <row r="87" spans="5:9" x14ac:dyDescent="0.25">
      <c r="E87" s="46"/>
      <c r="F87" s="46"/>
      <c r="G87" s="46"/>
      <c r="H87" s="46"/>
      <c r="I87" s="46"/>
    </row>
    <row r="88" spans="5:9" x14ac:dyDescent="0.25">
      <c r="E88" s="46"/>
      <c r="F88" s="46"/>
      <c r="G88" s="46"/>
      <c r="H88" s="46"/>
      <c r="I88" s="46"/>
    </row>
    <row r="89" spans="5:9" x14ac:dyDescent="0.25">
      <c r="E89" s="46"/>
      <c r="F89" s="46"/>
      <c r="G89" s="46"/>
      <c r="H89" s="46"/>
      <c r="I89" s="46"/>
    </row>
    <row r="90" spans="5:9" x14ac:dyDescent="0.25">
      <c r="E90" s="46"/>
      <c r="F90" s="46"/>
      <c r="G90" s="46"/>
      <c r="H90" s="46"/>
      <c r="I90" s="46"/>
    </row>
    <row r="91" spans="5:9" x14ac:dyDescent="0.25">
      <c r="E91" s="46"/>
      <c r="F91" s="46"/>
      <c r="G91" s="46"/>
      <c r="H91" s="46"/>
      <c r="I91" s="46"/>
    </row>
    <row r="92" spans="5:9" x14ac:dyDescent="0.25">
      <c r="E92" s="46"/>
      <c r="F92" s="46"/>
      <c r="G92" s="46"/>
      <c r="H92" s="46"/>
      <c r="I92" s="46"/>
    </row>
    <row r="93" spans="5:9" x14ac:dyDescent="0.25">
      <c r="E93" s="46"/>
      <c r="F93" s="46"/>
      <c r="G93" s="46"/>
      <c r="H93" s="46"/>
      <c r="I93" s="46"/>
    </row>
    <row r="94" spans="5:9" x14ac:dyDescent="0.25">
      <c r="E94" s="46"/>
      <c r="F94" s="46"/>
      <c r="G94" s="46"/>
      <c r="H94" s="46"/>
      <c r="I94" s="46"/>
    </row>
    <row r="95" spans="5:9" x14ac:dyDescent="0.25">
      <c r="E95" s="46"/>
      <c r="F95" s="46"/>
      <c r="G95" s="46"/>
      <c r="H95" s="46"/>
      <c r="I95" s="46"/>
    </row>
    <row r="96" spans="5:9" x14ac:dyDescent="0.25">
      <c r="E96" s="46"/>
      <c r="F96" s="46"/>
      <c r="G96" s="46"/>
      <c r="H96" s="46"/>
      <c r="I96" s="46"/>
    </row>
    <row r="97" spans="5:9" x14ac:dyDescent="0.25">
      <c r="E97" s="46"/>
      <c r="F97" s="46"/>
      <c r="G97" s="46"/>
      <c r="H97" s="46"/>
      <c r="I97" s="46"/>
    </row>
    <row r="98" spans="5:9" x14ac:dyDescent="0.25">
      <c r="E98" s="46"/>
      <c r="F98" s="46"/>
      <c r="G98" s="46"/>
      <c r="H98" s="46"/>
      <c r="I98" s="46"/>
    </row>
    <row r="99" spans="5:9" x14ac:dyDescent="0.25">
      <c r="E99" s="46"/>
      <c r="F99" s="46"/>
      <c r="G99" s="46"/>
      <c r="H99" s="46"/>
      <c r="I99" s="46"/>
    </row>
    <row r="100" spans="5:9" x14ac:dyDescent="0.25">
      <c r="E100" s="46"/>
      <c r="F100" s="46"/>
      <c r="G100" s="46"/>
      <c r="H100" s="46"/>
      <c r="I100" s="46"/>
    </row>
    <row r="101" spans="5:9" x14ac:dyDescent="0.25">
      <c r="E101" s="46"/>
      <c r="F101" s="46"/>
      <c r="G101" s="46"/>
      <c r="H101" s="46"/>
      <c r="I101" s="46"/>
    </row>
    <row r="102" spans="5:9" x14ac:dyDescent="0.25">
      <c r="E102" s="46"/>
      <c r="F102" s="46"/>
      <c r="G102" s="46"/>
      <c r="H102" s="46"/>
      <c r="I102" s="46"/>
    </row>
    <row r="103" spans="5:9" x14ac:dyDescent="0.25">
      <c r="E103" s="46"/>
      <c r="F103" s="46"/>
      <c r="G103" s="46"/>
      <c r="H103" s="46"/>
      <c r="I103" s="46"/>
    </row>
    <row r="104" spans="5:9" x14ac:dyDescent="0.25">
      <c r="E104" s="46"/>
      <c r="F104" s="46"/>
      <c r="G104" s="46"/>
      <c r="H104" s="46"/>
      <c r="I104" s="46"/>
    </row>
    <row r="105" spans="5:9" x14ac:dyDescent="0.25">
      <c r="E105" s="46"/>
      <c r="F105" s="46"/>
      <c r="G105" s="46"/>
      <c r="H105" s="46"/>
      <c r="I105" s="46"/>
    </row>
    <row r="106" spans="5:9" x14ac:dyDescent="0.25">
      <c r="E106" s="46"/>
      <c r="F106" s="46"/>
      <c r="G106" s="46"/>
      <c r="H106" s="46"/>
      <c r="I106" s="46"/>
    </row>
    <row r="107" spans="5:9" x14ac:dyDescent="0.25">
      <c r="E107" s="46"/>
      <c r="F107" s="46"/>
      <c r="G107" s="46"/>
      <c r="H107" s="46"/>
      <c r="I107" s="46"/>
    </row>
    <row r="108" spans="5:9" x14ac:dyDescent="0.25">
      <c r="E108" s="46"/>
      <c r="F108" s="46"/>
      <c r="G108" s="46"/>
      <c r="H108" s="46"/>
      <c r="I108" s="46"/>
    </row>
    <row r="109" spans="5:9" x14ac:dyDescent="0.25">
      <c r="E109" s="46"/>
      <c r="F109" s="46"/>
      <c r="G109" s="46"/>
      <c r="H109" s="46"/>
      <c r="I109" s="46"/>
    </row>
    <row r="110" spans="5:9" x14ac:dyDescent="0.25">
      <c r="E110" s="46"/>
      <c r="F110" s="46"/>
      <c r="G110" s="46"/>
      <c r="H110" s="46"/>
      <c r="I110" s="46"/>
    </row>
    <row r="111" spans="5:9" x14ac:dyDescent="0.25">
      <c r="E111" s="46"/>
      <c r="F111" s="46"/>
      <c r="G111" s="46"/>
      <c r="H111" s="46"/>
      <c r="I111" s="46"/>
    </row>
    <row r="112" spans="5:9" x14ac:dyDescent="0.25">
      <c r="E112" s="46"/>
      <c r="F112" s="46"/>
      <c r="G112" s="46"/>
      <c r="H112" s="46"/>
      <c r="I112" s="46"/>
    </row>
    <row r="113" spans="5:9" x14ac:dyDescent="0.25">
      <c r="E113" s="46"/>
      <c r="F113" s="46"/>
      <c r="G113" s="46"/>
      <c r="H113" s="46"/>
      <c r="I113" s="46"/>
    </row>
    <row r="114" spans="5:9" x14ac:dyDescent="0.25">
      <c r="E114" s="46"/>
      <c r="F114" s="46"/>
      <c r="G114" s="46"/>
      <c r="H114" s="46"/>
      <c r="I114" s="46"/>
    </row>
    <row r="115" spans="5:9" x14ac:dyDescent="0.25">
      <c r="E115" s="46"/>
      <c r="F115" s="46"/>
      <c r="G115" s="46"/>
      <c r="H115" s="46"/>
      <c r="I115" s="46"/>
    </row>
    <row r="116" spans="5:9" x14ac:dyDescent="0.25">
      <c r="E116" s="46"/>
      <c r="F116" s="46"/>
      <c r="G116" s="46"/>
      <c r="H116" s="46"/>
      <c r="I116" s="46"/>
    </row>
    <row r="117" spans="5:9" x14ac:dyDescent="0.25">
      <c r="E117" s="46"/>
      <c r="F117" s="46"/>
      <c r="G117" s="46"/>
      <c r="H117" s="46"/>
      <c r="I117" s="46"/>
    </row>
    <row r="118" spans="5:9" x14ac:dyDescent="0.25">
      <c r="E118" s="46"/>
      <c r="F118" s="46"/>
      <c r="G118" s="46"/>
      <c r="H118" s="46"/>
      <c r="I118" s="46"/>
    </row>
    <row r="119" spans="5:9" x14ac:dyDescent="0.25">
      <c r="E119" s="46"/>
      <c r="F119" s="46"/>
      <c r="G119" s="46"/>
      <c r="H119" s="46"/>
      <c r="I119" s="46"/>
    </row>
    <row r="120" spans="5:9" x14ac:dyDescent="0.25">
      <c r="E120" s="46"/>
      <c r="F120" s="46"/>
      <c r="G120" s="46"/>
      <c r="H120" s="46"/>
      <c r="I120" s="46"/>
    </row>
    <row r="121" spans="5:9" x14ac:dyDescent="0.25">
      <c r="E121" s="46"/>
      <c r="F121" s="46"/>
      <c r="G121" s="46"/>
      <c r="H121" s="46"/>
      <c r="I121" s="46"/>
    </row>
    <row r="122" spans="5:9" x14ac:dyDescent="0.25">
      <c r="E122" s="46"/>
      <c r="F122" s="46"/>
      <c r="G122" s="46"/>
      <c r="H122" s="46"/>
      <c r="I122" s="46"/>
    </row>
    <row r="123" spans="5:9" x14ac:dyDescent="0.25">
      <c r="E123" s="46"/>
      <c r="F123" s="46"/>
      <c r="G123" s="46"/>
      <c r="H123" s="46"/>
      <c r="I123" s="46"/>
    </row>
    <row r="124" spans="5:9" x14ac:dyDescent="0.25">
      <c r="E124" s="46"/>
      <c r="F124" s="46"/>
      <c r="G124" s="46"/>
      <c r="H124" s="46"/>
      <c r="I124" s="46"/>
    </row>
    <row r="125" spans="5:9" x14ac:dyDescent="0.25">
      <c r="E125" s="46"/>
      <c r="F125" s="46"/>
      <c r="G125" s="46"/>
      <c r="H125" s="46"/>
      <c r="I125" s="46"/>
    </row>
    <row r="126" spans="5:9" x14ac:dyDescent="0.25">
      <c r="E126" s="46"/>
      <c r="F126" s="46"/>
      <c r="G126" s="46"/>
      <c r="H126" s="46"/>
      <c r="I126" s="46"/>
    </row>
    <row r="127" spans="5:9" x14ac:dyDescent="0.25">
      <c r="E127" s="46"/>
      <c r="F127" s="46"/>
      <c r="G127" s="46"/>
      <c r="H127" s="46"/>
      <c r="I127" s="46"/>
    </row>
    <row r="128" spans="5:9" x14ac:dyDescent="0.25">
      <c r="E128" s="46"/>
      <c r="F128" s="46"/>
      <c r="G128" s="46"/>
      <c r="H128" s="46"/>
      <c r="I128" s="46"/>
    </row>
    <row r="129" spans="5:9" x14ac:dyDescent="0.25">
      <c r="E129" s="46"/>
      <c r="F129" s="46"/>
      <c r="G129" s="46"/>
      <c r="H129" s="46"/>
      <c r="I129" s="46"/>
    </row>
    <row r="130" spans="5:9" x14ac:dyDescent="0.25">
      <c r="E130" s="46"/>
      <c r="F130" s="46"/>
      <c r="G130" s="46"/>
      <c r="H130" s="46"/>
      <c r="I130" s="46"/>
    </row>
    <row r="131" spans="5:9" x14ac:dyDescent="0.25">
      <c r="E131" s="46"/>
      <c r="F131" s="46"/>
      <c r="G131" s="46"/>
      <c r="H131" s="46"/>
      <c r="I131" s="46"/>
    </row>
    <row r="132" spans="5:9" x14ac:dyDescent="0.25">
      <c r="E132" s="46"/>
      <c r="F132" s="46"/>
      <c r="G132" s="46"/>
      <c r="H132" s="46"/>
      <c r="I132" s="46"/>
    </row>
    <row r="133" spans="5:9" x14ac:dyDescent="0.25">
      <c r="E133" s="46"/>
      <c r="F133" s="46"/>
      <c r="G133" s="46"/>
      <c r="H133" s="46"/>
      <c r="I133" s="46"/>
    </row>
    <row r="134" spans="5:9" x14ac:dyDescent="0.25">
      <c r="E134" s="46"/>
      <c r="F134" s="46"/>
      <c r="G134" s="46"/>
      <c r="H134" s="46"/>
      <c r="I134" s="46"/>
    </row>
    <row r="135" spans="5:9" x14ac:dyDescent="0.25">
      <c r="E135" s="46"/>
      <c r="F135" s="46"/>
      <c r="G135" s="46"/>
      <c r="H135" s="46"/>
      <c r="I135" s="46"/>
    </row>
    <row r="136" spans="5:9" x14ac:dyDescent="0.25">
      <c r="E136" s="46"/>
      <c r="F136" s="46"/>
      <c r="G136" s="46"/>
      <c r="H136" s="46"/>
      <c r="I136" s="46"/>
    </row>
    <row r="137" spans="5:9" x14ac:dyDescent="0.25">
      <c r="E137" s="46"/>
      <c r="F137" s="46"/>
      <c r="G137" s="46"/>
      <c r="H137" s="46"/>
      <c r="I137" s="46"/>
    </row>
    <row r="138" spans="5:9" x14ac:dyDescent="0.25">
      <c r="E138" s="46"/>
      <c r="F138" s="46"/>
      <c r="G138" s="46"/>
      <c r="H138" s="46"/>
      <c r="I138" s="46"/>
    </row>
    <row r="139" spans="5:9" x14ac:dyDescent="0.25">
      <c r="E139" s="46"/>
      <c r="F139" s="46"/>
      <c r="G139" s="46"/>
      <c r="H139" s="46"/>
      <c r="I139" s="46"/>
    </row>
    <row r="140" spans="5:9" x14ac:dyDescent="0.25">
      <c r="E140" s="46"/>
      <c r="F140" s="46"/>
      <c r="G140" s="46"/>
      <c r="H140" s="46"/>
      <c r="I140" s="46"/>
    </row>
    <row r="141" spans="5:9" x14ac:dyDescent="0.25">
      <c r="E141" s="46"/>
      <c r="F141" s="46"/>
      <c r="G141" s="46"/>
      <c r="H141" s="46"/>
      <c r="I141" s="46"/>
    </row>
    <row r="142" spans="5:9" x14ac:dyDescent="0.25">
      <c r="E142" s="46"/>
      <c r="F142" s="46"/>
      <c r="G142" s="46"/>
      <c r="H142" s="46"/>
      <c r="I142" s="46"/>
    </row>
    <row r="143" spans="5:9" x14ac:dyDescent="0.25">
      <c r="E143" s="46"/>
      <c r="F143" s="46"/>
      <c r="G143" s="46"/>
      <c r="H143" s="46"/>
      <c r="I143" s="46"/>
    </row>
    <row r="144" spans="5:9" x14ac:dyDescent="0.25">
      <c r="E144" s="46"/>
      <c r="F144" s="46"/>
      <c r="G144" s="46"/>
      <c r="H144" s="46"/>
      <c r="I144" s="46"/>
    </row>
    <row r="145" spans="5:9" x14ac:dyDescent="0.25">
      <c r="E145" s="46"/>
      <c r="F145" s="46"/>
      <c r="G145" s="46"/>
      <c r="H145" s="46"/>
      <c r="I145" s="46"/>
    </row>
    <row r="146" spans="5:9" x14ac:dyDescent="0.25">
      <c r="E146" s="46"/>
      <c r="F146" s="46"/>
      <c r="G146" s="46"/>
      <c r="H146" s="46"/>
      <c r="I146" s="46"/>
    </row>
    <row r="147" spans="5:9" x14ac:dyDescent="0.25">
      <c r="E147" s="46"/>
      <c r="F147" s="46"/>
      <c r="G147" s="46"/>
      <c r="H147" s="46"/>
      <c r="I147" s="46"/>
    </row>
    <row r="148" spans="5:9" x14ac:dyDescent="0.25">
      <c r="E148" s="46"/>
      <c r="F148" s="46"/>
      <c r="G148" s="46"/>
      <c r="H148" s="46"/>
      <c r="I148" s="46"/>
    </row>
    <row r="149" spans="5:9" x14ac:dyDescent="0.25">
      <c r="E149" s="46"/>
      <c r="F149" s="46"/>
      <c r="G149" s="46"/>
      <c r="H149" s="46"/>
      <c r="I149" s="46"/>
    </row>
    <row r="150" spans="5:9" x14ac:dyDescent="0.25">
      <c r="E150" s="46"/>
      <c r="F150" s="46"/>
      <c r="G150" s="46"/>
      <c r="H150" s="46"/>
      <c r="I150" s="46"/>
    </row>
    <row r="151" spans="5:9" x14ac:dyDescent="0.25">
      <c r="E151" s="46"/>
      <c r="F151" s="46"/>
      <c r="G151" s="46"/>
      <c r="H151" s="46"/>
      <c r="I151" s="46"/>
    </row>
    <row r="152" spans="5:9" x14ac:dyDescent="0.25">
      <c r="E152" s="46"/>
      <c r="F152" s="46"/>
      <c r="G152" s="46"/>
      <c r="H152" s="46"/>
      <c r="I152" s="46"/>
    </row>
    <row r="153" spans="5:9" x14ac:dyDescent="0.25">
      <c r="E153" s="46"/>
      <c r="F153" s="46"/>
      <c r="G153" s="46"/>
      <c r="H153" s="46"/>
      <c r="I153" s="46"/>
    </row>
    <row r="154" spans="5:9" x14ac:dyDescent="0.25">
      <c r="E154" s="46"/>
      <c r="F154" s="46"/>
      <c r="G154" s="46"/>
      <c r="H154" s="46"/>
      <c r="I154" s="46"/>
    </row>
    <row r="155" spans="5:9" x14ac:dyDescent="0.25">
      <c r="E155" s="46"/>
      <c r="F155" s="46"/>
      <c r="G155" s="46"/>
      <c r="H155" s="46"/>
      <c r="I155" s="46"/>
    </row>
    <row r="156" spans="5:9" x14ac:dyDescent="0.25">
      <c r="E156" s="46"/>
      <c r="F156" s="46"/>
      <c r="G156" s="46"/>
      <c r="H156" s="46"/>
      <c r="I156" s="46"/>
    </row>
    <row r="157" spans="5:9" x14ac:dyDescent="0.25">
      <c r="E157" s="46"/>
      <c r="F157" s="46"/>
      <c r="G157" s="46"/>
      <c r="H157" s="46"/>
      <c r="I157" s="46"/>
    </row>
    <row r="158" spans="5:9" x14ac:dyDescent="0.25">
      <c r="E158" s="46"/>
      <c r="F158" s="46"/>
      <c r="G158" s="46"/>
      <c r="H158" s="46"/>
      <c r="I158" s="46"/>
    </row>
    <row r="159" spans="5:9" x14ac:dyDescent="0.25">
      <c r="E159" s="46"/>
      <c r="F159" s="46"/>
      <c r="G159" s="46"/>
      <c r="H159" s="46"/>
      <c r="I159" s="46"/>
    </row>
    <row r="160" spans="5:9" x14ac:dyDescent="0.25">
      <c r="E160" s="46"/>
      <c r="F160" s="46"/>
      <c r="G160" s="46"/>
      <c r="H160" s="46"/>
      <c r="I160" s="46"/>
    </row>
    <row r="161" spans="5:9" x14ac:dyDescent="0.25">
      <c r="E161" s="46"/>
      <c r="F161" s="46"/>
      <c r="G161" s="46"/>
      <c r="H161" s="46"/>
      <c r="I161" s="46"/>
    </row>
    <row r="162" spans="5:9" x14ac:dyDescent="0.25">
      <c r="E162" s="46"/>
      <c r="F162" s="46"/>
      <c r="G162" s="46"/>
      <c r="H162" s="46"/>
      <c r="I162" s="46"/>
    </row>
    <row r="163" spans="5:9" x14ac:dyDescent="0.25">
      <c r="E163" s="46"/>
      <c r="F163" s="46"/>
      <c r="G163" s="46"/>
      <c r="H163" s="46"/>
      <c r="I163" s="46"/>
    </row>
    <row r="164" spans="5:9" x14ac:dyDescent="0.25">
      <c r="E164" s="46"/>
      <c r="F164" s="46"/>
      <c r="G164" s="46"/>
      <c r="H164" s="46"/>
      <c r="I164" s="46"/>
    </row>
    <row r="165" spans="5:9" x14ac:dyDescent="0.25">
      <c r="E165" s="46"/>
      <c r="F165" s="46"/>
      <c r="G165" s="46"/>
      <c r="H165" s="46"/>
      <c r="I165" s="46"/>
    </row>
    <row r="166" spans="5:9" x14ac:dyDescent="0.25">
      <c r="E166" s="46"/>
      <c r="F166" s="46"/>
      <c r="G166" s="46"/>
      <c r="H166" s="46"/>
      <c r="I166" s="46"/>
    </row>
    <row r="167" spans="5:9" x14ac:dyDescent="0.25">
      <c r="E167" s="46"/>
      <c r="F167" s="46"/>
      <c r="G167" s="46"/>
      <c r="H167" s="46"/>
      <c r="I167" s="46"/>
    </row>
    <row r="168" spans="5:9" x14ac:dyDescent="0.25">
      <c r="E168" s="46"/>
      <c r="F168" s="46"/>
      <c r="G168" s="46"/>
      <c r="H168" s="46"/>
      <c r="I168" s="46"/>
    </row>
    <row r="169" spans="5:9" x14ac:dyDescent="0.25">
      <c r="E169" s="46"/>
      <c r="F169" s="46"/>
      <c r="G169" s="46"/>
      <c r="H169" s="46"/>
      <c r="I169" s="46"/>
    </row>
    <row r="170" spans="5:9" x14ac:dyDescent="0.25">
      <c r="E170" s="46"/>
      <c r="F170" s="46"/>
      <c r="G170" s="46"/>
      <c r="H170" s="46"/>
      <c r="I170" s="46"/>
    </row>
    <row r="171" spans="5:9" x14ac:dyDescent="0.25">
      <c r="E171" s="46"/>
      <c r="F171" s="46"/>
      <c r="G171" s="46"/>
      <c r="H171" s="46"/>
      <c r="I171" s="46"/>
    </row>
    <row r="172" spans="5:9" x14ac:dyDescent="0.25">
      <c r="E172" s="46"/>
      <c r="F172" s="46"/>
      <c r="G172" s="46"/>
      <c r="H172" s="46"/>
      <c r="I172" s="46"/>
    </row>
    <row r="173" spans="5:9" x14ac:dyDescent="0.25">
      <c r="E173" s="46"/>
      <c r="F173" s="46"/>
      <c r="G173" s="46"/>
      <c r="H173" s="46"/>
      <c r="I173" s="46"/>
    </row>
    <row r="174" spans="5:9" x14ac:dyDescent="0.25">
      <c r="E174" s="46"/>
      <c r="F174" s="46"/>
      <c r="G174" s="46"/>
      <c r="H174" s="46"/>
      <c r="I174" s="46"/>
    </row>
    <row r="175" spans="5:9" x14ac:dyDescent="0.25">
      <c r="E175" s="46"/>
      <c r="F175" s="46"/>
      <c r="G175" s="46"/>
      <c r="H175" s="46"/>
      <c r="I175" s="46"/>
    </row>
    <row r="176" spans="5:9" x14ac:dyDescent="0.25">
      <c r="E176" s="46"/>
      <c r="F176" s="46"/>
      <c r="G176" s="46"/>
      <c r="H176" s="46"/>
      <c r="I176" s="46"/>
    </row>
    <row r="177" spans="5:9" x14ac:dyDescent="0.25">
      <c r="E177" s="46"/>
      <c r="F177" s="46"/>
      <c r="G177" s="46"/>
      <c r="H177" s="46"/>
      <c r="I177" s="46"/>
    </row>
    <row r="178" spans="5:9" x14ac:dyDescent="0.25">
      <c r="E178" s="46"/>
      <c r="F178" s="46"/>
      <c r="G178" s="46"/>
      <c r="H178" s="46"/>
      <c r="I178" s="46"/>
    </row>
    <row r="179" spans="5:9" x14ac:dyDescent="0.25">
      <c r="E179" s="46"/>
      <c r="F179" s="46"/>
      <c r="G179" s="46"/>
      <c r="H179" s="46"/>
      <c r="I179" s="46"/>
    </row>
    <row r="180" spans="5:9" x14ac:dyDescent="0.25">
      <c r="E180" s="46"/>
      <c r="F180" s="46"/>
      <c r="G180" s="46"/>
      <c r="H180" s="46"/>
      <c r="I180" s="46"/>
    </row>
    <row r="181" spans="5:9" x14ac:dyDescent="0.25">
      <c r="E181" s="46"/>
      <c r="F181" s="46"/>
      <c r="G181" s="46"/>
      <c r="H181" s="46"/>
      <c r="I181" s="46"/>
    </row>
    <row r="182" spans="5:9" x14ac:dyDescent="0.25">
      <c r="E182" s="46"/>
      <c r="F182" s="46"/>
      <c r="G182" s="46"/>
      <c r="H182" s="46"/>
      <c r="I182" s="46"/>
    </row>
    <row r="183" spans="5:9" x14ac:dyDescent="0.25">
      <c r="E183" s="46"/>
      <c r="F183" s="46"/>
      <c r="G183" s="46"/>
      <c r="H183" s="46"/>
      <c r="I183" s="46"/>
    </row>
    <row r="184" spans="5:9" x14ac:dyDescent="0.25">
      <c r="E184" s="46"/>
      <c r="F184" s="46"/>
      <c r="G184" s="46"/>
      <c r="H184" s="46"/>
      <c r="I184" s="46"/>
    </row>
    <row r="185" spans="5:9" x14ac:dyDescent="0.25">
      <c r="E185" s="46"/>
      <c r="F185" s="46"/>
      <c r="G185" s="46"/>
      <c r="H185" s="46"/>
      <c r="I185" s="46"/>
    </row>
    <row r="186" spans="5:9" x14ac:dyDescent="0.25">
      <c r="E186" s="46"/>
      <c r="F186" s="46"/>
      <c r="G186" s="46"/>
      <c r="H186" s="46"/>
      <c r="I186" s="46"/>
    </row>
    <row r="187" spans="5:9" x14ac:dyDescent="0.25">
      <c r="E187" s="46"/>
      <c r="F187" s="46"/>
      <c r="G187" s="46"/>
      <c r="H187" s="46"/>
      <c r="I187" s="46"/>
    </row>
    <row r="188" spans="5:9" x14ac:dyDescent="0.25">
      <c r="E188" s="46"/>
      <c r="F188" s="46"/>
      <c r="G188" s="46"/>
      <c r="H188" s="46"/>
      <c r="I188" s="46"/>
    </row>
    <row r="189" spans="5:9" x14ac:dyDescent="0.25">
      <c r="E189" s="46"/>
      <c r="F189" s="46"/>
      <c r="G189" s="46"/>
      <c r="H189" s="46"/>
      <c r="I189" s="46"/>
    </row>
    <row r="190" spans="5:9" x14ac:dyDescent="0.25">
      <c r="E190" s="46"/>
      <c r="F190" s="46"/>
      <c r="G190" s="46"/>
      <c r="H190" s="46"/>
      <c r="I190" s="46"/>
    </row>
    <row r="191" spans="5:9" x14ac:dyDescent="0.25">
      <c r="E191" s="46"/>
      <c r="F191" s="46"/>
      <c r="G191" s="46"/>
      <c r="H191" s="46"/>
      <c r="I191" s="46"/>
    </row>
    <row r="192" spans="5:9" x14ac:dyDescent="0.25">
      <c r="E192" s="46"/>
      <c r="F192" s="46"/>
      <c r="G192" s="46"/>
      <c r="H192" s="46"/>
      <c r="I192" s="46"/>
    </row>
    <row r="193" spans="5:9" x14ac:dyDescent="0.25">
      <c r="E193" s="46"/>
      <c r="F193" s="46"/>
      <c r="G193" s="46"/>
      <c r="H193" s="46"/>
      <c r="I193" s="46"/>
    </row>
    <row r="194" spans="5:9" x14ac:dyDescent="0.25">
      <c r="E194" s="46"/>
      <c r="F194" s="46"/>
      <c r="G194" s="46"/>
      <c r="H194" s="46"/>
      <c r="I194" s="46"/>
    </row>
    <row r="195" spans="5:9" x14ac:dyDescent="0.25">
      <c r="E195" s="46"/>
      <c r="F195" s="46"/>
      <c r="G195" s="46"/>
      <c r="H195" s="46"/>
      <c r="I195" s="46"/>
    </row>
    <row r="196" spans="5:9" x14ac:dyDescent="0.25">
      <c r="E196" s="46"/>
      <c r="F196" s="46"/>
      <c r="G196" s="46"/>
      <c r="H196" s="46"/>
      <c r="I196" s="46"/>
    </row>
    <row r="197" spans="5:9" x14ac:dyDescent="0.25">
      <c r="E197" s="46"/>
      <c r="F197" s="46"/>
      <c r="G197" s="46"/>
      <c r="H197" s="46"/>
      <c r="I197" s="46"/>
    </row>
    <row r="198" spans="5:9" x14ac:dyDescent="0.25">
      <c r="E198" s="46"/>
      <c r="F198" s="46"/>
      <c r="G198" s="46"/>
      <c r="H198" s="46"/>
      <c r="I198" s="46"/>
    </row>
    <row r="199" spans="5:9" x14ac:dyDescent="0.25">
      <c r="E199" s="46"/>
      <c r="F199" s="46"/>
      <c r="G199" s="46"/>
      <c r="H199" s="46"/>
      <c r="I199" s="46"/>
    </row>
    <row r="200" spans="5:9" x14ac:dyDescent="0.25">
      <c r="E200" s="46"/>
      <c r="F200" s="46"/>
      <c r="G200" s="46"/>
      <c r="H200" s="46"/>
      <c r="I200" s="46"/>
    </row>
    <row r="201" spans="5:9" x14ac:dyDescent="0.25">
      <c r="E201" s="46"/>
      <c r="F201" s="46"/>
      <c r="G201" s="46"/>
      <c r="H201" s="46"/>
      <c r="I201" s="46"/>
    </row>
    <row r="202" spans="5:9" x14ac:dyDescent="0.25">
      <c r="E202" s="46"/>
      <c r="F202" s="46"/>
      <c r="G202" s="46"/>
      <c r="H202" s="46"/>
      <c r="I202" s="46"/>
    </row>
    <row r="203" spans="5:9" x14ac:dyDescent="0.25">
      <c r="E203" s="46"/>
      <c r="F203" s="46"/>
      <c r="G203" s="46"/>
      <c r="H203" s="46"/>
      <c r="I203" s="46"/>
    </row>
    <row r="204" spans="5:9" x14ac:dyDescent="0.25">
      <c r="E204" s="46"/>
      <c r="F204" s="46"/>
      <c r="G204" s="46"/>
      <c r="H204" s="46"/>
      <c r="I204" s="46"/>
    </row>
    <row r="205" spans="5:9" x14ac:dyDescent="0.25">
      <c r="E205" s="46"/>
      <c r="F205" s="46"/>
      <c r="G205" s="46"/>
      <c r="H205" s="46"/>
      <c r="I205" s="46"/>
    </row>
    <row r="206" spans="5:9" x14ac:dyDescent="0.25">
      <c r="E206" s="46"/>
      <c r="F206" s="46"/>
      <c r="G206" s="46"/>
      <c r="H206" s="46"/>
      <c r="I206" s="46"/>
    </row>
    <row r="207" spans="5:9" x14ac:dyDescent="0.25">
      <c r="E207" s="46"/>
      <c r="F207" s="46"/>
      <c r="G207" s="46"/>
      <c r="H207" s="46"/>
      <c r="I207" s="46"/>
    </row>
    <row r="208" spans="5:9" x14ac:dyDescent="0.25">
      <c r="E208" s="46"/>
      <c r="F208" s="46"/>
      <c r="G208" s="46"/>
      <c r="H208" s="46"/>
      <c r="I208" s="46"/>
    </row>
    <row r="209" spans="5:9" x14ac:dyDescent="0.25">
      <c r="E209" s="46"/>
      <c r="F209" s="46"/>
      <c r="G209" s="46"/>
      <c r="H209" s="46"/>
      <c r="I209" s="46"/>
    </row>
    <row r="210" spans="5:9" x14ac:dyDescent="0.25">
      <c r="E210" s="46"/>
      <c r="F210" s="46"/>
      <c r="G210" s="46"/>
      <c r="H210" s="46"/>
      <c r="I210" s="46"/>
    </row>
    <row r="211" spans="5:9" x14ac:dyDescent="0.25">
      <c r="E211" s="46"/>
      <c r="F211" s="46"/>
      <c r="G211" s="46"/>
      <c r="H211" s="46"/>
      <c r="I211" s="46"/>
    </row>
    <row r="212" spans="5:9" x14ac:dyDescent="0.25">
      <c r="E212" s="46"/>
      <c r="F212" s="46"/>
      <c r="G212" s="46"/>
      <c r="H212" s="46"/>
      <c r="I212" s="46"/>
    </row>
    <row r="213" spans="5:9" x14ac:dyDescent="0.25">
      <c r="E213" s="46"/>
      <c r="F213" s="46"/>
      <c r="G213" s="46"/>
      <c r="H213" s="46"/>
      <c r="I213" s="46"/>
    </row>
    <row r="214" spans="5:9" x14ac:dyDescent="0.25">
      <c r="E214" s="46"/>
      <c r="F214" s="46"/>
      <c r="G214" s="46"/>
      <c r="H214" s="46"/>
      <c r="I214" s="46"/>
    </row>
    <row r="215" spans="5:9" x14ac:dyDescent="0.25">
      <c r="E215" s="46"/>
      <c r="F215" s="46"/>
      <c r="G215" s="46"/>
      <c r="H215" s="46"/>
      <c r="I215" s="46"/>
    </row>
    <row r="216" spans="5:9" x14ac:dyDescent="0.25">
      <c r="E216" s="46"/>
      <c r="F216" s="46"/>
      <c r="G216" s="46"/>
      <c r="H216" s="46"/>
      <c r="I216" s="46"/>
    </row>
    <row r="217" spans="5:9" x14ac:dyDescent="0.25">
      <c r="E217" s="46"/>
      <c r="F217" s="46"/>
      <c r="G217" s="46"/>
      <c r="H217" s="46"/>
      <c r="I217" s="46"/>
    </row>
    <row r="218" spans="5:9" x14ac:dyDescent="0.25">
      <c r="E218" s="46"/>
      <c r="F218" s="46"/>
      <c r="G218" s="46"/>
      <c r="H218" s="46"/>
      <c r="I218" s="46"/>
    </row>
    <row r="219" spans="5:9" x14ac:dyDescent="0.25">
      <c r="E219" s="46"/>
      <c r="F219" s="46"/>
      <c r="G219" s="46"/>
      <c r="H219" s="46"/>
      <c r="I219" s="46"/>
    </row>
    <row r="220" spans="5:9" x14ac:dyDescent="0.25">
      <c r="E220" s="46"/>
      <c r="F220" s="46"/>
      <c r="G220" s="46"/>
      <c r="H220" s="46"/>
      <c r="I220" s="46"/>
    </row>
    <row r="221" spans="5:9" x14ac:dyDescent="0.25">
      <c r="E221" s="46"/>
      <c r="F221" s="46"/>
      <c r="G221" s="46"/>
      <c r="H221" s="46"/>
      <c r="I221" s="46"/>
    </row>
    <row r="222" spans="5:9" x14ac:dyDescent="0.25">
      <c r="E222" s="46"/>
      <c r="F222" s="46"/>
      <c r="G222" s="46"/>
      <c r="H222" s="46"/>
      <c r="I222" s="46"/>
    </row>
    <row r="223" spans="5:9" x14ac:dyDescent="0.25">
      <c r="E223" s="46"/>
      <c r="F223" s="46"/>
      <c r="G223" s="46"/>
      <c r="H223" s="46"/>
      <c r="I223" s="46"/>
    </row>
    <row r="224" spans="5:9" x14ac:dyDescent="0.25">
      <c r="E224" s="46"/>
      <c r="F224" s="46"/>
      <c r="G224" s="46"/>
      <c r="H224" s="46"/>
      <c r="I224" s="46"/>
    </row>
    <row r="225" spans="5:9" x14ac:dyDescent="0.25">
      <c r="E225" s="46"/>
      <c r="F225" s="46"/>
      <c r="G225" s="46"/>
      <c r="H225" s="46"/>
      <c r="I225" s="46"/>
    </row>
    <row r="226" spans="5:9" x14ac:dyDescent="0.25">
      <c r="E226" s="46"/>
      <c r="F226" s="46"/>
      <c r="G226" s="46"/>
      <c r="H226" s="46"/>
      <c r="I226" s="46"/>
    </row>
    <row r="227" spans="5:9" x14ac:dyDescent="0.25">
      <c r="E227" s="46"/>
      <c r="F227" s="46"/>
      <c r="G227" s="46"/>
      <c r="H227" s="46"/>
      <c r="I227" s="46"/>
    </row>
  </sheetData>
  <sheetProtection algorithmName="SHA-512" hashValue="akLJIoIJxaX8XNXSAQaI50rDnGObBFcrIJREfOmz8ubJUfoh+73kXE+ApxHouyjKsJCgSVZLPXUqOTdDGBov4g==" saltValue="UfxksKirCiL4CDxa8mILzw==" spinCount="100000" sheet="1" objects="1" scenarios="1"/>
  <phoneticPr fontId="8" type="noConversion"/>
  <printOptions horizontalCentered="1"/>
  <pageMargins left="0.25" right="0.25" top="0.75" bottom="0.5" header="0.5" footer="0.5"/>
  <pageSetup fitToWidth="0" orientation="landscape" horizontalDpi="1200" verticalDpi="1200" r:id="rId1"/>
  <headerFooter>
    <oddFooter>&amp;R&amp;A, Year &amp;P</oddFooter>
  </headerFooter>
  <colBreaks count="6" manualBreakCount="6">
    <brk id="10" min="1" max="42" man="1"/>
    <brk id="22" min="1" max="42" man="1"/>
    <brk id="34" min="1" max="42" man="1"/>
    <brk id="46" min="1" max="42" man="1"/>
    <brk id="58" min="1" max="42" man="1"/>
    <brk id="70" min="1" max="4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5EEAE-D162-4ABE-928A-68AE3E560FC9}">
  <sheetPr codeName="Sheet5">
    <tabColor rgb="FFFFCBCB"/>
  </sheetPr>
  <dimension ref="A1:BY205"/>
  <sheetViews>
    <sheetView showGridLines="0" showRowColHeaders="0" showZeros="0" zoomScaleNormal="100" zoomScaleSheetLayoutView="55" workbookViewId="0">
      <pane xSplit="3" ySplit="4" topLeftCell="D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8.88671875" defaultRowHeight="12.6" x14ac:dyDescent="0.25"/>
  <cols>
    <col min="1" max="1" width="5.5546875" style="46" customWidth="1"/>
    <col min="2" max="2" width="24.6640625" style="46" customWidth="1"/>
    <col min="3" max="4" width="1.109375" style="48" customWidth="1"/>
    <col min="5" max="9" width="7.21875" style="47" customWidth="1"/>
    <col min="10" max="10" width="2.21875" style="48" customWidth="1"/>
    <col min="11" max="16" width="7.77734375" style="48" customWidth="1"/>
    <col min="17" max="17" width="7.5546875" style="48" customWidth="1"/>
    <col min="18" max="21" width="7.77734375" style="48" customWidth="1"/>
    <col min="22" max="22" width="7.77734375" style="49" customWidth="1"/>
    <col min="23" max="33" width="7.77734375" style="48" customWidth="1"/>
    <col min="34" max="34" width="7.77734375" style="49" customWidth="1" collapsed="1"/>
    <col min="35" max="45" width="7.77734375" style="48" customWidth="1"/>
    <col min="46" max="46" width="7.77734375" style="49" customWidth="1" collapsed="1"/>
    <col min="47" max="57" width="7.77734375" style="48" customWidth="1"/>
    <col min="58" max="58" width="7.77734375" style="49" customWidth="1" collapsed="1"/>
    <col min="59" max="69" width="7.77734375" style="48" customWidth="1"/>
    <col min="70" max="70" width="7.77734375" style="49" customWidth="1" collapsed="1"/>
    <col min="71" max="71" width="5.5546875" style="50" customWidth="1" collapsed="1"/>
    <col min="72" max="16384" width="8.88671875" style="46"/>
  </cols>
  <sheetData>
    <row r="1" spans="1:75" s="30" customFormat="1" ht="30" customHeight="1" x14ac:dyDescent="0.25">
      <c r="A1" s="27"/>
      <c r="B1" s="27"/>
      <c r="D1" s="28"/>
      <c r="E1" s="28"/>
      <c r="F1" s="28"/>
      <c r="G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31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31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31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31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31"/>
      <c r="BS1" s="29"/>
      <c r="BT1" s="29"/>
    </row>
    <row r="2" spans="1:75" s="30" customFormat="1" ht="6" customHeight="1" x14ac:dyDescent="0.25"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31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31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31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31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31"/>
      <c r="BS2" s="29"/>
      <c r="BT2" s="29"/>
    </row>
    <row r="3" spans="1:75" s="34" customFormat="1" ht="18" customHeight="1" x14ac:dyDescent="0.25">
      <c r="A3" s="32"/>
      <c r="B3" s="32"/>
      <c r="C3" s="32"/>
      <c r="E3" s="35" t="s">
        <v>143</v>
      </c>
      <c r="F3" s="36" t="s">
        <v>144</v>
      </c>
      <c r="G3" s="36" t="s">
        <v>145</v>
      </c>
      <c r="H3" s="36" t="s">
        <v>146</v>
      </c>
      <c r="I3" s="37" t="s">
        <v>148</v>
      </c>
      <c r="J3" s="31"/>
      <c r="K3" s="38">
        <v>1</v>
      </c>
      <c r="L3" s="39">
        <v>2</v>
      </c>
      <c r="M3" s="39">
        <v>3</v>
      </c>
      <c r="N3" s="39">
        <v>4</v>
      </c>
      <c r="O3" s="39">
        <v>5</v>
      </c>
      <c r="P3" s="39">
        <v>6</v>
      </c>
      <c r="Q3" s="39">
        <v>7</v>
      </c>
      <c r="R3" s="39">
        <v>8</v>
      </c>
      <c r="S3" s="39">
        <v>9</v>
      </c>
      <c r="T3" s="39">
        <v>10</v>
      </c>
      <c r="U3" s="40">
        <v>11</v>
      </c>
      <c r="V3" s="41">
        <v>12</v>
      </c>
      <c r="W3" s="38">
        <v>13</v>
      </c>
      <c r="X3" s="39">
        <v>14</v>
      </c>
      <c r="Y3" s="39">
        <v>15</v>
      </c>
      <c r="Z3" s="39">
        <v>16</v>
      </c>
      <c r="AA3" s="39">
        <v>17</v>
      </c>
      <c r="AB3" s="39">
        <v>18</v>
      </c>
      <c r="AC3" s="39">
        <v>19</v>
      </c>
      <c r="AD3" s="39">
        <v>20</v>
      </c>
      <c r="AE3" s="39">
        <v>21</v>
      </c>
      <c r="AF3" s="39">
        <v>22</v>
      </c>
      <c r="AG3" s="39">
        <v>23</v>
      </c>
      <c r="AH3" s="41">
        <v>24</v>
      </c>
      <c r="AI3" s="38">
        <v>25</v>
      </c>
      <c r="AJ3" s="39">
        <v>26</v>
      </c>
      <c r="AK3" s="39">
        <v>27</v>
      </c>
      <c r="AL3" s="39">
        <v>28</v>
      </c>
      <c r="AM3" s="39">
        <v>29</v>
      </c>
      <c r="AN3" s="39">
        <v>30</v>
      </c>
      <c r="AO3" s="39">
        <v>31</v>
      </c>
      <c r="AP3" s="39">
        <v>32</v>
      </c>
      <c r="AQ3" s="39">
        <v>33</v>
      </c>
      <c r="AR3" s="39">
        <v>34</v>
      </c>
      <c r="AS3" s="39">
        <v>35</v>
      </c>
      <c r="AT3" s="41">
        <v>36</v>
      </c>
      <c r="AU3" s="38">
        <v>37</v>
      </c>
      <c r="AV3" s="39">
        <v>38</v>
      </c>
      <c r="AW3" s="39">
        <v>39</v>
      </c>
      <c r="AX3" s="39">
        <v>40</v>
      </c>
      <c r="AY3" s="39">
        <v>41</v>
      </c>
      <c r="AZ3" s="39">
        <v>42</v>
      </c>
      <c r="BA3" s="39">
        <v>43</v>
      </c>
      <c r="BB3" s="39">
        <v>44</v>
      </c>
      <c r="BC3" s="39">
        <v>45</v>
      </c>
      <c r="BD3" s="39">
        <v>46</v>
      </c>
      <c r="BE3" s="39">
        <v>47</v>
      </c>
      <c r="BF3" s="41">
        <v>48</v>
      </c>
      <c r="BG3" s="38">
        <v>49</v>
      </c>
      <c r="BH3" s="39">
        <v>50</v>
      </c>
      <c r="BI3" s="39">
        <v>51</v>
      </c>
      <c r="BJ3" s="39">
        <v>52</v>
      </c>
      <c r="BK3" s="39">
        <v>53</v>
      </c>
      <c r="BL3" s="39">
        <v>54</v>
      </c>
      <c r="BM3" s="39">
        <v>55</v>
      </c>
      <c r="BN3" s="39">
        <v>56</v>
      </c>
      <c r="BO3" s="39">
        <v>57</v>
      </c>
      <c r="BP3" s="39">
        <v>58</v>
      </c>
      <c r="BQ3" s="39">
        <v>59</v>
      </c>
      <c r="BR3" s="41">
        <v>60</v>
      </c>
      <c r="BS3" s="42"/>
      <c r="BT3" s="43"/>
      <c r="BV3" s="42"/>
      <c r="BW3" s="42"/>
    </row>
    <row r="4" spans="1:75" x14ac:dyDescent="0.25">
      <c r="B4" s="286" t="s">
        <v>175</v>
      </c>
      <c r="C4" s="46"/>
    </row>
    <row r="5" spans="1:75" ht="3.6" customHeight="1" x14ac:dyDescent="0.25">
      <c r="C5" s="46"/>
    </row>
    <row r="6" spans="1:75" x14ac:dyDescent="0.25">
      <c r="B6" s="68" t="s">
        <v>56</v>
      </c>
      <c r="C6" s="46"/>
      <c r="E6" s="50">
        <f>V6</f>
        <v>100</v>
      </c>
      <c r="F6" s="50">
        <f>AH6</f>
        <v>100</v>
      </c>
      <c r="G6" s="50">
        <f>AT6</f>
        <v>100</v>
      </c>
      <c r="H6" s="50">
        <f>BF6</f>
        <v>100</v>
      </c>
      <c r="I6" s="50">
        <f>BR6</f>
        <v>100</v>
      </c>
      <c r="J6" s="46"/>
      <c r="K6" s="46">
        <f>SUM(NotesStart,LoansStart,CommonStart,PreferredStart)</f>
        <v>300</v>
      </c>
      <c r="L6" s="46">
        <f>K45</f>
        <v>591.97500000000014</v>
      </c>
      <c r="M6" s="46">
        <f t="shared" ref="M6:BR6" si="0">L45</f>
        <v>506.78333333333342</v>
      </c>
      <c r="N6" s="46">
        <f t="shared" si="0"/>
        <v>328.59166666666664</v>
      </c>
      <c r="O6" s="46">
        <f t="shared" si="0"/>
        <v>279.56666666666655</v>
      </c>
      <c r="P6" s="46">
        <f t="shared" si="0"/>
        <v>230.54166666666646</v>
      </c>
      <c r="Q6" s="46">
        <f t="shared" si="0"/>
        <v>362.34999999999974</v>
      </c>
      <c r="R6" s="46">
        <f t="shared" si="0"/>
        <v>319.15833333333296</v>
      </c>
      <c r="S6" s="46">
        <f t="shared" si="0"/>
        <v>271.96666666666619</v>
      </c>
      <c r="T6" s="46">
        <f t="shared" si="0"/>
        <v>190.37499999999937</v>
      </c>
      <c r="U6" s="46">
        <f t="shared" si="0"/>
        <v>118.78333333333256</v>
      </c>
      <c r="V6" s="46">
        <f t="shared" si="0"/>
        <v>100</v>
      </c>
      <c r="W6" s="46">
        <f t="shared" si="0"/>
        <v>475.01095833333233</v>
      </c>
      <c r="X6" s="46">
        <f t="shared" si="0"/>
        <v>420.89733124999896</v>
      </c>
      <c r="Y6" s="46">
        <f t="shared" si="0"/>
        <v>370.17069895833225</v>
      </c>
      <c r="Z6" s="46">
        <f t="shared" si="0"/>
        <v>320.07434791666543</v>
      </c>
      <c r="AA6" s="46">
        <f t="shared" si="0"/>
        <v>264.08304374999869</v>
      </c>
      <c r="AB6" s="46">
        <f t="shared" si="0"/>
        <v>208.09173958333196</v>
      </c>
      <c r="AC6" s="46">
        <f t="shared" si="0"/>
        <v>152.10043541666522</v>
      </c>
      <c r="AD6" s="46">
        <f t="shared" si="0"/>
        <v>100</v>
      </c>
      <c r="AE6" s="46">
        <f t="shared" si="0"/>
        <v>100</v>
      </c>
      <c r="AF6" s="46">
        <f t="shared" si="0"/>
        <v>100</v>
      </c>
      <c r="AG6" s="46">
        <f t="shared" si="0"/>
        <v>100</v>
      </c>
      <c r="AH6" s="46">
        <f t="shared" si="0"/>
        <v>100</v>
      </c>
      <c r="AI6" s="46">
        <f t="shared" si="0"/>
        <v>206.85977117645234</v>
      </c>
      <c r="AJ6" s="46">
        <f t="shared" si="0"/>
        <v>145.36553915150444</v>
      </c>
      <c r="AK6" s="46">
        <f t="shared" si="0"/>
        <v>100</v>
      </c>
      <c r="AL6" s="46">
        <f t="shared" si="0"/>
        <v>100</v>
      </c>
      <c r="AM6" s="46">
        <f t="shared" si="0"/>
        <v>100</v>
      </c>
      <c r="AN6" s="46">
        <f t="shared" si="0"/>
        <v>100</v>
      </c>
      <c r="AO6" s="46">
        <f t="shared" si="0"/>
        <v>302.07220456418509</v>
      </c>
      <c r="AP6" s="46">
        <f t="shared" si="0"/>
        <v>242.8679639863725</v>
      </c>
      <c r="AQ6" s="46">
        <f t="shared" si="0"/>
        <v>183.66372340855992</v>
      </c>
      <c r="AR6" s="46">
        <f t="shared" si="0"/>
        <v>124.45948283074733</v>
      </c>
      <c r="AS6" s="46">
        <f t="shared" si="0"/>
        <v>100</v>
      </c>
      <c r="AT6" s="46">
        <f t="shared" si="0"/>
        <v>100</v>
      </c>
      <c r="AU6" s="46">
        <f t="shared" si="0"/>
        <v>100</v>
      </c>
      <c r="AV6" s="46">
        <f t="shared" si="0"/>
        <v>100</v>
      </c>
      <c r="AW6" s="46">
        <f t="shared" si="0"/>
        <v>100</v>
      </c>
      <c r="AX6" s="46">
        <f t="shared" si="0"/>
        <v>100</v>
      </c>
      <c r="AY6" s="46">
        <f t="shared" si="0"/>
        <v>100</v>
      </c>
      <c r="AZ6" s="46">
        <f t="shared" si="0"/>
        <v>100</v>
      </c>
      <c r="BA6" s="46">
        <f t="shared" si="0"/>
        <v>100</v>
      </c>
      <c r="BB6" s="46">
        <f t="shared" si="0"/>
        <v>100</v>
      </c>
      <c r="BC6" s="46">
        <f t="shared" si="0"/>
        <v>100</v>
      </c>
      <c r="BD6" s="46">
        <f t="shared" si="0"/>
        <v>100</v>
      </c>
      <c r="BE6" s="46">
        <f t="shared" si="0"/>
        <v>100</v>
      </c>
      <c r="BF6" s="46">
        <f t="shared" si="0"/>
        <v>100</v>
      </c>
      <c r="BG6" s="46">
        <f t="shared" si="0"/>
        <v>100</v>
      </c>
      <c r="BH6" s="46">
        <f t="shared" si="0"/>
        <v>100</v>
      </c>
      <c r="BI6" s="46">
        <f t="shared" si="0"/>
        <v>100</v>
      </c>
      <c r="BJ6" s="46">
        <f t="shared" si="0"/>
        <v>100</v>
      </c>
      <c r="BK6" s="46">
        <f t="shared" si="0"/>
        <v>100</v>
      </c>
      <c r="BL6" s="46">
        <f t="shared" si="0"/>
        <v>100</v>
      </c>
      <c r="BM6" s="46">
        <f t="shared" si="0"/>
        <v>100</v>
      </c>
      <c r="BN6" s="46">
        <f t="shared" si="0"/>
        <v>100</v>
      </c>
      <c r="BO6" s="46">
        <f t="shared" si="0"/>
        <v>100</v>
      </c>
      <c r="BP6" s="46">
        <f t="shared" si="0"/>
        <v>100</v>
      </c>
      <c r="BQ6" s="46">
        <f t="shared" si="0"/>
        <v>100</v>
      </c>
      <c r="BR6" s="46">
        <f t="shared" si="0"/>
        <v>100</v>
      </c>
      <c r="BS6" s="46"/>
    </row>
    <row r="7" spans="1:75" x14ac:dyDescent="0.25">
      <c r="B7" s="52" t="str">
        <f>Drivers!G10</f>
        <v>Notes</v>
      </c>
      <c r="D7" s="48">
        <f>IF(ISERROR(HLOOKUP(D$3,#REF!,7,FALSE)),0, HLOOKUP(D$3,#REF!,7,FALSE))</f>
        <v>0</v>
      </c>
      <c r="E7" s="53">
        <f t="shared" ref="E7:E19" si="1">SUM(K7:V7)</f>
        <v>0</v>
      </c>
      <c r="F7" s="53">
        <f t="shared" ref="F7:F19" si="2">SUM(W7:AH7)</f>
        <v>0</v>
      </c>
      <c r="G7" s="53">
        <f t="shared" ref="G7:G19" si="3">SUM(AI7:AT7)</f>
        <v>0</v>
      </c>
      <c r="H7" s="53">
        <f t="shared" ref="H7:H19" si="4">SUM(AU7:BF7)</f>
        <v>0</v>
      </c>
      <c r="I7" s="53">
        <f t="shared" ref="I7:I19" si="5">SUM(BG7:BR7)</f>
        <v>0</v>
      </c>
      <c r="J7" s="46"/>
      <c r="K7" s="54">
        <f>IFERROR(VLOOKUP(K$3,Drivers!$D$10:$H$19,MATCH($B7,Drivers!$D$10:$H$10,FALSE),0),0)</f>
        <v>0</v>
      </c>
      <c r="L7" s="55">
        <f>IFERROR(VLOOKUP(L$3,Drivers!$D$10:$H$19,MATCH($B7,Drivers!$D$10:$H$10,FALSE),0),0)</f>
        <v>0</v>
      </c>
      <c r="M7" s="55">
        <f>IFERROR(VLOOKUP(M$3,Drivers!$D$10:$H$19,MATCH($B7,Drivers!$D$10:$H$10,FALSE),0),0)</f>
        <v>0</v>
      </c>
      <c r="N7" s="55">
        <f>IFERROR(VLOOKUP(N$3,Drivers!$D$10:$H$19,MATCH($B7,Drivers!$D$10:$H$10,FALSE),0),0)</f>
        <v>0</v>
      </c>
      <c r="O7" s="55">
        <f>IFERROR(VLOOKUP(O$3,Drivers!$D$10:$H$19,MATCH($B7,Drivers!$D$10:$H$10,FALSE),0),0)</f>
        <v>0</v>
      </c>
      <c r="P7" s="55">
        <f>IFERROR(VLOOKUP(P$3,Drivers!$D$10:$H$19,MATCH($B7,Drivers!$D$10:$H$10,FALSE),0),0)</f>
        <v>0</v>
      </c>
      <c r="Q7" s="55">
        <f>IFERROR(VLOOKUP(Q$3,Drivers!$D$10:$H$19,MATCH($B7,Drivers!$D$10:$H$10,FALSE),0),0)</f>
        <v>0</v>
      </c>
      <c r="R7" s="55">
        <f>IFERROR(VLOOKUP(R$3,Drivers!$D$10:$H$19,MATCH($B7,Drivers!$D$10:$H$10,FALSE),0),0)</f>
        <v>0</v>
      </c>
      <c r="S7" s="55">
        <f>IFERROR(VLOOKUP(S$3,Drivers!$D$10:$H$19,MATCH($B7,Drivers!$D$10:$H$10,FALSE),0),0)</f>
        <v>0</v>
      </c>
      <c r="T7" s="55">
        <f>IFERROR(VLOOKUP(T$3,Drivers!$D$10:$H$19,MATCH($B7,Drivers!$D$10:$H$10,FALSE),0),0)</f>
        <v>0</v>
      </c>
      <c r="U7" s="55">
        <f>IFERROR(VLOOKUP(U$3,Drivers!$D$10:$H$19,MATCH($B7,Drivers!$D$10:$H$10,FALSE),0),0)</f>
        <v>0</v>
      </c>
      <c r="V7" s="308">
        <f>IFERROR(VLOOKUP(V$3,Drivers!$D$10:$H$19,MATCH($B7,Drivers!$D$10:$H$10,FALSE),0),0)</f>
        <v>0</v>
      </c>
      <c r="W7" s="54">
        <f>IFERROR(VLOOKUP(W$3,Drivers!$D$10:$H$19,MATCH($B7,Drivers!$D$10:$H$10,FALSE),0),0)</f>
        <v>0</v>
      </c>
      <c r="X7" s="55">
        <f>IFERROR(VLOOKUP(X$3,Drivers!$D$10:$H$19,MATCH($B7,Drivers!$D$10:$H$10,FALSE),0),0)</f>
        <v>0</v>
      </c>
      <c r="Y7" s="55">
        <f>IFERROR(VLOOKUP(Y$3,Drivers!$D$10:$H$19,MATCH($B7,Drivers!$D$10:$H$10,FALSE),0),0)</f>
        <v>0</v>
      </c>
      <c r="Z7" s="55">
        <f>IFERROR(VLOOKUP(Z$3,Drivers!$D$10:$H$19,MATCH($B7,Drivers!$D$10:$H$10,FALSE),0),0)</f>
        <v>0</v>
      </c>
      <c r="AA7" s="55">
        <f>IFERROR(VLOOKUP(AA$3,Drivers!$D$10:$H$19,MATCH($B7,Drivers!$D$10:$H$10,FALSE),0),0)</f>
        <v>0</v>
      </c>
      <c r="AB7" s="55">
        <f>IFERROR(VLOOKUP(AB$3,Drivers!$D$10:$H$19,MATCH($B7,Drivers!$D$10:$H$10,FALSE),0),0)</f>
        <v>0</v>
      </c>
      <c r="AC7" s="55">
        <f>IFERROR(VLOOKUP(AC$3,Drivers!$D$10:$H$19,MATCH($B7,Drivers!$D$10:$H$10,FALSE),0),0)</f>
        <v>0</v>
      </c>
      <c r="AD7" s="55">
        <f>IFERROR(VLOOKUP(AD$3,Drivers!$D$10:$H$19,MATCH($B7,Drivers!$D$10:$H$10,FALSE),0),0)</f>
        <v>0</v>
      </c>
      <c r="AE7" s="55">
        <f>IFERROR(VLOOKUP(AE$3,Drivers!$D$10:$H$19,MATCH($B7,Drivers!$D$10:$H$10,FALSE),0),0)</f>
        <v>0</v>
      </c>
      <c r="AF7" s="55">
        <f>IFERROR(VLOOKUP(AF$3,Drivers!$D$10:$H$19,MATCH($B7,Drivers!$D$10:$H$10,FALSE),0),0)</f>
        <v>0</v>
      </c>
      <c r="AG7" s="55">
        <f>IFERROR(VLOOKUP(AG$3,Drivers!$D$10:$H$19,MATCH($B7,Drivers!$D$10:$H$10,FALSE),0),0)</f>
        <v>0</v>
      </c>
      <c r="AH7" s="308">
        <f>IFERROR(VLOOKUP(AH$3,Drivers!$D$10:$H$19,MATCH($B7,Drivers!$D$10:$H$10,FALSE),0),0)</f>
        <v>0</v>
      </c>
      <c r="AI7" s="54">
        <f>IFERROR(VLOOKUP(AI$3,Drivers!$D$10:$H$19,MATCH($B7,Drivers!$D$10:$H$10,FALSE),0),0)</f>
        <v>0</v>
      </c>
      <c r="AJ7" s="55">
        <f>IFERROR(VLOOKUP(AJ$3,Drivers!$D$10:$H$19,MATCH($B7,Drivers!$D$10:$H$10,FALSE),0),0)</f>
        <v>0</v>
      </c>
      <c r="AK7" s="55">
        <f>IFERROR(VLOOKUP(AK$3,Drivers!$D$10:$H$19,MATCH($B7,Drivers!$D$10:$H$10,FALSE),0),0)</f>
        <v>0</v>
      </c>
      <c r="AL7" s="55">
        <f>IFERROR(VLOOKUP(AL$3,Drivers!$D$10:$H$19,MATCH($B7,Drivers!$D$10:$H$10,FALSE),0),0)</f>
        <v>0</v>
      </c>
      <c r="AM7" s="55">
        <f>IFERROR(VLOOKUP(AM$3,Drivers!$D$10:$H$19,MATCH($B7,Drivers!$D$10:$H$10,FALSE),0),0)</f>
        <v>0</v>
      </c>
      <c r="AN7" s="55">
        <f>IFERROR(VLOOKUP(AN$3,Drivers!$D$10:$H$19,MATCH($B7,Drivers!$D$10:$H$10,FALSE),0),0)</f>
        <v>0</v>
      </c>
      <c r="AO7" s="55">
        <f>IFERROR(VLOOKUP(AO$3,Drivers!$D$10:$H$19,MATCH($B7,Drivers!$D$10:$H$10,FALSE),0),0)</f>
        <v>0</v>
      </c>
      <c r="AP7" s="55">
        <f>IFERROR(VLOOKUP(AP$3,Drivers!$D$10:$H$19,MATCH($B7,Drivers!$D$10:$H$10,FALSE),0),0)</f>
        <v>0</v>
      </c>
      <c r="AQ7" s="55">
        <f>IFERROR(VLOOKUP(AQ$3,Drivers!$D$10:$H$19,MATCH($B7,Drivers!$D$10:$H$10,FALSE),0),0)</f>
        <v>0</v>
      </c>
      <c r="AR7" s="55">
        <f>IFERROR(VLOOKUP(AR$3,Drivers!$D$10:$H$19,MATCH($B7,Drivers!$D$10:$H$10,FALSE),0),0)</f>
        <v>0</v>
      </c>
      <c r="AS7" s="55">
        <f>IFERROR(VLOOKUP(AS$3,Drivers!$D$10:$H$19,MATCH($B7,Drivers!$D$10:$H$10,FALSE),0),0)</f>
        <v>0</v>
      </c>
      <c r="AT7" s="308">
        <f>IFERROR(VLOOKUP(AT$3,Drivers!$D$10:$H$19,MATCH($B7,Drivers!$D$10:$H$10,FALSE),0),0)</f>
        <v>0</v>
      </c>
      <c r="AU7" s="54">
        <f>IFERROR(VLOOKUP(AU$3,Drivers!$D$10:$H$19,MATCH($B7,Drivers!$D$10:$H$10,FALSE),0),0)</f>
        <v>0</v>
      </c>
      <c r="AV7" s="55">
        <f>IFERROR(VLOOKUP(AV$3,Drivers!$D$10:$H$19,MATCH($B7,Drivers!$D$10:$H$10,FALSE),0),0)</f>
        <v>0</v>
      </c>
      <c r="AW7" s="55">
        <f>IFERROR(VLOOKUP(AW$3,Drivers!$D$10:$H$19,MATCH($B7,Drivers!$D$10:$H$10,FALSE),0),0)</f>
        <v>0</v>
      </c>
      <c r="AX7" s="55">
        <f>IFERROR(VLOOKUP(AX$3,Drivers!$D$10:$H$19,MATCH($B7,Drivers!$D$10:$H$10,FALSE),0),0)</f>
        <v>0</v>
      </c>
      <c r="AY7" s="55">
        <f>IFERROR(VLOOKUP(AY$3,Drivers!$D$10:$H$19,MATCH($B7,Drivers!$D$10:$H$10,FALSE),0),0)</f>
        <v>0</v>
      </c>
      <c r="AZ7" s="55">
        <f>IFERROR(VLOOKUP(AZ$3,Drivers!$D$10:$H$19,MATCH($B7,Drivers!$D$10:$H$10,FALSE),0),0)</f>
        <v>0</v>
      </c>
      <c r="BA7" s="55">
        <f>IFERROR(VLOOKUP(BA$3,Drivers!$D$10:$H$19,MATCH($B7,Drivers!$D$10:$H$10,FALSE),0),0)</f>
        <v>0</v>
      </c>
      <c r="BB7" s="55">
        <f>IFERROR(VLOOKUP(BB$3,Drivers!$D$10:$H$19,MATCH($B7,Drivers!$D$10:$H$10,FALSE),0),0)</f>
        <v>0</v>
      </c>
      <c r="BC7" s="55">
        <f>IFERROR(VLOOKUP(BC$3,Drivers!$D$10:$H$19,MATCH($B7,Drivers!$D$10:$H$10,FALSE),0),0)</f>
        <v>0</v>
      </c>
      <c r="BD7" s="55">
        <f>IFERROR(VLOOKUP(BD$3,Drivers!$D$10:$H$19,MATCH($B7,Drivers!$D$10:$H$10,FALSE),0),0)</f>
        <v>0</v>
      </c>
      <c r="BE7" s="55">
        <f>IFERROR(VLOOKUP(BE$3,Drivers!$D$10:$H$19,MATCH($B7,Drivers!$D$10:$H$10,FALSE),0),0)</f>
        <v>0</v>
      </c>
      <c r="BF7" s="308">
        <f>IFERROR(VLOOKUP(BF$3,Drivers!$D$10:$H$19,MATCH($B7,Drivers!$D$10:$H$10,FALSE),0),0)</f>
        <v>0</v>
      </c>
      <c r="BG7" s="54">
        <f>IFERROR(VLOOKUP(BG$3,Drivers!$D$10:$H$19,MATCH($B7,Drivers!$D$10:$H$10,FALSE),0),0)</f>
        <v>0</v>
      </c>
      <c r="BH7" s="55">
        <f>IFERROR(VLOOKUP(BH$3,Drivers!$D$10:$H$19,MATCH($B7,Drivers!$D$10:$H$10,FALSE),0),0)</f>
        <v>0</v>
      </c>
      <c r="BI7" s="55">
        <f>IFERROR(VLOOKUP(BI$3,Drivers!$D$10:$H$19,MATCH($B7,Drivers!$D$10:$H$10,FALSE),0),0)</f>
        <v>0</v>
      </c>
      <c r="BJ7" s="55">
        <f>IFERROR(VLOOKUP(BJ$3,Drivers!$D$10:$H$19,MATCH($B7,Drivers!$D$10:$H$10,FALSE),0),0)</f>
        <v>0</v>
      </c>
      <c r="BK7" s="55">
        <f>IFERROR(VLOOKUP(BK$3,Drivers!$D$10:$H$19,MATCH($B7,Drivers!$D$10:$H$10,FALSE),0),0)</f>
        <v>0</v>
      </c>
      <c r="BL7" s="55">
        <f>IFERROR(VLOOKUP(BL$3,Drivers!$D$10:$H$19,MATCH($B7,Drivers!$D$10:$H$10,FALSE),0),0)</f>
        <v>0</v>
      </c>
      <c r="BM7" s="55">
        <f>IFERROR(VLOOKUP(BM$3,Drivers!$D$10:$H$19,MATCH($B7,Drivers!$D$10:$H$10,FALSE),0),0)</f>
        <v>0</v>
      </c>
      <c r="BN7" s="55">
        <f>IFERROR(VLOOKUP(BN$3,Drivers!$D$10:$H$19,MATCH($B7,Drivers!$D$10:$H$10,FALSE),0),0)</f>
        <v>0</v>
      </c>
      <c r="BO7" s="55">
        <f>IFERROR(VLOOKUP(BO$3,Drivers!$D$10:$H$19,MATCH($B7,Drivers!$D$10:$H$10,FALSE),0),0)</f>
        <v>0</v>
      </c>
      <c r="BP7" s="55">
        <f>IFERROR(VLOOKUP(BP$3,Drivers!$D$10:$H$19,MATCH($B7,Drivers!$D$10:$H$10,FALSE),0),0)</f>
        <v>0</v>
      </c>
      <c r="BQ7" s="55">
        <f>IFERROR(VLOOKUP(BQ$3,Drivers!$D$10:$H$19,MATCH($B7,Drivers!$D$10:$H$10,FALSE),0),0)</f>
        <v>0</v>
      </c>
      <c r="BR7" s="308">
        <f>IFERROR(VLOOKUP(BR$3,Drivers!$D$10:$H$19,MATCH($B7,Drivers!$D$10:$H$10,FALSE),0),0)</f>
        <v>0</v>
      </c>
      <c r="BS7" s="46"/>
    </row>
    <row r="8" spans="1:75" x14ac:dyDescent="0.25">
      <c r="B8" s="63" t="str">
        <f>Drivers!H10</f>
        <v>Loans</v>
      </c>
      <c r="C8" s="46"/>
      <c r="D8" s="48">
        <f>IF(ISERROR(HLOOKUP(D$3,#REF!,8,FALSE)),0, HLOOKUP(D$3,#REF!,8,FALSE))</f>
        <v>0</v>
      </c>
      <c r="E8" s="64">
        <f t="shared" si="1"/>
        <v>1000</v>
      </c>
      <c r="F8" s="64">
        <f t="shared" si="2"/>
        <v>0</v>
      </c>
      <c r="G8" s="64">
        <f t="shared" si="3"/>
        <v>500</v>
      </c>
      <c r="H8" s="64">
        <f t="shared" si="4"/>
        <v>0</v>
      </c>
      <c r="I8" s="64">
        <f t="shared" si="5"/>
        <v>0</v>
      </c>
      <c r="J8" s="46"/>
      <c r="K8" s="251">
        <f>IFERROR(VLOOKUP(K$3,Drivers!$D$10:$H$19,MATCH($B8,Drivers!$D$10:$H$10,FALSE),0),0)</f>
        <v>500</v>
      </c>
      <c r="L8" s="252">
        <f>IFERROR(VLOOKUP(L$3,Drivers!$D$10:$H$19,MATCH($B8,Drivers!$D$10:$H$10,FALSE),0),0)</f>
        <v>0</v>
      </c>
      <c r="M8" s="252">
        <f>IFERROR(VLOOKUP(M$3,Drivers!$D$10:$H$19,MATCH($B8,Drivers!$D$10:$H$10,FALSE),0),0)</f>
        <v>0</v>
      </c>
      <c r="N8" s="252">
        <f>IFERROR(VLOOKUP(N$3,Drivers!$D$10:$H$19,MATCH($B8,Drivers!$D$10:$H$10,FALSE),0),0)</f>
        <v>0</v>
      </c>
      <c r="O8" s="252">
        <f>IFERROR(VLOOKUP(O$3,Drivers!$D$10:$H$19,MATCH($B8,Drivers!$D$10:$H$10,FALSE),0),0)</f>
        <v>0</v>
      </c>
      <c r="P8" s="252">
        <f>IFERROR(VLOOKUP(P$3,Drivers!$D$10:$H$19,MATCH($B8,Drivers!$D$10:$H$10,FALSE),0),0)</f>
        <v>0</v>
      </c>
      <c r="Q8" s="252">
        <f>IFERROR(VLOOKUP(Q$3,Drivers!$D$10:$H$19,MATCH($B8,Drivers!$D$10:$H$10,FALSE),0),0)</f>
        <v>0</v>
      </c>
      <c r="R8" s="252">
        <f>IFERROR(VLOOKUP(R$3,Drivers!$D$10:$H$19,MATCH($B8,Drivers!$D$10:$H$10,FALSE),0),0)</f>
        <v>0</v>
      </c>
      <c r="S8" s="252">
        <f>IFERROR(VLOOKUP(S$3,Drivers!$D$10:$H$19,MATCH($B8,Drivers!$D$10:$H$10,FALSE),0),0)</f>
        <v>0</v>
      </c>
      <c r="T8" s="252">
        <f>IFERROR(VLOOKUP(T$3,Drivers!$D$10:$H$19,MATCH($B8,Drivers!$D$10:$H$10,FALSE),0),0)</f>
        <v>0</v>
      </c>
      <c r="U8" s="252">
        <f>IFERROR(VLOOKUP(U$3,Drivers!$D$10:$H$19,MATCH($B8,Drivers!$D$10:$H$10,FALSE),0),0)</f>
        <v>0</v>
      </c>
      <c r="V8" s="253">
        <f>IFERROR(VLOOKUP(V$3,Drivers!$D$10:$H$19,MATCH($B8,Drivers!$D$10:$H$10,FALSE),0),0)</f>
        <v>500</v>
      </c>
      <c r="W8" s="251">
        <f>IFERROR(VLOOKUP(W$3,Drivers!$D$10:$H$19,MATCH($B8,Drivers!$D$10:$H$10,FALSE),0),0)</f>
        <v>0</v>
      </c>
      <c r="X8" s="252">
        <f>IFERROR(VLOOKUP(X$3,Drivers!$D$10:$H$19,MATCH($B8,Drivers!$D$10:$H$10,FALSE),0),0)</f>
        <v>0</v>
      </c>
      <c r="Y8" s="252">
        <f>IFERROR(VLOOKUP(Y$3,Drivers!$D$10:$H$19,MATCH($B8,Drivers!$D$10:$H$10,FALSE),0),0)</f>
        <v>0</v>
      </c>
      <c r="Z8" s="252">
        <f>IFERROR(VLOOKUP(Z$3,Drivers!$D$10:$H$19,MATCH($B8,Drivers!$D$10:$H$10,FALSE),0),0)</f>
        <v>0</v>
      </c>
      <c r="AA8" s="252">
        <f>IFERROR(VLOOKUP(AA$3,Drivers!$D$10:$H$19,MATCH($B8,Drivers!$D$10:$H$10,FALSE),0),0)</f>
        <v>0</v>
      </c>
      <c r="AB8" s="252">
        <f>IFERROR(VLOOKUP(AB$3,Drivers!$D$10:$H$19,MATCH($B8,Drivers!$D$10:$H$10,FALSE),0),0)</f>
        <v>0</v>
      </c>
      <c r="AC8" s="252">
        <f>IFERROR(VLOOKUP(AC$3,Drivers!$D$10:$H$19,MATCH($B8,Drivers!$D$10:$H$10,FALSE),0),0)</f>
        <v>0</v>
      </c>
      <c r="AD8" s="252">
        <f>IFERROR(VLOOKUP(AD$3,Drivers!$D$10:$H$19,MATCH($B8,Drivers!$D$10:$H$10,FALSE),0),0)</f>
        <v>0</v>
      </c>
      <c r="AE8" s="252">
        <f>IFERROR(VLOOKUP(AE$3,Drivers!$D$10:$H$19,MATCH($B8,Drivers!$D$10:$H$10,FALSE),0),0)</f>
        <v>0</v>
      </c>
      <c r="AF8" s="252">
        <f>IFERROR(VLOOKUP(AF$3,Drivers!$D$10:$H$19,MATCH($B8,Drivers!$D$10:$H$10,FALSE),0),0)</f>
        <v>0</v>
      </c>
      <c r="AG8" s="252">
        <f>IFERROR(VLOOKUP(AG$3,Drivers!$D$10:$H$19,MATCH($B8,Drivers!$D$10:$H$10,FALSE),0),0)</f>
        <v>0</v>
      </c>
      <c r="AH8" s="253">
        <f>IFERROR(VLOOKUP(AH$3,Drivers!$D$10:$H$19,MATCH($B8,Drivers!$D$10:$H$10,FALSE),0),0)</f>
        <v>0</v>
      </c>
      <c r="AI8" s="251">
        <f>IFERROR(VLOOKUP(AI$3,Drivers!$D$10:$H$19,MATCH($B8,Drivers!$D$10:$H$10,FALSE),0),0)</f>
        <v>0</v>
      </c>
      <c r="AJ8" s="252">
        <f>IFERROR(VLOOKUP(AJ$3,Drivers!$D$10:$H$19,MATCH($B8,Drivers!$D$10:$H$10,FALSE),0),0)</f>
        <v>0</v>
      </c>
      <c r="AK8" s="252">
        <f>IFERROR(VLOOKUP(AK$3,Drivers!$D$10:$H$19,MATCH($B8,Drivers!$D$10:$H$10,FALSE),0),0)</f>
        <v>0</v>
      </c>
      <c r="AL8" s="252">
        <f>IFERROR(VLOOKUP(AL$3,Drivers!$D$10:$H$19,MATCH($B8,Drivers!$D$10:$H$10,FALSE),0),0)</f>
        <v>0</v>
      </c>
      <c r="AM8" s="252">
        <f>IFERROR(VLOOKUP(AM$3,Drivers!$D$10:$H$19,MATCH($B8,Drivers!$D$10:$H$10,FALSE),0),0)</f>
        <v>0</v>
      </c>
      <c r="AN8" s="252">
        <f>IFERROR(VLOOKUP(AN$3,Drivers!$D$10:$H$19,MATCH($B8,Drivers!$D$10:$H$10,FALSE),0),0)</f>
        <v>500</v>
      </c>
      <c r="AO8" s="252">
        <f>IFERROR(VLOOKUP(AO$3,Drivers!$D$10:$H$19,MATCH($B8,Drivers!$D$10:$H$10,FALSE),0),0)</f>
        <v>0</v>
      </c>
      <c r="AP8" s="252">
        <f>IFERROR(VLOOKUP(AP$3,Drivers!$D$10:$H$19,MATCH($B8,Drivers!$D$10:$H$10,FALSE),0),0)</f>
        <v>0</v>
      </c>
      <c r="AQ8" s="252">
        <f>IFERROR(VLOOKUP(AQ$3,Drivers!$D$10:$H$19,MATCH($B8,Drivers!$D$10:$H$10,FALSE),0),0)</f>
        <v>0</v>
      </c>
      <c r="AR8" s="252">
        <f>IFERROR(VLOOKUP(AR$3,Drivers!$D$10:$H$19,MATCH($B8,Drivers!$D$10:$H$10,FALSE),0),0)</f>
        <v>0</v>
      </c>
      <c r="AS8" s="252">
        <f>IFERROR(VLOOKUP(AS$3,Drivers!$D$10:$H$19,MATCH($B8,Drivers!$D$10:$H$10,FALSE),0),0)</f>
        <v>0</v>
      </c>
      <c r="AT8" s="253">
        <f>IFERROR(VLOOKUP(AT$3,Drivers!$D$10:$H$19,MATCH($B8,Drivers!$D$10:$H$10,FALSE),0),0)</f>
        <v>0</v>
      </c>
      <c r="AU8" s="251">
        <f>IFERROR(VLOOKUP(AU$3,Drivers!$D$10:$H$19,MATCH($B8,Drivers!$D$10:$H$10,FALSE),0),0)</f>
        <v>0</v>
      </c>
      <c r="AV8" s="252">
        <f>IFERROR(VLOOKUP(AV$3,Drivers!$D$10:$H$19,MATCH($B8,Drivers!$D$10:$H$10,FALSE),0),0)</f>
        <v>0</v>
      </c>
      <c r="AW8" s="252">
        <f>IFERROR(VLOOKUP(AW$3,Drivers!$D$10:$H$19,MATCH($B8,Drivers!$D$10:$H$10,FALSE),0),0)</f>
        <v>0</v>
      </c>
      <c r="AX8" s="252">
        <f>IFERROR(VLOOKUP(AX$3,Drivers!$D$10:$H$19,MATCH($B8,Drivers!$D$10:$H$10,FALSE),0),0)</f>
        <v>0</v>
      </c>
      <c r="AY8" s="252">
        <f>IFERROR(VLOOKUP(AY$3,Drivers!$D$10:$H$19,MATCH($B8,Drivers!$D$10:$H$10,FALSE),0),0)</f>
        <v>0</v>
      </c>
      <c r="AZ8" s="252">
        <f>IFERROR(VLOOKUP(AZ$3,Drivers!$D$10:$H$19,MATCH($B8,Drivers!$D$10:$H$10,FALSE),0),0)</f>
        <v>0</v>
      </c>
      <c r="BA8" s="252">
        <f>IFERROR(VLOOKUP(BA$3,Drivers!$D$10:$H$19,MATCH($B8,Drivers!$D$10:$H$10,FALSE),0),0)</f>
        <v>0</v>
      </c>
      <c r="BB8" s="252">
        <f>IFERROR(VLOOKUP(BB$3,Drivers!$D$10:$H$19,MATCH($B8,Drivers!$D$10:$H$10,FALSE),0),0)</f>
        <v>0</v>
      </c>
      <c r="BC8" s="252">
        <f>IFERROR(VLOOKUP(BC$3,Drivers!$D$10:$H$19,MATCH($B8,Drivers!$D$10:$H$10,FALSE),0),0)</f>
        <v>0</v>
      </c>
      <c r="BD8" s="252">
        <f>IFERROR(VLOOKUP(BD$3,Drivers!$D$10:$H$19,MATCH($B8,Drivers!$D$10:$H$10,FALSE),0),0)</f>
        <v>0</v>
      </c>
      <c r="BE8" s="252">
        <f>IFERROR(VLOOKUP(BE$3,Drivers!$D$10:$H$19,MATCH($B8,Drivers!$D$10:$H$10,FALSE),0),0)</f>
        <v>0</v>
      </c>
      <c r="BF8" s="253">
        <f>IFERROR(VLOOKUP(BF$3,Drivers!$D$10:$H$19,MATCH($B8,Drivers!$D$10:$H$10,FALSE),0),0)</f>
        <v>0</v>
      </c>
      <c r="BG8" s="251">
        <f>IFERROR(VLOOKUP(BG$3,Drivers!$D$10:$H$19,MATCH($B8,Drivers!$D$10:$H$10,FALSE),0),0)</f>
        <v>0</v>
      </c>
      <c r="BH8" s="252">
        <f>IFERROR(VLOOKUP(BH$3,Drivers!$D$10:$H$19,MATCH($B8,Drivers!$D$10:$H$10,FALSE),0),0)</f>
        <v>0</v>
      </c>
      <c r="BI8" s="252">
        <f>IFERROR(VLOOKUP(BI$3,Drivers!$D$10:$H$19,MATCH($B8,Drivers!$D$10:$H$10,FALSE),0),0)</f>
        <v>0</v>
      </c>
      <c r="BJ8" s="252">
        <f>IFERROR(VLOOKUP(BJ$3,Drivers!$D$10:$H$19,MATCH($B8,Drivers!$D$10:$H$10,FALSE),0),0)</f>
        <v>0</v>
      </c>
      <c r="BK8" s="252">
        <f>IFERROR(VLOOKUP(BK$3,Drivers!$D$10:$H$19,MATCH($B8,Drivers!$D$10:$H$10,FALSE),0),0)</f>
        <v>0</v>
      </c>
      <c r="BL8" s="252">
        <f>IFERROR(VLOOKUP(BL$3,Drivers!$D$10:$H$19,MATCH($B8,Drivers!$D$10:$H$10,FALSE),0),0)</f>
        <v>0</v>
      </c>
      <c r="BM8" s="252">
        <f>IFERROR(VLOOKUP(BM$3,Drivers!$D$10:$H$19,MATCH($B8,Drivers!$D$10:$H$10,FALSE),0),0)</f>
        <v>0</v>
      </c>
      <c r="BN8" s="252">
        <f>IFERROR(VLOOKUP(BN$3,Drivers!$D$10:$H$19,MATCH($B8,Drivers!$D$10:$H$10,FALSE),0),0)</f>
        <v>0</v>
      </c>
      <c r="BO8" s="252">
        <f>IFERROR(VLOOKUP(BO$3,Drivers!$D$10:$H$19,MATCH($B8,Drivers!$D$10:$H$10,FALSE),0),0)</f>
        <v>0</v>
      </c>
      <c r="BP8" s="252">
        <f>IFERROR(VLOOKUP(BP$3,Drivers!$D$10:$H$19,MATCH($B8,Drivers!$D$10:$H$10,FALSE),0),0)</f>
        <v>0</v>
      </c>
      <c r="BQ8" s="252">
        <f>IFERROR(VLOOKUP(BQ$3,Drivers!$D$10:$H$19,MATCH($B8,Drivers!$D$10:$H$10,FALSE),0),0)</f>
        <v>0</v>
      </c>
      <c r="BR8" s="253">
        <f>IFERROR(VLOOKUP(BR$3,Drivers!$D$10:$H$19,MATCH($B8,Drivers!$D$10:$H$10,FALSE),0),0)</f>
        <v>0</v>
      </c>
      <c r="BS8" s="46"/>
    </row>
    <row r="9" spans="1:75" s="300" customFormat="1" x14ac:dyDescent="0.25">
      <c r="A9" s="46"/>
      <c r="B9" s="98" t="s">
        <v>24</v>
      </c>
      <c r="C9" s="46"/>
      <c r="D9" s="48"/>
      <c r="E9" s="300">
        <f t="shared" si="1"/>
        <v>1000</v>
      </c>
      <c r="F9" s="300">
        <f t="shared" si="2"/>
        <v>0</v>
      </c>
      <c r="G9" s="300">
        <f t="shared" si="3"/>
        <v>500</v>
      </c>
      <c r="H9" s="300">
        <f t="shared" si="4"/>
        <v>0</v>
      </c>
      <c r="I9" s="300">
        <f t="shared" si="5"/>
        <v>0</v>
      </c>
      <c r="J9" s="46"/>
      <c r="K9" s="46">
        <f>SUM(K7:K8)</f>
        <v>500</v>
      </c>
      <c r="L9" s="46">
        <f t="shared" ref="L9:BR9" si="6">SUM(L7:L8)</f>
        <v>0</v>
      </c>
      <c r="M9" s="46">
        <f t="shared" si="6"/>
        <v>0</v>
      </c>
      <c r="N9" s="46">
        <f t="shared" si="6"/>
        <v>0</v>
      </c>
      <c r="O9" s="46">
        <f t="shared" si="6"/>
        <v>0</v>
      </c>
      <c r="P9" s="46">
        <f t="shared" si="6"/>
        <v>0</v>
      </c>
      <c r="Q9" s="46">
        <f t="shared" si="6"/>
        <v>0</v>
      </c>
      <c r="R9" s="46">
        <f t="shared" si="6"/>
        <v>0</v>
      </c>
      <c r="S9" s="46">
        <f t="shared" si="6"/>
        <v>0</v>
      </c>
      <c r="T9" s="46">
        <f t="shared" si="6"/>
        <v>0</v>
      </c>
      <c r="U9" s="46">
        <f t="shared" si="6"/>
        <v>0</v>
      </c>
      <c r="V9" s="300">
        <f t="shared" si="6"/>
        <v>500</v>
      </c>
      <c r="W9" s="46">
        <f t="shared" si="6"/>
        <v>0</v>
      </c>
      <c r="X9" s="46">
        <f t="shared" si="6"/>
        <v>0</v>
      </c>
      <c r="Y9" s="46">
        <f t="shared" si="6"/>
        <v>0</v>
      </c>
      <c r="Z9" s="46">
        <f t="shared" si="6"/>
        <v>0</v>
      </c>
      <c r="AA9" s="46">
        <f t="shared" si="6"/>
        <v>0</v>
      </c>
      <c r="AB9" s="46">
        <f t="shared" si="6"/>
        <v>0</v>
      </c>
      <c r="AC9" s="46">
        <f t="shared" si="6"/>
        <v>0</v>
      </c>
      <c r="AD9" s="46">
        <f t="shared" si="6"/>
        <v>0</v>
      </c>
      <c r="AE9" s="46">
        <f t="shared" si="6"/>
        <v>0</v>
      </c>
      <c r="AF9" s="46">
        <f t="shared" si="6"/>
        <v>0</v>
      </c>
      <c r="AG9" s="46">
        <f t="shared" si="6"/>
        <v>0</v>
      </c>
      <c r="AH9" s="300">
        <f t="shared" si="6"/>
        <v>0</v>
      </c>
      <c r="AI9" s="46">
        <f t="shared" si="6"/>
        <v>0</v>
      </c>
      <c r="AJ9" s="46">
        <f t="shared" si="6"/>
        <v>0</v>
      </c>
      <c r="AK9" s="46">
        <f t="shared" si="6"/>
        <v>0</v>
      </c>
      <c r="AL9" s="46">
        <f t="shared" si="6"/>
        <v>0</v>
      </c>
      <c r="AM9" s="46">
        <f t="shared" si="6"/>
        <v>0</v>
      </c>
      <c r="AN9" s="46">
        <f t="shared" si="6"/>
        <v>500</v>
      </c>
      <c r="AO9" s="46">
        <f t="shared" si="6"/>
        <v>0</v>
      </c>
      <c r="AP9" s="46">
        <f t="shared" si="6"/>
        <v>0</v>
      </c>
      <c r="AQ9" s="46">
        <f t="shared" si="6"/>
        <v>0</v>
      </c>
      <c r="AR9" s="46">
        <f t="shared" si="6"/>
        <v>0</v>
      </c>
      <c r="AS9" s="46">
        <f t="shared" si="6"/>
        <v>0</v>
      </c>
      <c r="AT9" s="300">
        <f t="shared" si="6"/>
        <v>0</v>
      </c>
      <c r="AU9" s="46">
        <f t="shared" si="6"/>
        <v>0</v>
      </c>
      <c r="AV9" s="46">
        <f t="shared" si="6"/>
        <v>0</v>
      </c>
      <c r="AW9" s="46">
        <f t="shared" si="6"/>
        <v>0</v>
      </c>
      <c r="AX9" s="46">
        <f t="shared" si="6"/>
        <v>0</v>
      </c>
      <c r="AY9" s="46">
        <f t="shared" si="6"/>
        <v>0</v>
      </c>
      <c r="AZ9" s="46">
        <f t="shared" si="6"/>
        <v>0</v>
      </c>
      <c r="BA9" s="46">
        <f t="shared" si="6"/>
        <v>0</v>
      </c>
      <c r="BB9" s="46">
        <f t="shared" si="6"/>
        <v>0</v>
      </c>
      <c r="BC9" s="46">
        <f t="shared" si="6"/>
        <v>0</v>
      </c>
      <c r="BD9" s="46">
        <f t="shared" si="6"/>
        <v>0</v>
      </c>
      <c r="BE9" s="46">
        <f t="shared" si="6"/>
        <v>0</v>
      </c>
      <c r="BF9" s="300">
        <f t="shared" si="6"/>
        <v>0</v>
      </c>
      <c r="BG9" s="46">
        <f t="shared" si="6"/>
        <v>0</v>
      </c>
      <c r="BH9" s="46">
        <f t="shared" si="6"/>
        <v>0</v>
      </c>
      <c r="BI9" s="46">
        <f t="shared" si="6"/>
        <v>0</v>
      </c>
      <c r="BJ9" s="46">
        <f t="shared" si="6"/>
        <v>0</v>
      </c>
      <c r="BK9" s="46">
        <f t="shared" si="6"/>
        <v>0</v>
      </c>
      <c r="BL9" s="46">
        <f t="shared" si="6"/>
        <v>0</v>
      </c>
      <c r="BM9" s="46">
        <f t="shared" si="6"/>
        <v>0</v>
      </c>
      <c r="BN9" s="46">
        <f t="shared" si="6"/>
        <v>0</v>
      </c>
      <c r="BO9" s="46">
        <f t="shared" si="6"/>
        <v>0</v>
      </c>
      <c r="BP9" s="46">
        <f t="shared" si="6"/>
        <v>0</v>
      </c>
      <c r="BQ9" s="46">
        <f t="shared" si="6"/>
        <v>0</v>
      </c>
      <c r="BR9" s="300">
        <f t="shared" si="6"/>
        <v>0</v>
      </c>
      <c r="BS9" s="46"/>
    </row>
    <row r="10" spans="1:75" x14ac:dyDescent="0.25">
      <c r="B10" s="52" t="str">
        <f>Drivers!E10</f>
        <v>Preferred</v>
      </c>
      <c r="C10" s="46"/>
      <c r="D10" s="46">
        <f>IF(ISERROR(HLOOKUP(D$3,#REF!,17,FALSE)),0, HLOOKUP(D$3,#REF!,17,FALSE))</f>
        <v>0</v>
      </c>
      <c r="E10" s="53">
        <f t="shared" si="1"/>
        <v>100</v>
      </c>
      <c r="F10" s="53">
        <f t="shared" si="2"/>
        <v>150</v>
      </c>
      <c r="G10" s="53">
        <f t="shared" si="3"/>
        <v>0</v>
      </c>
      <c r="H10" s="53">
        <f t="shared" si="4"/>
        <v>150</v>
      </c>
      <c r="I10" s="53">
        <f t="shared" si="5"/>
        <v>0</v>
      </c>
      <c r="J10" s="46"/>
      <c r="K10" s="54">
        <f>IFERROR(VLOOKUP(K$3,Drivers!$D$10:$H$19,MATCH($B10,Drivers!$D$10:$H$10,FALSE),0),0)</f>
        <v>0</v>
      </c>
      <c r="L10" s="271">
        <f>IFERROR(VLOOKUP(L$3,Drivers!$D$10:$H$19,MATCH($B10,Drivers!$D$10:$H$10,FALSE),0),0)</f>
        <v>0</v>
      </c>
      <c r="M10" s="271">
        <f>IFERROR(VLOOKUP(M$3,Drivers!$D$10:$H$19,MATCH($B10,Drivers!$D$10:$H$10,FALSE),0),0)</f>
        <v>0</v>
      </c>
      <c r="N10" s="271">
        <f>IFERROR(VLOOKUP(N$3,Drivers!$D$10:$H$19,MATCH($B10,Drivers!$D$10:$H$10,FALSE),0),0)</f>
        <v>0</v>
      </c>
      <c r="O10" s="271">
        <f>IFERROR(VLOOKUP(O$3,Drivers!$D$10:$H$19,MATCH($B10,Drivers!$D$10:$H$10,FALSE),0),0)</f>
        <v>0</v>
      </c>
      <c r="P10" s="271">
        <f>IFERROR(VLOOKUP(P$3,Drivers!$D$10:$H$19,MATCH($B10,Drivers!$D$10:$H$10,FALSE),0),0)</f>
        <v>100</v>
      </c>
      <c r="Q10" s="271">
        <f>IFERROR(VLOOKUP(Q$3,Drivers!$D$10:$H$19,MATCH($B10,Drivers!$D$10:$H$10,FALSE),0),0)</f>
        <v>0</v>
      </c>
      <c r="R10" s="271">
        <f>IFERROR(VLOOKUP(R$3,Drivers!$D$10:$H$19,MATCH($B10,Drivers!$D$10:$H$10,FALSE),0),0)</f>
        <v>0</v>
      </c>
      <c r="S10" s="271">
        <f>IFERROR(VLOOKUP(S$3,Drivers!$D$10:$H$19,MATCH($B10,Drivers!$D$10:$H$10,FALSE),0),0)</f>
        <v>0</v>
      </c>
      <c r="T10" s="271">
        <f>IFERROR(VLOOKUP(T$3,Drivers!$D$10:$H$19,MATCH($B10,Drivers!$D$10:$H$10,FALSE),0),0)</f>
        <v>0</v>
      </c>
      <c r="U10" s="271">
        <f>IFERROR(VLOOKUP(U$3,Drivers!$D$10:$H$19,MATCH($B10,Drivers!$D$10:$H$10,FALSE),0),0)</f>
        <v>0</v>
      </c>
      <c r="V10" s="308">
        <f>IFERROR(VLOOKUP(V$3,Drivers!$D$10:$H$19,MATCH($B10,Drivers!$D$10:$H$10,FALSE),0),0)</f>
        <v>0</v>
      </c>
      <c r="W10" s="270">
        <f>IFERROR(VLOOKUP(W$3,Drivers!$D$10:$H$19,MATCH($B10,Drivers!$D$10:$H$10,FALSE),0),0)</f>
        <v>0</v>
      </c>
      <c r="X10" s="271">
        <f>IFERROR(VLOOKUP(X$3,Drivers!$D$10:$H$19,MATCH($B10,Drivers!$D$10:$H$10,FALSE),0),0)</f>
        <v>0</v>
      </c>
      <c r="Y10" s="271">
        <f>IFERROR(VLOOKUP(Y$3,Drivers!$D$10:$H$19,MATCH($B10,Drivers!$D$10:$H$10,FALSE),0),0)</f>
        <v>0</v>
      </c>
      <c r="Z10" s="271">
        <f>IFERROR(VLOOKUP(Z$3,Drivers!$D$10:$H$19,MATCH($B10,Drivers!$D$10:$H$10,FALSE),0),0)</f>
        <v>0</v>
      </c>
      <c r="AA10" s="271">
        <f>IFERROR(VLOOKUP(AA$3,Drivers!$D$10:$H$19,MATCH($B10,Drivers!$D$10:$H$10,FALSE),0),0)</f>
        <v>0</v>
      </c>
      <c r="AB10" s="271">
        <f>IFERROR(VLOOKUP(AB$3,Drivers!$D$10:$H$19,MATCH($B10,Drivers!$D$10:$H$10,FALSE),0),0)</f>
        <v>0</v>
      </c>
      <c r="AC10" s="271">
        <f>IFERROR(VLOOKUP(AC$3,Drivers!$D$10:$H$19,MATCH($B10,Drivers!$D$10:$H$10,FALSE),0),0)</f>
        <v>0</v>
      </c>
      <c r="AD10" s="271">
        <f>IFERROR(VLOOKUP(AD$3,Drivers!$D$10:$H$19,MATCH($B10,Drivers!$D$10:$H$10,FALSE),0),0)</f>
        <v>0</v>
      </c>
      <c r="AE10" s="271">
        <f>IFERROR(VLOOKUP(AE$3,Drivers!$D$10:$H$19,MATCH($B10,Drivers!$D$10:$H$10,FALSE),0),0)</f>
        <v>0</v>
      </c>
      <c r="AF10" s="271">
        <f>IFERROR(VLOOKUP(AF$3,Drivers!$D$10:$H$19,MATCH($B10,Drivers!$D$10:$H$10,FALSE),0),0)</f>
        <v>0</v>
      </c>
      <c r="AG10" s="271">
        <f>IFERROR(VLOOKUP(AG$3,Drivers!$D$10:$H$19,MATCH($B10,Drivers!$D$10:$H$10,FALSE),0),0)</f>
        <v>0</v>
      </c>
      <c r="AH10" s="308">
        <f>IFERROR(VLOOKUP(AH$3,Drivers!$D$10:$H$19,MATCH($B10,Drivers!$D$10:$H$10,FALSE),0),0)</f>
        <v>150</v>
      </c>
      <c r="AI10" s="270">
        <f>IFERROR(VLOOKUP(AI$3,Drivers!$D$10:$H$19,MATCH($B10,Drivers!$D$10:$H$10,FALSE),0),0)</f>
        <v>0</v>
      </c>
      <c r="AJ10" s="271">
        <f>IFERROR(VLOOKUP(AJ$3,Drivers!$D$10:$H$19,MATCH($B10,Drivers!$D$10:$H$10,FALSE),0),0)</f>
        <v>0</v>
      </c>
      <c r="AK10" s="271">
        <f>IFERROR(VLOOKUP(AK$3,Drivers!$D$10:$H$19,MATCH($B10,Drivers!$D$10:$H$10,FALSE),0),0)</f>
        <v>0</v>
      </c>
      <c r="AL10" s="271">
        <f>IFERROR(VLOOKUP(AL$3,Drivers!$D$10:$H$19,MATCH($B10,Drivers!$D$10:$H$10,FALSE),0),0)</f>
        <v>0</v>
      </c>
      <c r="AM10" s="271">
        <f>IFERROR(VLOOKUP(AM$3,Drivers!$D$10:$H$19,MATCH($B10,Drivers!$D$10:$H$10,FALSE),0),0)</f>
        <v>0</v>
      </c>
      <c r="AN10" s="271">
        <f>IFERROR(VLOOKUP(AN$3,Drivers!$D$10:$H$19,MATCH($B10,Drivers!$D$10:$H$10,FALSE),0),0)</f>
        <v>0</v>
      </c>
      <c r="AO10" s="271">
        <f>IFERROR(VLOOKUP(AO$3,Drivers!$D$10:$H$19,MATCH($B10,Drivers!$D$10:$H$10,FALSE),0),0)</f>
        <v>0</v>
      </c>
      <c r="AP10" s="271">
        <f>IFERROR(VLOOKUP(AP$3,Drivers!$D$10:$H$19,MATCH($B10,Drivers!$D$10:$H$10,FALSE),0),0)</f>
        <v>0</v>
      </c>
      <c r="AQ10" s="271">
        <f>IFERROR(VLOOKUP(AQ$3,Drivers!$D$10:$H$19,MATCH($B10,Drivers!$D$10:$H$10,FALSE),0),0)</f>
        <v>0</v>
      </c>
      <c r="AR10" s="271">
        <f>IFERROR(VLOOKUP(AR$3,Drivers!$D$10:$H$19,MATCH($B10,Drivers!$D$10:$H$10,FALSE),0),0)</f>
        <v>0</v>
      </c>
      <c r="AS10" s="271">
        <f>IFERROR(VLOOKUP(AS$3,Drivers!$D$10:$H$19,MATCH($B10,Drivers!$D$10:$H$10,FALSE),0),0)</f>
        <v>0</v>
      </c>
      <c r="AT10" s="308">
        <f>IFERROR(VLOOKUP(AT$3,Drivers!$D$10:$H$19,MATCH($B10,Drivers!$D$10:$H$10,FALSE),0),0)</f>
        <v>0</v>
      </c>
      <c r="AU10" s="270">
        <f>IFERROR(VLOOKUP(AU$3,Drivers!$D$10:$H$19,MATCH($B10,Drivers!$D$10:$H$10,FALSE),0),0)</f>
        <v>0</v>
      </c>
      <c r="AV10" s="271">
        <f>IFERROR(VLOOKUP(AV$3,Drivers!$D$10:$H$19,MATCH($B10,Drivers!$D$10:$H$10,FALSE),0),0)</f>
        <v>0</v>
      </c>
      <c r="AW10" s="271">
        <f>IFERROR(VLOOKUP(AW$3,Drivers!$D$10:$H$19,MATCH($B10,Drivers!$D$10:$H$10,FALSE),0),0)</f>
        <v>0</v>
      </c>
      <c r="AX10" s="271">
        <f>IFERROR(VLOOKUP(AX$3,Drivers!$D$10:$H$19,MATCH($B10,Drivers!$D$10:$H$10,FALSE),0),0)</f>
        <v>0</v>
      </c>
      <c r="AY10" s="271">
        <f>IFERROR(VLOOKUP(AY$3,Drivers!$D$10:$H$19,MATCH($B10,Drivers!$D$10:$H$10,FALSE),0),0)</f>
        <v>0</v>
      </c>
      <c r="AZ10" s="271">
        <f>IFERROR(VLOOKUP(AZ$3,Drivers!$D$10:$H$19,MATCH($B10,Drivers!$D$10:$H$10,FALSE),0),0)</f>
        <v>150</v>
      </c>
      <c r="BA10" s="271">
        <f>IFERROR(VLOOKUP(BA$3,Drivers!$D$10:$H$19,MATCH($B10,Drivers!$D$10:$H$10,FALSE),0),0)</f>
        <v>0</v>
      </c>
      <c r="BB10" s="271">
        <f>IFERROR(VLOOKUP(BB$3,Drivers!$D$10:$H$19,MATCH($B10,Drivers!$D$10:$H$10,FALSE),0),0)</f>
        <v>0</v>
      </c>
      <c r="BC10" s="271">
        <f>IFERROR(VLOOKUP(BC$3,Drivers!$D$10:$H$19,MATCH($B10,Drivers!$D$10:$H$10,FALSE),0),0)</f>
        <v>0</v>
      </c>
      <c r="BD10" s="271">
        <f>IFERROR(VLOOKUP(BD$3,Drivers!$D$10:$H$19,MATCH($B10,Drivers!$D$10:$H$10,FALSE),0),0)</f>
        <v>0</v>
      </c>
      <c r="BE10" s="271">
        <f>IFERROR(VLOOKUP(BE$3,Drivers!$D$10:$H$19,MATCH($B10,Drivers!$D$10:$H$10,FALSE),0),0)</f>
        <v>0</v>
      </c>
      <c r="BF10" s="308">
        <f>IFERROR(VLOOKUP(BF$3,Drivers!$D$10:$H$19,MATCH($B10,Drivers!$D$10:$H$10,FALSE),0),0)</f>
        <v>0</v>
      </c>
      <c r="BG10" s="270">
        <f>IFERROR(VLOOKUP(BG$3,Drivers!$D$10:$H$19,MATCH($B10,Drivers!$D$10:$H$10,FALSE),0),0)</f>
        <v>0</v>
      </c>
      <c r="BH10" s="271">
        <f>IFERROR(VLOOKUP(BH$3,Drivers!$D$10:$H$19,MATCH($B10,Drivers!$D$10:$H$10,FALSE),0),0)</f>
        <v>0</v>
      </c>
      <c r="BI10" s="271">
        <f>IFERROR(VLOOKUP(BI$3,Drivers!$D$10:$H$19,MATCH($B10,Drivers!$D$10:$H$10,FALSE),0),0)</f>
        <v>0</v>
      </c>
      <c r="BJ10" s="271">
        <f>IFERROR(VLOOKUP(BJ$3,Drivers!$D$10:$H$19,MATCH($B10,Drivers!$D$10:$H$10,FALSE),0),0)</f>
        <v>0</v>
      </c>
      <c r="BK10" s="271">
        <f>IFERROR(VLOOKUP(BK$3,Drivers!$D$10:$H$19,MATCH($B10,Drivers!$D$10:$H$10,FALSE),0),0)</f>
        <v>0</v>
      </c>
      <c r="BL10" s="271">
        <f>IFERROR(VLOOKUP(BL$3,Drivers!$D$10:$H$19,MATCH($B10,Drivers!$D$10:$H$10,FALSE),0),0)</f>
        <v>0</v>
      </c>
      <c r="BM10" s="271">
        <f>IFERROR(VLOOKUP(BM$3,Drivers!$D$10:$H$19,MATCH($B10,Drivers!$D$10:$H$10,FALSE),0),0)</f>
        <v>0</v>
      </c>
      <c r="BN10" s="271">
        <f>IFERROR(VLOOKUP(BN$3,Drivers!$D$10:$H$19,MATCH($B10,Drivers!$D$10:$H$10,FALSE),0),0)</f>
        <v>0</v>
      </c>
      <c r="BO10" s="271">
        <f>IFERROR(VLOOKUP(BO$3,Drivers!$D$10:$H$19,MATCH($B10,Drivers!$D$10:$H$10,FALSE),0),0)</f>
        <v>0</v>
      </c>
      <c r="BP10" s="271">
        <f>IFERROR(VLOOKUP(BP$3,Drivers!$D$10:$H$19,MATCH($B10,Drivers!$D$10:$H$10,FALSE),0),0)</f>
        <v>0</v>
      </c>
      <c r="BQ10" s="271">
        <f>IFERROR(VLOOKUP(BQ$3,Drivers!$D$10:$H$19,MATCH($B10,Drivers!$D$10:$H$10,FALSE),0),0)</f>
        <v>0</v>
      </c>
      <c r="BR10" s="308">
        <f>IFERROR(VLOOKUP(BR$3,Drivers!$D$10:$H$19,MATCH($B10,Drivers!$D$10:$H$10,FALSE),0),0)</f>
        <v>0</v>
      </c>
      <c r="BS10" s="46"/>
      <c r="BU10" s="50"/>
      <c r="BV10" s="50"/>
    </row>
    <row r="11" spans="1:75" x14ac:dyDescent="0.25">
      <c r="B11" s="58" t="str">
        <f>Drivers!F10</f>
        <v>Common</v>
      </c>
      <c r="C11" s="46"/>
      <c r="D11" s="46">
        <f>IF(ISERROR(HLOOKUP(D$3,#REF!,18,FALSE)),0, HLOOKUP(D$3,#REF!,18,FALSE))</f>
        <v>0</v>
      </c>
      <c r="E11" s="59">
        <f t="shared" si="1"/>
        <v>250</v>
      </c>
      <c r="F11" s="59">
        <f t="shared" si="2"/>
        <v>300</v>
      </c>
      <c r="G11" s="59">
        <f t="shared" si="3"/>
        <v>0</v>
      </c>
      <c r="H11" s="59">
        <f t="shared" si="4"/>
        <v>400</v>
      </c>
      <c r="I11" s="59">
        <f t="shared" si="5"/>
        <v>0</v>
      </c>
      <c r="J11" s="46"/>
      <c r="K11" s="60">
        <f>IFERROR(VLOOKUP(K$3,Drivers!$D$10:$H$19,MATCH($B11,Drivers!$D$10:$H$10,FALSE),0),0)</f>
        <v>0</v>
      </c>
      <c r="L11" s="310">
        <f>IFERROR(VLOOKUP(L$3,Drivers!$D$10:$H$19,MATCH($B11,Drivers!$D$10:$H$10,FALSE),0),0)</f>
        <v>0</v>
      </c>
      <c r="M11" s="310">
        <f>IFERROR(VLOOKUP(M$3,Drivers!$D$10:$H$19,MATCH($B11,Drivers!$D$10:$H$10,FALSE),0),0)</f>
        <v>0</v>
      </c>
      <c r="N11" s="310">
        <f>IFERROR(VLOOKUP(N$3,Drivers!$D$10:$H$19,MATCH($B11,Drivers!$D$10:$H$10,FALSE),0),0)</f>
        <v>0</v>
      </c>
      <c r="O11" s="310">
        <f>IFERROR(VLOOKUP(O$3,Drivers!$D$10:$H$19,MATCH($B11,Drivers!$D$10:$H$10,FALSE),0),0)</f>
        <v>0</v>
      </c>
      <c r="P11" s="310">
        <f>IFERROR(VLOOKUP(P$3,Drivers!$D$10:$H$19,MATCH($B11,Drivers!$D$10:$H$10,FALSE),0),0)</f>
        <v>250</v>
      </c>
      <c r="Q11" s="310">
        <f>IFERROR(VLOOKUP(Q$3,Drivers!$D$10:$H$19,MATCH($B11,Drivers!$D$10:$H$10,FALSE),0),0)</f>
        <v>0</v>
      </c>
      <c r="R11" s="310">
        <f>IFERROR(VLOOKUP(R$3,Drivers!$D$10:$H$19,MATCH($B11,Drivers!$D$10:$H$10,FALSE),0),0)</f>
        <v>0</v>
      </c>
      <c r="S11" s="310">
        <f>IFERROR(VLOOKUP(S$3,Drivers!$D$10:$H$19,MATCH($B11,Drivers!$D$10:$H$10,FALSE),0),0)</f>
        <v>0</v>
      </c>
      <c r="T11" s="310">
        <f>IFERROR(VLOOKUP(T$3,Drivers!$D$10:$H$19,MATCH($B11,Drivers!$D$10:$H$10,FALSE),0),0)</f>
        <v>0</v>
      </c>
      <c r="U11" s="310">
        <f>IFERROR(VLOOKUP(U$3,Drivers!$D$10:$H$19,MATCH($B11,Drivers!$D$10:$H$10,FALSE),0),0)</f>
        <v>0</v>
      </c>
      <c r="V11" s="301">
        <f>IFERROR(VLOOKUP(V$3,Drivers!$D$10:$H$19,MATCH($B11,Drivers!$D$10:$H$10,FALSE),0),0)</f>
        <v>0</v>
      </c>
      <c r="W11" s="309">
        <f>IFERROR(VLOOKUP(W$3,Drivers!$D$10:$H$19,MATCH($B11,Drivers!$D$10:$H$10,FALSE),0),0)</f>
        <v>0</v>
      </c>
      <c r="X11" s="310">
        <f>IFERROR(VLOOKUP(X$3,Drivers!$D$10:$H$19,MATCH($B11,Drivers!$D$10:$H$10,FALSE),0),0)</f>
        <v>0</v>
      </c>
      <c r="Y11" s="310">
        <f>IFERROR(VLOOKUP(Y$3,Drivers!$D$10:$H$19,MATCH($B11,Drivers!$D$10:$H$10,FALSE),0),0)</f>
        <v>0</v>
      </c>
      <c r="Z11" s="310">
        <f>IFERROR(VLOOKUP(Z$3,Drivers!$D$10:$H$19,MATCH($B11,Drivers!$D$10:$H$10,FALSE),0),0)</f>
        <v>0</v>
      </c>
      <c r="AA11" s="310">
        <f>IFERROR(VLOOKUP(AA$3,Drivers!$D$10:$H$19,MATCH($B11,Drivers!$D$10:$H$10,FALSE),0),0)</f>
        <v>0</v>
      </c>
      <c r="AB11" s="310">
        <f>IFERROR(VLOOKUP(AB$3,Drivers!$D$10:$H$19,MATCH($B11,Drivers!$D$10:$H$10,FALSE),0),0)</f>
        <v>0</v>
      </c>
      <c r="AC11" s="310">
        <f>IFERROR(VLOOKUP(AC$3,Drivers!$D$10:$H$19,MATCH($B11,Drivers!$D$10:$H$10,FALSE),0),0)</f>
        <v>0</v>
      </c>
      <c r="AD11" s="310">
        <f>IFERROR(VLOOKUP(AD$3,Drivers!$D$10:$H$19,MATCH($B11,Drivers!$D$10:$H$10,FALSE),0),0)</f>
        <v>0</v>
      </c>
      <c r="AE11" s="310">
        <f>IFERROR(VLOOKUP(AE$3,Drivers!$D$10:$H$19,MATCH($B11,Drivers!$D$10:$H$10,FALSE),0),0)</f>
        <v>0</v>
      </c>
      <c r="AF11" s="310">
        <f>IFERROR(VLOOKUP(AF$3,Drivers!$D$10:$H$19,MATCH($B11,Drivers!$D$10:$H$10,FALSE),0),0)</f>
        <v>0</v>
      </c>
      <c r="AG11" s="310">
        <f>IFERROR(VLOOKUP(AG$3,Drivers!$D$10:$H$19,MATCH($B11,Drivers!$D$10:$H$10,FALSE),0),0)</f>
        <v>0</v>
      </c>
      <c r="AH11" s="301">
        <f>IFERROR(VLOOKUP(AH$3,Drivers!$D$10:$H$19,MATCH($B11,Drivers!$D$10:$H$10,FALSE),0),0)</f>
        <v>300</v>
      </c>
      <c r="AI11" s="309">
        <f>IFERROR(VLOOKUP(AI$3,Drivers!$D$10:$H$19,MATCH($B11,Drivers!$D$10:$H$10,FALSE),0),0)</f>
        <v>0</v>
      </c>
      <c r="AJ11" s="310">
        <f>IFERROR(VLOOKUP(AJ$3,Drivers!$D$10:$H$19,MATCH($B11,Drivers!$D$10:$H$10,FALSE),0),0)</f>
        <v>0</v>
      </c>
      <c r="AK11" s="310">
        <f>IFERROR(VLOOKUP(AK$3,Drivers!$D$10:$H$19,MATCH($B11,Drivers!$D$10:$H$10,FALSE),0),0)</f>
        <v>0</v>
      </c>
      <c r="AL11" s="310">
        <f>IFERROR(VLOOKUP(AL$3,Drivers!$D$10:$H$19,MATCH($B11,Drivers!$D$10:$H$10,FALSE),0),0)</f>
        <v>0</v>
      </c>
      <c r="AM11" s="310">
        <f>IFERROR(VLOOKUP(AM$3,Drivers!$D$10:$H$19,MATCH($B11,Drivers!$D$10:$H$10,FALSE),0),0)</f>
        <v>0</v>
      </c>
      <c r="AN11" s="310">
        <f>IFERROR(VLOOKUP(AN$3,Drivers!$D$10:$H$19,MATCH($B11,Drivers!$D$10:$H$10,FALSE),0),0)</f>
        <v>0</v>
      </c>
      <c r="AO11" s="310">
        <f>IFERROR(VLOOKUP(AO$3,Drivers!$D$10:$H$19,MATCH($B11,Drivers!$D$10:$H$10,FALSE),0),0)</f>
        <v>0</v>
      </c>
      <c r="AP11" s="310">
        <f>IFERROR(VLOOKUP(AP$3,Drivers!$D$10:$H$19,MATCH($B11,Drivers!$D$10:$H$10,FALSE),0),0)</f>
        <v>0</v>
      </c>
      <c r="AQ11" s="310">
        <f>IFERROR(VLOOKUP(AQ$3,Drivers!$D$10:$H$19,MATCH($B11,Drivers!$D$10:$H$10,FALSE),0),0)</f>
        <v>0</v>
      </c>
      <c r="AR11" s="310">
        <f>IFERROR(VLOOKUP(AR$3,Drivers!$D$10:$H$19,MATCH($B11,Drivers!$D$10:$H$10,FALSE),0),0)</f>
        <v>0</v>
      </c>
      <c r="AS11" s="310">
        <f>IFERROR(VLOOKUP(AS$3,Drivers!$D$10:$H$19,MATCH($B11,Drivers!$D$10:$H$10,FALSE),0),0)</f>
        <v>0</v>
      </c>
      <c r="AT11" s="301">
        <f>IFERROR(VLOOKUP(AT$3,Drivers!$D$10:$H$19,MATCH($B11,Drivers!$D$10:$H$10,FALSE),0),0)</f>
        <v>0</v>
      </c>
      <c r="AU11" s="309">
        <f>IFERROR(VLOOKUP(AU$3,Drivers!$D$10:$H$19,MATCH($B11,Drivers!$D$10:$H$10,FALSE),0),0)</f>
        <v>0</v>
      </c>
      <c r="AV11" s="310">
        <f>IFERROR(VLOOKUP(AV$3,Drivers!$D$10:$H$19,MATCH($B11,Drivers!$D$10:$H$10,FALSE),0),0)</f>
        <v>0</v>
      </c>
      <c r="AW11" s="310">
        <f>IFERROR(VLOOKUP(AW$3,Drivers!$D$10:$H$19,MATCH($B11,Drivers!$D$10:$H$10,FALSE),0),0)</f>
        <v>0</v>
      </c>
      <c r="AX11" s="310">
        <f>IFERROR(VLOOKUP(AX$3,Drivers!$D$10:$H$19,MATCH($B11,Drivers!$D$10:$H$10,FALSE),0),0)</f>
        <v>0</v>
      </c>
      <c r="AY11" s="310">
        <f>IFERROR(VLOOKUP(AY$3,Drivers!$D$10:$H$19,MATCH($B11,Drivers!$D$10:$H$10,FALSE),0),0)</f>
        <v>0</v>
      </c>
      <c r="AZ11" s="310">
        <f>IFERROR(VLOOKUP(AZ$3,Drivers!$D$10:$H$19,MATCH($B11,Drivers!$D$10:$H$10,FALSE),0),0)</f>
        <v>400</v>
      </c>
      <c r="BA11" s="310">
        <f>IFERROR(VLOOKUP(BA$3,Drivers!$D$10:$H$19,MATCH($B11,Drivers!$D$10:$H$10,FALSE),0),0)</f>
        <v>0</v>
      </c>
      <c r="BB11" s="310">
        <f>IFERROR(VLOOKUP(BB$3,Drivers!$D$10:$H$19,MATCH($B11,Drivers!$D$10:$H$10,FALSE),0),0)</f>
        <v>0</v>
      </c>
      <c r="BC11" s="310">
        <f>IFERROR(VLOOKUP(BC$3,Drivers!$D$10:$H$19,MATCH($B11,Drivers!$D$10:$H$10,FALSE),0),0)</f>
        <v>0</v>
      </c>
      <c r="BD11" s="310">
        <f>IFERROR(VLOOKUP(BD$3,Drivers!$D$10:$H$19,MATCH($B11,Drivers!$D$10:$H$10,FALSE),0),0)</f>
        <v>0</v>
      </c>
      <c r="BE11" s="310">
        <f>IFERROR(VLOOKUP(BE$3,Drivers!$D$10:$H$19,MATCH($B11,Drivers!$D$10:$H$10,FALSE),0),0)</f>
        <v>0</v>
      </c>
      <c r="BF11" s="301">
        <f>IFERROR(VLOOKUP(BF$3,Drivers!$D$10:$H$19,MATCH($B11,Drivers!$D$10:$H$10,FALSE),0),0)</f>
        <v>0</v>
      </c>
      <c r="BG11" s="309">
        <f>IFERROR(VLOOKUP(BG$3,Drivers!$D$10:$H$19,MATCH($B11,Drivers!$D$10:$H$10,FALSE),0),0)</f>
        <v>0</v>
      </c>
      <c r="BH11" s="310">
        <f>IFERROR(VLOOKUP(BH$3,Drivers!$D$10:$H$19,MATCH($B11,Drivers!$D$10:$H$10,FALSE),0),0)</f>
        <v>0</v>
      </c>
      <c r="BI11" s="310">
        <f>IFERROR(VLOOKUP(BI$3,Drivers!$D$10:$H$19,MATCH($B11,Drivers!$D$10:$H$10,FALSE),0),0)</f>
        <v>0</v>
      </c>
      <c r="BJ11" s="310">
        <f>IFERROR(VLOOKUP(BJ$3,Drivers!$D$10:$H$19,MATCH($B11,Drivers!$D$10:$H$10,FALSE),0),0)</f>
        <v>0</v>
      </c>
      <c r="BK11" s="310">
        <f>IFERROR(VLOOKUP(BK$3,Drivers!$D$10:$H$19,MATCH($B11,Drivers!$D$10:$H$10,FALSE),0),0)</f>
        <v>0</v>
      </c>
      <c r="BL11" s="310">
        <f>IFERROR(VLOOKUP(BL$3,Drivers!$D$10:$H$19,MATCH($B11,Drivers!$D$10:$H$10,FALSE),0),0)</f>
        <v>0</v>
      </c>
      <c r="BM11" s="310">
        <f>IFERROR(VLOOKUP(BM$3,Drivers!$D$10:$H$19,MATCH($B11,Drivers!$D$10:$H$10,FALSE),0),0)</f>
        <v>0</v>
      </c>
      <c r="BN11" s="310">
        <f>IFERROR(VLOOKUP(BN$3,Drivers!$D$10:$H$19,MATCH($B11,Drivers!$D$10:$H$10,FALSE),0),0)</f>
        <v>0</v>
      </c>
      <c r="BO11" s="310">
        <f>IFERROR(VLOOKUP(BO$3,Drivers!$D$10:$H$19,MATCH($B11,Drivers!$D$10:$H$10,FALSE),0),0)</f>
        <v>0</v>
      </c>
      <c r="BP11" s="310">
        <f>IFERROR(VLOOKUP(BP$3,Drivers!$D$10:$H$19,MATCH($B11,Drivers!$D$10:$H$10,FALSE),0),0)</f>
        <v>0</v>
      </c>
      <c r="BQ11" s="310">
        <f>IFERROR(VLOOKUP(BQ$3,Drivers!$D$10:$H$19,MATCH($B11,Drivers!$D$10:$H$10,FALSE),0),0)</f>
        <v>0</v>
      </c>
      <c r="BR11" s="301">
        <f>IFERROR(VLOOKUP(BR$3,Drivers!$D$10:$H$19,MATCH($B11,Drivers!$D$10:$H$10,FALSE),0),0)</f>
        <v>0</v>
      </c>
      <c r="BS11" s="46"/>
      <c r="BT11" s="50"/>
      <c r="BU11" s="50"/>
    </row>
    <row r="12" spans="1:75" x14ac:dyDescent="0.25">
      <c r="B12" s="334" t="s">
        <v>29</v>
      </c>
      <c r="C12" s="46"/>
      <c r="D12" s="46"/>
      <c r="E12" s="64">
        <f t="shared" si="1"/>
        <v>-25</v>
      </c>
      <c r="F12" s="64">
        <f t="shared" si="2"/>
        <v>-50</v>
      </c>
      <c r="G12" s="64">
        <f t="shared" si="3"/>
        <v>-50</v>
      </c>
      <c r="H12" s="64">
        <f t="shared" si="4"/>
        <v>-75</v>
      </c>
      <c r="I12" s="64">
        <f t="shared" si="5"/>
        <v>-75</v>
      </c>
      <c r="J12" s="46"/>
      <c r="K12" s="251"/>
      <c r="L12" s="252">
        <f>-Income!L75</f>
        <v>0</v>
      </c>
      <c r="M12" s="252">
        <f>-Income!M75</f>
        <v>0</v>
      </c>
      <c r="N12" s="252">
        <f>-Income!N75</f>
        <v>0</v>
      </c>
      <c r="O12" s="252">
        <f>-Income!O75</f>
        <v>0</v>
      </c>
      <c r="P12" s="252">
        <f>-Income!P75</f>
        <v>0</v>
      </c>
      <c r="Q12" s="252">
        <f>-Income!Q75</f>
        <v>0</v>
      </c>
      <c r="R12" s="252">
        <f>-Income!R75</f>
        <v>0</v>
      </c>
      <c r="S12" s="252">
        <f>-Income!S75</f>
        <v>0</v>
      </c>
      <c r="T12" s="252">
        <f>-Income!T75</f>
        <v>-25</v>
      </c>
      <c r="U12" s="252">
        <f>-Income!U75</f>
        <v>0</v>
      </c>
      <c r="V12" s="302">
        <f>-Income!V75</f>
        <v>0</v>
      </c>
      <c r="W12" s="251">
        <f>-Income!W75</f>
        <v>0</v>
      </c>
      <c r="X12" s="252">
        <f>-Income!X75</f>
        <v>0</v>
      </c>
      <c r="Y12" s="252">
        <f>-Income!Y75</f>
        <v>0</v>
      </c>
      <c r="Z12" s="252">
        <f>-Income!Z75</f>
        <v>0</v>
      </c>
      <c r="AA12" s="252">
        <f>-Income!AA75</f>
        <v>0</v>
      </c>
      <c r="AB12" s="252">
        <f>-Income!AB75</f>
        <v>0</v>
      </c>
      <c r="AC12" s="252">
        <f>-Income!AC75</f>
        <v>0</v>
      </c>
      <c r="AD12" s="252">
        <f>-Income!AD75</f>
        <v>-50</v>
      </c>
      <c r="AE12" s="252">
        <f>-Income!AE75</f>
        <v>0</v>
      </c>
      <c r="AF12" s="252">
        <f>-Income!AF75</f>
        <v>0</v>
      </c>
      <c r="AG12" s="252">
        <f>-Income!AG75</f>
        <v>0</v>
      </c>
      <c r="AH12" s="302">
        <f>-Income!AH75</f>
        <v>0</v>
      </c>
      <c r="AI12" s="251">
        <f>-Income!AI75</f>
        <v>0</v>
      </c>
      <c r="AJ12" s="252">
        <f>-Income!AJ75</f>
        <v>0</v>
      </c>
      <c r="AK12" s="252">
        <f>-Income!AK75</f>
        <v>0</v>
      </c>
      <c r="AL12" s="252">
        <f>-Income!AL75</f>
        <v>0</v>
      </c>
      <c r="AM12" s="252">
        <f>-Income!AM75</f>
        <v>0</v>
      </c>
      <c r="AN12" s="252">
        <f>-Income!AN75</f>
        <v>-50</v>
      </c>
      <c r="AO12" s="252">
        <f>-Income!AO75</f>
        <v>0</v>
      </c>
      <c r="AP12" s="252">
        <f>-Income!AP75</f>
        <v>0</v>
      </c>
      <c r="AQ12" s="252">
        <f>-Income!AQ75</f>
        <v>0</v>
      </c>
      <c r="AR12" s="252">
        <f>-Income!AR75</f>
        <v>0</v>
      </c>
      <c r="AS12" s="252">
        <f>-Income!AS75</f>
        <v>0</v>
      </c>
      <c r="AT12" s="302">
        <f>-Income!AT75</f>
        <v>0</v>
      </c>
      <c r="AU12" s="251">
        <f>-Income!AU75</f>
        <v>0</v>
      </c>
      <c r="AV12" s="252">
        <f>-Income!AV75</f>
        <v>0</v>
      </c>
      <c r="AW12" s="252">
        <f>-Income!AW75</f>
        <v>0</v>
      </c>
      <c r="AX12" s="252">
        <f>-Income!AX75</f>
        <v>-75</v>
      </c>
      <c r="AY12" s="252">
        <f>-Income!AY75</f>
        <v>0</v>
      </c>
      <c r="AZ12" s="252">
        <f>-Income!AZ75</f>
        <v>0</v>
      </c>
      <c r="BA12" s="252">
        <f>-Income!BA75</f>
        <v>0</v>
      </c>
      <c r="BB12" s="252">
        <f>-Income!BB75</f>
        <v>0</v>
      </c>
      <c r="BC12" s="252">
        <f>-Income!BC75</f>
        <v>0</v>
      </c>
      <c r="BD12" s="252">
        <f>-Income!BD75</f>
        <v>0</v>
      </c>
      <c r="BE12" s="252">
        <f>-Income!BE75</f>
        <v>0</v>
      </c>
      <c r="BF12" s="302">
        <f>-Income!BF75</f>
        <v>0</v>
      </c>
      <c r="BG12" s="251">
        <f>-Income!BG75</f>
        <v>0</v>
      </c>
      <c r="BH12" s="252">
        <f>-Income!BH75</f>
        <v>-75</v>
      </c>
      <c r="BI12" s="252">
        <f>-Income!BI75</f>
        <v>0</v>
      </c>
      <c r="BJ12" s="252">
        <f>-Income!BJ75</f>
        <v>0</v>
      </c>
      <c r="BK12" s="252">
        <f>-Income!BK75</f>
        <v>0</v>
      </c>
      <c r="BL12" s="252">
        <f>-Income!BL75</f>
        <v>0</v>
      </c>
      <c r="BM12" s="252">
        <f>-Income!BM75</f>
        <v>0</v>
      </c>
      <c r="BN12" s="252">
        <f>-Income!BN75</f>
        <v>0</v>
      </c>
      <c r="BO12" s="252">
        <f>-Income!BO75</f>
        <v>0</v>
      </c>
      <c r="BP12" s="252">
        <f>-Income!BP75</f>
        <v>0</v>
      </c>
      <c r="BQ12" s="252">
        <f>-Income!BQ75</f>
        <v>0</v>
      </c>
      <c r="BR12" s="302">
        <f>-Income!BR75</f>
        <v>0</v>
      </c>
      <c r="BS12" s="46"/>
      <c r="BT12" s="303"/>
    </row>
    <row r="13" spans="1:75" s="300" customFormat="1" x14ac:dyDescent="0.25">
      <c r="B13" s="98" t="s">
        <v>23</v>
      </c>
      <c r="C13" s="57"/>
      <c r="D13" s="326"/>
      <c r="E13" s="300">
        <f t="shared" si="1"/>
        <v>325</v>
      </c>
      <c r="F13" s="300">
        <f t="shared" si="2"/>
        <v>400</v>
      </c>
      <c r="G13" s="300">
        <f t="shared" si="3"/>
        <v>-50</v>
      </c>
      <c r="H13" s="300">
        <f t="shared" si="4"/>
        <v>475</v>
      </c>
      <c r="I13" s="300">
        <f t="shared" si="5"/>
        <v>-75</v>
      </c>
      <c r="J13" s="57"/>
      <c r="K13" s="46">
        <f t="shared" ref="K13:AP13" si="7">SUM(K10:K12)</f>
        <v>0</v>
      </c>
      <c r="L13" s="46">
        <f t="shared" si="7"/>
        <v>0</v>
      </c>
      <c r="M13" s="46">
        <f t="shared" si="7"/>
        <v>0</v>
      </c>
      <c r="N13" s="46">
        <f t="shared" si="7"/>
        <v>0</v>
      </c>
      <c r="O13" s="46">
        <f t="shared" si="7"/>
        <v>0</v>
      </c>
      <c r="P13" s="46">
        <f t="shared" si="7"/>
        <v>350</v>
      </c>
      <c r="Q13" s="46">
        <f t="shared" si="7"/>
        <v>0</v>
      </c>
      <c r="R13" s="46">
        <f t="shared" si="7"/>
        <v>0</v>
      </c>
      <c r="S13" s="46">
        <f t="shared" si="7"/>
        <v>0</v>
      </c>
      <c r="T13" s="46">
        <f t="shared" si="7"/>
        <v>-25</v>
      </c>
      <c r="U13" s="46">
        <f t="shared" si="7"/>
        <v>0</v>
      </c>
      <c r="V13" s="300">
        <f t="shared" si="7"/>
        <v>0</v>
      </c>
      <c r="W13" s="46">
        <f t="shared" si="7"/>
        <v>0</v>
      </c>
      <c r="X13" s="46">
        <f t="shared" si="7"/>
        <v>0</v>
      </c>
      <c r="Y13" s="46">
        <f t="shared" si="7"/>
        <v>0</v>
      </c>
      <c r="Z13" s="46">
        <f t="shared" si="7"/>
        <v>0</v>
      </c>
      <c r="AA13" s="46">
        <f t="shared" si="7"/>
        <v>0</v>
      </c>
      <c r="AB13" s="46">
        <f t="shared" si="7"/>
        <v>0</v>
      </c>
      <c r="AC13" s="46">
        <f t="shared" si="7"/>
        <v>0</v>
      </c>
      <c r="AD13" s="46">
        <f t="shared" si="7"/>
        <v>-50</v>
      </c>
      <c r="AE13" s="46">
        <f t="shared" si="7"/>
        <v>0</v>
      </c>
      <c r="AF13" s="46">
        <f t="shared" si="7"/>
        <v>0</v>
      </c>
      <c r="AG13" s="46">
        <f t="shared" si="7"/>
        <v>0</v>
      </c>
      <c r="AH13" s="300">
        <f t="shared" si="7"/>
        <v>450</v>
      </c>
      <c r="AI13" s="46">
        <f t="shared" si="7"/>
        <v>0</v>
      </c>
      <c r="AJ13" s="46">
        <f t="shared" si="7"/>
        <v>0</v>
      </c>
      <c r="AK13" s="46">
        <f t="shared" si="7"/>
        <v>0</v>
      </c>
      <c r="AL13" s="46">
        <f t="shared" si="7"/>
        <v>0</v>
      </c>
      <c r="AM13" s="46">
        <f t="shared" si="7"/>
        <v>0</v>
      </c>
      <c r="AN13" s="46">
        <f t="shared" si="7"/>
        <v>-50</v>
      </c>
      <c r="AO13" s="46">
        <f t="shared" si="7"/>
        <v>0</v>
      </c>
      <c r="AP13" s="46">
        <f t="shared" si="7"/>
        <v>0</v>
      </c>
      <c r="AQ13" s="46">
        <f t="shared" ref="AQ13:BR13" si="8">SUM(AQ10:AQ12)</f>
        <v>0</v>
      </c>
      <c r="AR13" s="46">
        <f t="shared" si="8"/>
        <v>0</v>
      </c>
      <c r="AS13" s="46">
        <f t="shared" si="8"/>
        <v>0</v>
      </c>
      <c r="AT13" s="300">
        <f t="shared" si="8"/>
        <v>0</v>
      </c>
      <c r="AU13" s="46">
        <f t="shared" si="8"/>
        <v>0</v>
      </c>
      <c r="AV13" s="46">
        <f t="shared" si="8"/>
        <v>0</v>
      </c>
      <c r="AW13" s="46">
        <f t="shared" si="8"/>
        <v>0</v>
      </c>
      <c r="AX13" s="46">
        <f t="shared" si="8"/>
        <v>-75</v>
      </c>
      <c r="AY13" s="46">
        <f t="shared" si="8"/>
        <v>0</v>
      </c>
      <c r="AZ13" s="46">
        <f t="shared" si="8"/>
        <v>550</v>
      </c>
      <c r="BA13" s="46">
        <f t="shared" si="8"/>
        <v>0</v>
      </c>
      <c r="BB13" s="46">
        <f t="shared" si="8"/>
        <v>0</v>
      </c>
      <c r="BC13" s="46">
        <f t="shared" si="8"/>
        <v>0</v>
      </c>
      <c r="BD13" s="46">
        <f t="shared" si="8"/>
        <v>0</v>
      </c>
      <c r="BE13" s="46">
        <f t="shared" si="8"/>
        <v>0</v>
      </c>
      <c r="BF13" s="300">
        <f t="shared" si="8"/>
        <v>0</v>
      </c>
      <c r="BG13" s="46">
        <f t="shared" si="8"/>
        <v>0</v>
      </c>
      <c r="BH13" s="46">
        <f t="shared" si="8"/>
        <v>-75</v>
      </c>
      <c r="BI13" s="46">
        <f t="shared" si="8"/>
        <v>0</v>
      </c>
      <c r="BJ13" s="46">
        <f t="shared" si="8"/>
        <v>0</v>
      </c>
      <c r="BK13" s="46">
        <f t="shared" si="8"/>
        <v>0</v>
      </c>
      <c r="BL13" s="46">
        <f t="shared" si="8"/>
        <v>0</v>
      </c>
      <c r="BM13" s="46">
        <f t="shared" si="8"/>
        <v>0</v>
      </c>
      <c r="BN13" s="46">
        <f t="shared" si="8"/>
        <v>0</v>
      </c>
      <c r="BO13" s="46">
        <f t="shared" si="8"/>
        <v>0</v>
      </c>
      <c r="BP13" s="46">
        <f t="shared" si="8"/>
        <v>0</v>
      </c>
      <c r="BQ13" s="46">
        <f t="shared" si="8"/>
        <v>0</v>
      </c>
      <c r="BR13" s="300">
        <f t="shared" si="8"/>
        <v>0</v>
      </c>
      <c r="BS13" s="46"/>
    </row>
    <row r="14" spans="1:75" x14ac:dyDescent="0.25">
      <c r="B14" s="52" t="s">
        <v>30</v>
      </c>
      <c r="C14" s="46"/>
      <c r="E14" s="53">
        <f t="shared" si="1"/>
        <v>5000</v>
      </c>
      <c r="F14" s="53">
        <f t="shared" si="2"/>
        <v>5127.2799999999988</v>
      </c>
      <c r="G14" s="53">
        <f t="shared" si="3"/>
        <v>5258.0405629999987</v>
      </c>
      <c r="H14" s="53">
        <f t="shared" si="4"/>
        <v>5392.3824885580725</v>
      </c>
      <c r="I14" s="53">
        <f t="shared" si="5"/>
        <v>5530.4096308023591</v>
      </c>
      <c r="J14" s="46"/>
      <c r="K14" s="54">
        <f>Income!K27</f>
        <v>416.66666666666669</v>
      </c>
      <c r="L14" s="237">
        <f>Income!L27</f>
        <v>416.66666666666669</v>
      </c>
      <c r="M14" s="237">
        <f>Income!M27</f>
        <v>416.66666666666669</v>
      </c>
      <c r="N14" s="237">
        <f>Income!N27</f>
        <v>416.66666666666669</v>
      </c>
      <c r="O14" s="237">
        <f>Income!O27</f>
        <v>416.66666666666669</v>
      </c>
      <c r="P14" s="237">
        <f>Income!P27</f>
        <v>416.66666666666669</v>
      </c>
      <c r="Q14" s="237">
        <f>Income!Q27</f>
        <v>416.66666666666669</v>
      </c>
      <c r="R14" s="237">
        <f>Income!R27</f>
        <v>416.66666666666669</v>
      </c>
      <c r="S14" s="237">
        <f>Income!S27</f>
        <v>416.66666666666669</v>
      </c>
      <c r="T14" s="237">
        <f>Income!T27</f>
        <v>416.66666666666669</v>
      </c>
      <c r="U14" s="237">
        <f>Income!U27</f>
        <v>416.66666666666669</v>
      </c>
      <c r="V14" s="308">
        <f>Income!V27</f>
        <v>416.66666666666669</v>
      </c>
      <c r="W14" s="54">
        <f>Income!W27</f>
        <v>427.2733333333332</v>
      </c>
      <c r="X14" s="237">
        <f>Income!X27</f>
        <v>427.2733333333332</v>
      </c>
      <c r="Y14" s="237">
        <f>Income!Y27</f>
        <v>427.2733333333332</v>
      </c>
      <c r="Z14" s="237">
        <f>Income!Z27</f>
        <v>427.2733333333332</v>
      </c>
      <c r="AA14" s="237">
        <f>Income!AA27</f>
        <v>427.2733333333332</v>
      </c>
      <c r="AB14" s="237">
        <f>Income!AB27</f>
        <v>427.2733333333332</v>
      </c>
      <c r="AC14" s="237">
        <f>Income!AC27</f>
        <v>427.2733333333332</v>
      </c>
      <c r="AD14" s="237">
        <f>Income!AD27</f>
        <v>427.2733333333332</v>
      </c>
      <c r="AE14" s="237">
        <f>Income!AE27</f>
        <v>427.2733333333332</v>
      </c>
      <c r="AF14" s="237">
        <f>Income!AF27</f>
        <v>427.2733333333332</v>
      </c>
      <c r="AG14" s="237">
        <f>Income!AG27</f>
        <v>427.2733333333332</v>
      </c>
      <c r="AH14" s="308">
        <f>Income!AH27</f>
        <v>427.2733333333332</v>
      </c>
      <c r="AI14" s="54">
        <f>Income!AI27</f>
        <v>438.17004691666659</v>
      </c>
      <c r="AJ14" s="237">
        <f>Income!AJ27</f>
        <v>438.17004691666659</v>
      </c>
      <c r="AK14" s="237">
        <f>Income!AK27</f>
        <v>438.17004691666659</v>
      </c>
      <c r="AL14" s="237">
        <f>Income!AL27</f>
        <v>438.17004691666659</v>
      </c>
      <c r="AM14" s="237">
        <f>Income!AM27</f>
        <v>438.17004691666659</v>
      </c>
      <c r="AN14" s="237">
        <f>Income!AN27</f>
        <v>438.17004691666659</v>
      </c>
      <c r="AO14" s="237">
        <f>Income!AO27</f>
        <v>438.17004691666659</v>
      </c>
      <c r="AP14" s="237">
        <f>Income!AP27</f>
        <v>438.17004691666659</v>
      </c>
      <c r="AQ14" s="237">
        <f>Income!AQ27</f>
        <v>438.17004691666659</v>
      </c>
      <c r="AR14" s="237">
        <f>Income!AR27</f>
        <v>438.17004691666659</v>
      </c>
      <c r="AS14" s="237">
        <f>Income!AS27</f>
        <v>438.17004691666659</v>
      </c>
      <c r="AT14" s="308">
        <f>Income!AT27</f>
        <v>438.17004691666659</v>
      </c>
      <c r="AU14" s="54">
        <f>Income!AU27</f>
        <v>449.36520737983938</v>
      </c>
      <c r="AV14" s="237">
        <f>Income!AV27</f>
        <v>449.36520737983938</v>
      </c>
      <c r="AW14" s="237">
        <f>Income!AW27</f>
        <v>449.36520737983938</v>
      </c>
      <c r="AX14" s="237">
        <f>Income!AX27</f>
        <v>449.36520737983938</v>
      </c>
      <c r="AY14" s="237">
        <f>Income!AY27</f>
        <v>449.36520737983938</v>
      </c>
      <c r="AZ14" s="237">
        <f>Income!AZ27</f>
        <v>449.36520737983938</v>
      </c>
      <c r="BA14" s="237">
        <f>Income!BA27</f>
        <v>449.36520737983938</v>
      </c>
      <c r="BB14" s="237">
        <f>Income!BB27</f>
        <v>449.36520737983938</v>
      </c>
      <c r="BC14" s="237">
        <f>Income!BC27</f>
        <v>449.36520737983938</v>
      </c>
      <c r="BD14" s="237">
        <f>Income!BD27</f>
        <v>449.36520737983938</v>
      </c>
      <c r="BE14" s="237">
        <f>Income!BE27</f>
        <v>449.36520737983938</v>
      </c>
      <c r="BF14" s="308">
        <f>Income!BF27</f>
        <v>449.36520737983938</v>
      </c>
      <c r="BG14" s="54">
        <f>Income!BG27</f>
        <v>460.86746923352996</v>
      </c>
      <c r="BH14" s="237">
        <f>Income!BH27</f>
        <v>460.86746923352996</v>
      </c>
      <c r="BI14" s="237">
        <f>Income!BI27</f>
        <v>460.86746923352996</v>
      </c>
      <c r="BJ14" s="237">
        <f>Income!BJ27</f>
        <v>460.86746923352996</v>
      </c>
      <c r="BK14" s="237">
        <f>Income!BK27</f>
        <v>460.86746923352996</v>
      </c>
      <c r="BL14" s="237">
        <f>Income!BL27</f>
        <v>460.86746923352996</v>
      </c>
      <c r="BM14" s="237">
        <f>Income!BM27</f>
        <v>460.86746923352996</v>
      </c>
      <c r="BN14" s="237">
        <f>Income!BN27</f>
        <v>460.86746923352996</v>
      </c>
      <c r="BO14" s="237">
        <f>Income!BO27</f>
        <v>460.86746923352996</v>
      </c>
      <c r="BP14" s="237">
        <f>Income!BP27</f>
        <v>460.86746923352996</v>
      </c>
      <c r="BQ14" s="237">
        <f>Income!BQ27</f>
        <v>460.86746923352996</v>
      </c>
      <c r="BR14" s="308">
        <f>Income!BR27</f>
        <v>460.86746923352996</v>
      </c>
      <c r="BS14" s="46"/>
    </row>
    <row r="15" spans="1:75" x14ac:dyDescent="0.25">
      <c r="B15" s="290" t="s">
        <v>3</v>
      </c>
      <c r="C15" s="46"/>
      <c r="E15" s="59">
        <f t="shared" si="1"/>
        <v>250.00000000000009</v>
      </c>
      <c r="F15" s="59">
        <f t="shared" si="2"/>
        <v>256.36399999999992</v>
      </c>
      <c r="G15" s="59">
        <f t="shared" si="3"/>
        <v>262.90202815000004</v>
      </c>
      <c r="H15" s="59">
        <f t="shared" si="4"/>
        <v>269.61912442790361</v>
      </c>
      <c r="I15" s="59">
        <f t="shared" si="5"/>
        <v>276.52048154011806</v>
      </c>
      <c r="J15" s="46"/>
      <c r="K15" s="244">
        <f>Drivers!$S$11*K14</f>
        <v>20.833333333333336</v>
      </c>
      <c r="L15" s="245">
        <f>Drivers!$S$11*L14</f>
        <v>20.833333333333336</v>
      </c>
      <c r="M15" s="245">
        <f>Drivers!$S$11*M14</f>
        <v>20.833333333333336</v>
      </c>
      <c r="N15" s="61">
        <f>Drivers!$S$11*N14</f>
        <v>20.833333333333336</v>
      </c>
      <c r="O15" s="61">
        <f>Drivers!$S$11*O14</f>
        <v>20.833333333333336</v>
      </c>
      <c r="P15" s="61">
        <f>Drivers!$S$11*P14</f>
        <v>20.833333333333336</v>
      </c>
      <c r="Q15" s="61">
        <f>Drivers!$S$11*Q14</f>
        <v>20.833333333333336</v>
      </c>
      <c r="R15" s="61">
        <f>Drivers!$S$11*R14</f>
        <v>20.833333333333336</v>
      </c>
      <c r="S15" s="61">
        <f>Drivers!$S$11*S14</f>
        <v>20.833333333333336</v>
      </c>
      <c r="T15" s="61">
        <f>Drivers!$S$11*T14</f>
        <v>20.833333333333336</v>
      </c>
      <c r="U15" s="61">
        <f>Drivers!$S$11*U14</f>
        <v>20.833333333333336</v>
      </c>
      <c r="V15" s="301">
        <f>Drivers!$S$11*V14</f>
        <v>20.833333333333336</v>
      </c>
      <c r="W15" s="244">
        <f>Drivers!$S$11*W14</f>
        <v>21.36366666666666</v>
      </c>
      <c r="X15" s="245">
        <f>Drivers!$S$11*X14</f>
        <v>21.36366666666666</v>
      </c>
      <c r="Y15" s="245">
        <f>Drivers!$S$11*Y14</f>
        <v>21.36366666666666</v>
      </c>
      <c r="Z15" s="61">
        <f>Drivers!$S$11*Z14</f>
        <v>21.36366666666666</v>
      </c>
      <c r="AA15" s="61">
        <f>Drivers!$S$11*AA14</f>
        <v>21.36366666666666</v>
      </c>
      <c r="AB15" s="61">
        <f>Drivers!$S$11*AB14</f>
        <v>21.36366666666666</v>
      </c>
      <c r="AC15" s="61">
        <f>Drivers!$S$11*AC14</f>
        <v>21.36366666666666</v>
      </c>
      <c r="AD15" s="61">
        <f>Drivers!$S$11*AD14</f>
        <v>21.36366666666666</v>
      </c>
      <c r="AE15" s="61">
        <f>Drivers!$S$11*AE14</f>
        <v>21.36366666666666</v>
      </c>
      <c r="AF15" s="61">
        <f>Drivers!$S$11*AF14</f>
        <v>21.36366666666666</v>
      </c>
      <c r="AG15" s="61">
        <f>Drivers!$S$11*AG14</f>
        <v>21.36366666666666</v>
      </c>
      <c r="AH15" s="301">
        <f>Drivers!$S$11*AH14</f>
        <v>21.36366666666666</v>
      </c>
      <c r="AI15" s="244">
        <f>Drivers!$S$11*AI14</f>
        <v>21.90850234583333</v>
      </c>
      <c r="AJ15" s="245">
        <f>Drivers!$S$11*AJ14</f>
        <v>21.90850234583333</v>
      </c>
      <c r="AK15" s="245">
        <f>Drivers!$S$11*AK14</f>
        <v>21.90850234583333</v>
      </c>
      <c r="AL15" s="61">
        <f>Drivers!$S$11*AL14</f>
        <v>21.90850234583333</v>
      </c>
      <c r="AM15" s="61">
        <f>Drivers!$S$11*AM14</f>
        <v>21.90850234583333</v>
      </c>
      <c r="AN15" s="61">
        <f>Drivers!$S$11*AN14</f>
        <v>21.90850234583333</v>
      </c>
      <c r="AO15" s="61">
        <f>Drivers!$S$11*AO14</f>
        <v>21.90850234583333</v>
      </c>
      <c r="AP15" s="61">
        <f>Drivers!$S$11*AP14</f>
        <v>21.90850234583333</v>
      </c>
      <c r="AQ15" s="61">
        <f>Drivers!$S$11*AQ14</f>
        <v>21.90850234583333</v>
      </c>
      <c r="AR15" s="61">
        <f>Drivers!$S$11*AR14</f>
        <v>21.90850234583333</v>
      </c>
      <c r="AS15" s="61">
        <f>Drivers!$S$11*AS14</f>
        <v>21.90850234583333</v>
      </c>
      <c r="AT15" s="301">
        <f>Drivers!$S$11*AT14</f>
        <v>21.90850234583333</v>
      </c>
      <c r="AU15" s="244">
        <f>Drivers!$S$11*AU14</f>
        <v>22.46826036899197</v>
      </c>
      <c r="AV15" s="245">
        <f>Drivers!$S$11*AV14</f>
        <v>22.46826036899197</v>
      </c>
      <c r="AW15" s="245">
        <f>Drivers!$S$11*AW14</f>
        <v>22.46826036899197</v>
      </c>
      <c r="AX15" s="61">
        <f>Drivers!$S$11*AX14</f>
        <v>22.46826036899197</v>
      </c>
      <c r="AY15" s="61">
        <f>Drivers!$S$11*AY14</f>
        <v>22.46826036899197</v>
      </c>
      <c r="AZ15" s="61">
        <f>Drivers!$S$11*AZ14</f>
        <v>22.46826036899197</v>
      </c>
      <c r="BA15" s="61">
        <f>Drivers!$S$11*BA14</f>
        <v>22.46826036899197</v>
      </c>
      <c r="BB15" s="61">
        <f>Drivers!$S$11*BB14</f>
        <v>22.46826036899197</v>
      </c>
      <c r="BC15" s="61">
        <f>Drivers!$S$11*BC14</f>
        <v>22.46826036899197</v>
      </c>
      <c r="BD15" s="61">
        <f>Drivers!$S$11*BD14</f>
        <v>22.46826036899197</v>
      </c>
      <c r="BE15" s="61">
        <f>Drivers!$S$11*BE14</f>
        <v>22.46826036899197</v>
      </c>
      <c r="BF15" s="301">
        <f>Drivers!$S$11*BF14</f>
        <v>22.46826036899197</v>
      </c>
      <c r="BG15" s="244">
        <f>Drivers!$S$11*BG14</f>
        <v>23.043373461676499</v>
      </c>
      <c r="BH15" s="245">
        <f>Drivers!$S$11*BH14</f>
        <v>23.043373461676499</v>
      </c>
      <c r="BI15" s="245">
        <f>Drivers!$S$11*BI14</f>
        <v>23.043373461676499</v>
      </c>
      <c r="BJ15" s="61">
        <f>Drivers!$S$11*BJ14</f>
        <v>23.043373461676499</v>
      </c>
      <c r="BK15" s="61">
        <f>Drivers!$S$11*BK14</f>
        <v>23.043373461676499</v>
      </c>
      <c r="BL15" s="61">
        <f>Drivers!$S$11*BL14</f>
        <v>23.043373461676499</v>
      </c>
      <c r="BM15" s="61">
        <f>Drivers!$S$11*BM14</f>
        <v>23.043373461676499</v>
      </c>
      <c r="BN15" s="61">
        <f>Drivers!$S$11*BN14</f>
        <v>23.043373461676499</v>
      </c>
      <c r="BO15" s="61">
        <f>Drivers!$S$11*BO14</f>
        <v>23.043373461676499</v>
      </c>
      <c r="BP15" s="61">
        <f>Drivers!$S$11*BP14</f>
        <v>23.043373461676499</v>
      </c>
      <c r="BQ15" s="61">
        <f>Drivers!$S$11*BQ14</f>
        <v>23.043373461676499</v>
      </c>
      <c r="BR15" s="301">
        <f>Drivers!$S$11*BR14</f>
        <v>23.043373461676499</v>
      </c>
      <c r="BS15" s="46"/>
    </row>
    <row r="16" spans="1:75" x14ac:dyDescent="0.25">
      <c r="B16" s="290" t="s">
        <v>25</v>
      </c>
      <c r="C16" s="46"/>
      <c r="E16" s="59">
        <f t="shared" si="1"/>
        <v>2750</v>
      </c>
      <c r="F16" s="59">
        <f t="shared" si="2"/>
        <v>3070.0039999999999</v>
      </c>
      <c r="G16" s="59">
        <f t="shared" si="3"/>
        <v>3148.2863096499987</v>
      </c>
      <c r="H16" s="59">
        <f t="shared" si="4"/>
        <v>3228.712396856939</v>
      </c>
      <c r="I16" s="59">
        <f t="shared" si="5"/>
        <v>3311.3444213692014</v>
      </c>
      <c r="J16" s="46"/>
      <c r="K16" s="244"/>
      <c r="L16" s="245">
        <f>Drivers!$S$12*K14</f>
        <v>250</v>
      </c>
      <c r="M16" s="245">
        <f>Drivers!$S$12*L14</f>
        <v>250</v>
      </c>
      <c r="N16" s="61">
        <f>Drivers!$S$12*M14</f>
        <v>250</v>
      </c>
      <c r="O16" s="61">
        <f>Drivers!$S$12*N14</f>
        <v>250</v>
      </c>
      <c r="P16" s="61">
        <f>Drivers!$S$12*O14</f>
        <v>250</v>
      </c>
      <c r="Q16" s="61">
        <f>Drivers!$S$12*P14</f>
        <v>250</v>
      </c>
      <c r="R16" s="61">
        <f>Drivers!$S$12*Q14</f>
        <v>250</v>
      </c>
      <c r="S16" s="61">
        <f>Drivers!$S$12*R14</f>
        <v>250</v>
      </c>
      <c r="T16" s="61">
        <f>Drivers!$S$12*S14</f>
        <v>250</v>
      </c>
      <c r="U16" s="61">
        <f>Drivers!$S$12*T14</f>
        <v>250</v>
      </c>
      <c r="V16" s="301">
        <f>Drivers!$S$12*U14</f>
        <v>250</v>
      </c>
      <c r="W16" s="244">
        <f>Drivers!$S$12*V14</f>
        <v>250</v>
      </c>
      <c r="X16" s="245">
        <f>Drivers!$S$12*W14</f>
        <v>256.36399999999992</v>
      </c>
      <c r="Y16" s="245">
        <f>Drivers!$S$12*X14</f>
        <v>256.36399999999992</v>
      </c>
      <c r="Z16" s="61">
        <f>Drivers!$S$12*Y14</f>
        <v>256.36399999999992</v>
      </c>
      <c r="AA16" s="61">
        <f>Drivers!$S$12*Z14</f>
        <v>256.36399999999992</v>
      </c>
      <c r="AB16" s="61">
        <f>Drivers!$S$12*AA14</f>
        <v>256.36399999999992</v>
      </c>
      <c r="AC16" s="61">
        <f>Drivers!$S$12*AB14</f>
        <v>256.36399999999992</v>
      </c>
      <c r="AD16" s="61">
        <f>Drivers!$S$12*AC14</f>
        <v>256.36399999999992</v>
      </c>
      <c r="AE16" s="61">
        <f>Drivers!$S$12*AD14</f>
        <v>256.36399999999992</v>
      </c>
      <c r="AF16" s="61">
        <f>Drivers!$S$12*AE14</f>
        <v>256.36399999999992</v>
      </c>
      <c r="AG16" s="61">
        <f>Drivers!$S$12*AF14</f>
        <v>256.36399999999992</v>
      </c>
      <c r="AH16" s="301">
        <f>Drivers!$S$12*AG14</f>
        <v>256.36399999999992</v>
      </c>
      <c r="AI16" s="244">
        <f>Drivers!$S$12*AH14</f>
        <v>256.36399999999992</v>
      </c>
      <c r="AJ16" s="245">
        <f>Drivers!$S$12*AI14</f>
        <v>262.90202814999992</v>
      </c>
      <c r="AK16" s="245">
        <f>Drivers!$S$12*AJ14</f>
        <v>262.90202814999992</v>
      </c>
      <c r="AL16" s="61">
        <f>Drivers!$S$12*AK14</f>
        <v>262.90202814999992</v>
      </c>
      <c r="AM16" s="61">
        <f>Drivers!$S$12*AL14</f>
        <v>262.90202814999992</v>
      </c>
      <c r="AN16" s="61">
        <f>Drivers!$S$12*AM14</f>
        <v>262.90202814999992</v>
      </c>
      <c r="AO16" s="61">
        <f>Drivers!$S$12*AN14</f>
        <v>262.90202814999992</v>
      </c>
      <c r="AP16" s="61">
        <f>Drivers!$S$12*AO14</f>
        <v>262.90202814999992</v>
      </c>
      <c r="AQ16" s="61">
        <f>Drivers!$S$12*AP14</f>
        <v>262.90202814999992</v>
      </c>
      <c r="AR16" s="61">
        <f>Drivers!$S$12*AQ14</f>
        <v>262.90202814999992</v>
      </c>
      <c r="AS16" s="61">
        <f>Drivers!$S$12*AR14</f>
        <v>262.90202814999992</v>
      </c>
      <c r="AT16" s="301">
        <f>Drivers!$S$12*AS14</f>
        <v>262.90202814999992</v>
      </c>
      <c r="AU16" s="244">
        <f>Drivers!$S$12*AT14</f>
        <v>262.90202814999992</v>
      </c>
      <c r="AV16" s="245">
        <f>Drivers!$S$12*AU14</f>
        <v>269.61912442790361</v>
      </c>
      <c r="AW16" s="245">
        <f>Drivers!$S$12*AV14</f>
        <v>269.61912442790361</v>
      </c>
      <c r="AX16" s="61">
        <f>Drivers!$S$12*AW14</f>
        <v>269.61912442790361</v>
      </c>
      <c r="AY16" s="61">
        <f>Drivers!$S$12*AX14</f>
        <v>269.61912442790361</v>
      </c>
      <c r="AZ16" s="61">
        <f>Drivers!$S$12*AY14</f>
        <v>269.61912442790361</v>
      </c>
      <c r="BA16" s="61">
        <f>Drivers!$S$12*AZ14</f>
        <v>269.61912442790361</v>
      </c>
      <c r="BB16" s="61">
        <f>Drivers!$S$12*BA14</f>
        <v>269.61912442790361</v>
      </c>
      <c r="BC16" s="61">
        <f>Drivers!$S$12*BB14</f>
        <v>269.61912442790361</v>
      </c>
      <c r="BD16" s="61">
        <f>Drivers!$S$12*BC14</f>
        <v>269.61912442790361</v>
      </c>
      <c r="BE16" s="61">
        <f>Drivers!$S$12*BD14</f>
        <v>269.61912442790361</v>
      </c>
      <c r="BF16" s="301">
        <f>Drivers!$S$12*BE14</f>
        <v>269.61912442790361</v>
      </c>
      <c r="BG16" s="244">
        <f>Drivers!$S$12*BF14</f>
        <v>269.61912442790361</v>
      </c>
      <c r="BH16" s="245">
        <f>Drivers!$S$12*BG14</f>
        <v>276.52048154011794</v>
      </c>
      <c r="BI16" s="245">
        <f>Drivers!$S$12*BH14</f>
        <v>276.52048154011794</v>
      </c>
      <c r="BJ16" s="61">
        <f>Drivers!$S$12*BI14</f>
        <v>276.52048154011794</v>
      </c>
      <c r="BK16" s="61">
        <f>Drivers!$S$12*BJ14</f>
        <v>276.52048154011794</v>
      </c>
      <c r="BL16" s="61">
        <f>Drivers!$S$12*BK14</f>
        <v>276.52048154011794</v>
      </c>
      <c r="BM16" s="61">
        <f>Drivers!$S$12*BL14</f>
        <v>276.52048154011794</v>
      </c>
      <c r="BN16" s="61">
        <f>Drivers!$S$12*BM14</f>
        <v>276.52048154011794</v>
      </c>
      <c r="BO16" s="61">
        <f>Drivers!$S$12*BN14</f>
        <v>276.52048154011794</v>
      </c>
      <c r="BP16" s="61">
        <f>Drivers!$S$12*BO14</f>
        <v>276.52048154011794</v>
      </c>
      <c r="BQ16" s="61">
        <f>Drivers!$S$12*BP14</f>
        <v>276.52048154011794</v>
      </c>
      <c r="BR16" s="301">
        <f>Drivers!$S$12*BQ14</f>
        <v>276.52048154011794</v>
      </c>
      <c r="BS16" s="46"/>
    </row>
    <row r="17" spans="2:77" x14ac:dyDescent="0.25">
      <c r="B17" s="290" t="s">
        <v>26</v>
      </c>
      <c r="C17" s="46"/>
      <c r="E17" s="59">
        <f t="shared" si="1"/>
        <v>1250</v>
      </c>
      <c r="F17" s="59">
        <f t="shared" si="2"/>
        <v>1531.82</v>
      </c>
      <c r="G17" s="59">
        <f t="shared" si="3"/>
        <v>1570.8741407499992</v>
      </c>
      <c r="H17" s="59">
        <f t="shared" si="4"/>
        <v>1610.9976502895177</v>
      </c>
      <c r="I17" s="59">
        <f t="shared" si="5"/>
        <v>1652.2215321284934</v>
      </c>
      <c r="J17" s="46"/>
      <c r="K17" s="244"/>
      <c r="L17" s="245"/>
      <c r="M17" s="245">
        <f>Drivers!$S$13*K14</f>
        <v>125</v>
      </c>
      <c r="N17" s="61">
        <f>Drivers!$S$13*L14</f>
        <v>125</v>
      </c>
      <c r="O17" s="61">
        <f>Drivers!$S$13*M14</f>
        <v>125</v>
      </c>
      <c r="P17" s="61">
        <f>Drivers!$S$13*N14</f>
        <v>125</v>
      </c>
      <c r="Q17" s="61">
        <f>Drivers!$S$13*O14</f>
        <v>125</v>
      </c>
      <c r="R17" s="61">
        <f>Drivers!$S$13*P14</f>
        <v>125</v>
      </c>
      <c r="S17" s="61">
        <f>Drivers!$S$13*Q14</f>
        <v>125</v>
      </c>
      <c r="T17" s="61">
        <f>Drivers!$S$13*R14</f>
        <v>125</v>
      </c>
      <c r="U17" s="61">
        <f>Drivers!$S$13*S14</f>
        <v>125</v>
      </c>
      <c r="V17" s="301">
        <f>Drivers!$S$13*T14</f>
        <v>125</v>
      </c>
      <c r="W17" s="244">
        <f>Drivers!$S$13*U14</f>
        <v>125</v>
      </c>
      <c r="X17" s="245">
        <f>Drivers!$S$13*V14</f>
        <v>125</v>
      </c>
      <c r="Y17" s="245">
        <f>Drivers!$S$13*W14</f>
        <v>128.18199999999996</v>
      </c>
      <c r="Z17" s="61">
        <f>Drivers!$S$13*X14</f>
        <v>128.18199999999996</v>
      </c>
      <c r="AA17" s="61">
        <f>Drivers!$S$13*Y14</f>
        <v>128.18199999999996</v>
      </c>
      <c r="AB17" s="61">
        <f>Drivers!$S$13*Z14</f>
        <v>128.18199999999996</v>
      </c>
      <c r="AC17" s="61">
        <f>Drivers!$S$13*AA14</f>
        <v>128.18199999999996</v>
      </c>
      <c r="AD17" s="61">
        <f>Drivers!$S$13*AB14</f>
        <v>128.18199999999996</v>
      </c>
      <c r="AE17" s="61">
        <f>Drivers!$S$13*AC14</f>
        <v>128.18199999999996</v>
      </c>
      <c r="AF17" s="61">
        <f>Drivers!$S$13*AD14</f>
        <v>128.18199999999996</v>
      </c>
      <c r="AG17" s="61">
        <f>Drivers!$S$13*AE14</f>
        <v>128.18199999999996</v>
      </c>
      <c r="AH17" s="301">
        <f>Drivers!$S$13*AF14</f>
        <v>128.18199999999996</v>
      </c>
      <c r="AI17" s="244">
        <f>Drivers!$S$13*AG14</f>
        <v>128.18199999999996</v>
      </c>
      <c r="AJ17" s="245">
        <f>Drivers!$S$13*AH14</f>
        <v>128.18199999999996</v>
      </c>
      <c r="AK17" s="245">
        <f>Drivers!$S$13*AI14</f>
        <v>131.45101407499996</v>
      </c>
      <c r="AL17" s="61">
        <f>Drivers!$S$13*AJ14</f>
        <v>131.45101407499996</v>
      </c>
      <c r="AM17" s="61">
        <f>Drivers!$S$13*AK14</f>
        <v>131.45101407499996</v>
      </c>
      <c r="AN17" s="61">
        <f>Drivers!$S$13*AL14</f>
        <v>131.45101407499996</v>
      </c>
      <c r="AO17" s="61">
        <f>Drivers!$S$13*AM14</f>
        <v>131.45101407499996</v>
      </c>
      <c r="AP17" s="61">
        <f>Drivers!$S$13*AN14</f>
        <v>131.45101407499996</v>
      </c>
      <c r="AQ17" s="61">
        <f>Drivers!$S$13*AO14</f>
        <v>131.45101407499996</v>
      </c>
      <c r="AR17" s="61">
        <f>Drivers!$S$13*AP14</f>
        <v>131.45101407499996</v>
      </c>
      <c r="AS17" s="61">
        <f>Drivers!$S$13*AQ14</f>
        <v>131.45101407499996</v>
      </c>
      <c r="AT17" s="301">
        <f>Drivers!$S$13*AR14</f>
        <v>131.45101407499996</v>
      </c>
      <c r="AU17" s="244">
        <f>Drivers!$S$13*AS14</f>
        <v>131.45101407499996</v>
      </c>
      <c r="AV17" s="245">
        <f>Drivers!$S$13*AT14</f>
        <v>131.45101407499996</v>
      </c>
      <c r="AW17" s="245">
        <f>Drivers!$S$13*AU14</f>
        <v>134.80956221395181</v>
      </c>
      <c r="AX17" s="61">
        <f>Drivers!$S$13*AV14</f>
        <v>134.80956221395181</v>
      </c>
      <c r="AY17" s="61">
        <f>Drivers!$S$13*AW14</f>
        <v>134.80956221395181</v>
      </c>
      <c r="AZ17" s="61">
        <f>Drivers!$S$13*AX14</f>
        <v>134.80956221395181</v>
      </c>
      <c r="BA17" s="61">
        <f>Drivers!$S$13*AY14</f>
        <v>134.80956221395181</v>
      </c>
      <c r="BB17" s="61">
        <f>Drivers!$S$13*AZ14</f>
        <v>134.80956221395181</v>
      </c>
      <c r="BC17" s="61">
        <f>Drivers!$S$13*BA14</f>
        <v>134.80956221395181</v>
      </c>
      <c r="BD17" s="61">
        <f>Drivers!$S$13*BB14</f>
        <v>134.80956221395181</v>
      </c>
      <c r="BE17" s="61">
        <f>Drivers!$S$13*BC14</f>
        <v>134.80956221395181</v>
      </c>
      <c r="BF17" s="301">
        <f>Drivers!$S$13*BD14</f>
        <v>134.80956221395181</v>
      </c>
      <c r="BG17" s="244">
        <f>Drivers!$S$13*BE14</f>
        <v>134.80956221395181</v>
      </c>
      <c r="BH17" s="245">
        <f>Drivers!$S$13*BF14</f>
        <v>134.80956221395181</v>
      </c>
      <c r="BI17" s="245">
        <f>Drivers!$S$13*BG14</f>
        <v>138.26024077005897</v>
      </c>
      <c r="BJ17" s="61">
        <f>Drivers!$S$13*BH14</f>
        <v>138.26024077005897</v>
      </c>
      <c r="BK17" s="61">
        <f>Drivers!$S$13*BI14</f>
        <v>138.26024077005897</v>
      </c>
      <c r="BL17" s="61">
        <f>Drivers!$S$13*BJ14</f>
        <v>138.26024077005897</v>
      </c>
      <c r="BM17" s="61">
        <f>Drivers!$S$13*BK14</f>
        <v>138.26024077005897</v>
      </c>
      <c r="BN17" s="61">
        <f>Drivers!$S$13*BL14</f>
        <v>138.26024077005897</v>
      </c>
      <c r="BO17" s="61">
        <f>Drivers!$S$13*BM14</f>
        <v>138.26024077005897</v>
      </c>
      <c r="BP17" s="61">
        <f>Drivers!$S$13*BN14</f>
        <v>138.26024077005897</v>
      </c>
      <c r="BQ17" s="61">
        <f>Drivers!$S$13*BO14</f>
        <v>138.26024077005897</v>
      </c>
      <c r="BR17" s="301">
        <f>Drivers!$S$13*BP14</f>
        <v>138.26024077005897</v>
      </c>
      <c r="BS17" s="46"/>
    </row>
    <row r="18" spans="2:77" x14ac:dyDescent="0.25">
      <c r="B18" s="291" t="s">
        <v>27</v>
      </c>
      <c r="C18" s="69"/>
      <c r="D18" s="70"/>
      <c r="E18" s="64">
        <f t="shared" si="1"/>
        <v>187.50000000000006</v>
      </c>
      <c r="F18" s="64">
        <f t="shared" si="2"/>
        <v>254.77299999999994</v>
      </c>
      <c r="G18" s="64">
        <f t="shared" si="3"/>
        <v>261.26752111249999</v>
      </c>
      <c r="H18" s="64">
        <f t="shared" si="4"/>
        <v>267.93985035842769</v>
      </c>
      <c r="I18" s="64">
        <f t="shared" si="5"/>
        <v>274.79514226206447</v>
      </c>
      <c r="J18" s="69"/>
      <c r="K18" s="251"/>
      <c r="L18" s="252"/>
      <c r="M18" s="252"/>
      <c r="N18" s="66">
        <f>Drivers!$S$14*K14</f>
        <v>20.833333333333336</v>
      </c>
      <c r="O18" s="66">
        <f>Drivers!$S$14*L14</f>
        <v>20.833333333333336</v>
      </c>
      <c r="P18" s="66">
        <f>Drivers!$S$14*M14</f>
        <v>20.833333333333336</v>
      </c>
      <c r="Q18" s="66">
        <f>Drivers!$S$14*N14</f>
        <v>20.833333333333336</v>
      </c>
      <c r="R18" s="66">
        <f>Drivers!$S$14*O14</f>
        <v>20.833333333333336</v>
      </c>
      <c r="S18" s="66">
        <f>Drivers!$S$14*P14</f>
        <v>20.833333333333336</v>
      </c>
      <c r="T18" s="66">
        <f>Drivers!$S$14*Q14</f>
        <v>20.833333333333336</v>
      </c>
      <c r="U18" s="66">
        <f>Drivers!$S$14*R14</f>
        <v>20.833333333333336</v>
      </c>
      <c r="V18" s="302">
        <f>Drivers!$S$14*S14</f>
        <v>20.833333333333336</v>
      </c>
      <c r="W18" s="251">
        <f>Drivers!$S$14*T14</f>
        <v>20.833333333333336</v>
      </c>
      <c r="X18" s="252">
        <f>Drivers!$S$14*U14</f>
        <v>20.833333333333336</v>
      </c>
      <c r="Y18" s="252">
        <f>Drivers!$S$14*V14</f>
        <v>20.833333333333336</v>
      </c>
      <c r="Z18" s="66">
        <f>Drivers!$S$14*W14</f>
        <v>21.36366666666666</v>
      </c>
      <c r="AA18" s="66">
        <f>Drivers!$S$14*X14</f>
        <v>21.36366666666666</v>
      </c>
      <c r="AB18" s="66">
        <f>Drivers!$S$14*Y14</f>
        <v>21.36366666666666</v>
      </c>
      <c r="AC18" s="66">
        <f>Drivers!$S$14*Z14</f>
        <v>21.36366666666666</v>
      </c>
      <c r="AD18" s="66">
        <f>Drivers!$S$14*AA14</f>
        <v>21.36366666666666</v>
      </c>
      <c r="AE18" s="66">
        <f>Drivers!$S$14*AB14</f>
        <v>21.36366666666666</v>
      </c>
      <c r="AF18" s="66">
        <f>Drivers!$S$14*AC14</f>
        <v>21.36366666666666</v>
      </c>
      <c r="AG18" s="66">
        <f>Drivers!$S$14*AD14</f>
        <v>21.36366666666666</v>
      </c>
      <c r="AH18" s="302">
        <f>Drivers!$S$14*AE14</f>
        <v>21.36366666666666</v>
      </c>
      <c r="AI18" s="251">
        <f>Drivers!$S$14*AF14</f>
        <v>21.36366666666666</v>
      </c>
      <c r="AJ18" s="252">
        <f>Drivers!$S$14*AG14</f>
        <v>21.36366666666666</v>
      </c>
      <c r="AK18" s="252">
        <f>Drivers!$S$14*AH14</f>
        <v>21.36366666666666</v>
      </c>
      <c r="AL18" s="66">
        <f>Drivers!$S$14*AI14</f>
        <v>21.90850234583333</v>
      </c>
      <c r="AM18" s="66">
        <f>Drivers!$S$14*AJ14</f>
        <v>21.90850234583333</v>
      </c>
      <c r="AN18" s="66">
        <f>Drivers!$S$14*AK14</f>
        <v>21.90850234583333</v>
      </c>
      <c r="AO18" s="66">
        <f>Drivers!$S$14*AL14</f>
        <v>21.90850234583333</v>
      </c>
      <c r="AP18" s="66">
        <f>Drivers!$S$14*AM14</f>
        <v>21.90850234583333</v>
      </c>
      <c r="AQ18" s="66">
        <f>Drivers!$S$14*AN14</f>
        <v>21.90850234583333</v>
      </c>
      <c r="AR18" s="66">
        <f>Drivers!$S$14*AO14</f>
        <v>21.90850234583333</v>
      </c>
      <c r="AS18" s="66">
        <f>Drivers!$S$14*AP14</f>
        <v>21.90850234583333</v>
      </c>
      <c r="AT18" s="302">
        <f>Drivers!$S$14*AQ14</f>
        <v>21.90850234583333</v>
      </c>
      <c r="AU18" s="251">
        <f>Drivers!$S$14*AR14</f>
        <v>21.90850234583333</v>
      </c>
      <c r="AV18" s="252">
        <f>Drivers!$S$14*AS14</f>
        <v>21.90850234583333</v>
      </c>
      <c r="AW18" s="252">
        <f>Drivers!$S$14*AT14</f>
        <v>21.90850234583333</v>
      </c>
      <c r="AX18" s="66">
        <f>Drivers!$S$14*AU14</f>
        <v>22.46826036899197</v>
      </c>
      <c r="AY18" s="66">
        <f>Drivers!$S$14*AV14</f>
        <v>22.46826036899197</v>
      </c>
      <c r="AZ18" s="66">
        <f>Drivers!$S$14*AW14</f>
        <v>22.46826036899197</v>
      </c>
      <c r="BA18" s="66">
        <f>Drivers!$S$14*AX14</f>
        <v>22.46826036899197</v>
      </c>
      <c r="BB18" s="66">
        <f>Drivers!$S$14*AY14</f>
        <v>22.46826036899197</v>
      </c>
      <c r="BC18" s="66">
        <f>Drivers!$S$14*AZ14</f>
        <v>22.46826036899197</v>
      </c>
      <c r="BD18" s="66">
        <f>Drivers!$S$14*BA14</f>
        <v>22.46826036899197</v>
      </c>
      <c r="BE18" s="66">
        <f>Drivers!$S$14*BB14</f>
        <v>22.46826036899197</v>
      </c>
      <c r="BF18" s="302">
        <f>Drivers!$S$14*BC14</f>
        <v>22.46826036899197</v>
      </c>
      <c r="BG18" s="251">
        <f>Drivers!$S$14*BD14</f>
        <v>22.46826036899197</v>
      </c>
      <c r="BH18" s="252">
        <f>Drivers!$S$14*BE14</f>
        <v>22.46826036899197</v>
      </c>
      <c r="BI18" s="252">
        <f>Drivers!$S$14*BF14</f>
        <v>22.46826036899197</v>
      </c>
      <c r="BJ18" s="66">
        <f>Drivers!$S$14*BG14</f>
        <v>23.043373461676499</v>
      </c>
      <c r="BK18" s="66">
        <f>Drivers!$S$14*BH14</f>
        <v>23.043373461676499</v>
      </c>
      <c r="BL18" s="66">
        <f>Drivers!$S$14*BI14</f>
        <v>23.043373461676499</v>
      </c>
      <c r="BM18" s="66">
        <f>Drivers!$S$14*BJ14</f>
        <v>23.043373461676499</v>
      </c>
      <c r="BN18" s="66">
        <f>Drivers!$S$14*BK14</f>
        <v>23.043373461676499</v>
      </c>
      <c r="BO18" s="66">
        <f>Drivers!$S$14*BL14</f>
        <v>23.043373461676499</v>
      </c>
      <c r="BP18" s="66">
        <f>Drivers!$S$14*BM14</f>
        <v>23.043373461676499</v>
      </c>
      <c r="BQ18" s="66">
        <f>Drivers!$S$14*BN14</f>
        <v>23.043373461676499</v>
      </c>
      <c r="BR18" s="302">
        <f>Drivers!$S$14*BO14</f>
        <v>23.043373461676499</v>
      </c>
    </row>
    <row r="19" spans="2:77" s="300" customFormat="1" x14ac:dyDescent="0.25">
      <c r="B19" s="98" t="s">
        <v>38</v>
      </c>
      <c r="C19" s="46"/>
      <c r="D19" s="48"/>
      <c r="E19" s="300">
        <f t="shared" si="1"/>
        <v>4437.4999999999991</v>
      </c>
      <c r="F19" s="300">
        <f t="shared" si="2"/>
        <v>5112.9609999999984</v>
      </c>
      <c r="G19" s="300">
        <f t="shared" si="3"/>
        <v>5243.3299996624964</v>
      </c>
      <c r="H19" s="300">
        <f t="shared" si="4"/>
        <v>5377.2690219327887</v>
      </c>
      <c r="I19" s="300">
        <f t="shared" si="5"/>
        <v>5514.8815772998769</v>
      </c>
      <c r="J19" s="46"/>
      <c r="K19" s="46">
        <f t="shared" ref="K19:W19" si="9">SUM(K15:K18)</f>
        <v>20.833333333333336</v>
      </c>
      <c r="L19" s="46">
        <f t="shared" si="9"/>
        <v>270.83333333333331</v>
      </c>
      <c r="M19" s="46">
        <f t="shared" si="9"/>
        <v>395.83333333333331</v>
      </c>
      <c r="N19" s="46">
        <f t="shared" si="9"/>
        <v>416.66666666666663</v>
      </c>
      <c r="O19" s="46">
        <f t="shared" si="9"/>
        <v>416.66666666666663</v>
      </c>
      <c r="P19" s="46">
        <f t="shared" si="9"/>
        <v>416.66666666666663</v>
      </c>
      <c r="Q19" s="46">
        <f t="shared" si="9"/>
        <v>416.66666666666663</v>
      </c>
      <c r="R19" s="46">
        <f t="shared" si="9"/>
        <v>416.66666666666663</v>
      </c>
      <c r="S19" s="46">
        <f t="shared" si="9"/>
        <v>416.66666666666663</v>
      </c>
      <c r="T19" s="46">
        <f t="shared" si="9"/>
        <v>416.66666666666663</v>
      </c>
      <c r="U19" s="46">
        <f t="shared" si="9"/>
        <v>416.66666666666663</v>
      </c>
      <c r="V19" s="300">
        <f t="shared" si="9"/>
        <v>416.66666666666663</v>
      </c>
      <c r="W19" s="46">
        <f t="shared" si="9"/>
        <v>417.19699999999995</v>
      </c>
      <c r="X19" s="46">
        <f t="shared" ref="X19:AH19" si="10">SUM(X15:X18)</f>
        <v>423.56099999999986</v>
      </c>
      <c r="Y19" s="46">
        <f t="shared" si="10"/>
        <v>426.74299999999982</v>
      </c>
      <c r="Z19" s="46">
        <f t="shared" si="10"/>
        <v>427.2733333333332</v>
      </c>
      <c r="AA19" s="46">
        <f t="shared" si="10"/>
        <v>427.2733333333332</v>
      </c>
      <c r="AB19" s="46">
        <f t="shared" si="10"/>
        <v>427.2733333333332</v>
      </c>
      <c r="AC19" s="46">
        <f t="shared" si="10"/>
        <v>427.2733333333332</v>
      </c>
      <c r="AD19" s="46">
        <f t="shared" si="10"/>
        <v>427.2733333333332</v>
      </c>
      <c r="AE19" s="46">
        <f t="shared" si="10"/>
        <v>427.2733333333332</v>
      </c>
      <c r="AF19" s="46">
        <f t="shared" si="10"/>
        <v>427.2733333333332</v>
      </c>
      <c r="AG19" s="46">
        <f t="shared" si="10"/>
        <v>427.2733333333332</v>
      </c>
      <c r="AH19" s="300">
        <f t="shared" si="10"/>
        <v>427.2733333333332</v>
      </c>
      <c r="AI19" s="46">
        <f t="shared" ref="AI19:BR19" si="11">SUM(AI15:AI18)</f>
        <v>427.81816901249988</v>
      </c>
      <c r="AJ19" s="46">
        <f t="shared" si="11"/>
        <v>434.35619716249983</v>
      </c>
      <c r="AK19" s="46">
        <f t="shared" si="11"/>
        <v>437.6252112374998</v>
      </c>
      <c r="AL19" s="46">
        <f t="shared" si="11"/>
        <v>438.17004691666648</v>
      </c>
      <c r="AM19" s="46">
        <f t="shared" si="11"/>
        <v>438.17004691666648</v>
      </c>
      <c r="AN19" s="46">
        <f t="shared" si="11"/>
        <v>438.17004691666648</v>
      </c>
      <c r="AO19" s="46">
        <f t="shared" si="11"/>
        <v>438.17004691666648</v>
      </c>
      <c r="AP19" s="46">
        <f t="shared" si="11"/>
        <v>438.17004691666648</v>
      </c>
      <c r="AQ19" s="46">
        <f t="shared" si="11"/>
        <v>438.17004691666648</v>
      </c>
      <c r="AR19" s="46">
        <f t="shared" si="11"/>
        <v>438.17004691666648</v>
      </c>
      <c r="AS19" s="46">
        <f t="shared" si="11"/>
        <v>438.17004691666648</v>
      </c>
      <c r="AT19" s="300">
        <f t="shared" si="11"/>
        <v>438.17004691666648</v>
      </c>
      <c r="AU19" s="46">
        <f t="shared" si="11"/>
        <v>438.72980493982516</v>
      </c>
      <c r="AV19" s="46">
        <f t="shared" si="11"/>
        <v>445.44690121772885</v>
      </c>
      <c r="AW19" s="46">
        <f t="shared" si="11"/>
        <v>448.8054493566807</v>
      </c>
      <c r="AX19" s="46">
        <f t="shared" si="11"/>
        <v>449.36520737983938</v>
      </c>
      <c r="AY19" s="46">
        <f t="shared" si="11"/>
        <v>449.36520737983938</v>
      </c>
      <c r="AZ19" s="46">
        <f t="shared" si="11"/>
        <v>449.36520737983938</v>
      </c>
      <c r="BA19" s="46">
        <f t="shared" si="11"/>
        <v>449.36520737983938</v>
      </c>
      <c r="BB19" s="46">
        <f t="shared" si="11"/>
        <v>449.36520737983938</v>
      </c>
      <c r="BC19" s="46">
        <f t="shared" si="11"/>
        <v>449.36520737983938</v>
      </c>
      <c r="BD19" s="46">
        <f t="shared" si="11"/>
        <v>449.36520737983938</v>
      </c>
      <c r="BE19" s="46">
        <f t="shared" si="11"/>
        <v>449.36520737983938</v>
      </c>
      <c r="BF19" s="300">
        <f t="shared" si="11"/>
        <v>449.36520737983938</v>
      </c>
      <c r="BG19" s="46">
        <f t="shared" si="11"/>
        <v>449.94032047252392</v>
      </c>
      <c r="BH19" s="46">
        <f t="shared" si="11"/>
        <v>456.84167758473825</v>
      </c>
      <c r="BI19" s="46">
        <f t="shared" si="11"/>
        <v>460.29235614084541</v>
      </c>
      <c r="BJ19" s="46">
        <f t="shared" si="11"/>
        <v>460.8674692335299</v>
      </c>
      <c r="BK19" s="46">
        <f t="shared" si="11"/>
        <v>460.8674692335299</v>
      </c>
      <c r="BL19" s="46">
        <f t="shared" si="11"/>
        <v>460.8674692335299</v>
      </c>
      <c r="BM19" s="46">
        <f t="shared" si="11"/>
        <v>460.8674692335299</v>
      </c>
      <c r="BN19" s="46">
        <f t="shared" si="11"/>
        <v>460.8674692335299</v>
      </c>
      <c r="BO19" s="46">
        <f t="shared" si="11"/>
        <v>460.8674692335299</v>
      </c>
      <c r="BP19" s="46">
        <f t="shared" si="11"/>
        <v>460.8674692335299</v>
      </c>
      <c r="BQ19" s="46">
        <f t="shared" si="11"/>
        <v>460.8674692335299</v>
      </c>
      <c r="BR19" s="300">
        <f t="shared" si="11"/>
        <v>460.8674692335299</v>
      </c>
      <c r="BS19" s="50"/>
    </row>
    <row r="20" spans="2:77" s="338" customFormat="1" x14ac:dyDescent="0.25">
      <c r="B20" s="335" t="s">
        <v>4</v>
      </c>
      <c r="C20" s="336"/>
      <c r="D20" s="337"/>
      <c r="E20" s="338">
        <f>V20</f>
        <v>562.50000000000034</v>
      </c>
      <c r="F20" s="338">
        <f>AH20</f>
        <v>576.81900000000041</v>
      </c>
      <c r="G20" s="338">
        <f>AT20</f>
        <v>591.52956333750058</v>
      </c>
      <c r="H20" s="338">
        <f>BF20</f>
        <v>606.64302996278411</v>
      </c>
      <c r="I20" s="336">
        <f>BR20</f>
        <v>622.17108346526629</v>
      </c>
      <c r="J20" s="336"/>
      <c r="K20" s="336">
        <f>K14-K19</f>
        <v>395.83333333333337</v>
      </c>
      <c r="L20" s="336">
        <f>K20+L14-L19</f>
        <v>541.66666666666674</v>
      </c>
      <c r="M20" s="336">
        <f t="shared" ref="M20:AQ20" si="12">L20+M14-M19</f>
        <v>562.50000000000023</v>
      </c>
      <c r="N20" s="336">
        <f t="shared" si="12"/>
        <v>562.50000000000034</v>
      </c>
      <c r="O20" s="336">
        <f t="shared" si="12"/>
        <v>562.50000000000034</v>
      </c>
      <c r="P20" s="336">
        <f t="shared" si="12"/>
        <v>562.50000000000034</v>
      </c>
      <c r="Q20" s="336">
        <f t="shared" si="12"/>
        <v>562.50000000000034</v>
      </c>
      <c r="R20" s="336">
        <f t="shared" si="12"/>
        <v>562.50000000000034</v>
      </c>
      <c r="S20" s="336">
        <f t="shared" si="12"/>
        <v>562.50000000000034</v>
      </c>
      <c r="T20" s="336">
        <f t="shared" si="12"/>
        <v>562.50000000000034</v>
      </c>
      <c r="U20" s="336">
        <f t="shared" si="12"/>
        <v>562.50000000000034</v>
      </c>
      <c r="V20" s="338">
        <f t="shared" si="12"/>
        <v>562.50000000000034</v>
      </c>
      <c r="W20" s="336">
        <f t="shared" si="12"/>
        <v>572.57633333333365</v>
      </c>
      <c r="X20" s="336">
        <f t="shared" si="12"/>
        <v>576.28866666666704</v>
      </c>
      <c r="Y20" s="336">
        <f t="shared" si="12"/>
        <v>576.81900000000041</v>
      </c>
      <c r="Z20" s="336">
        <f t="shared" si="12"/>
        <v>576.81900000000041</v>
      </c>
      <c r="AA20" s="336">
        <f t="shared" si="12"/>
        <v>576.81900000000041</v>
      </c>
      <c r="AB20" s="336">
        <f t="shared" si="12"/>
        <v>576.81900000000041</v>
      </c>
      <c r="AC20" s="336">
        <f t="shared" si="12"/>
        <v>576.81900000000041</v>
      </c>
      <c r="AD20" s="336">
        <f t="shared" si="12"/>
        <v>576.81900000000041</v>
      </c>
      <c r="AE20" s="336">
        <f t="shared" si="12"/>
        <v>576.81900000000041</v>
      </c>
      <c r="AF20" s="336">
        <f t="shared" si="12"/>
        <v>576.81900000000041</v>
      </c>
      <c r="AG20" s="336">
        <f t="shared" si="12"/>
        <v>576.81900000000041</v>
      </c>
      <c r="AH20" s="338">
        <f t="shared" si="12"/>
        <v>576.81900000000041</v>
      </c>
      <c r="AI20" s="336">
        <f t="shared" si="12"/>
        <v>587.17087790416713</v>
      </c>
      <c r="AJ20" s="336">
        <f t="shared" si="12"/>
        <v>590.98472765833378</v>
      </c>
      <c r="AK20" s="336">
        <f t="shared" si="12"/>
        <v>591.52956333750058</v>
      </c>
      <c r="AL20" s="336">
        <f t="shared" si="12"/>
        <v>591.52956333750058</v>
      </c>
      <c r="AM20" s="336">
        <f t="shared" si="12"/>
        <v>591.52956333750058</v>
      </c>
      <c r="AN20" s="336">
        <f t="shared" si="12"/>
        <v>591.52956333750058</v>
      </c>
      <c r="AO20" s="336">
        <f t="shared" si="12"/>
        <v>591.52956333750058</v>
      </c>
      <c r="AP20" s="336">
        <f t="shared" si="12"/>
        <v>591.52956333750058</v>
      </c>
      <c r="AQ20" s="336">
        <f t="shared" si="12"/>
        <v>591.52956333750058</v>
      </c>
      <c r="AR20" s="336">
        <f t="shared" ref="AR20:BR20" si="13">AQ20+AR14-AR19</f>
        <v>591.52956333750058</v>
      </c>
      <c r="AS20" s="336">
        <f t="shared" si="13"/>
        <v>591.52956333750058</v>
      </c>
      <c r="AT20" s="338">
        <f t="shared" si="13"/>
        <v>591.52956333750058</v>
      </c>
      <c r="AU20" s="336">
        <f t="shared" si="13"/>
        <v>602.16496577751479</v>
      </c>
      <c r="AV20" s="336">
        <f t="shared" si="13"/>
        <v>606.08327193962521</v>
      </c>
      <c r="AW20" s="336">
        <f t="shared" si="13"/>
        <v>606.643029962784</v>
      </c>
      <c r="AX20" s="336">
        <f t="shared" si="13"/>
        <v>606.64302996278411</v>
      </c>
      <c r="AY20" s="336">
        <f t="shared" si="13"/>
        <v>606.64302996278411</v>
      </c>
      <c r="AZ20" s="336">
        <f t="shared" si="13"/>
        <v>606.64302996278411</v>
      </c>
      <c r="BA20" s="336">
        <f t="shared" si="13"/>
        <v>606.64302996278411</v>
      </c>
      <c r="BB20" s="336">
        <f t="shared" si="13"/>
        <v>606.64302996278411</v>
      </c>
      <c r="BC20" s="336">
        <f t="shared" si="13"/>
        <v>606.64302996278411</v>
      </c>
      <c r="BD20" s="336">
        <f t="shared" si="13"/>
        <v>606.64302996278411</v>
      </c>
      <c r="BE20" s="336">
        <f t="shared" si="13"/>
        <v>606.64302996278411</v>
      </c>
      <c r="BF20" s="338">
        <f t="shared" si="13"/>
        <v>606.64302996278411</v>
      </c>
      <c r="BG20" s="336">
        <f t="shared" si="13"/>
        <v>617.57017872379004</v>
      </c>
      <c r="BH20" s="336">
        <f t="shared" si="13"/>
        <v>621.59597037258175</v>
      </c>
      <c r="BI20" s="336">
        <f t="shared" si="13"/>
        <v>622.17108346526629</v>
      </c>
      <c r="BJ20" s="336">
        <f t="shared" si="13"/>
        <v>622.17108346526629</v>
      </c>
      <c r="BK20" s="336">
        <f t="shared" si="13"/>
        <v>622.17108346526629</v>
      </c>
      <c r="BL20" s="336">
        <f t="shared" si="13"/>
        <v>622.17108346526629</v>
      </c>
      <c r="BM20" s="336">
        <f t="shared" si="13"/>
        <v>622.17108346526629</v>
      </c>
      <c r="BN20" s="336">
        <f t="shared" si="13"/>
        <v>622.17108346526629</v>
      </c>
      <c r="BO20" s="336">
        <f t="shared" si="13"/>
        <v>622.17108346526629</v>
      </c>
      <c r="BP20" s="336">
        <f t="shared" si="13"/>
        <v>622.17108346526629</v>
      </c>
      <c r="BQ20" s="336">
        <f t="shared" si="13"/>
        <v>622.17108346526629</v>
      </c>
      <c r="BR20" s="338">
        <f t="shared" si="13"/>
        <v>622.17108346526629</v>
      </c>
      <c r="BS20" s="46"/>
    </row>
    <row r="21" spans="2:77" s="50" customFormat="1" x14ac:dyDescent="0.25">
      <c r="B21" s="68" t="s">
        <v>94</v>
      </c>
      <c r="C21" s="46"/>
      <c r="D21" s="48"/>
      <c r="E21" s="300">
        <f>SUM(K21:V21)</f>
        <v>5762.5</v>
      </c>
      <c r="F21" s="300">
        <f>SUM(W21:AH21)</f>
        <v>5512.9609999999984</v>
      </c>
      <c r="G21" s="300">
        <f>SUM(AI21:AT21)</f>
        <v>5693.3299996624964</v>
      </c>
      <c r="H21" s="300">
        <f>SUM(AU21:BF21)</f>
        <v>5852.2690219327897</v>
      </c>
      <c r="I21" s="300">
        <f>SUM(BG21:BR21)</f>
        <v>5439.8815772998769</v>
      </c>
      <c r="J21" s="46"/>
      <c r="K21" s="46">
        <f>K9+K13+K19</f>
        <v>520.83333333333337</v>
      </c>
      <c r="L21" s="46">
        <f t="shared" ref="L21:AP21" si="14">L9+L13+L19</f>
        <v>270.83333333333331</v>
      </c>
      <c r="M21" s="46">
        <f t="shared" si="14"/>
        <v>395.83333333333331</v>
      </c>
      <c r="N21" s="46">
        <f t="shared" si="14"/>
        <v>416.66666666666663</v>
      </c>
      <c r="O21" s="46">
        <f t="shared" si="14"/>
        <v>416.66666666666663</v>
      </c>
      <c r="P21" s="46">
        <f t="shared" si="14"/>
        <v>766.66666666666663</v>
      </c>
      <c r="Q21" s="46">
        <f t="shared" si="14"/>
        <v>416.66666666666663</v>
      </c>
      <c r="R21" s="46">
        <f t="shared" si="14"/>
        <v>416.66666666666663</v>
      </c>
      <c r="S21" s="46">
        <f t="shared" si="14"/>
        <v>416.66666666666663</v>
      </c>
      <c r="T21" s="46">
        <f t="shared" si="14"/>
        <v>391.66666666666663</v>
      </c>
      <c r="U21" s="46">
        <f t="shared" si="14"/>
        <v>416.66666666666663</v>
      </c>
      <c r="V21" s="68">
        <f t="shared" si="14"/>
        <v>916.66666666666663</v>
      </c>
      <c r="W21" s="46">
        <f t="shared" si="14"/>
        <v>417.19699999999995</v>
      </c>
      <c r="X21" s="46">
        <f t="shared" si="14"/>
        <v>423.56099999999986</v>
      </c>
      <c r="Y21" s="46">
        <f t="shared" si="14"/>
        <v>426.74299999999982</v>
      </c>
      <c r="Z21" s="46">
        <f t="shared" si="14"/>
        <v>427.2733333333332</v>
      </c>
      <c r="AA21" s="46">
        <f t="shared" si="14"/>
        <v>427.2733333333332</v>
      </c>
      <c r="AB21" s="46">
        <f t="shared" si="14"/>
        <v>427.2733333333332</v>
      </c>
      <c r="AC21" s="46">
        <f t="shared" si="14"/>
        <v>427.2733333333332</v>
      </c>
      <c r="AD21" s="46">
        <f t="shared" si="14"/>
        <v>377.2733333333332</v>
      </c>
      <c r="AE21" s="46">
        <f t="shared" si="14"/>
        <v>427.2733333333332</v>
      </c>
      <c r="AF21" s="46">
        <f t="shared" si="14"/>
        <v>427.2733333333332</v>
      </c>
      <c r="AG21" s="46">
        <f t="shared" si="14"/>
        <v>427.2733333333332</v>
      </c>
      <c r="AH21" s="68">
        <f t="shared" si="14"/>
        <v>877.2733333333332</v>
      </c>
      <c r="AI21" s="46">
        <f t="shared" si="14"/>
        <v>427.81816901249988</v>
      </c>
      <c r="AJ21" s="46">
        <f t="shared" si="14"/>
        <v>434.35619716249983</v>
      </c>
      <c r="AK21" s="46">
        <f t="shared" si="14"/>
        <v>437.6252112374998</v>
      </c>
      <c r="AL21" s="46">
        <f t="shared" si="14"/>
        <v>438.17004691666648</v>
      </c>
      <c r="AM21" s="46">
        <f t="shared" si="14"/>
        <v>438.17004691666648</v>
      </c>
      <c r="AN21" s="46">
        <f t="shared" si="14"/>
        <v>888.17004691666648</v>
      </c>
      <c r="AO21" s="46">
        <f t="shared" si="14"/>
        <v>438.17004691666648</v>
      </c>
      <c r="AP21" s="46">
        <f t="shared" si="14"/>
        <v>438.17004691666648</v>
      </c>
      <c r="AQ21" s="46">
        <f t="shared" ref="AQ21:BR21" si="15">AQ9+AQ13+AQ19</f>
        <v>438.17004691666648</v>
      </c>
      <c r="AR21" s="46">
        <f t="shared" si="15"/>
        <v>438.17004691666648</v>
      </c>
      <c r="AS21" s="46">
        <f t="shared" si="15"/>
        <v>438.17004691666648</v>
      </c>
      <c r="AT21" s="68">
        <f t="shared" si="15"/>
        <v>438.17004691666648</v>
      </c>
      <c r="AU21" s="46">
        <f t="shared" si="15"/>
        <v>438.72980493982516</v>
      </c>
      <c r="AV21" s="46">
        <f t="shared" si="15"/>
        <v>445.44690121772885</v>
      </c>
      <c r="AW21" s="46">
        <f t="shared" si="15"/>
        <v>448.8054493566807</v>
      </c>
      <c r="AX21" s="46">
        <f t="shared" si="15"/>
        <v>374.36520737983938</v>
      </c>
      <c r="AY21" s="46">
        <f t="shared" si="15"/>
        <v>449.36520737983938</v>
      </c>
      <c r="AZ21" s="46">
        <f t="shared" si="15"/>
        <v>999.36520737983938</v>
      </c>
      <c r="BA21" s="46">
        <f t="shared" si="15"/>
        <v>449.36520737983938</v>
      </c>
      <c r="BB21" s="46">
        <f t="shared" si="15"/>
        <v>449.36520737983938</v>
      </c>
      <c r="BC21" s="46">
        <f t="shared" si="15"/>
        <v>449.36520737983938</v>
      </c>
      <c r="BD21" s="46">
        <f t="shared" si="15"/>
        <v>449.36520737983938</v>
      </c>
      <c r="BE21" s="46">
        <f t="shared" si="15"/>
        <v>449.36520737983938</v>
      </c>
      <c r="BF21" s="68">
        <f t="shared" si="15"/>
        <v>449.36520737983938</v>
      </c>
      <c r="BG21" s="46">
        <f t="shared" si="15"/>
        <v>449.94032047252392</v>
      </c>
      <c r="BH21" s="46">
        <f t="shared" si="15"/>
        <v>381.84167758473825</v>
      </c>
      <c r="BI21" s="46">
        <f t="shared" si="15"/>
        <v>460.29235614084541</v>
      </c>
      <c r="BJ21" s="46">
        <f t="shared" si="15"/>
        <v>460.8674692335299</v>
      </c>
      <c r="BK21" s="46">
        <f t="shared" si="15"/>
        <v>460.8674692335299</v>
      </c>
      <c r="BL21" s="46">
        <f t="shared" si="15"/>
        <v>460.8674692335299</v>
      </c>
      <c r="BM21" s="46">
        <f t="shared" si="15"/>
        <v>460.8674692335299</v>
      </c>
      <c r="BN21" s="46">
        <f t="shared" si="15"/>
        <v>460.8674692335299</v>
      </c>
      <c r="BO21" s="46">
        <f t="shared" si="15"/>
        <v>460.8674692335299</v>
      </c>
      <c r="BP21" s="46">
        <f t="shared" si="15"/>
        <v>460.8674692335299</v>
      </c>
      <c r="BQ21" s="46">
        <f t="shared" si="15"/>
        <v>460.8674692335299</v>
      </c>
      <c r="BR21" s="68">
        <f t="shared" si="15"/>
        <v>460.8674692335299</v>
      </c>
      <c r="BS21" s="46"/>
    </row>
    <row r="22" spans="2:77" ht="6" customHeight="1" x14ac:dyDescent="0.25">
      <c r="C22" s="46"/>
      <c r="D22" s="46"/>
      <c r="E22" s="50"/>
      <c r="F22" s="50"/>
      <c r="G22" s="50"/>
      <c r="H22" s="50"/>
      <c r="I22" s="50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50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50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50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50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50"/>
      <c r="BS22" s="46"/>
      <c r="BT22" s="50"/>
      <c r="BU22" s="50"/>
      <c r="BV22" s="50"/>
    </row>
    <row r="23" spans="2:77" x14ac:dyDescent="0.25">
      <c r="B23" s="52" t="s">
        <v>50</v>
      </c>
      <c r="C23" s="81"/>
      <c r="D23" s="81"/>
      <c r="E23" s="53">
        <f t="shared" ref="E23:E38" si="16">SUM(K23:V23)</f>
        <v>4000.0000000000005</v>
      </c>
      <c r="F23" s="53">
        <f t="shared" ref="F23:F38" si="17">SUM(W23:AH23)</f>
        <v>4102.0687500000004</v>
      </c>
      <c r="G23" s="53">
        <f t="shared" ref="G23:G38" si="18">SUM(AI23:AT23)</f>
        <v>4206.8439464062494</v>
      </c>
      <c r="H23" s="53">
        <f t="shared" ref="H23:H38" si="19">SUM(AU23:BF23)</f>
        <v>4314.3997751011029</v>
      </c>
      <c r="I23" s="53">
        <f t="shared" ref="I23:I38" si="20">SUM(BG23:BR23)</f>
        <v>4424.8125108384238</v>
      </c>
      <c r="J23" s="68"/>
      <c r="K23" s="54">
        <f>Income!K39</f>
        <v>333.33333333333331</v>
      </c>
      <c r="L23" s="237">
        <f>Income!L39</f>
        <v>333.33333333333331</v>
      </c>
      <c r="M23" s="237">
        <f>Income!M39</f>
        <v>333.33333333333331</v>
      </c>
      <c r="N23" s="237">
        <f>Income!N39</f>
        <v>333.33333333333331</v>
      </c>
      <c r="O23" s="237">
        <f>Income!O39</f>
        <v>333.33333333333331</v>
      </c>
      <c r="P23" s="237">
        <f>Income!P39</f>
        <v>333.33333333333331</v>
      </c>
      <c r="Q23" s="237">
        <f>Income!Q39</f>
        <v>333.33333333333331</v>
      </c>
      <c r="R23" s="237">
        <f>Income!R39</f>
        <v>333.33333333333331</v>
      </c>
      <c r="S23" s="237">
        <f>Income!S39</f>
        <v>333.33333333333331</v>
      </c>
      <c r="T23" s="237">
        <f>Income!T39</f>
        <v>333.33333333333331</v>
      </c>
      <c r="U23" s="237">
        <f>Income!U39</f>
        <v>333.33333333333331</v>
      </c>
      <c r="V23" s="308">
        <f>Income!V39</f>
        <v>333.33333333333331</v>
      </c>
      <c r="W23" s="54">
        <f>Income!W39</f>
        <v>341.83906249999995</v>
      </c>
      <c r="X23" s="237">
        <f>Income!X39</f>
        <v>341.83906249999995</v>
      </c>
      <c r="Y23" s="237">
        <f>Income!Y39</f>
        <v>341.83906249999995</v>
      </c>
      <c r="Z23" s="237">
        <f>Income!Z39</f>
        <v>341.83906249999995</v>
      </c>
      <c r="AA23" s="237">
        <f>Income!AA39</f>
        <v>341.83906249999995</v>
      </c>
      <c r="AB23" s="237">
        <f>Income!AB39</f>
        <v>341.83906249999995</v>
      </c>
      <c r="AC23" s="237">
        <f>Income!AC39</f>
        <v>341.83906249999995</v>
      </c>
      <c r="AD23" s="237">
        <f>Income!AD39</f>
        <v>341.83906249999995</v>
      </c>
      <c r="AE23" s="237">
        <f>Income!AE39</f>
        <v>341.83906249999995</v>
      </c>
      <c r="AF23" s="237">
        <f>Income!AF39</f>
        <v>341.83906249999995</v>
      </c>
      <c r="AG23" s="237">
        <f>Income!AG39</f>
        <v>341.83906249999995</v>
      </c>
      <c r="AH23" s="308">
        <f>Income!AH39</f>
        <v>341.83906249999995</v>
      </c>
      <c r="AI23" s="54">
        <f>Income!AI39</f>
        <v>350.57032886718747</v>
      </c>
      <c r="AJ23" s="237">
        <f>Income!AJ39</f>
        <v>350.57032886718747</v>
      </c>
      <c r="AK23" s="237">
        <f>Income!AK39</f>
        <v>350.57032886718747</v>
      </c>
      <c r="AL23" s="237">
        <f>Income!AL39</f>
        <v>350.57032886718747</v>
      </c>
      <c r="AM23" s="237">
        <f>Income!AM39</f>
        <v>350.57032886718747</v>
      </c>
      <c r="AN23" s="237">
        <f>Income!AN39</f>
        <v>350.57032886718747</v>
      </c>
      <c r="AO23" s="237">
        <f>Income!AO39</f>
        <v>350.57032886718747</v>
      </c>
      <c r="AP23" s="237">
        <f>Income!AP39</f>
        <v>350.57032886718747</v>
      </c>
      <c r="AQ23" s="237">
        <f>Income!AQ39</f>
        <v>350.57032886718747</v>
      </c>
      <c r="AR23" s="237">
        <f>Income!AR39</f>
        <v>350.57032886718747</v>
      </c>
      <c r="AS23" s="237">
        <f>Income!AS39</f>
        <v>350.57032886718747</v>
      </c>
      <c r="AT23" s="308">
        <f>Income!AT39</f>
        <v>350.57032886718747</v>
      </c>
      <c r="AU23" s="54">
        <f>Income!AU39</f>
        <v>359.53331459175865</v>
      </c>
      <c r="AV23" s="237">
        <f>Income!AV39</f>
        <v>359.53331459175865</v>
      </c>
      <c r="AW23" s="237">
        <f>Income!AW39</f>
        <v>359.53331459175865</v>
      </c>
      <c r="AX23" s="237">
        <f>Income!AX39</f>
        <v>359.53331459175865</v>
      </c>
      <c r="AY23" s="237">
        <f>Income!AY39</f>
        <v>359.53331459175865</v>
      </c>
      <c r="AZ23" s="237">
        <f>Income!AZ39</f>
        <v>359.53331459175865</v>
      </c>
      <c r="BA23" s="237">
        <f>Income!BA39</f>
        <v>359.53331459175865</v>
      </c>
      <c r="BB23" s="237">
        <f>Income!BB39</f>
        <v>359.53331459175865</v>
      </c>
      <c r="BC23" s="237">
        <f>Income!BC39</f>
        <v>359.53331459175865</v>
      </c>
      <c r="BD23" s="237">
        <f>Income!BD39</f>
        <v>359.53331459175865</v>
      </c>
      <c r="BE23" s="237">
        <f>Income!BE39</f>
        <v>359.53331459175865</v>
      </c>
      <c r="BF23" s="308">
        <f>Income!BF39</f>
        <v>359.53331459175865</v>
      </c>
      <c r="BG23" s="54">
        <f>Income!BG39</f>
        <v>368.73437590320202</v>
      </c>
      <c r="BH23" s="237">
        <f>Income!BH39</f>
        <v>368.73437590320202</v>
      </c>
      <c r="BI23" s="237">
        <f>Income!BI39</f>
        <v>368.73437590320202</v>
      </c>
      <c r="BJ23" s="237">
        <f>Income!BJ39</f>
        <v>368.73437590320202</v>
      </c>
      <c r="BK23" s="237">
        <f>Income!BK39</f>
        <v>368.73437590320202</v>
      </c>
      <c r="BL23" s="237">
        <f>Income!BL39</f>
        <v>368.73437590320202</v>
      </c>
      <c r="BM23" s="237">
        <f>Income!BM39</f>
        <v>368.73437590320202</v>
      </c>
      <c r="BN23" s="237">
        <f>Income!BN39</f>
        <v>368.73437590320202</v>
      </c>
      <c r="BO23" s="237">
        <f>Income!BO39</f>
        <v>368.73437590320202</v>
      </c>
      <c r="BP23" s="237">
        <f>Income!BP39</f>
        <v>368.73437590320202</v>
      </c>
      <c r="BQ23" s="237">
        <f>Income!BQ39</f>
        <v>368.73437590320202</v>
      </c>
      <c r="BR23" s="308">
        <f>Income!BR39</f>
        <v>368.73437590320202</v>
      </c>
      <c r="BS23" s="46"/>
    </row>
    <row r="24" spans="2:77" x14ac:dyDescent="0.25">
      <c r="B24" s="290" t="s">
        <v>3</v>
      </c>
      <c r="C24" s="81"/>
      <c r="D24" s="81"/>
      <c r="E24" s="59">
        <f t="shared" si="16"/>
        <v>399.99999999999994</v>
      </c>
      <c r="F24" s="59">
        <f t="shared" si="17"/>
        <v>410.20687500000003</v>
      </c>
      <c r="G24" s="59">
        <f t="shared" si="18"/>
        <v>420.68439464062493</v>
      </c>
      <c r="H24" s="59">
        <f t="shared" si="19"/>
        <v>431.43997751011028</v>
      </c>
      <c r="I24" s="59">
        <f t="shared" si="20"/>
        <v>442.48125108384232</v>
      </c>
      <c r="J24" s="68"/>
      <c r="K24" s="244">
        <f>Drivers!$T$11*K23</f>
        <v>33.333333333333336</v>
      </c>
      <c r="L24" s="245">
        <f>Drivers!$T$11*L23</f>
        <v>33.333333333333336</v>
      </c>
      <c r="M24" s="245">
        <f>Drivers!$T$11*M23</f>
        <v>33.333333333333336</v>
      </c>
      <c r="N24" s="61">
        <f>Drivers!$T$11*N23</f>
        <v>33.333333333333336</v>
      </c>
      <c r="O24" s="61">
        <f>Drivers!$T$11*O23</f>
        <v>33.333333333333336</v>
      </c>
      <c r="P24" s="61">
        <f>Drivers!$T$11*P23</f>
        <v>33.333333333333336</v>
      </c>
      <c r="Q24" s="61">
        <f>Drivers!$T$11*Q23</f>
        <v>33.333333333333336</v>
      </c>
      <c r="R24" s="61">
        <f>Drivers!$T$11*R23</f>
        <v>33.333333333333336</v>
      </c>
      <c r="S24" s="61">
        <f>Drivers!$T$11*S23</f>
        <v>33.333333333333336</v>
      </c>
      <c r="T24" s="61">
        <f>Drivers!$T$11*T23</f>
        <v>33.333333333333336</v>
      </c>
      <c r="U24" s="61">
        <f>Drivers!$T$11*U23</f>
        <v>33.333333333333336</v>
      </c>
      <c r="V24" s="301">
        <f>Drivers!$T$11*V23</f>
        <v>33.333333333333336</v>
      </c>
      <c r="W24" s="244">
        <f>Drivers!$T$11*W23</f>
        <v>34.18390625</v>
      </c>
      <c r="X24" s="245">
        <f>Drivers!$T$11*X23</f>
        <v>34.18390625</v>
      </c>
      <c r="Y24" s="245">
        <f>Drivers!$T$11*Y23</f>
        <v>34.18390625</v>
      </c>
      <c r="Z24" s="61">
        <f>Drivers!$T$11*Z23</f>
        <v>34.18390625</v>
      </c>
      <c r="AA24" s="61">
        <f>Drivers!$T$11*AA23</f>
        <v>34.18390625</v>
      </c>
      <c r="AB24" s="61">
        <f>Drivers!$T$11*AB23</f>
        <v>34.18390625</v>
      </c>
      <c r="AC24" s="61">
        <f>Drivers!$T$11*AC23</f>
        <v>34.18390625</v>
      </c>
      <c r="AD24" s="61">
        <f>Drivers!$T$11*AD23</f>
        <v>34.18390625</v>
      </c>
      <c r="AE24" s="61">
        <f>Drivers!$T$11*AE23</f>
        <v>34.18390625</v>
      </c>
      <c r="AF24" s="61">
        <f>Drivers!$T$11*AF23</f>
        <v>34.18390625</v>
      </c>
      <c r="AG24" s="61">
        <f>Drivers!$T$11*AG23</f>
        <v>34.18390625</v>
      </c>
      <c r="AH24" s="301">
        <f>Drivers!$T$11*AH23</f>
        <v>34.18390625</v>
      </c>
      <c r="AI24" s="244">
        <f>Drivers!$T$11*AI23</f>
        <v>35.057032886718751</v>
      </c>
      <c r="AJ24" s="245">
        <f>Drivers!$T$11*AJ23</f>
        <v>35.057032886718751</v>
      </c>
      <c r="AK24" s="245">
        <f>Drivers!$T$11*AK23</f>
        <v>35.057032886718751</v>
      </c>
      <c r="AL24" s="61">
        <f>Drivers!$T$11*AL23</f>
        <v>35.057032886718751</v>
      </c>
      <c r="AM24" s="61">
        <f>Drivers!$T$11*AM23</f>
        <v>35.057032886718751</v>
      </c>
      <c r="AN24" s="61">
        <f>Drivers!$T$11*AN23</f>
        <v>35.057032886718751</v>
      </c>
      <c r="AO24" s="61">
        <f>Drivers!$T$11*AO23</f>
        <v>35.057032886718751</v>
      </c>
      <c r="AP24" s="61">
        <f>Drivers!$T$11*AP23</f>
        <v>35.057032886718751</v>
      </c>
      <c r="AQ24" s="61">
        <f>Drivers!$T$11*AQ23</f>
        <v>35.057032886718751</v>
      </c>
      <c r="AR24" s="61">
        <f>Drivers!$T$11*AR23</f>
        <v>35.057032886718751</v>
      </c>
      <c r="AS24" s="61">
        <f>Drivers!$T$11*AS23</f>
        <v>35.057032886718751</v>
      </c>
      <c r="AT24" s="301">
        <f>Drivers!$T$11*AT23</f>
        <v>35.057032886718751</v>
      </c>
      <c r="AU24" s="244">
        <f>Drivers!$T$11*AU23</f>
        <v>35.953331459175864</v>
      </c>
      <c r="AV24" s="245">
        <f>Drivers!$T$11*AV23</f>
        <v>35.953331459175864</v>
      </c>
      <c r="AW24" s="245">
        <f>Drivers!$T$11*AW23</f>
        <v>35.953331459175864</v>
      </c>
      <c r="AX24" s="61">
        <f>Drivers!$T$11*AX23</f>
        <v>35.953331459175864</v>
      </c>
      <c r="AY24" s="61">
        <f>Drivers!$T$11*AY23</f>
        <v>35.953331459175864</v>
      </c>
      <c r="AZ24" s="61">
        <f>Drivers!$T$11*AZ23</f>
        <v>35.953331459175864</v>
      </c>
      <c r="BA24" s="61">
        <f>Drivers!$T$11*BA23</f>
        <v>35.953331459175864</v>
      </c>
      <c r="BB24" s="61">
        <f>Drivers!$T$11*BB23</f>
        <v>35.953331459175864</v>
      </c>
      <c r="BC24" s="61">
        <f>Drivers!$T$11*BC23</f>
        <v>35.953331459175864</v>
      </c>
      <c r="BD24" s="61">
        <f>Drivers!$T$11*BD23</f>
        <v>35.953331459175864</v>
      </c>
      <c r="BE24" s="61">
        <f>Drivers!$T$11*BE23</f>
        <v>35.953331459175864</v>
      </c>
      <c r="BF24" s="301">
        <f>Drivers!$T$11*BF23</f>
        <v>35.953331459175864</v>
      </c>
      <c r="BG24" s="244">
        <f>Drivers!$T$11*BG23</f>
        <v>36.873437590320201</v>
      </c>
      <c r="BH24" s="245">
        <f>Drivers!$T$11*BH23</f>
        <v>36.873437590320201</v>
      </c>
      <c r="BI24" s="245">
        <f>Drivers!$T$11*BI23</f>
        <v>36.873437590320201</v>
      </c>
      <c r="BJ24" s="61">
        <f>Drivers!$T$11*BJ23</f>
        <v>36.873437590320201</v>
      </c>
      <c r="BK24" s="61">
        <f>Drivers!$T$11*BK23</f>
        <v>36.873437590320201</v>
      </c>
      <c r="BL24" s="61">
        <f>Drivers!$T$11*BL23</f>
        <v>36.873437590320201</v>
      </c>
      <c r="BM24" s="61">
        <f>Drivers!$T$11*BM23</f>
        <v>36.873437590320201</v>
      </c>
      <c r="BN24" s="61">
        <f>Drivers!$T$11*BN23</f>
        <v>36.873437590320201</v>
      </c>
      <c r="BO24" s="61">
        <f>Drivers!$T$11*BO23</f>
        <v>36.873437590320201</v>
      </c>
      <c r="BP24" s="61">
        <f>Drivers!$T$11*BP23</f>
        <v>36.873437590320201</v>
      </c>
      <c r="BQ24" s="61">
        <f>Drivers!$T$11*BQ23</f>
        <v>36.873437590320201</v>
      </c>
      <c r="BR24" s="301">
        <f>Drivers!$T$11*BR23</f>
        <v>36.873437590320201</v>
      </c>
      <c r="BS24" s="46"/>
    </row>
    <row r="25" spans="2:77" x14ac:dyDescent="0.25">
      <c r="B25" s="290" t="s">
        <v>25</v>
      </c>
      <c r="C25" s="81"/>
      <c r="D25" s="81"/>
      <c r="E25" s="59">
        <f t="shared" si="16"/>
        <v>2016.6666666666663</v>
      </c>
      <c r="F25" s="59">
        <f t="shared" si="17"/>
        <v>2251.4596614583329</v>
      </c>
      <c r="G25" s="59">
        <f t="shared" si="18"/>
        <v>2308.9619740214848</v>
      </c>
      <c r="H25" s="59">
        <f t="shared" si="19"/>
        <v>2367.9902341570937</v>
      </c>
      <c r="I25" s="59">
        <f t="shared" si="20"/>
        <v>2428.58629723984</v>
      </c>
      <c r="J25" s="68"/>
      <c r="K25" s="244"/>
      <c r="L25" s="245">
        <f>Drivers!$T$12*K23</f>
        <v>183.33333333333334</v>
      </c>
      <c r="M25" s="245">
        <f>Drivers!$T$12*L23</f>
        <v>183.33333333333334</v>
      </c>
      <c r="N25" s="61">
        <f>Drivers!$T$12*M23</f>
        <v>183.33333333333334</v>
      </c>
      <c r="O25" s="61">
        <f>Drivers!$T$12*N23</f>
        <v>183.33333333333334</v>
      </c>
      <c r="P25" s="61">
        <f>Drivers!$T$12*O23</f>
        <v>183.33333333333334</v>
      </c>
      <c r="Q25" s="61">
        <f>Drivers!$T$12*P23</f>
        <v>183.33333333333334</v>
      </c>
      <c r="R25" s="61">
        <f>Drivers!$T$12*Q23</f>
        <v>183.33333333333334</v>
      </c>
      <c r="S25" s="61">
        <f>Drivers!$T$12*R23</f>
        <v>183.33333333333334</v>
      </c>
      <c r="T25" s="61">
        <f>Drivers!$T$12*S23</f>
        <v>183.33333333333334</v>
      </c>
      <c r="U25" s="61">
        <f>Drivers!$T$12*T23</f>
        <v>183.33333333333334</v>
      </c>
      <c r="V25" s="301">
        <f>Drivers!$T$12*U23</f>
        <v>183.33333333333334</v>
      </c>
      <c r="W25" s="244">
        <f>Drivers!$T$12*V23</f>
        <v>183.33333333333334</v>
      </c>
      <c r="X25" s="245">
        <f>Drivers!$T$12*W23</f>
        <v>188.01148437499998</v>
      </c>
      <c r="Y25" s="245">
        <f>Drivers!$T$12*X23</f>
        <v>188.01148437499998</v>
      </c>
      <c r="Z25" s="61">
        <f>Drivers!$T$12*Y23</f>
        <v>188.01148437499998</v>
      </c>
      <c r="AA25" s="61">
        <f>Drivers!$T$12*Z23</f>
        <v>188.01148437499998</v>
      </c>
      <c r="AB25" s="61">
        <f>Drivers!$T$12*AA23</f>
        <v>188.01148437499998</v>
      </c>
      <c r="AC25" s="61">
        <f>Drivers!$T$12*AB23</f>
        <v>188.01148437499998</v>
      </c>
      <c r="AD25" s="61">
        <f>Drivers!$T$12*AC23</f>
        <v>188.01148437499998</v>
      </c>
      <c r="AE25" s="61">
        <f>Drivers!$T$12*AD23</f>
        <v>188.01148437499998</v>
      </c>
      <c r="AF25" s="61">
        <f>Drivers!$T$12*AE23</f>
        <v>188.01148437499998</v>
      </c>
      <c r="AG25" s="61">
        <f>Drivers!$T$12*AF23</f>
        <v>188.01148437499998</v>
      </c>
      <c r="AH25" s="301">
        <f>Drivers!$T$12*AG23</f>
        <v>188.01148437499998</v>
      </c>
      <c r="AI25" s="244">
        <f>Drivers!$T$12*AH23</f>
        <v>188.01148437499998</v>
      </c>
      <c r="AJ25" s="245">
        <f>Drivers!$T$12*AI23</f>
        <v>192.81368087695313</v>
      </c>
      <c r="AK25" s="245">
        <f>Drivers!$T$12*AJ23</f>
        <v>192.81368087695313</v>
      </c>
      <c r="AL25" s="61">
        <f>Drivers!$T$12*AK23</f>
        <v>192.81368087695313</v>
      </c>
      <c r="AM25" s="61">
        <f>Drivers!$T$12*AL23</f>
        <v>192.81368087695313</v>
      </c>
      <c r="AN25" s="61">
        <f>Drivers!$T$12*AM23</f>
        <v>192.81368087695313</v>
      </c>
      <c r="AO25" s="61">
        <f>Drivers!$T$12*AN23</f>
        <v>192.81368087695313</v>
      </c>
      <c r="AP25" s="61">
        <f>Drivers!$T$12*AO23</f>
        <v>192.81368087695313</v>
      </c>
      <c r="AQ25" s="61">
        <f>Drivers!$T$12*AP23</f>
        <v>192.81368087695313</v>
      </c>
      <c r="AR25" s="61">
        <f>Drivers!$T$12*AQ23</f>
        <v>192.81368087695313</v>
      </c>
      <c r="AS25" s="61">
        <f>Drivers!$T$12*AR23</f>
        <v>192.81368087695313</v>
      </c>
      <c r="AT25" s="301">
        <f>Drivers!$T$12*AS23</f>
        <v>192.81368087695313</v>
      </c>
      <c r="AU25" s="244">
        <f>Drivers!$T$12*AT23</f>
        <v>192.81368087695313</v>
      </c>
      <c r="AV25" s="245">
        <f>Drivers!$T$12*AU23</f>
        <v>197.74332302546728</v>
      </c>
      <c r="AW25" s="245">
        <f>Drivers!$T$12*AV23</f>
        <v>197.74332302546728</v>
      </c>
      <c r="AX25" s="61">
        <f>Drivers!$T$12*AW23</f>
        <v>197.74332302546728</v>
      </c>
      <c r="AY25" s="61">
        <f>Drivers!$T$12*AX23</f>
        <v>197.74332302546728</v>
      </c>
      <c r="AZ25" s="61">
        <f>Drivers!$T$12*AY23</f>
        <v>197.74332302546728</v>
      </c>
      <c r="BA25" s="61">
        <f>Drivers!$T$12*AZ23</f>
        <v>197.74332302546728</v>
      </c>
      <c r="BB25" s="61">
        <f>Drivers!$T$12*BA23</f>
        <v>197.74332302546728</v>
      </c>
      <c r="BC25" s="61">
        <f>Drivers!$T$12*BB23</f>
        <v>197.74332302546728</v>
      </c>
      <c r="BD25" s="61">
        <f>Drivers!$T$12*BC23</f>
        <v>197.74332302546728</v>
      </c>
      <c r="BE25" s="61">
        <f>Drivers!$T$12*BD23</f>
        <v>197.74332302546728</v>
      </c>
      <c r="BF25" s="301">
        <f>Drivers!$T$12*BE23</f>
        <v>197.74332302546728</v>
      </c>
      <c r="BG25" s="244">
        <f>Drivers!$T$12*BF23</f>
        <v>197.74332302546728</v>
      </c>
      <c r="BH25" s="245">
        <f>Drivers!$T$12*BG23</f>
        <v>202.80390674676113</v>
      </c>
      <c r="BI25" s="245">
        <f>Drivers!$T$12*BH23</f>
        <v>202.80390674676113</v>
      </c>
      <c r="BJ25" s="61">
        <f>Drivers!$T$12*BI23</f>
        <v>202.80390674676113</v>
      </c>
      <c r="BK25" s="61">
        <f>Drivers!$T$12*BJ23</f>
        <v>202.80390674676113</v>
      </c>
      <c r="BL25" s="61">
        <f>Drivers!$T$12*BK23</f>
        <v>202.80390674676113</v>
      </c>
      <c r="BM25" s="61">
        <f>Drivers!$T$12*BL23</f>
        <v>202.80390674676113</v>
      </c>
      <c r="BN25" s="61">
        <f>Drivers!$T$12*BM23</f>
        <v>202.80390674676113</v>
      </c>
      <c r="BO25" s="61">
        <f>Drivers!$T$12*BN23</f>
        <v>202.80390674676113</v>
      </c>
      <c r="BP25" s="61">
        <f>Drivers!$T$12*BO23</f>
        <v>202.80390674676113</v>
      </c>
      <c r="BQ25" s="61">
        <f>Drivers!$T$12*BP23</f>
        <v>202.80390674676113</v>
      </c>
      <c r="BR25" s="301">
        <f>Drivers!$T$12*BQ23</f>
        <v>202.80390674676113</v>
      </c>
      <c r="BS25" s="46"/>
      <c r="BT25" s="324"/>
      <c r="BU25" s="318"/>
      <c r="BV25" s="318"/>
      <c r="BW25" s="318"/>
      <c r="BX25" s="318"/>
      <c r="BY25" s="318"/>
    </row>
    <row r="26" spans="2:77" x14ac:dyDescent="0.25">
      <c r="B26" s="290" t="s">
        <v>26</v>
      </c>
      <c r="C26" s="81"/>
      <c r="D26" s="81"/>
      <c r="E26" s="59">
        <f t="shared" si="16"/>
        <v>999.99999999999989</v>
      </c>
      <c r="F26" s="59">
        <f t="shared" si="17"/>
        <v>1225.5171874999996</v>
      </c>
      <c r="G26" s="59">
        <f t="shared" si="18"/>
        <v>1256.8144241015623</v>
      </c>
      <c r="H26" s="59">
        <f t="shared" si="19"/>
        <v>1288.9421410955886</v>
      </c>
      <c r="I26" s="59">
        <f t="shared" si="20"/>
        <v>1321.9231164646615</v>
      </c>
      <c r="J26" s="68"/>
      <c r="K26" s="244"/>
      <c r="L26" s="245"/>
      <c r="M26" s="245">
        <f>Drivers!$T$13*K23</f>
        <v>99.999999999999986</v>
      </c>
      <c r="N26" s="61">
        <f>Drivers!$T$13*L23</f>
        <v>99.999999999999986</v>
      </c>
      <c r="O26" s="61">
        <f>Drivers!$T$13*M23</f>
        <v>99.999999999999986</v>
      </c>
      <c r="P26" s="61">
        <f>Drivers!$T$13*N23</f>
        <v>99.999999999999986</v>
      </c>
      <c r="Q26" s="61">
        <f>Drivers!$T$13*O23</f>
        <v>99.999999999999986</v>
      </c>
      <c r="R26" s="61">
        <f>Drivers!$T$13*P23</f>
        <v>99.999999999999986</v>
      </c>
      <c r="S26" s="61">
        <f>Drivers!$T$13*Q23</f>
        <v>99.999999999999986</v>
      </c>
      <c r="T26" s="61">
        <f>Drivers!$T$13*R23</f>
        <v>99.999999999999986</v>
      </c>
      <c r="U26" s="61">
        <f>Drivers!$T$13*S23</f>
        <v>99.999999999999986</v>
      </c>
      <c r="V26" s="301">
        <f>Drivers!$T$13*T23</f>
        <v>99.999999999999986</v>
      </c>
      <c r="W26" s="244">
        <f>Drivers!$T$13*U23</f>
        <v>99.999999999999986</v>
      </c>
      <c r="X26" s="245">
        <f>Drivers!$T$13*V23</f>
        <v>99.999999999999986</v>
      </c>
      <c r="Y26" s="245">
        <f>Drivers!$T$13*W23</f>
        <v>102.55171874999998</v>
      </c>
      <c r="Z26" s="61">
        <f>Drivers!$T$13*X23</f>
        <v>102.55171874999998</v>
      </c>
      <c r="AA26" s="61">
        <f>Drivers!$T$13*Y23</f>
        <v>102.55171874999998</v>
      </c>
      <c r="AB26" s="61">
        <f>Drivers!$T$13*Z23</f>
        <v>102.55171874999998</v>
      </c>
      <c r="AC26" s="61">
        <f>Drivers!$T$13*AA23</f>
        <v>102.55171874999998</v>
      </c>
      <c r="AD26" s="61">
        <f>Drivers!$T$13*AB23</f>
        <v>102.55171874999998</v>
      </c>
      <c r="AE26" s="61">
        <f>Drivers!$T$13*AC23</f>
        <v>102.55171874999998</v>
      </c>
      <c r="AF26" s="61">
        <f>Drivers!$T$13*AD23</f>
        <v>102.55171874999998</v>
      </c>
      <c r="AG26" s="61">
        <f>Drivers!$T$13*AE23</f>
        <v>102.55171874999998</v>
      </c>
      <c r="AH26" s="301">
        <f>Drivers!$T$13*AF23</f>
        <v>102.55171874999998</v>
      </c>
      <c r="AI26" s="244">
        <f>Drivers!$T$13*AG23</f>
        <v>102.55171874999998</v>
      </c>
      <c r="AJ26" s="245">
        <f>Drivers!$T$13*AH23</f>
        <v>102.55171874999998</v>
      </c>
      <c r="AK26" s="245">
        <f>Drivers!$T$13*AI23</f>
        <v>105.17109866015623</v>
      </c>
      <c r="AL26" s="61">
        <f>Drivers!$T$13*AJ23</f>
        <v>105.17109866015623</v>
      </c>
      <c r="AM26" s="61">
        <f>Drivers!$T$13*AK23</f>
        <v>105.17109866015623</v>
      </c>
      <c r="AN26" s="61">
        <f>Drivers!$T$13*AL23</f>
        <v>105.17109866015623</v>
      </c>
      <c r="AO26" s="61">
        <f>Drivers!$T$13*AM23</f>
        <v>105.17109866015623</v>
      </c>
      <c r="AP26" s="61">
        <f>Drivers!$T$13*AN23</f>
        <v>105.17109866015623</v>
      </c>
      <c r="AQ26" s="61">
        <f>Drivers!$T$13*AO23</f>
        <v>105.17109866015623</v>
      </c>
      <c r="AR26" s="61">
        <f>Drivers!$T$13*AP23</f>
        <v>105.17109866015623</v>
      </c>
      <c r="AS26" s="61">
        <f>Drivers!$T$13*AQ23</f>
        <v>105.17109866015623</v>
      </c>
      <c r="AT26" s="301">
        <f>Drivers!$T$13*AR23</f>
        <v>105.17109866015623</v>
      </c>
      <c r="AU26" s="244">
        <f>Drivers!$T$13*AS23</f>
        <v>105.17109866015623</v>
      </c>
      <c r="AV26" s="245">
        <f>Drivers!$T$13*AT23</f>
        <v>105.17109866015623</v>
      </c>
      <c r="AW26" s="245">
        <f>Drivers!$T$13*AU23</f>
        <v>107.8599943775276</v>
      </c>
      <c r="AX26" s="61">
        <f>Drivers!$T$13*AV23</f>
        <v>107.8599943775276</v>
      </c>
      <c r="AY26" s="61">
        <f>Drivers!$T$13*AW23</f>
        <v>107.8599943775276</v>
      </c>
      <c r="AZ26" s="61">
        <f>Drivers!$T$13*AX23</f>
        <v>107.8599943775276</v>
      </c>
      <c r="BA26" s="61">
        <f>Drivers!$T$13*AY23</f>
        <v>107.8599943775276</v>
      </c>
      <c r="BB26" s="61">
        <f>Drivers!$T$13*AZ23</f>
        <v>107.8599943775276</v>
      </c>
      <c r="BC26" s="61">
        <f>Drivers!$T$13*BA23</f>
        <v>107.8599943775276</v>
      </c>
      <c r="BD26" s="61">
        <f>Drivers!$T$13*BB23</f>
        <v>107.8599943775276</v>
      </c>
      <c r="BE26" s="61">
        <f>Drivers!$T$13*BC23</f>
        <v>107.8599943775276</v>
      </c>
      <c r="BF26" s="301">
        <f>Drivers!$T$13*BD23</f>
        <v>107.8599943775276</v>
      </c>
      <c r="BG26" s="244">
        <f>Drivers!$T$13*BE23</f>
        <v>107.8599943775276</v>
      </c>
      <c r="BH26" s="245">
        <f>Drivers!$T$13*BF23</f>
        <v>107.8599943775276</v>
      </c>
      <c r="BI26" s="245">
        <f>Drivers!$T$13*BG23</f>
        <v>110.62031277096061</v>
      </c>
      <c r="BJ26" s="61">
        <f>Drivers!$T$13*BH23</f>
        <v>110.62031277096061</v>
      </c>
      <c r="BK26" s="61">
        <f>Drivers!$T$13*BI23</f>
        <v>110.62031277096061</v>
      </c>
      <c r="BL26" s="61">
        <f>Drivers!$T$13*BJ23</f>
        <v>110.62031277096061</v>
      </c>
      <c r="BM26" s="61">
        <f>Drivers!$T$13*BK23</f>
        <v>110.62031277096061</v>
      </c>
      <c r="BN26" s="61">
        <f>Drivers!$T$13*BL23</f>
        <v>110.62031277096061</v>
      </c>
      <c r="BO26" s="61">
        <f>Drivers!$T$13*BM23</f>
        <v>110.62031277096061</v>
      </c>
      <c r="BP26" s="61">
        <f>Drivers!$T$13*BN23</f>
        <v>110.62031277096061</v>
      </c>
      <c r="BQ26" s="61">
        <f>Drivers!$T$13*BO23</f>
        <v>110.62031277096061</v>
      </c>
      <c r="BR26" s="301">
        <f>Drivers!$T$13*BP23</f>
        <v>110.62031277096061</v>
      </c>
      <c r="BS26" s="46"/>
    </row>
    <row r="27" spans="2:77" x14ac:dyDescent="0.25">
      <c r="B27" s="291" t="s">
        <v>27</v>
      </c>
      <c r="E27" s="64">
        <f t="shared" si="16"/>
        <v>150</v>
      </c>
      <c r="F27" s="64">
        <f t="shared" si="17"/>
        <v>203.82757812500003</v>
      </c>
      <c r="G27" s="64">
        <f t="shared" si="18"/>
        <v>209.03250736523435</v>
      </c>
      <c r="H27" s="64">
        <f t="shared" si="19"/>
        <v>214.37554089636947</v>
      </c>
      <c r="I27" s="64">
        <f t="shared" si="20"/>
        <v>219.86046634520466</v>
      </c>
      <c r="J27" s="46"/>
      <c r="K27" s="251"/>
      <c r="L27" s="252"/>
      <c r="M27" s="252"/>
      <c r="N27" s="66">
        <f>Drivers!$T$14*K23</f>
        <v>16.666666666666668</v>
      </c>
      <c r="O27" s="66">
        <f>Drivers!$T$14*L23</f>
        <v>16.666666666666668</v>
      </c>
      <c r="P27" s="66">
        <f>Drivers!$T$14*M23</f>
        <v>16.666666666666668</v>
      </c>
      <c r="Q27" s="66">
        <f>Drivers!$T$14*N23</f>
        <v>16.666666666666668</v>
      </c>
      <c r="R27" s="66">
        <f>Drivers!$T$14*O23</f>
        <v>16.666666666666668</v>
      </c>
      <c r="S27" s="66">
        <f>Drivers!$T$14*P23</f>
        <v>16.666666666666668</v>
      </c>
      <c r="T27" s="66">
        <f>Drivers!$T$14*Q23</f>
        <v>16.666666666666668</v>
      </c>
      <c r="U27" s="66">
        <f>Drivers!$T$14*R23</f>
        <v>16.666666666666668</v>
      </c>
      <c r="V27" s="302">
        <f>Drivers!$T$14*S23</f>
        <v>16.666666666666668</v>
      </c>
      <c r="W27" s="251">
        <f>Drivers!$T$14*T23</f>
        <v>16.666666666666668</v>
      </c>
      <c r="X27" s="252">
        <f>Drivers!$T$14*U23</f>
        <v>16.666666666666668</v>
      </c>
      <c r="Y27" s="252">
        <f>Drivers!$T$14*V23</f>
        <v>16.666666666666668</v>
      </c>
      <c r="Z27" s="66">
        <f>Drivers!$T$14*W23</f>
        <v>17.091953125</v>
      </c>
      <c r="AA27" s="66">
        <f>Drivers!$T$14*X23</f>
        <v>17.091953125</v>
      </c>
      <c r="AB27" s="66">
        <f>Drivers!$T$14*Y23</f>
        <v>17.091953125</v>
      </c>
      <c r="AC27" s="66">
        <f>Drivers!$T$14*Z23</f>
        <v>17.091953125</v>
      </c>
      <c r="AD27" s="66">
        <f>Drivers!$T$14*AA23</f>
        <v>17.091953125</v>
      </c>
      <c r="AE27" s="66">
        <f>Drivers!$T$14*AB23</f>
        <v>17.091953125</v>
      </c>
      <c r="AF27" s="66">
        <f>Drivers!$T$14*AC23</f>
        <v>17.091953125</v>
      </c>
      <c r="AG27" s="66">
        <f>Drivers!$T$14*AD23</f>
        <v>17.091953125</v>
      </c>
      <c r="AH27" s="302">
        <f>Drivers!$T$14*AE23</f>
        <v>17.091953125</v>
      </c>
      <c r="AI27" s="251">
        <f>Drivers!$T$14*AF23</f>
        <v>17.091953125</v>
      </c>
      <c r="AJ27" s="252">
        <f>Drivers!$T$14*AG23</f>
        <v>17.091953125</v>
      </c>
      <c r="AK27" s="252">
        <f>Drivers!$T$14*AH23</f>
        <v>17.091953125</v>
      </c>
      <c r="AL27" s="66">
        <f>Drivers!$T$14*AI23</f>
        <v>17.528516443359376</v>
      </c>
      <c r="AM27" s="66">
        <f>Drivers!$T$14*AJ23</f>
        <v>17.528516443359376</v>
      </c>
      <c r="AN27" s="66">
        <f>Drivers!$T$14*AK23</f>
        <v>17.528516443359376</v>
      </c>
      <c r="AO27" s="66">
        <f>Drivers!$T$14*AL23</f>
        <v>17.528516443359376</v>
      </c>
      <c r="AP27" s="66">
        <f>Drivers!$T$14*AM23</f>
        <v>17.528516443359376</v>
      </c>
      <c r="AQ27" s="66">
        <f>Drivers!$T$14*AN23</f>
        <v>17.528516443359376</v>
      </c>
      <c r="AR27" s="66">
        <f>Drivers!$T$14*AO23</f>
        <v>17.528516443359376</v>
      </c>
      <c r="AS27" s="66">
        <f>Drivers!$T$14*AP23</f>
        <v>17.528516443359376</v>
      </c>
      <c r="AT27" s="302">
        <f>Drivers!$T$14*AQ23</f>
        <v>17.528516443359376</v>
      </c>
      <c r="AU27" s="251">
        <f>Drivers!$T$14*AR23</f>
        <v>17.528516443359376</v>
      </c>
      <c r="AV27" s="252">
        <f>Drivers!$T$14*AS23</f>
        <v>17.528516443359376</v>
      </c>
      <c r="AW27" s="252">
        <f>Drivers!$T$14*AT23</f>
        <v>17.528516443359376</v>
      </c>
      <c r="AX27" s="66">
        <f>Drivers!$T$14*AU23</f>
        <v>17.976665729587932</v>
      </c>
      <c r="AY27" s="66">
        <f>Drivers!$T$14*AV23</f>
        <v>17.976665729587932</v>
      </c>
      <c r="AZ27" s="66">
        <f>Drivers!$T$14*AW23</f>
        <v>17.976665729587932</v>
      </c>
      <c r="BA27" s="66">
        <f>Drivers!$T$14*AX23</f>
        <v>17.976665729587932</v>
      </c>
      <c r="BB27" s="66">
        <f>Drivers!$T$14*AY23</f>
        <v>17.976665729587932</v>
      </c>
      <c r="BC27" s="66">
        <f>Drivers!$T$14*AZ23</f>
        <v>17.976665729587932</v>
      </c>
      <c r="BD27" s="66">
        <f>Drivers!$T$14*BA23</f>
        <v>17.976665729587932</v>
      </c>
      <c r="BE27" s="66">
        <f>Drivers!$T$14*BB23</f>
        <v>17.976665729587932</v>
      </c>
      <c r="BF27" s="302">
        <f>Drivers!$T$14*BC23</f>
        <v>17.976665729587932</v>
      </c>
      <c r="BG27" s="251">
        <f>Drivers!$T$14*BD23</f>
        <v>17.976665729587932</v>
      </c>
      <c r="BH27" s="252">
        <f>Drivers!$T$14*BE23</f>
        <v>17.976665729587932</v>
      </c>
      <c r="BI27" s="252">
        <f>Drivers!$T$14*BF23</f>
        <v>17.976665729587932</v>
      </c>
      <c r="BJ27" s="66">
        <f>Drivers!$T$14*BG23</f>
        <v>18.4367187951601</v>
      </c>
      <c r="BK27" s="66">
        <f>Drivers!$T$14*BH23</f>
        <v>18.4367187951601</v>
      </c>
      <c r="BL27" s="66">
        <f>Drivers!$T$14*BI23</f>
        <v>18.4367187951601</v>
      </c>
      <c r="BM27" s="66">
        <f>Drivers!$T$14*BJ23</f>
        <v>18.4367187951601</v>
      </c>
      <c r="BN27" s="66">
        <f>Drivers!$T$14*BK23</f>
        <v>18.4367187951601</v>
      </c>
      <c r="BO27" s="66">
        <f>Drivers!$T$14*BL23</f>
        <v>18.4367187951601</v>
      </c>
      <c r="BP27" s="66">
        <f>Drivers!$T$14*BM23</f>
        <v>18.4367187951601</v>
      </c>
      <c r="BQ27" s="66">
        <f>Drivers!$T$14*BN23</f>
        <v>18.4367187951601</v>
      </c>
      <c r="BR27" s="302">
        <f>Drivers!$T$14*BO23</f>
        <v>18.4367187951601</v>
      </c>
      <c r="BS27" s="46"/>
    </row>
    <row r="28" spans="2:77" s="50" customFormat="1" x14ac:dyDescent="0.25">
      <c r="B28" s="98" t="s">
        <v>39</v>
      </c>
      <c r="C28" s="48"/>
      <c r="D28" s="48"/>
      <c r="E28" s="300">
        <f t="shared" si="16"/>
        <v>-3566.6666666666679</v>
      </c>
      <c r="F28" s="300">
        <f t="shared" si="17"/>
        <v>-4091.0113020833342</v>
      </c>
      <c r="G28" s="300">
        <f t="shared" si="18"/>
        <v>-4195.4933001289064</v>
      </c>
      <c r="H28" s="300">
        <f t="shared" si="19"/>
        <v>-4302.7478936591597</v>
      </c>
      <c r="I28" s="300">
        <f t="shared" si="20"/>
        <v>-4412.8511311335478</v>
      </c>
      <c r="J28" s="46"/>
      <c r="K28" s="46">
        <f t="shared" ref="K28:AP28" si="21">-SUM(K24:K27)</f>
        <v>-33.333333333333336</v>
      </c>
      <c r="L28" s="46">
        <f t="shared" si="21"/>
        <v>-216.66666666666669</v>
      </c>
      <c r="M28" s="46">
        <f t="shared" si="21"/>
        <v>-316.66666666666669</v>
      </c>
      <c r="N28" s="46">
        <f t="shared" si="21"/>
        <v>-333.33333333333337</v>
      </c>
      <c r="O28" s="46">
        <f t="shared" si="21"/>
        <v>-333.33333333333337</v>
      </c>
      <c r="P28" s="46">
        <f t="shared" si="21"/>
        <v>-333.33333333333337</v>
      </c>
      <c r="Q28" s="46">
        <f t="shared" si="21"/>
        <v>-333.33333333333337</v>
      </c>
      <c r="R28" s="46">
        <f t="shared" si="21"/>
        <v>-333.33333333333337</v>
      </c>
      <c r="S28" s="46">
        <f t="shared" si="21"/>
        <v>-333.33333333333337</v>
      </c>
      <c r="T28" s="46">
        <f t="shared" si="21"/>
        <v>-333.33333333333337</v>
      </c>
      <c r="U28" s="46">
        <f t="shared" si="21"/>
        <v>-333.33333333333337</v>
      </c>
      <c r="V28" s="300">
        <f t="shared" si="21"/>
        <v>-333.33333333333337</v>
      </c>
      <c r="W28" s="46">
        <f t="shared" si="21"/>
        <v>-334.18390625000001</v>
      </c>
      <c r="X28" s="46">
        <f t="shared" si="21"/>
        <v>-338.86205729166664</v>
      </c>
      <c r="Y28" s="46">
        <f t="shared" si="21"/>
        <v>-341.41377604166667</v>
      </c>
      <c r="Z28" s="46">
        <f t="shared" si="21"/>
        <v>-341.83906249999995</v>
      </c>
      <c r="AA28" s="46">
        <f t="shared" si="21"/>
        <v>-341.83906249999995</v>
      </c>
      <c r="AB28" s="46">
        <f t="shared" si="21"/>
        <v>-341.83906249999995</v>
      </c>
      <c r="AC28" s="46">
        <f t="shared" si="21"/>
        <v>-341.83906249999995</v>
      </c>
      <c r="AD28" s="46">
        <f t="shared" si="21"/>
        <v>-341.83906249999995</v>
      </c>
      <c r="AE28" s="46">
        <f t="shared" si="21"/>
        <v>-341.83906249999995</v>
      </c>
      <c r="AF28" s="46">
        <f t="shared" si="21"/>
        <v>-341.83906249999995</v>
      </c>
      <c r="AG28" s="46">
        <f t="shared" si="21"/>
        <v>-341.83906249999995</v>
      </c>
      <c r="AH28" s="300">
        <f t="shared" si="21"/>
        <v>-341.83906249999995</v>
      </c>
      <c r="AI28" s="46">
        <f t="shared" si="21"/>
        <v>-342.71218913671868</v>
      </c>
      <c r="AJ28" s="46">
        <f t="shared" si="21"/>
        <v>-347.51438563867185</v>
      </c>
      <c r="AK28" s="46">
        <f t="shared" si="21"/>
        <v>-350.13376554882808</v>
      </c>
      <c r="AL28" s="46">
        <f t="shared" si="21"/>
        <v>-350.57032886718747</v>
      </c>
      <c r="AM28" s="46">
        <f t="shared" si="21"/>
        <v>-350.57032886718747</v>
      </c>
      <c r="AN28" s="46">
        <f t="shared" si="21"/>
        <v>-350.57032886718747</v>
      </c>
      <c r="AO28" s="46">
        <f t="shared" si="21"/>
        <v>-350.57032886718747</v>
      </c>
      <c r="AP28" s="46">
        <f t="shared" si="21"/>
        <v>-350.57032886718747</v>
      </c>
      <c r="AQ28" s="46">
        <f t="shared" ref="AQ28:BR28" si="22">-SUM(AQ24:AQ27)</f>
        <v>-350.57032886718747</v>
      </c>
      <c r="AR28" s="46">
        <f t="shared" si="22"/>
        <v>-350.57032886718747</v>
      </c>
      <c r="AS28" s="46">
        <f t="shared" si="22"/>
        <v>-350.57032886718747</v>
      </c>
      <c r="AT28" s="300">
        <f t="shared" si="22"/>
        <v>-350.57032886718747</v>
      </c>
      <c r="AU28" s="46">
        <f t="shared" si="22"/>
        <v>-351.46662743964458</v>
      </c>
      <c r="AV28" s="46">
        <f t="shared" si="22"/>
        <v>-356.39626958815876</v>
      </c>
      <c r="AW28" s="46">
        <f t="shared" si="22"/>
        <v>-359.0851653055301</v>
      </c>
      <c r="AX28" s="46">
        <f t="shared" si="22"/>
        <v>-359.53331459175865</v>
      </c>
      <c r="AY28" s="46">
        <f t="shared" si="22"/>
        <v>-359.53331459175865</v>
      </c>
      <c r="AZ28" s="46">
        <f t="shared" si="22"/>
        <v>-359.53331459175865</v>
      </c>
      <c r="BA28" s="46">
        <f t="shared" si="22"/>
        <v>-359.53331459175865</v>
      </c>
      <c r="BB28" s="46">
        <f t="shared" si="22"/>
        <v>-359.53331459175865</v>
      </c>
      <c r="BC28" s="46">
        <f t="shared" si="22"/>
        <v>-359.53331459175865</v>
      </c>
      <c r="BD28" s="46">
        <f t="shared" si="22"/>
        <v>-359.53331459175865</v>
      </c>
      <c r="BE28" s="46">
        <f t="shared" si="22"/>
        <v>-359.53331459175865</v>
      </c>
      <c r="BF28" s="300">
        <f t="shared" si="22"/>
        <v>-359.53331459175865</v>
      </c>
      <c r="BG28" s="46">
        <f t="shared" si="22"/>
        <v>-360.45342072290299</v>
      </c>
      <c r="BH28" s="46">
        <f t="shared" si="22"/>
        <v>-365.51400444419687</v>
      </c>
      <c r="BI28" s="46">
        <f t="shared" si="22"/>
        <v>-368.27432283762988</v>
      </c>
      <c r="BJ28" s="46">
        <f t="shared" si="22"/>
        <v>-368.73437590320208</v>
      </c>
      <c r="BK28" s="46">
        <f t="shared" si="22"/>
        <v>-368.73437590320208</v>
      </c>
      <c r="BL28" s="46">
        <f t="shared" si="22"/>
        <v>-368.73437590320208</v>
      </c>
      <c r="BM28" s="46">
        <f t="shared" si="22"/>
        <v>-368.73437590320208</v>
      </c>
      <c r="BN28" s="46">
        <f t="shared" si="22"/>
        <v>-368.73437590320208</v>
      </c>
      <c r="BO28" s="46">
        <f t="shared" si="22"/>
        <v>-368.73437590320208</v>
      </c>
      <c r="BP28" s="46">
        <f t="shared" si="22"/>
        <v>-368.73437590320208</v>
      </c>
      <c r="BQ28" s="46">
        <f t="shared" si="22"/>
        <v>-368.73437590320208</v>
      </c>
      <c r="BR28" s="300">
        <f t="shared" si="22"/>
        <v>-368.73437590320208</v>
      </c>
    </row>
    <row r="29" spans="2:77" s="339" customFormat="1" x14ac:dyDescent="0.25">
      <c r="B29" s="335" t="s">
        <v>5</v>
      </c>
      <c r="C29" s="336"/>
      <c r="D29" s="337"/>
      <c r="E29" s="338">
        <f t="shared" si="16"/>
        <v>5049.9999999999973</v>
      </c>
      <c r="F29" s="338">
        <f t="shared" si="17"/>
        <v>5328.8617968749977</v>
      </c>
      <c r="G29" s="338">
        <f t="shared" si="18"/>
        <v>5464.9680604628866</v>
      </c>
      <c r="H29" s="338">
        <f t="shared" si="19"/>
        <v>5604.6863640553784</v>
      </c>
      <c r="I29" s="336">
        <f t="shared" si="20"/>
        <v>5748.1157864997995</v>
      </c>
      <c r="J29" s="336"/>
      <c r="K29" s="336">
        <f>K23+K28</f>
        <v>300</v>
      </c>
      <c r="L29" s="336">
        <f t="shared" ref="L29:AQ29" si="23">K29+L23+L28</f>
        <v>416.66666666666657</v>
      </c>
      <c r="M29" s="336">
        <f t="shared" si="23"/>
        <v>433.3333333333332</v>
      </c>
      <c r="N29" s="336">
        <f t="shared" si="23"/>
        <v>433.33333333333314</v>
      </c>
      <c r="O29" s="336">
        <f t="shared" si="23"/>
        <v>433.33333333333314</v>
      </c>
      <c r="P29" s="336">
        <f t="shared" si="23"/>
        <v>433.33333333333314</v>
      </c>
      <c r="Q29" s="336">
        <f t="shared" si="23"/>
        <v>433.33333333333314</v>
      </c>
      <c r="R29" s="336">
        <f t="shared" si="23"/>
        <v>433.33333333333314</v>
      </c>
      <c r="S29" s="336">
        <f t="shared" si="23"/>
        <v>433.33333333333314</v>
      </c>
      <c r="T29" s="336">
        <f t="shared" si="23"/>
        <v>433.33333333333314</v>
      </c>
      <c r="U29" s="336">
        <f t="shared" si="23"/>
        <v>433.33333333333314</v>
      </c>
      <c r="V29" s="339">
        <f t="shared" si="23"/>
        <v>433.33333333333314</v>
      </c>
      <c r="W29" s="336">
        <f t="shared" si="23"/>
        <v>440.98848958333309</v>
      </c>
      <c r="X29" s="336">
        <f t="shared" si="23"/>
        <v>443.96549479166646</v>
      </c>
      <c r="Y29" s="336">
        <f t="shared" si="23"/>
        <v>444.3907812499998</v>
      </c>
      <c r="Z29" s="336">
        <f t="shared" si="23"/>
        <v>444.3907812499998</v>
      </c>
      <c r="AA29" s="336">
        <f t="shared" si="23"/>
        <v>444.3907812499998</v>
      </c>
      <c r="AB29" s="336">
        <f t="shared" si="23"/>
        <v>444.3907812499998</v>
      </c>
      <c r="AC29" s="336">
        <f t="shared" si="23"/>
        <v>444.3907812499998</v>
      </c>
      <c r="AD29" s="336">
        <f t="shared" si="23"/>
        <v>444.3907812499998</v>
      </c>
      <c r="AE29" s="336">
        <f t="shared" si="23"/>
        <v>444.3907812499998</v>
      </c>
      <c r="AF29" s="336">
        <f t="shared" si="23"/>
        <v>444.3907812499998</v>
      </c>
      <c r="AG29" s="336">
        <f t="shared" si="23"/>
        <v>444.3907812499998</v>
      </c>
      <c r="AH29" s="339">
        <f t="shared" si="23"/>
        <v>444.3907812499998</v>
      </c>
      <c r="AI29" s="336">
        <f t="shared" si="23"/>
        <v>452.24892098046854</v>
      </c>
      <c r="AJ29" s="336">
        <f t="shared" si="23"/>
        <v>455.30486420898416</v>
      </c>
      <c r="AK29" s="336">
        <f t="shared" si="23"/>
        <v>455.74142752734355</v>
      </c>
      <c r="AL29" s="336">
        <f t="shared" si="23"/>
        <v>455.74142752734355</v>
      </c>
      <c r="AM29" s="336">
        <f t="shared" si="23"/>
        <v>455.74142752734355</v>
      </c>
      <c r="AN29" s="336">
        <f t="shared" si="23"/>
        <v>455.74142752734355</v>
      </c>
      <c r="AO29" s="336">
        <f t="shared" si="23"/>
        <v>455.74142752734355</v>
      </c>
      <c r="AP29" s="336">
        <f t="shared" si="23"/>
        <v>455.74142752734355</v>
      </c>
      <c r="AQ29" s="336">
        <f t="shared" si="23"/>
        <v>455.74142752734355</v>
      </c>
      <c r="AR29" s="336">
        <f t="shared" ref="AR29:BR29" si="24">AQ29+AR23+AR28</f>
        <v>455.74142752734355</v>
      </c>
      <c r="AS29" s="336">
        <f t="shared" si="24"/>
        <v>455.74142752734355</v>
      </c>
      <c r="AT29" s="339">
        <f t="shared" si="24"/>
        <v>455.74142752734355</v>
      </c>
      <c r="AU29" s="336">
        <f t="shared" si="24"/>
        <v>463.80811467945767</v>
      </c>
      <c r="AV29" s="336">
        <f t="shared" si="24"/>
        <v>466.94515968305762</v>
      </c>
      <c r="AW29" s="336">
        <f t="shared" si="24"/>
        <v>467.39330896928624</v>
      </c>
      <c r="AX29" s="336">
        <f t="shared" si="24"/>
        <v>467.39330896928618</v>
      </c>
      <c r="AY29" s="336">
        <f t="shared" si="24"/>
        <v>467.39330896928618</v>
      </c>
      <c r="AZ29" s="336">
        <f t="shared" si="24"/>
        <v>467.39330896928618</v>
      </c>
      <c r="BA29" s="336">
        <f t="shared" si="24"/>
        <v>467.39330896928618</v>
      </c>
      <c r="BB29" s="336">
        <f t="shared" si="24"/>
        <v>467.39330896928618</v>
      </c>
      <c r="BC29" s="336">
        <f t="shared" si="24"/>
        <v>467.39330896928618</v>
      </c>
      <c r="BD29" s="336">
        <f t="shared" si="24"/>
        <v>467.39330896928618</v>
      </c>
      <c r="BE29" s="336">
        <f t="shared" si="24"/>
        <v>467.39330896928618</v>
      </c>
      <c r="BF29" s="339">
        <f t="shared" si="24"/>
        <v>467.39330896928618</v>
      </c>
      <c r="BG29" s="336">
        <f t="shared" si="24"/>
        <v>475.67426414958521</v>
      </c>
      <c r="BH29" s="336">
        <f t="shared" si="24"/>
        <v>478.89463560859031</v>
      </c>
      <c r="BI29" s="336">
        <f t="shared" si="24"/>
        <v>479.35468867416245</v>
      </c>
      <c r="BJ29" s="336">
        <f t="shared" si="24"/>
        <v>479.35468867416245</v>
      </c>
      <c r="BK29" s="336">
        <f t="shared" si="24"/>
        <v>479.35468867416245</v>
      </c>
      <c r="BL29" s="336">
        <f t="shared" si="24"/>
        <v>479.35468867416245</v>
      </c>
      <c r="BM29" s="336">
        <f t="shared" si="24"/>
        <v>479.35468867416245</v>
      </c>
      <c r="BN29" s="336">
        <f t="shared" si="24"/>
        <v>479.35468867416245</v>
      </c>
      <c r="BO29" s="336">
        <f t="shared" si="24"/>
        <v>479.35468867416245</v>
      </c>
      <c r="BP29" s="336">
        <f t="shared" si="24"/>
        <v>479.35468867416245</v>
      </c>
      <c r="BQ29" s="336">
        <f t="shared" si="24"/>
        <v>479.35468867416245</v>
      </c>
      <c r="BR29" s="339">
        <f t="shared" si="24"/>
        <v>479.35468867416245</v>
      </c>
      <c r="BS29" s="50"/>
    </row>
    <row r="30" spans="2:77" x14ac:dyDescent="0.25">
      <c r="B30" s="340" t="s">
        <v>28</v>
      </c>
      <c r="E30" s="53">
        <f t="shared" si="16"/>
        <v>-485</v>
      </c>
      <c r="F30" s="53">
        <f t="shared" si="17"/>
        <v>0</v>
      </c>
      <c r="G30" s="53">
        <f t="shared" si="18"/>
        <v>0</v>
      </c>
      <c r="H30" s="53">
        <f t="shared" si="19"/>
        <v>0</v>
      </c>
      <c r="I30" s="53">
        <f t="shared" si="20"/>
        <v>0</v>
      </c>
      <c r="J30" s="46"/>
      <c r="K30" s="236">
        <f>-CapEx!K16</f>
        <v>-100</v>
      </c>
      <c r="L30" s="237">
        <f>-CapEx!L16</f>
        <v>0</v>
      </c>
      <c r="M30" s="237">
        <f>-CapEx!M16</f>
        <v>-125</v>
      </c>
      <c r="N30" s="55">
        <f>-CapEx!N16</f>
        <v>0</v>
      </c>
      <c r="O30" s="55">
        <f>-CapEx!O16</f>
        <v>0</v>
      </c>
      <c r="P30" s="55">
        <f>-CapEx!P16</f>
        <v>-175</v>
      </c>
      <c r="Q30" s="55">
        <f>-CapEx!Q16</f>
        <v>0</v>
      </c>
      <c r="R30" s="55">
        <f>-CapEx!R16</f>
        <v>0</v>
      </c>
      <c r="S30" s="55">
        <f>-CapEx!S16</f>
        <v>-35</v>
      </c>
      <c r="T30" s="55">
        <f>-CapEx!T16</f>
        <v>0</v>
      </c>
      <c r="U30" s="55">
        <f>-CapEx!U16</f>
        <v>0</v>
      </c>
      <c r="V30" s="308">
        <f>-CapEx!V16</f>
        <v>-50</v>
      </c>
      <c r="W30" s="236">
        <f>-CapEx!W16</f>
        <v>0</v>
      </c>
      <c r="X30" s="237">
        <f>-CapEx!X16</f>
        <v>0</v>
      </c>
      <c r="Y30" s="237">
        <f>-CapEx!Y16</f>
        <v>0</v>
      </c>
      <c r="Z30" s="55">
        <f>-CapEx!Z16</f>
        <v>0</v>
      </c>
      <c r="AA30" s="55">
        <f>-CapEx!AA16</f>
        <v>0</v>
      </c>
      <c r="AB30" s="55">
        <f>-CapEx!AB16</f>
        <v>0</v>
      </c>
      <c r="AC30" s="55">
        <f>-CapEx!AC16</f>
        <v>0</v>
      </c>
      <c r="AD30" s="55">
        <f>-CapEx!AD16</f>
        <v>0</v>
      </c>
      <c r="AE30" s="55">
        <f>-CapEx!AE16</f>
        <v>0</v>
      </c>
      <c r="AF30" s="55">
        <f>-CapEx!AF16</f>
        <v>0</v>
      </c>
      <c r="AG30" s="55">
        <f>-CapEx!AG16</f>
        <v>0</v>
      </c>
      <c r="AH30" s="308">
        <f>-CapEx!AH16</f>
        <v>0</v>
      </c>
      <c r="AI30" s="236">
        <f>-CapEx!AI16</f>
        <v>0</v>
      </c>
      <c r="AJ30" s="237">
        <f>-CapEx!AJ16</f>
        <v>0</v>
      </c>
      <c r="AK30" s="237">
        <f>-CapEx!AK16</f>
        <v>0</v>
      </c>
      <c r="AL30" s="55">
        <f>-CapEx!AL16</f>
        <v>0</v>
      </c>
      <c r="AM30" s="55">
        <f>-CapEx!AM16</f>
        <v>0</v>
      </c>
      <c r="AN30" s="55">
        <f>-CapEx!AN16</f>
        <v>0</v>
      </c>
      <c r="AO30" s="55">
        <f>-CapEx!AO16</f>
        <v>0</v>
      </c>
      <c r="AP30" s="55">
        <f>-CapEx!AP16</f>
        <v>0</v>
      </c>
      <c r="AQ30" s="55">
        <f>-CapEx!AQ16</f>
        <v>0</v>
      </c>
      <c r="AR30" s="55">
        <f>-CapEx!AR16</f>
        <v>0</v>
      </c>
      <c r="AS30" s="55">
        <f>-CapEx!AS16</f>
        <v>0</v>
      </c>
      <c r="AT30" s="308">
        <f>-CapEx!AT16</f>
        <v>0</v>
      </c>
      <c r="AU30" s="236">
        <f>-CapEx!AU16</f>
        <v>0</v>
      </c>
      <c r="AV30" s="237">
        <f>-CapEx!AV16</f>
        <v>0</v>
      </c>
      <c r="AW30" s="237">
        <f>-CapEx!AW16</f>
        <v>0</v>
      </c>
      <c r="AX30" s="55">
        <f>-CapEx!AX16</f>
        <v>0</v>
      </c>
      <c r="AY30" s="55">
        <f>-CapEx!AY16</f>
        <v>0</v>
      </c>
      <c r="AZ30" s="55">
        <f>-CapEx!AZ16</f>
        <v>0</v>
      </c>
      <c r="BA30" s="55">
        <f>-CapEx!BA16</f>
        <v>0</v>
      </c>
      <c r="BB30" s="55">
        <f>-CapEx!BB16</f>
        <v>0</v>
      </c>
      <c r="BC30" s="55">
        <f>-CapEx!BC16</f>
        <v>0</v>
      </c>
      <c r="BD30" s="55">
        <f>-CapEx!BD16</f>
        <v>0</v>
      </c>
      <c r="BE30" s="55">
        <f>-CapEx!BE16</f>
        <v>0</v>
      </c>
      <c r="BF30" s="308">
        <f>-CapEx!BF16</f>
        <v>0</v>
      </c>
      <c r="BG30" s="236">
        <f>-CapEx!BG16</f>
        <v>0</v>
      </c>
      <c r="BH30" s="237">
        <f>-CapEx!BH16</f>
        <v>0</v>
      </c>
      <c r="BI30" s="237">
        <f>-CapEx!BI16</f>
        <v>0</v>
      </c>
      <c r="BJ30" s="55">
        <f>-CapEx!BJ16</f>
        <v>0</v>
      </c>
      <c r="BK30" s="55">
        <f>-CapEx!BK16</f>
        <v>0</v>
      </c>
      <c r="BL30" s="55">
        <f>-CapEx!BL16</f>
        <v>0</v>
      </c>
      <c r="BM30" s="55">
        <f>-CapEx!BM16</f>
        <v>0</v>
      </c>
      <c r="BN30" s="55">
        <f>-CapEx!BN16</f>
        <v>0</v>
      </c>
      <c r="BO30" s="55">
        <f>-CapEx!BO16</f>
        <v>0</v>
      </c>
      <c r="BP30" s="55">
        <f>-CapEx!BP16</f>
        <v>0</v>
      </c>
      <c r="BQ30" s="55">
        <f>-CapEx!BQ16</f>
        <v>0</v>
      </c>
      <c r="BR30" s="308">
        <f>-CapEx!BR16</f>
        <v>0</v>
      </c>
    </row>
    <row r="31" spans="2:77" x14ac:dyDescent="0.25">
      <c r="B31" s="341" t="s">
        <v>87</v>
      </c>
      <c r="C31" s="81"/>
      <c r="D31" s="81"/>
      <c r="E31" s="59">
        <f t="shared" si="16"/>
        <v>-66.666666666666671</v>
      </c>
      <c r="F31" s="59">
        <f t="shared" si="17"/>
        <v>-1.701145833333328</v>
      </c>
      <c r="G31" s="59">
        <f t="shared" si="18"/>
        <v>-1.7462532734375031</v>
      </c>
      <c r="H31" s="59">
        <f t="shared" si="19"/>
        <v>-1.7925971449142253</v>
      </c>
      <c r="I31" s="59">
        <f t="shared" si="20"/>
        <v>-1.8402122622886736</v>
      </c>
      <c r="J31" s="68"/>
      <c r="K31" s="60">
        <f>-Balance!K8</f>
        <v>-66.666666666666671</v>
      </c>
      <c r="L31" s="245">
        <f>Balance!L8-Balance!K8</f>
        <v>0</v>
      </c>
      <c r="M31" s="245">
        <f>Balance!L8-Balance!M8</f>
        <v>0</v>
      </c>
      <c r="N31" s="245">
        <f>Balance!M8-Balance!N8</f>
        <v>0</v>
      </c>
      <c r="O31" s="245">
        <f>Balance!N8-Balance!O8</f>
        <v>0</v>
      </c>
      <c r="P31" s="245">
        <f>Balance!O8-Balance!P8</f>
        <v>0</v>
      </c>
      <c r="Q31" s="245">
        <f>Balance!P8-Balance!Q8</f>
        <v>0</v>
      </c>
      <c r="R31" s="245">
        <f>Balance!Q8-Balance!R8</f>
        <v>0</v>
      </c>
      <c r="S31" s="245">
        <f>Balance!R8-Balance!S8</f>
        <v>0</v>
      </c>
      <c r="T31" s="245">
        <f>Balance!S8-Balance!T8</f>
        <v>0</v>
      </c>
      <c r="U31" s="245">
        <f>Balance!T8-Balance!U8</f>
        <v>0</v>
      </c>
      <c r="V31" s="301">
        <f>Balance!U8-Balance!V8</f>
        <v>0</v>
      </c>
      <c r="W31" s="60">
        <f>Balance!V8-Balance!W8</f>
        <v>-1.701145833333328</v>
      </c>
      <c r="X31" s="245">
        <f>Balance!W8-Balance!X8</f>
        <v>0</v>
      </c>
      <c r="Y31" s="245">
        <f>Balance!X8-Balance!Y8</f>
        <v>0</v>
      </c>
      <c r="Z31" s="245">
        <f>Balance!Y8-Balance!Z8</f>
        <v>0</v>
      </c>
      <c r="AA31" s="245">
        <f>Balance!Z8-Balance!AA8</f>
        <v>0</v>
      </c>
      <c r="AB31" s="245">
        <f>Balance!AA8-Balance!AB8</f>
        <v>0</v>
      </c>
      <c r="AC31" s="245">
        <f>Balance!AB8-Balance!AC8</f>
        <v>0</v>
      </c>
      <c r="AD31" s="245">
        <f>Balance!AC8-Balance!AD8</f>
        <v>0</v>
      </c>
      <c r="AE31" s="245">
        <f>Balance!AD8-Balance!AE8</f>
        <v>0</v>
      </c>
      <c r="AF31" s="245">
        <f>Balance!AE8-Balance!AF8</f>
        <v>0</v>
      </c>
      <c r="AG31" s="245">
        <f>Balance!AF8-Balance!AG8</f>
        <v>0</v>
      </c>
      <c r="AH31" s="301">
        <f>Balance!AG8-Balance!AH8</f>
        <v>0</v>
      </c>
      <c r="AI31" s="60">
        <f>Balance!AH8-Balance!AI8</f>
        <v>-1.7462532734375031</v>
      </c>
      <c r="AJ31" s="245">
        <f>Balance!AI8-Balance!AJ8</f>
        <v>0</v>
      </c>
      <c r="AK31" s="245">
        <f>Balance!AJ8-Balance!AK8</f>
        <v>0</v>
      </c>
      <c r="AL31" s="245">
        <f>Balance!AK8-Balance!AL8</f>
        <v>0</v>
      </c>
      <c r="AM31" s="245">
        <f>Balance!AL8-Balance!AM8</f>
        <v>0</v>
      </c>
      <c r="AN31" s="245">
        <f>Balance!AM8-Balance!AN8</f>
        <v>0</v>
      </c>
      <c r="AO31" s="245">
        <f>Balance!AN8-Balance!AO8</f>
        <v>0</v>
      </c>
      <c r="AP31" s="245">
        <f>Balance!AO8-Balance!AP8</f>
        <v>0</v>
      </c>
      <c r="AQ31" s="245">
        <f>Balance!AP8-Balance!AQ8</f>
        <v>0</v>
      </c>
      <c r="AR31" s="245">
        <f>Balance!AQ8-Balance!AR8</f>
        <v>0</v>
      </c>
      <c r="AS31" s="245">
        <f>Balance!AR8-Balance!AS8</f>
        <v>0</v>
      </c>
      <c r="AT31" s="301">
        <f>Balance!AS8-Balance!AT8</f>
        <v>0</v>
      </c>
      <c r="AU31" s="60">
        <f>Balance!AT8-Balance!AU8</f>
        <v>-1.7925971449142253</v>
      </c>
      <c r="AV31" s="245">
        <f>Balance!AU8-Balance!AV8</f>
        <v>0</v>
      </c>
      <c r="AW31" s="245">
        <f>Balance!AV8-Balance!AW8</f>
        <v>0</v>
      </c>
      <c r="AX31" s="245">
        <f>Balance!AW8-Balance!AX8</f>
        <v>0</v>
      </c>
      <c r="AY31" s="245">
        <f>Balance!AX8-Balance!AY8</f>
        <v>0</v>
      </c>
      <c r="AZ31" s="245">
        <f>Balance!AY8-Balance!AZ8</f>
        <v>0</v>
      </c>
      <c r="BA31" s="245">
        <f>Balance!AZ8-Balance!BA8</f>
        <v>0</v>
      </c>
      <c r="BB31" s="245">
        <f>Balance!BA8-Balance!BB8</f>
        <v>0</v>
      </c>
      <c r="BC31" s="245">
        <f>Balance!BB8-Balance!BC8</f>
        <v>0</v>
      </c>
      <c r="BD31" s="245">
        <f>Balance!BC8-Balance!BD8</f>
        <v>0</v>
      </c>
      <c r="BE31" s="245">
        <f>Balance!BD8-Balance!BE8</f>
        <v>0</v>
      </c>
      <c r="BF31" s="301">
        <f>Balance!BE8-Balance!BF8</f>
        <v>0</v>
      </c>
      <c r="BG31" s="60">
        <f>Balance!BF8-Balance!BG8</f>
        <v>-1.8402122622886736</v>
      </c>
      <c r="BH31" s="245">
        <f>Balance!BG8-Balance!BH8</f>
        <v>0</v>
      </c>
      <c r="BI31" s="245">
        <f>Balance!BH8-Balance!BI8</f>
        <v>0</v>
      </c>
      <c r="BJ31" s="245">
        <f>Balance!BI8-Balance!BJ8</f>
        <v>0</v>
      </c>
      <c r="BK31" s="245">
        <f>Balance!BJ8-Balance!BK8</f>
        <v>0</v>
      </c>
      <c r="BL31" s="245">
        <f>Balance!BK8-Balance!BL8</f>
        <v>0</v>
      </c>
      <c r="BM31" s="245">
        <f>Balance!BL8-Balance!BM8</f>
        <v>0</v>
      </c>
      <c r="BN31" s="245">
        <f>Balance!BM8-Balance!BN8</f>
        <v>0</v>
      </c>
      <c r="BO31" s="245">
        <f>Balance!BN8-Balance!BO8</f>
        <v>0</v>
      </c>
      <c r="BP31" s="245">
        <f>Balance!BO8-Balance!BP8</f>
        <v>0</v>
      </c>
      <c r="BQ31" s="245">
        <f>Balance!BP8-Balance!BQ8</f>
        <v>0</v>
      </c>
      <c r="BR31" s="301">
        <f>Balance!BQ8-Balance!BR8</f>
        <v>0</v>
      </c>
    </row>
    <row r="32" spans="2:77" x14ac:dyDescent="0.25">
      <c r="B32" s="341" t="s">
        <v>41</v>
      </c>
      <c r="E32" s="59">
        <f t="shared" si="16"/>
        <v>-1689.9999999999998</v>
      </c>
      <c r="F32" s="59">
        <f t="shared" si="17"/>
        <v>-1705.3400000000001</v>
      </c>
      <c r="G32" s="59">
        <f t="shared" si="18"/>
        <v>-1720.8431499999999</v>
      </c>
      <c r="H32" s="59">
        <f t="shared" si="19"/>
        <v>-1736.5113934999999</v>
      </c>
      <c r="I32" s="59">
        <f t="shared" si="20"/>
        <v>-1752.3466989437502</v>
      </c>
      <c r="J32" s="46"/>
      <c r="K32" s="244">
        <f>-Income!K50</f>
        <v>-140.83333333333334</v>
      </c>
      <c r="L32" s="245">
        <f>-Income!L50</f>
        <v>-140.83333333333334</v>
      </c>
      <c r="M32" s="245">
        <f>-Income!M50</f>
        <v>-140.83333333333334</v>
      </c>
      <c r="N32" s="61">
        <f>-Income!N50</f>
        <v>-140.83333333333334</v>
      </c>
      <c r="O32" s="61">
        <f>-Income!O50</f>
        <v>-140.83333333333334</v>
      </c>
      <c r="P32" s="61">
        <f>-Income!P50</f>
        <v>-140.83333333333334</v>
      </c>
      <c r="Q32" s="61">
        <f>-Income!Q50</f>
        <v>-140.83333333333334</v>
      </c>
      <c r="R32" s="61">
        <f>-Income!R50</f>
        <v>-140.83333333333334</v>
      </c>
      <c r="S32" s="61">
        <f>-Income!S50</f>
        <v>-140.83333333333334</v>
      </c>
      <c r="T32" s="61">
        <f>-Income!T50</f>
        <v>-140.83333333333334</v>
      </c>
      <c r="U32" s="61">
        <f>-Income!U50</f>
        <v>-140.83333333333334</v>
      </c>
      <c r="V32" s="301">
        <f>-Income!V50</f>
        <v>-140.83333333333334</v>
      </c>
      <c r="W32" s="244">
        <f>-Income!W50</f>
        <v>-142.11166666666668</v>
      </c>
      <c r="X32" s="245">
        <f>-Income!X50</f>
        <v>-142.11166666666668</v>
      </c>
      <c r="Y32" s="245">
        <f>-Income!Y50</f>
        <v>-142.11166666666668</v>
      </c>
      <c r="Z32" s="61">
        <f>-Income!Z50</f>
        <v>-142.11166666666668</v>
      </c>
      <c r="AA32" s="61">
        <f>-Income!AA50</f>
        <v>-142.11166666666668</v>
      </c>
      <c r="AB32" s="61">
        <f>-Income!AB50</f>
        <v>-142.11166666666668</v>
      </c>
      <c r="AC32" s="61">
        <f>-Income!AC50</f>
        <v>-142.11166666666668</v>
      </c>
      <c r="AD32" s="61">
        <f>-Income!AD50</f>
        <v>-142.11166666666668</v>
      </c>
      <c r="AE32" s="61">
        <f>-Income!AE50</f>
        <v>-142.11166666666668</v>
      </c>
      <c r="AF32" s="61">
        <f>-Income!AF50</f>
        <v>-142.11166666666668</v>
      </c>
      <c r="AG32" s="61">
        <f>-Income!AG50</f>
        <v>-142.11166666666668</v>
      </c>
      <c r="AH32" s="301">
        <f>-Income!AH50</f>
        <v>-142.11166666666668</v>
      </c>
      <c r="AI32" s="244">
        <f>-Income!AI50</f>
        <v>-143.4035958333333</v>
      </c>
      <c r="AJ32" s="245">
        <f>-Income!AJ50</f>
        <v>-143.4035958333333</v>
      </c>
      <c r="AK32" s="245">
        <f>-Income!AK50</f>
        <v>-143.4035958333333</v>
      </c>
      <c r="AL32" s="61">
        <f>-Income!AL50</f>
        <v>-143.4035958333333</v>
      </c>
      <c r="AM32" s="61">
        <f>-Income!AM50</f>
        <v>-143.4035958333333</v>
      </c>
      <c r="AN32" s="61">
        <f>-Income!AN50</f>
        <v>-143.4035958333333</v>
      </c>
      <c r="AO32" s="61">
        <f>-Income!AO50</f>
        <v>-143.4035958333333</v>
      </c>
      <c r="AP32" s="61">
        <f>-Income!AP50</f>
        <v>-143.4035958333333</v>
      </c>
      <c r="AQ32" s="61">
        <f>-Income!AQ50</f>
        <v>-143.4035958333333</v>
      </c>
      <c r="AR32" s="61">
        <f>-Income!AR50</f>
        <v>-143.4035958333333</v>
      </c>
      <c r="AS32" s="61">
        <f>-Income!AS50</f>
        <v>-143.4035958333333</v>
      </c>
      <c r="AT32" s="301">
        <f>-Income!AT50</f>
        <v>-143.4035958333333</v>
      </c>
      <c r="AU32" s="244">
        <f>-Income!AU50</f>
        <v>-144.70928279166662</v>
      </c>
      <c r="AV32" s="245">
        <f>-Income!AV50</f>
        <v>-144.70928279166662</v>
      </c>
      <c r="AW32" s="245">
        <f>-Income!AW50</f>
        <v>-144.70928279166662</v>
      </c>
      <c r="AX32" s="61">
        <f>-Income!AX50</f>
        <v>-144.70928279166662</v>
      </c>
      <c r="AY32" s="61">
        <f>-Income!AY50</f>
        <v>-144.70928279166662</v>
      </c>
      <c r="AZ32" s="61">
        <f>-Income!AZ50</f>
        <v>-144.70928279166662</v>
      </c>
      <c r="BA32" s="61">
        <f>-Income!BA50</f>
        <v>-144.70928279166662</v>
      </c>
      <c r="BB32" s="61">
        <f>-Income!BB50</f>
        <v>-144.70928279166662</v>
      </c>
      <c r="BC32" s="61">
        <f>-Income!BC50</f>
        <v>-144.70928279166662</v>
      </c>
      <c r="BD32" s="61">
        <f>-Income!BD50</f>
        <v>-144.70928279166662</v>
      </c>
      <c r="BE32" s="61">
        <f>-Income!BE50</f>
        <v>-144.70928279166662</v>
      </c>
      <c r="BF32" s="301">
        <f>-Income!BF50</f>
        <v>-144.70928279166662</v>
      </c>
      <c r="BG32" s="244">
        <f>-Income!BG50</f>
        <v>-146.02889157864581</v>
      </c>
      <c r="BH32" s="245">
        <f>-Income!BH50</f>
        <v>-146.02889157864581</v>
      </c>
      <c r="BI32" s="245">
        <f>-Income!BI50</f>
        <v>-146.02889157864581</v>
      </c>
      <c r="BJ32" s="61">
        <f>-Income!BJ50</f>
        <v>-146.02889157864581</v>
      </c>
      <c r="BK32" s="61">
        <f>-Income!BK50</f>
        <v>-146.02889157864581</v>
      </c>
      <c r="BL32" s="61">
        <f>-Income!BL50</f>
        <v>-146.02889157864581</v>
      </c>
      <c r="BM32" s="61">
        <f>-Income!BM50</f>
        <v>-146.02889157864581</v>
      </c>
      <c r="BN32" s="61">
        <f>-Income!BN50</f>
        <v>-146.02889157864581</v>
      </c>
      <c r="BO32" s="61">
        <f>-Income!BO50</f>
        <v>-146.02889157864581</v>
      </c>
      <c r="BP32" s="61">
        <f>-Income!BP50</f>
        <v>-146.02889157864581</v>
      </c>
      <c r="BQ32" s="61">
        <f>-Income!BQ50</f>
        <v>-146.02889157864581</v>
      </c>
      <c r="BR32" s="301">
        <f>-Income!BR50</f>
        <v>-146.02889157864581</v>
      </c>
    </row>
    <row r="33" spans="1:74" x14ac:dyDescent="0.25">
      <c r="B33" s="341" t="s">
        <v>104</v>
      </c>
      <c r="E33" s="59">
        <f t="shared" si="16"/>
        <v>-250.00000000000009</v>
      </c>
      <c r="F33" s="59">
        <f t="shared" si="17"/>
        <v>-256.36399999999992</v>
      </c>
      <c r="G33" s="59">
        <f t="shared" si="18"/>
        <v>-262.90202815000004</v>
      </c>
      <c r="H33" s="59">
        <f t="shared" si="19"/>
        <v>-269.61912442790361</v>
      </c>
      <c r="I33" s="59">
        <f t="shared" si="20"/>
        <v>-276.52048154011806</v>
      </c>
      <c r="J33" s="46"/>
      <c r="K33" s="244">
        <f>-Income!K62</f>
        <v>-20.833333333333336</v>
      </c>
      <c r="L33" s="245">
        <f>-Income!L62</f>
        <v>-20.833333333333336</v>
      </c>
      <c r="M33" s="245">
        <f>-Income!M62</f>
        <v>-20.833333333333336</v>
      </c>
      <c r="N33" s="61">
        <f>-Income!N62</f>
        <v>-20.833333333333336</v>
      </c>
      <c r="O33" s="61">
        <f>-Income!O62</f>
        <v>-20.833333333333336</v>
      </c>
      <c r="P33" s="61">
        <f>-Income!P62</f>
        <v>-20.833333333333336</v>
      </c>
      <c r="Q33" s="61">
        <f>-Income!Q62</f>
        <v>-20.833333333333336</v>
      </c>
      <c r="R33" s="61">
        <f>-Income!R62</f>
        <v>-20.833333333333336</v>
      </c>
      <c r="S33" s="61">
        <f>-Income!S62</f>
        <v>-20.833333333333336</v>
      </c>
      <c r="T33" s="61">
        <f>-Income!T62</f>
        <v>-20.833333333333336</v>
      </c>
      <c r="U33" s="61">
        <f>-Income!U62</f>
        <v>-20.833333333333336</v>
      </c>
      <c r="V33" s="301">
        <f>-Income!V62</f>
        <v>-20.833333333333336</v>
      </c>
      <c r="W33" s="244">
        <f>-Income!W62</f>
        <v>-21.36366666666666</v>
      </c>
      <c r="X33" s="245">
        <f>-Income!X62</f>
        <v>-21.36366666666666</v>
      </c>
      <c r="Y33" s="245">
        <f>-Income!Y62</f>
        <v>-21.36366666666666</v>
      </c>
      <c r="Z33" s="61">
        <f>-Income!Z62</f>
        <v>-21.36366666666666</v>
      </c>
      <c r="AA33" s="61">
        <f>-Income!AA62</f>
        <v>-21.36366666666666</v>
      </c>
      <c r="AB33" s="61">
        <f>-Income!AB62</f>
        <v>-21.36366666666666</v>
      </c>
      <c r="AC33" s="61">
        <f>-Income!AC62</f>
        <v>-21.36366666666666</v>
      </c>
      <c r="AD33" s="61">
        <f>-Income!AD62</f>
        <v>-21.36366666666666</v>
      </c>
      <c r="AE33" s="61">
        <f>-Income!AE62</f>
        <v>-21.36366666666666</v>
      </c>
      <c r="AF33" s="61">
        <f>-Income!AF62</f>
        <v>-21.36366666666666</v>
      </c>
      <c r="AG33" s="61">
        <f>-Income!AG62</f>
        <v>-21.36366666666666</v>
      </c>
      <c r="AH33" s="301">
        <f>-Income!AH62</f>
        <v>-21.36366666666666</v>
      </c>
      <c r="AI33" s="244">
        <f>-Income!AI62</f>
        <v>-21.90850234583333</v>
      </c>
      <c r="AJ33" s="245">
        <f>-Income!AJ62</f>
        <v>-21.90850234583333</v>
      </c>
      <c r="AK33" s="245">
        <f>-Income!AK62</f>
        <v>-21.90850234583333</v>
      </c>
      <c r="AL33" s="61">
        <f>-Income!AL62</f>
        <v>-21.90850234583333</v>
      </c>
      <c r="AM33" s="61">
        <f>-Income!AM62</f>
        <v>-21.90850234583333</v>
      </c>
      <c r="AN33" s="61">
        <f>-Income!AN62</f>
        <v>-21.90850234583333</v>
      </c>
      <c r="AO33" s="61">
        <f>-Income!AO62</f>
        <v>-21.90850234583333</v>
      </c>
      <c r="AP33" s="61">
        <f>-Income!AP62</f>
        <v>-21.90850234583333</v>
      </c>
      <c r="AQ33" s="61">
        <f>-Income!AQ62</f>
        <v>-21.90850234583333</v>
      </c>
      <c r="AR33" s="61">
        <f>-Income!AR62</f>
        <v>-21.90850234583333</v>
      </c>
      <c r="AS33" s="61">
        <f>-Income!AS62</f>
        <v>-21.90850234583333</v>
      </c>
      <c r="AT33" s="301">
        <f>-Income!AT62</f>
        <v>-21.90850234583333</v>
      </c>
      <c r="AU33" s="244">
        <f>-Income!AU62</f>
        <v>-22.46826036899197</v>
      </c>
      <c r="AV33" s="245">
        <f>-Income!AV62</f>
        <v>-22.46826036899197</v>
      </c>
      <c r="AW33" s="245">
        <f>-Income!AW62</f>
        <v>-22.46826036899197</v>
      </c>
      <c r="AX33" s="61">
        <f>-Income!AX62</f>
        <v>-22.46826036899197</v>
      </c>
      <c r="AY33" s="61">
        <f>-Income!AY62</f>
        <v>-22.46826036899197</v>
      </c>
      <c r="AZ33" s="61">
        <f>-Income!AZ62</f>
        <v>-22.46826036899197</v>
      </c>
      <c r="BA33" s="61">
        <f>-Income!BA62</f>
        <v>-22.46826036899197</v>
      </c>
      <c r="BB33" s="61">
        <f>-Income!BB62</f>
        <v>-22.46826036899197</v>
      </c>
      <c r="BC33" s="61">
        <f>-Income!BC62</f>
        <v>-22.46826036899197</v>
      </c>
      <c r="BD33" s="61">
        <f>-Income!BD62</f>
        <v>-22.46826036899197</v>
      </c>
      <c r="BE33" s="61">
        <f>-Income!BE62</f>
        <v>-22.46826036899197</v>
      </c>
      <c r="BF33" s="301">
        <f>-Income!BF62</f>
        <v>-22.46826036899197</v>
      </c>
      <c r="BG33" s="244">
        <f>-Income!BG62</f>
        <v>-23.043373461676499</v>
      </c>
      <c r="BH33" s="245">
        <f>-Income!BH62</f>
        <v>-23.043373461676499</v>
      </c>
      <c r="BI33" s="245">
        <f>-Income!BI62</f>
        <v>-23.043373461676499</v>
      </c>
      <c r="BJ33" s="61">
        <f>-Income!BJ62</f>
        <v>-23.043373461676499</v>
      </c>
      <c r="BK33" s="61">
        <f>-Income!BK62</f>
        <v>-23.043373461676499</v>
      </c>
      <c r="BL33" s="61">
        <f>-Income!BL62</f>
        <v>-23.043373461676499</v>
      </c>
      <c r="BM33" s="61">
        <f>-Income!BM62</f>
        <v>-23.043373461676499</v>
      </c>
      <c r="BN33" s="61">
        <f>-Income!BN62</f>
        <v>-23.043373461676499</v>
      </c>
      <c r="BO33" s="61">
        <f>-Income!BO62</f>
        <v>-23.043373461676499</v>
      </c>
      <c r="BP33" s="61">
        <f>-Income!BP62</f>
        <v>-23.043373461676499</v>
      </c>
      <c r="BQ33" s="61">
        <f>-Income!BQ62</f>
        <v>-23.043373461676499</v>
      </c>
      <c r="BR33" s="301">
        <f>-Income!BR62</f>
        <v>-23.043373461676499</v>
      </c>
    </row>
    <row r="34" spans="1:74" x14ac:dyDescent="0.25">
      <c r="B34" s="341" t="s">
        <v>40</v>
      </c>
      <c r="E34" s="59">
        <f t="shared" si="16"/>
        <v>-185</v>
      </c>
      <c r="F34" s="59">
        <f t="shared" si="17"/>
        <v>-187.5</v>
      </c>
      <c r="G34" s="59">
        <f t="shared" si="18"/>
        <v>-190.03625000000002</v>
      </c>
      <c r="H34" s="59">
        <f t="shared" si="19"/>
        <v>-192.60931124999993</v>
      </c>
      <c r="I34" s="59">
        <f t="shared" si="20"/>
        <v>-195.21975419375005</v>
      </c>
      <c r="J34" s="46"/>
      <c r="K34" s="244">
        <f>-Income!K61</f>
        <v>-15.416666666666668</v>
      </c>
      <c r="L34" s="245">
        <f>-Income!L61</f>
        <v>-15.416666666666668</v>
      </c>
      <c r="M34" s="245">
        <f>-Income!M61</f>
        <v>-15.416666666666668</v>
      </c>
      <c r="N34" s="61">
        <f>-Income!N61</f>
        <v>-15.416666666666668</v>
      </c>
      <c r="O34" s="61">
        <f>-Income!O61</f>
        <v>-15.416666666666668</v>
      </c>
      <c r="P34" s="61">
        <f>-Income!P61</f>
        <v>-15.416666666666668</v>
      </c>
      <c r="Q34" s="61">
        <f>-Income!Q61</f>
        <v>-15.416666666666668</v>
      </c>
      <c r="R34" s="61">
        <f>-Income!R61</f>
        <v>-15.416666666666668</v>
      </c>
      <c r="S34" s="61">
        <f>-Income!S61</f>
        <v>-15.416666666666668</v>
      </c>
      <c r="T34" s="61">
        <f>-Income!T61</f>
        <v>-15.416666666666668</v>
      </c>
      <c r="U34" s="61">
        <f>-Income!U61</f>
        <v>-15.416666666666668</v>
      </c>
      <c r="V34" s="301">
        <f>-Income!V61</f>
        <v>-15.416666666666668</v>
      </c>
      <c r="W34" s="244">
        <f>-Income!W61</f>
        <v>-15.625</v>
      </c>
      <c r="X34" s="245">
        <f>-Income!X61</f>
        <v>-15.625</v>
      </c>
      <c r="Y34" s="245">
        <f>-Income!Y61</f>
        <v>-15.625</v>
      </c>
      <c r="Z34" s="61">
        <f>-Income!Z61</f>
        <v>-15.625</v>
      </c>
      <c r="AA34" s="61">
        <f>-Income!AA61</f>
        <v>-15.625</v>
      </c>
      <c r="AB34" s="61">
        <f>-Income!AB61</f>
        <v>-15.625</v>
      </c>
      <c r="AC34" s="61">
        <f>-Income!AC61</f>
        <v>-15.625</v>
      </c>
      <c r="AD34" s="61">
        <f>-Income!AD61</f>
        <v>-15.625</v>
      </c>
      <c r="AE34" s="61">
        <f>-Income!AE61</f>
        <v>-15.625</v>
      </c>
      <c r="AF34" s="61">
        <f>-Income!AF61</f>
        <v>-15.625</v>
      </c>
      <c r="AG34" s="61">
        <f>-Income!AG61</f>
        <v>-15.625</v>
      </c>
      <c r="AH34" s="301">
        <f>-Income!AH61</f>
        <v>-15.625</v>
      </c>
      <c r="AI34" s="244">
        <f>-Income!AI61</f>
        <v>-15.83635416666667</v>
      </c>
      <c r="AJ34" s="245">
        <f>-Income!AJ61</f>
        <v>-15.83635416666667</v>
      </c>
      <c r="AK34" s="245">
        <f>-Income!AK61</f>
        <v>-15.83635416666667</v>
      </c>
      <c r="AL34" s="61">
        <f>-Income!AL61</f>
        <v>-15.83635416666667</v>
      </c>
      <c r="AM34" s="61">
        <f>-Income!AM61</f>
        <v>-15.83635416666667</v>
      </c>
      <c r="AN34" s="61">
        <f>-Income!AN61</f>
        <v>-15.83635416666667</v>
      </c>
      <c r="AO34" s="61">
        <f>-Income!AO61</f>
        <v>-15.83635416666667</v>
      </c>
      <c r="AP34" s="61">
        <f>-Income!AP61</f>
        <v>-15.83635416666667</v>
      </c>
      <c r="AQ34" s="61">
        <f>-Income!AQ61</f>
        <v>-15.83635416666667</v>
      </c>
      <c r="AR34" s="61">
        <f>-Income!AR61</f>
        <v>-15.83635416666667</v>
      </c>
      <c r="AS34" s="61">
        <f>-Income!AS61</f>
        <v>-15.83635416666667</v>
      </c>
      <c r="AT34" s="301">
        <f>-Income!AT61</f>
        <v>-15.83635416666667</v>
      </c>
      <c r="AU34" s="244">
        <f>-Income!AU61</f>
        <v>-16.050775937499996</v>
      </c>
      <c r="AV34" s="245">
        <f>-Income!AV61</f>
        <v>-16.050775937499996</v>
      </c>
      <c r="AW34" s="245">
        <f>-Income!AW61</f>
        <v>-16.050775937499996</v>
      </c>
      <c r="AX34" s="61">
        <f>-Income!AX61</f>
        <v>-16.050775937499996</v>
      </c>
      <c r="AY34" s="61">
        <f>-Income!AY61</f>
        <v>-16.050775937499996</v>
      </c>
      <c r="AZ34" s="61">
        <f>-Income!AZ61</f>
        <v>-16.050775937499996</v>
      </c>
      <c r="BA34" s="61">
        <f>-Income!BA61</f>
        <v>-16.050775937499996</v>
      </c>
      <c r="BB34" s="61">
        <f>-Income!BB61</f>
        <v>-16.050775937499996</v>
      </c>
      <c r="BC34" s="61">
        <f>-Income!BC61</f>
        <v>-16.050775937499996</v>
      </c>
      <c r="BD34" s="61">
        <f>-Income!BD61</f>
        <v>-16.050775937499996</v>
      </c>
      <c r="BE34" s="61">
        <f>-Income!BE61</f>
        <v>-16.050775937499996</v>
      </c>
      <c r="BF34" s="301">
        <f>-Income!BF61</f>
        <v>-16.050775937499996</v>
      </c>
      <c r="BG34" s="244">
        <f>-Income!BG61</f>
        <v>-16.268312849479166</v>
      </c>
      <c r="BH34" s="245">
        <f>-Income!BH61</f>
        <v>-16.268312849479166</v>
      </c>
      <c r="BI34" s="245">
        <f>-Income!BI61</f>
        <v>-16.268312849479166</v>
      </c>
      <c r="BJ34" s="61">
        <f>-Income!BJ61</f>
        <v>-16.268312849479166</v>
      </c>
      <c r="BK34" s="61">
        <f>-Income!BK61</f>
        <v>-16.268312849479166</v>
      </c>
      <c r="BL34" s="61">
        <f>-Income!BL61</f>
        <v>-16.268312849479166</v>
      </c>
      <c r="BM34" s="61">
        <f>-Income!BM61</f>
        <v>-16.268312849479166</v>
      </c>
      <c r="BN34" s="61">
        <f>-Income!BN61</f>
        <v>-16.268312849479166</v>
      </c>
      <c r="BO34" s="61">
        <f>-Income!BO61</f>
        <v>-16.268312849479166</v>
      </c>
      <c r="BP34" s="61">
        <f>-Income!BP61</f>
        <v>-16.268312849479166</v>
      </c>
      <c r="BQ34" s="61">
        <f>-Income!BQ61</f>
        <v>-16.268312849479166</v>
      </c>
      <c r="BR34" s="301">
        <f>-Income!BR61</f>
        <v>-16.268312849479166</v>
      </c>
    </row>
    <row r="35" spans="1:74" x14ac:dyDescent="0.25">
      <c r="B35" s="341" t="s">
        <v>102</v>
      </c>
      <c r="D35" s="48">
        <f>D7*Drivers!$N$10/12+C35</f>
        <v>0</v>
      </c>
      <c r="E35" s="59">
        <f t="shared" si="16"/>
        <v>-0.50000000000000011</v>
      </c>
      <c r="F35" s="59">
        <f t="shared" si="17"/>
        <v>-0.50000000000000011</v>
      </c>
      <c r="G35" s="59">
        <f t="shared" si="18"/>
        <v>-0.50000000000000011</v>
      </c>
      <c r="H35" s="59">
        <f t="shared" si="19"/>
        <v>-0.50000000000000011</v>
      </c>
      <c r="I35" s="59">
        <f t="shared" si="20"/>
        <v>-0.50000000000000011</v>
      </c>
      <c r="J35" s="46"/>
      <c r="K35" s="244">
        <f>-NotesRate/12*Balance!K28</f>
        <v>-4.1666666666666671E-2</v>
      </c>
      <c r="L35" s="245">
        <f>-NotesRate/12*Balance!L28</f>
        <v>-4.1666666666666671E-2</v>
      </c>
      <c r="M35" s="245">
        <f>-NotesRate/12*Balance!M28</f>
        <v>-4.1666666666666671E-2</v>
      </c>
      <c r="N35" s="61">
        <f>-NotesRate/12*Balance!N28</f>
        <v>-4.1666666666666671E-2</v>
      </c>
      <c r="O35" s="61">
        <f>-NotesRate/12*Balance!O28</f>
        <v>-4.1666666666666671E-2</v>
      </c>
      <c r="P35" s="61">
        <f>-NotesRate/12*Balance!P28</f>
        <v>-4.1666666666666671E-2</v>
      </c>
      <c r="Q35" s="61">
        <f>-NotesRate/12*Balance!Q28</f>
        <v>-4.1666666666666671E-2</v>
      </c>
      <c r="R35" s="61">
        <f>-NotesRate/12*Balance!R28</f>
        <v>-4.1666666666666671E-2</v>
      </c>
      <c r="S35" s="61">
        <f>-NotesRate/12*Balance!S28</f>
        <v>-4.1666666666666671E-2</v>
      </c>
      <c r="T35" s="61">
        <f>-NotesRate/12*Balance!T28</f>
        <v>-4.1666666666666671E-2</v>
      </c>
      <c r="U35" s="61">
        <f>-NotesRate/12*Balance!U28</f>
        <v>-4.1666666666666671E-2</v>
      </c>
      <c r="V35" s="301">
        <f>-NotesRate/12*Balance!V28</f>
        <v>-4.1666666666666671E-2</v>
      </c>
      <c r="W35" s="244">
        <f>-NotesRate/12*Balance!W28</f>
        <v>-4.1666666666666671E-2</v>
      </c>
      <c r="X35" s="245">
        <f>-NotesRate/12*Balance!X28</f>
        <v>-4.1666666666666671E-2</v>
      </c>
      <c r="Y35" s="245">
        <f>-NotesRate/12*Balance!Y28</f>
        <v>-4.1666666666666671E-2</v>
      </c>
      <c r="Z35" s="61">
        <f>-NotesRate/12*Balance!Z28</f>
        <v>-4.1666666666666671E-2</v>
      </c>
      <c r="AA35" s="61">
        <f>-NotesRate/12*Balance!AA28</f>
        <v>-4.1666666666666671E-2</v>
      </c>
      <c r="AB35" s="61">
        <f>-NotesRate/12*Balance!AB28</f>
        <v>-4.1666666666666671E-2</v>
      </c>
      <c r="AC35" s="61">
        <f>-NotesRate/12*Balance!AC28</f>
        <v>-4.1666666666666671E-2</v>
      </c>
      <c r="AD35" s="61">
        <f>-NotesRate/12*Balance!AD28</f>
        <v>-4.1666666666666671E-2</v>
      </c>
      <c r="AE35" s="61">
        <f>-NotesRate/12*Balance!AE28</f>
        <v>-4.1666666666666671E-2</v>
      </c>
      <c r="AF35" s="61">
        <f>-NotesRate/12*Balance!AF28</f>
        <v>-4.1666666666666671E-2</v>
      </c>
      <c r="AG35" s="61">
        <f>-NotesRate/12*Balance!AG28</f>
        <v>-4.1666666666666671E-2</v>
      </c>
      <c r="AH35" s="301">
        <f>-NotesRate/12*Balance!AH28</f>
        <v>-4.1666666666666671E-2</v>
      </c>
      <c r="AI35" s="244">
        <f>-NotesRate/12*Balance!AI28</f>
        <v>-4.1666666666666671E-2</v>
      </c>
      <c r="AJ35" s="245">
        <f>-NotesRate/12*Balance!AJ28</f>
        <v>-4.1666666666666671E-2</v>
      </c>
      <c r="AK35" s="245">
        <f>-NotesRate/12*Balance!AK28</f>
        <v>-4.1666666666666671E-2</v>
      </c>
      <c r="AL35" s="61">
        <f>-NotesRate/12*Balance!AL28</f>
        <v>-4.1666666666666671E-2</v>
      </c>
      <c r="AM35" s="61">
        <f>-NotesRate/12*Balance!AM28</f>
        <v>-4.1666666666666671E-2</v>
      </c>
      <c r="AN35" s="61">
        <f>-NotesRate/12*Balance!AN28</f>
        <v>-4.1666666666666671E-2</v>
      </c>
      <c r="AO35" s="61">
        <f>-NotesRate/12*Balance!AO28</f>
        <v>-4.1666666666666671E-2</v>
      </c>
      <c r="AP35" s="61">
        <f>-NotesRate/12*Balance!AP28</f>
        <v>-4.1666666666666671E-2</v>
      </c>
      <c r="AQ35" s="61">
        <f>-NotesRate/12*Balance!AQ28</f>
        <v>-4.1666666666666671E-2</v>
      </c>
      <c r="AR35" s="61">
        <f>-NotesRate/12*Balance!AR28</f>
        <v>-4.1666666666666671E-2</v>
      </c>
      <c r="AS35" s="61">
        <f>-NotesRate/12*Balance!AS28</f>
        <v>-4.1666666666666671E-2</v>
      </c>
      <c r="AT35" s="301">
        <f>-NotesRate/12*Balance!AT28</f>
        <v>-4.1666666666666671E-2</v>
      </c>
      <c r="AU35" s="244">
        <f>-NotesRate/12*Balance!AU28</f>
        <v>-4.1666666666666671E-2</v>
      </c>
      <c r="AV35" s="245">
        <f>-NotesRate/12*Balance!AV28</f>
        <v>-4.1666666666666671E-2</v>
      </c>
      <c r="AW35" s="245">
        <f>-NotesRate/12*Balance!AW28</f>
        <v>-4.1666666666666671E-2</v>
      </c>
      <c r="AX35" s="61">
        <f>-NotesRate/12*Balance!AX28</f>
        <v>-4.1666666666666671E-2</v>
      </c>
      <c r="AY35" s="61">
        <f>-NotesRate/12*Balance!AY28</f>
        <v>-4.1666666666666671E-2</v>
      </c>
      <c r="AZ35" s="61">
        <f>-NotesRate/12*Balance!AZ28</f>
        <v>-4.1666666666666671E-2</v>
      </c>
      <c r="BA35" s="61">
        <f>-NotesRate/12*Balance!BA28</f>
        <v>-4.1666666666666671E-2</v>
      </c>
      <c r="BB35" s="61">
        <f>-NotesRate/12*Balance!BB28</f>
        <v>-4.1666666666666671E-2</v>
      </c>
      <c r="BC35" s="61">
        <f>-NotesRate/12*Balance!BC28</f>
        <v>-4.1666666666666671E-2</v>
      </c>
      <c r="BD35" s="61">
        <f>-NotesRate/12*Balance!BD28</f>
        <v>-4.1666666666666671E-2</v>
      </c>
      <c r="BE35" s="61">
        <f>-NotesRate/12*Balance!BE28</f>
        <v>-4.1666666666666671E-2</v>
      </c>
      <c r="BF35" s="301">
        <f>-NotesRate/12*Balance!BF28</f>
        <v>-4.1666666666666671E-2</v>
      </c>
      <c r="BG35" s="244">
        <f>-NotesRate/12*Balance!BG28</f>
        <v>-4.1666666666666671E-2</v>
      </c>
      <c r="BH35" s="245">
        <f>-NotesRate/12*Balance!BH28</f>
        <v>-4.1666666666666671E-2</v>
      </c>
      <c r="BI35" s="245">
        <f>-NotesRate/12*Balance!BI28</f>
        <v>-4.1666666666666671E-2</v>
      </c>
      <c r="BJ35" s="61">
        <f>-NotesRate/12*Balance!BJ28</f>
        <v>-4.1666666666666671E-2</v>
      </c>
      <c r="BK35" s="61">
        <f>-NotesRate/12*Balance!BK28</f>
        <v>-4.1666666666666671E-2</v>
      </c>
      <c r="BL35" s="61">
        <f>-NotesRate/12*Balance!BL28</f>
        <v>-4.1666666666666671E-2</v>
      </c>
      <c r="BM35" s="61">
        <f>-NotesRate/12*Balance!BM28</f>
        <v>-4.1666666666666671E-2</v>
      </c>
      <c r="BN35" s="61">
        <f>-NotesRate/12*Balance!BN28</f>
        <v>-4.1666666666666671E-2</v>
      </c>
      <c r="BO35" s="61">
        <f>-NotesRate/12*Balance!BO28</f>
        <v>-4.1666666666666671E-2</v>
      </c>
      <c r="BP35" s="61">
        <f>-NotesRate/12*Balance!BP28</f>
        <v>-4.1666666666666671E-2</v>
      </c>
      <c r="BQ35" s="61">
        <f>-NotesRate/12*Balance!BQ28</f>
        <v>-4.1666666666666671E-2</v>
      </c>
      <c r="BR35" s="301">
        <f>-NotesRate/12*Balance!BR28</f>
        <v>-4.1666666666666671E-2</v>
      </c>
    </row>
    <row r="36" spans="1:74" x14ac:dyDescent="0.25">
      <c r="B36" s="341" t="s">
        <v>100</v>
      </c>
      <c r="D36" s="48">
        <f>D8*Drivers!$N$11/12+C36</f>
        <v>0</v>
      </c>
      <c r="E36" s="59">
        <f t="shared" si="16"/>
        <v>-27.083333333333332</v>
      </c>
      <c r="F36" s="59">
        <f t="shared" si="17"/>
        <v>-49.999999999999993</v>
      </c>
      <c r="G36" s="59">
        <f t="shared" si="18"/>
        <v>-64.583333333333343</v>
      </c>
      <c r="H36" s="59">
        <f t="shared" si="19"/>
        <v>-75</v>
      </c>
      <c r="I36" s="59">
        <f t="shared" si="20"/>
        <v>-75</v>
      </c>
      <c r="J36" s="46"/>
      <c r="K36" s="244">
        <f>-DebtRate/12*Balance!K30</f>
        <v>-2.0833333333333335</v>
      </c>
      <c r="L36" s="245">
        <f>-DebtRate/12*Balance!L30</f>
        <v>-2.0833333333333335</v>
      </c>
      <c r="M36" s="245">
        <f>-DebtRate/12*Balance!M30</f>
        <v>-2.0833333333333335</v>
      </c>
      <c r="N36" s="61">
        <f>-DebtRate/12*Balance!N30</f>
        <v>-2.0833333333333335</v>
      </c>
      <c r="O36" s="61">
        <f>-DebtRate/12*Balance!O30</f>
        <v>-2.0833333333333335</v>
      </c>
      <c r="P36" s="61">
        <f>-DebtRate/12*Balance!P30</f>
        <v>-2.0833333333333335</v>
      </c>
      <c r="Q36" s="61">
        <f>-DebtRate/12*Balance!Q30</f>
        <v>-2.0833333333333335</v>
      </c>
      <c r="R36" s="61">
        <f>-DebtRate/12*Balance!R30</f>
        <v>-2.0833333333333335</v>
      </c>
      <c r="S36" s="61">
        <f>-DebtRate/12*Balance!S30</f>
        <v>-2.0833333333333335</v>
      </c>
      <c r="T36" s="61">
        <f>-DebtRate/12*Balance!T30</f>
        <v>-2.0833333333333335</v>
      </c>
      <c r="U36" s="61">
        <f>-DebtRate/12*Balance!U30</f>
        <v>-2.0833333333333335</v>
      </c>
      <c r="V36" s="301">
        <f>-DebtRate/12*Balance!V30</f>
        <v>-4.166666666666667</v>
      </c>
      <c r="W36" s="244">
        <f>-DebtRate/12*Balance!W30</f>
        <v>-4.166666666666667</v>
      </c>
      <c r="X36" s="245">
        <f>-DebtRate/12*Balance!X30</f>
        <v>-4.166666666666667</v>
      </c>
      <c r="Y36" s="245">
        <f>-DebtRate/12*Balance!Y30</f>
        <v>-4.166666666666667</v>
      </c>
      <c r="Z36" s="61">
        <f>-DebtRate/12*Balance!Z30</f>
        <v>-4.166666666666667</v>
      </c>
      <c r="AA36" s="61">
        <f>-DebtRate/12*Balance!AA30</f>
        <v>-4.166666666666667</v>
      </c>
      <c r="AB36" s="61">
        <f>-DebtRate/12*Balance!AB30</f>
        <v>-4.166666666666667</v>
      </c>
      <c r="AC36" s="61">
        <f>-DebtRate/12*Balance!AC30</f>
        <v>-4.166666666666667</v>
      </c>
      <c r="AD36" s="61">
        <f>-DebtRate/12*Balance!AD30</f>
        <v>-4.166666666666667</v>
      </c>
      <c r="AE36" s="61">
        <f>-DebtRate/12*Balance!AE30</f>
        <v>-4.166666666666667</v>
      </c>
      <c r="AF36" s="61">
        <f>-DebtRate/12*Balance!AF30</f>
        <v>-4.166666666666667</v>
      </c>
      <c r="AG36" s="61">
        <f>-DebtRate/12*Balance!AG30</f>
        <v>-4.166666666666667</v>
      </c>
      <c r="AH36" s="301">
        <f>-DebtRate/12*Balance!AH30</f>
        <v>-4.166666666666667</v>
      </c>
      <c r="AI36" s="244">
        <f>-DebtRate/12*Balance!AI30</f>
        <v>-4.166666666666667</v>
      </c>
      <c r="AJ36" s="245">
        <f>-DebtRate/12*Balance!AJ30</f>
        <v>-4.166666666666667</v>
      </c>
      <c r="AK36" s="245">
        <f>-DebtRate/12*Balance!AK30</f>
        <v>-4.166666666666667</v>
      </c>
      <c r="AL36" s="61">
        <f>-DebtRate/12*Balance!AL30</f>
        <v>-4.166666666666667</v>
      </c>
      <c r="AM36" s="61">
        <f>-DebtRate/12*Balance!AM30</f>
        <v>-4.166666666666667</v>
      </c>
      <c r="AN36" s="61">
        <f>-DebtRate/12*Balance!AN30</f>
        <v>-6.25</v>
      </c>
      <c r="AO36" s="61">
        <f>-DebtRate/12*Balance!AO30</f>
        <v>-6.25</v>
      </c>
      <c r="AP36" s="61">
        <f>-DebtRate/12*Balance!AP30</f>
        <v>-6.25</v>
      </c>
      <c r="AQ36" s="61">
        <f>-DebtRate/12*Balance!AQ30</f>
        <v>-6.25</v>
      </c>
      <c r="AR36" s="61">
        <f>-DebtRate/12*Balance!AR30</f>
        <v>-6.25</v>
      </c>
      <c r="AS36" s="61">
        <f>-DebtRate/12*Balance!AS30</f>
        <v>-6.25</v>
      </c>
      <c r="AT36" s="301">
        <f>-DebtRate/12*Balance!AT30</f>
        <v>-6.25</v>
      </c>
      <c r="AU36" s="244">
        <f>-DebtRate/12*Balance!AU30</f>
        <v>-6.25</v>
      </c>
      <c r="AV36" s="245">
        <f>-DebtRate/12*Balance!AV30</f>
        <v>-6.25</v>
      </c>
      <c r="AW36" s="245">
        <f>-DebtRate/12*Balance!AW30</f>
        <v>-6.25</v>
      </c>
      <c r="AX36" s="61">
        <f>-DebtRate/12*Balance!AX30</f>
        <v>-6.25</v>
      </c>
      <c r="AY36" s="61">
        <f>-DebtRate/12*Balance!AY30</f>
        <v>-6.25</v>
      </c>
      <c r="AZ36" s="61">
        <f>-DebtRate/12*Balance!AZ30</f>
        <v>-6.25</v>
      </c>
      <c r="BA36" s="61">
        <f>-DebtRate/12*Balance!BA30</f>
        <v>-6.25</v>
      </c>
      <c r="BB36" s="61">
        <f>-DebtRate/12*Balance!BB30</f>
        <v>-6.25</v>
      </c>
      <c r="BC36" s="61">
        <f>-DebtRate/12*Balance!BC30</f>
        <v>-6.25</v>
      </c>
      <c r="BD36" s="61">
        <f>-DebtRate/12*Balance!BD30</f>
        <v>-6.25</v>
      </c>
      <c r="BE36" s="61">
        <f>-DebtRate/12*Balance!BE30</f>
        <v>-6.25</v>
      </c>
      <c r="BF36" s="301">
        <f>-DebtRate/12*Balance!BF30</f>
        <v>-6.25</v>
      </c>
      <c r="BG36" s="244">
        <f>-DebtRate/12*Balance!BG30</f>
        <v>-6.25</v>
      </c>
      <c r="BH36" s="245">
        <f>-DebtRate/12*Balance!BH30</f>
        <v>-6.25</v>
      </c>
      <c r="BI36" s="245">
        <f>-DebtRate/12*Balance!BI30</f>
        <v>-6.25</v>
      </c>
      <c r="BJ36" s="61">
        <f>-DebtRate/12*Balance!BJ30</f>
        <v>-6.25</v>
      </c>
      <c r="BK36" s="61">
        <f>-DebtRate/12*Balance!BK30</f>
        <v>-6.25</v>
      </c>
      <c r="BL36" s="61">
        <f>-DebtRate/12*Balance!BL30</f>
        <v>-6.25</v>
      </c>
      <c r="BM36" s="61">
        <f>-DebtRate/12*Balance!BM30</f>
        <v>-6.25</v>
      </c>
      <c r="BN36" s="61">
        <f>-DebtRate/12*Balance!BN30</f>
        <v>-6.25</v>
      </c>
      <c r="BO36" s="61">
        <f>-DebtRate/12*Balance!BO30</f>
        <v>-6.25</v>
      </c>
      <c r="BP36" s="61">
        <f>-DebtRate/12*Balance!BP30</f>
        <v>-6.25</v>
      </c>
      <c r="BQ36" s="61">
        <f>-DebtRate/12*Balance!BQ30</f>
        <v>-6.25</v>
      </c>
      <c r="BR36" s="301">
        <f>-DebtRate/12*Balance!BR30</f>
        <v>-6.25</v>
      </c>
    </row>
    <row r="37" spans="1:74" x14ac:dyDescent="0.25">
      <c r="B37" s="341" t="s">
        <v>101</v>
      </c>
      <c r="E37" s="59">
        <f t="shared" si="16"/>
        <v>-9.3984027777777843</v>
      </c>
      <c r="F37" s="59">
        <f t="shared" si="17"/>
        <v>-16.599176511465451</v>
      </c>
      <c r="G37" s="59">
        <f t="shared" si="18"/>
        <v>-14.427167018502374</v>
      </c>
      <c r="H37" s="59">
        <f t="shared" si="19"/>
        <v>-37.392404721504057</v>
      </c>
      <c r="I37" s="59">
        <f t="shared" si="20"/>
        <v>-94.293916512147305</v>
      </c>
      <c r="J37" s="46"/>
      <c r="K37" s="244"/>
      <c r="L37" s="245">
        <f t="shared" ref="L37:AQ37" si="25">-CreditRate/12*K47</f>
        <v>-0.83333333333333337</v>
      </c>
      <c r="M37" s="245">
        <f t="shared" si="25"/>
        <v>-0.83333333333333337</v>
      </c>
      <c r="N37" s="61">
        <f t="shared" si="25"/>
        <v>-0.83333333333333337</v>
      </c>
      <c r="O37" s="61">
        <f t="shared" si="25"/>
        <v>-0.83333333333333337</v>
      </c>
      <c r="P37" s="61">
        <f t="shared" si="25"/>
        <v>-0.83333333333333337</v>
      </c>
      <c r="Q37" s="61">
        <f t="shared" si="25"/>
        <v>-0.83333333333333337</v>
      </c>
      <c r="R37" s="61">
        <f t="shared" si="25"/>
        <v>-0.83333333333333337</v>
      </c>
      <c r="S37" s="61">
        <f t="shared" si="25"/>
        <v>-0.83333333333333337</v>
      </c>
      <c r="T37" s="61">
        <f t="shared" si="25"/>
        <v>-0.83333333333333337</v>
      </c>
      <c r="U37" s="61">
        <f t="shared" si="25"/>
        <v>-0.83333333333333337</v>
      </c>
      <c r="V37" s="301">
        <f t="shared" si="25"/>
        <v>-1.065069444444452</v>
      </c>
      <c r="W37" s="244">
        <f t="shared" si="25"/>
        <v>-0.83333333333333337</v>
      </c>
      <c r="X37" s="245">
        <f t="shared" si="25"/>
        <v>-0.83333333333333337</v>
      </c>
      <c r="Y37" s="245">
        <f t="shared" si="25"/>
        <v>-0.83333333333333337</v>
      </c>
      <c r="Z37" s="61">
        <f t="shared" si="25"/>
        <v>-0.83333333333333337</v>
      </c>
      <c r="AA37" s="61">
        <f t="shared" si="25"/>
        <v>-0.83333333333333337</v>
      </c>
      <c r="AB37" s="61">
        <f t="shared" si="25"/>
        <v>-0.83333333333333337</v>
      </c>
      <c r="AC37" s="61">
        <f t="shared" si="25"/>
        <v>-0.83333333333333337</v>
      </c>
      <c r="AD37" s="61">
        <f t="shared" si="25"/>
        <v>-0.86575723958334594</v>
      </c>
      <c r="AE37" s="61">
        <f t="shared" si="25"/>
        <v>-1.749180227170152</v>
      </c>
      <c r="AF37" s="61">
        <f t="shared" si="25"/>
        <v>-2.2314647741393361</v>
      </c>
      <c r="AG37" s="61">
        <f t="shared" si="25"/>
        <v>-2.7161607438433668</v>
      </c>
      <c r="AH37" s="301">
        <f t="shared" si="25"/>
        <v>-3.2032801933959174</v>
      </c>
      <c r="AI37" s="244">
        <f t="shared" si="25"/>
        <v>-0.83333333333333337</v>
      </c>
      <c r="AJ37" s="245">
        <f t="shared" si="25"/>
        <v>-0.83333333333333337</v>
      </c>
      <c r="AK37" s="245">
        <f t="shared" si="25"/>
        <v>-0.94288839959965998</v>
      </c>
      <c r="AL37" s="61">
        <f t="shared" si="25"/>
        <v>-1.4256237827528238</v>
      </c>
      <c r="AM37" s="61">
        <f t="shared" si="25"/>
        <v>-1.9098705731483596</v>
      </c>
      <c r="AN37" s="61">
        <f t="shared" si="25"/>
        <v>-2.3982052641625398</v>
      </c>
      <c r="AO37" s="61">
        <f t="shared" si="25"/>
        <v>-0.83333333333333337</v>
      </c>
      <c r="AP37" s="61">
        <f t="shared" si="25"/>
        <v>-0.83333333333333337</v>
      </c>
      <c r="AQ37" s="61">
        <f t="shared" si="25"/>
        <v>-0.83333333333333337</v>
      </c>
      <c r="AR37" s="61">
        <f t="shared" ref="AR37:BR37" si="26">-CreditRate/12*AQ47</f>
        <v>-0.83333333333333337</v>
      </c>
      <c r="AS37" s="61">
        <f t="shared" si="26"/>
        <v>-1.1262063145588774</v>
      </c>
      <c r="AT37" s="301">
        <f t="shared" si="26"/>
        <v>-1.6243726842801101</v>
      </c>
      <c r="AU37" s="244">
        <f t="shared" si="26"/>
        <v>-2.1250298858499486</v>
      </c>
      <c r="AV37" s="245">
        <f t="shared" si="26"/>
        <v>-2.6704397704363738</v>
      </c>
      <c r="AW37" s="245">
        <f t="shared" si="26"/>
        <v>-3.1887429438265333</v>
      </c>
      <c r="AX37" s="61">
        <f t="shared" si="26"/>
        <v>-3.7040571962371396</v>
      </c>
      <c r="AY37" s="61">
        <f t="shared" si="26"/>
        <v>-4.8460179471020473</v>
      </c>
      <c r="AZ37" s="61">
        <f t="shared" si="26"/>
        <v>-5.3686885017212802</v>
      </c>
      <c r="BA37" s="61">
        <f t="shared" si="26"/>
        <v>-1.3106390757802757</v>
      </c>
      <c r="BB37" s="61">
        <f t="shared" si="26"/>
        <v>-1.8156327360428994</v>
      </c>
      <c r="BC37" s="61">
        <f t="shared" si="26"/>
        <v>-2.323151364606836</v>
      </c>
      <c r="BD37" s="61">
        <f t="shared" si="26"/>
        <v>-2.8332075863135926</v>
      </c>
      <c r="BE37" s="61">
        <f t="shared" si="26"/>
        <v>-3.3458140891288828</v>
      </c>
      <c r="BF37" s="301">
        <f t="shared" si="26"/>
        <v>-3.8609836244582501</v>
      </c>
      <c r="BG37" s="244">
        <f t="shared" si="26"/>
        <v>-4.3787290074642637</v>
      </c>
      <c r="BH37" s="245">
        <f t="shared" si="26"/>
        <v>-4.9355051239905832</v>
      </c>
      <c r="BI37" s="245">
        <f t="shared" si="26"/>
        <v>-6.089390240656126</v>
      </c>
      <c r="BJ37" s="61">
        <f t="shared" si="26"/>
        <v>-6.6182917815493774</v>
      </c>
      <c r="BK37" s="61">
        <f t="shared" si="26"/>
        <v>-7.1488789965878272</v>
      </c>
      <c r="BL37" s="61">
        <f t="shared" si="26"/>
        <v>-7.6821191477014681</v>
      </c>
      <c r="BM37" s="61">
        <f t="shared" si="26"/>
        <v>-8.2180254995706772</v>
      </c>
      <c r="BN37" s="61">
        <f t="shared" si="26"/>
        <v>-8.7566113831992336</v>
      </c>
      <c r="BO37" s="61">
        <f t="shared" si="26"/>
        <v>-9.2978901962459322</v>
      </c>
      <c r="BP37" s="61">
        <f t="shared" si="26"/>
        <v>-9.8418754033578644</v>
      </c>
      <c r="BQ37" s="61">
        <f t="shared" si="26"/>
        <v>-10.388580536505355</v>
      </c>
      <c r="BR37" s="301">
        <f t="shared" si="26"/>
        <v>-10.938019195318585</v>
      </c>
    </row>
    <row r="38" spans="1:74" x14ac:dyDescent="0.25">
      <c r="B38" s="334" t="s">
        <v>90</v>
      </c>
      <c r="E38" s="64">
        <f t="shared" si="16"/>
        <v>592.82602777777765</v>
      </c>
      <c r="F38" s="64">
        <f t="shared" si="17"/>
        <v>527.90343727125332</v>
      </c>
      <c r="G38" s="64">
        <f t="shared" si="18"/>
        <v>495.33812476323436</v>
      </c>
      <c r="H38" s="64">
        <f t="shared" si="19"/>
        <v>493.4598081769754</v>
      </c>
      <c r="I38" s="64">
        <f t="shared" si="20"/>
        <v>515.31349249033201</v>
      </c>
      <c r="J38" s="46"/>
      <c r="K38" s="251">
        <f>-Income!K71</f>
        <v>50.349999999999994</v>
      </c>
      <c r="L38" s="252">
        <f>-Income!L71</f>
        <v>40.683333333333323</v>
      </c>
      <c r="M38" s="252">
        <f>-Income!M71</f>
        <v>47.683333333333323</v>
      </c>
      <c r="N38" s="66">
        <f>-Income!N71</f>
        <v>47.683333333333323</v>
      </c>
      <c r="O38" s="66">
        <f>-Income!O71</f>
        <v>47.683333333333323</v>
      </c>
      <c r="P38" s="66">
        <f>-Income!P71</f>
        <v>53.516666666666666</v>
      </c>
      <c r="Q38" s="66">
        <f>-Income!Q71</f>
        <v>53.516666666666666</v>
      </c>
      <c r="R38" s="66">
        <f>-Income!R71</f>
        <v>49.516666666666652</v>
      </c>
      <c r="S38" s="66">
        <f>-Income!S71</f>
        <v>50.116666666666653</v>
      </c>
      <c r="T38" s="66">
        <f>-Income!T71</f>
        <v>50.116666666666653</v>
      </c>
      <c r="U38" s="66">
        <f>-Income!U71</f>
        <v>50.116666666666653</v>
      </c>
      <c r="V38" s="302">
        <f>-Income!V71</f>
        <v>51.842694444444433</v>
      </c>
      <c r="W38" s="251">
        <f>-Income!W71</f>
        <v>48.716425000000044</v>
      </c>
      <c r="X38" s="252">
        <f>-Income!X71</f>
        <v>48.716425000000044</v>
      </c>
      <c r="Y38" s="252">
        <f>-Income!Y71</f>
        <v>48.716425000000044</v>
      </c>
      <c r="Z38" s="66">
        <f>-Income!Z71</f>
        <v>42.716425000000044</v>
      </c>
      <c r="AA38" s="66">
        <f>-Income!AA71</f>
        <v>42.716425000000044</v>
      </c>
      <c r="AB38" s="66">
        <f>-Income!AB71</f>
        <v>42.716425000000044</v>
      </c>
      <c r="AC38" s="66">
        <f>-Income!AC71</f>
        <v>42.716425000000044</v>
      </c>
      <c r="AD38" s="66">
        <f>-Income!AD71</f>
        <v>42.72939456250004</v>
      </c>
      <c r="AE38" s="66">
        <f>-Income!AE71</f>
        <v>41.749430424201435</v>
      </c>
      <c r="AF38" s="66">
        <f>-Income!AF71</f>
        <v>41.942344242989108</v>
      </c>
      <c r="AG38" s="66">
        <f>-Income!AG71</f>
        <v>42.136222630870719</v>
      </c>
      <c r="AH38" s="302">
        <f>-Income!AH71</f>
        <v>42.331070410691744</v>
      </c>
      <c r="AI38" s="251">
        <f>-Income!AI71</f>
        <v>41.336160385208345</v>
      </c>
      <c r="AJ38" s="252">
        <f>-Income!AJ71</f>
        <v>40.836160385208345</v>
      </c>
      <c r="AK38" s="252">
        <f>-Income!AK71</f>
        <v>40.879982411714877</v>
      </c>
      <c r="AL38" s="66">
        <f>-Income!AL71</f>
        <v>41.073076564976134</v>
      </c>
      <c r="AM38" s="66">
        <f>-Income!AM71</f>
        <v>41.066775281134355</v>
      </c>
      <c r="AN38" s="66">
        <f>-Income!AN71</f>
        <v>42.09544249087336</v>
      </c>
      <c r="AO38" s="66">
        <f>-Income!AO71</f>
        <v>41.469493718541678</v>
      </c>
      <c r="AP38" s="66">
        <f>-Income!AP71</f>
        <v>41.469493718541678</v>
      </c>
      <c r="AQ38" s="66">
        <f>-Income!AQ71</f>
        <v>41.469493718541678</v>
      </c>
      <c r="AR38" s="66">
        <f>-Income!AR71</f>
        <v>41.069493718541679</v>
      </c>
      <c r="AS38" s="66">
        <f>-Income!AS71</f>
        <v>41.186642911031896</v>
      </c>
      <c r="AT38" s="302">
        <f>-Income!AT71</f>
        <v>41.385909458920388</v>
      </c>
      <c r="AU38" s="251">
        <f>-Income!AU71</f>
        <v>40.725249145037793</v>
      </c>
      <c r="AV38" s="252">
        <f>-Income!AV71</f>
        <v>40.943413098872362</v>
      </c>
      <c r="AW38" s="252">
        <f>-Income!AW71</f>
        <v>41.150734368228427</v>
      </c>
      <c r="AX38" s="66">
        <f>-Income!AX71</f>
        <v>41.356860069192663</v>
      </c>
      <c r="AY38" s="66">
        <f>-Income!AY71</f>
        <v>41.813644369538629</v>
      </c>
      <c r="AZ38" s="66">
        <f>-Income!AZ71</f>
        <v>42.022712591386323</v>
      </c>
      <c r="BA38" s="66">
        <f>-Income!BA71</f>
        <v>40.399492821009922</v>
      </c>
      <c r="BB38" s="66">
        <f>-Income!BB71</f>
        <v>40.601490285114977</v>
      </c>
      <c r="BC38" s="66">
        <f>-Income!BC71</f>
        <v>40.804497736540547</v>
      </c>
      <c r="BD38" s="66">
        <f>-Income!BD71</f>
        <v>41.008520225223251</v>
      </c>
      <c r="BE38" s="66">
        <f>-Income!BE71</f>
        <v>41.213562826349367</v>
      </c>
      <c r="BF38" s="302">
        <f>-Income!BF71</f>
        <v>41.41963064048111</v>
      </c>
      <c r="BG38" s="251">
        <f>-Income!BG71</f>
        <v>41.5511520934418</v>
      </c>
      <c r="BH38" s="252">
        <f>-Income!BH71</f>
        <v>41.773862540052328</v>
      </c>
      <c r="BI38" s="252">
        <f>-Income!BI71</f>
        <v>42.235416586718543</v>
      </c>
      <c r="BJ38" s="66">
        <f>-Income!BJ71</f>
        <v>42.446977203075846</v>
      </c>
      <c r="BK38" s="66">
        <f>-Income!BK71</f>
        <v>42.659212089091227</v>
      </c>
      <c r="BL38" s="66">
        <f>-Income!BL71</f>
        <v>42.872508149536685</v>
      </c>
      <c r="BM38" s="66">
        <f>-Income!BM71</f>
        <v>43.086870690284364</v>
      </c>
      <c r="BN38" s="66">
        <f>-Income!BN71</f>
        <v>43.302305043735785</v>
      </c>
      <c r="BO38" s="66">
        <f>-Income!BO71</f>
        <v>43.518816568954463</v>
      </c>
      <c r="BP38" s="66">
        <f>-Income!BP71</f>
        <v>43.73641065179924</v>
      </c>
      <c r="BQ38" s="66">
        <f>-Income!BQ71</f>
        <v>43.955092705058235</v>
      </c>
      <c r="BR38" s="302">
        <f>-Income!BR71</f>
        <v>44.174868168583522</v>
      </c>
    </row>
    <row r="39" spans="1:74" x14ac:dyDescent="0.25">
      <c r="B39" s="98" t="s">
        <v>44</v>
      </c>
      <c r="E39" s="68">
        <f>SUM(E31:E38)</f>
        <v>-1635.8223750000002</v>
      </c>
      <c r="F39" s="68">
        <f>SUM(F31:F38)</f>
        <v>-1690.1008850735454</v>
      </c>
      <c r="G39" s="68">
        <f>SUM(G31:G38)</f>
        <v>-1759.7000570120392</v>
      </c>
      <c r="H39" s="68">
        <f>SUM(H31:H38)</f>
        <v>-1819.9650228673463</v>
      </c>
      <c r="I39" s="68">
        <f>SUM(I31:I38)</f>
        <v>-1880.4075709617223</v>
      </c>
      <c r="J39" s="46"/>
      <c r="K39" s="46">
        <f t="shared" ref="K39:AP39" si="27">SUM(K30:K38)</f>
        <v>-295.52499999999998</v>
      </c>
      <c r="L39" s="46">
        <f t="shared" si="27"/>
        <v>-139.35833333333335</v>
      </c>
      <c r="M39" s="46">
        <f t="shared" si="27"/>
        <v>-257.35833333333335</v>
      </c>
      <c r="N39" s="46">
        <f t="shared" si="27"/>
        <v>-132.35833333333335</v>
      </c>
      <c r="O39" s="46">
        <f t="shared" si="27"/>
        <v>-132.35833333333335</v>
      </c>
      <c r="P39" s="46">
        <f t="shared" si="27"/>
        <v>-301.52500000000003</v>
      </c>
      <c r="Q39" s="46">
        <f t="shared" si="27"/>
        <v>-126.52500000000002</v>
      </c>
      <c r="R39" s="46">
        <f t="shared" si="27"/>
        <v>-130.52500000000003</v>
      </c>
      <c r="S39" s="46">
        <f t="shared" si="27"/>
        <v>-164.92500000000004</v>
      </c>
      <c r="T39" s="46">
        <f t="shared" si="27"/>
        <v>-129.92500000000004</v>
      </c>
      <c r="U39" s="46">
        <f t="shared" si="27"/>
        <v>-129.92500000000004</v>
      </c>
      <c r="V39" s="68">
        <f t="shared" si="27"/>
        <v>-180.51404166666669</v>
      </c>
      <c r="W39" s="46">
        <f t="shared" si="27"/>
        <v>-137.12672083333328</v>
      </c>
      <c r="X39" s="46">
        <f t="shared" si="27"/>
        <v>-135.42557499999995</v>
      </c>
      <c r="Y39" s="46">
        <f t="shared" si="27"/>
        <v>-135.42557499999995</v>
      </c>
      <c r="Z39" s="46">
        <f t="shared" si="27"/>
        <v>-141.42557499999995</v>
      </c>
      <c r="AA39" s="46">
        <f t="shared" si="27"/>
        <v>-141.42557499999995</v>
      </c>
      <c r="AB39" s="46">
        <f t="shared" si="27"/>
        <v>-141.42557499999995</v>
      </c>
      <c r="AC39" s="46">
        <f t="shared" si="27"/>
        <v>-141.42557499999995</v>
      </c>
      <c r="AD39" s="46">
        <f t="shared" si="27"/>
        <v>-141.44502934374998</v>
      </c>
      <c r="AE39" s="46">
        <f t="shared" si="27"/>
        <v>-143.30841646963535</v>
      </c>
      <c r="AF39" s="46">
        <f t="shared" si="27"/>
        <v>-143.5977871978169</v>
      </c>
      <c r="AG39" s="46">
        <f t="shared" si="27"/>
        <v>-143.88860477963931</v>
      </c>
      <c r="AH39" s="68">
        <f t="shared" si="27"/>
        <v>-144.18087644937083</v>
      </c>
      <c r="AI39" s="46">
        <f t="shared" si="27"/>
        <v>-146.60021190072911</v>
      </c>
      <c r="AJ39" s="46">
        <f t="shared" si="27"/>
        <v>-145.3539586272916</v>
      </c>
      <c r="AK39" s="46">
        <f t="shared" si="27"/>
        <v>-145.41969166705141</v>
      </c>
      <c r="AL39" s="46">
        <f t="shared" si="27"/>
        <v>-145.70933289694332</v>
      </c>
      <c r="AM39" s="46">
        <f t="shared" si="27"/>
        <v>-146.19988097118062</v>
      </c>
      <c r="AN39" s="46">
        <f t="shared" si="27"/>
        <v>-147.74288178578914</v>
      </c>
      <c r="AO39" s="46">
        <f t="shared" si="27"/>
        <v>-146.80395862729162</v>
      </c>
      <c r="AP39" s="46">
        <f t="shared" si="27"/>
        <v>-146.80395862729162</v>
      </c>
      <c r="AQ39" s="46">
        <f t="shared" ref="AQ39:BR39" si="28">SUM(AQ30:AQ38)</f>
        <v>-146.80395862729162</v>
      </c>
      <c r="AR39" s="46">
        <f t="shared" si="28"/>
        <v>-147.20395862729163</v>
      </c>
      <c r="AS39" s="46">
        <f t="shared" si="28"/>
        <v>-147.37968241602695</v>
      </c>
      <c r="AT39" s="68">
        <f t="shared" si="28"/>
        <v>-147.67858223785967</v>
      </c>
      <c r="AU39" s="46">
        <f t="shared" si="28"/>
        <v>-152.71236365055162</v>
      </c>
      <c r="AV39" s="46">
        <f t="shared" si="28"/>
        <v>-151.24701243638924</v>
      </c>
      <c r="AW39" s="46">
        <f t="shared" si="28"/>
        <v>-151.55799434042333</v>
      </c>
      <c r="AX39" s="46">
        <f t="shared" si="28"/>
        <v>-151.8671828918697</v>
      </c>
      <c r="AY39" s="46">
        <f t="shared" si="28"/>
        <v>-152.55235934238866</v>
      </c>
      <c r="AZ39" s="46">
        <f t="shared" si="28"/>
        <v>-152.86596167516018</v>
      </c>
      <c r="BA39" s="46">
        <f t="shared" si="28"/>
        <v>-150.43113201959559</v>
      </c>
      <c r="BB39" s="46">
        <f t="shared" si="28"/>
        <v>-150.73412821575315</v>
      </c>
      <c r="BC39" s="46">
        <f t="shared" si="28"/>
        <v>-151.03863939289153</v>
      </c>
      <c r="BD39" s="46">
        <f t="shared" si="28"/>
        <v>-151.34467312591556</v>
      </c>
      <c r="BE39" s="46">
        <f t="shared" si="28"/>
        <v>-151.65223702760474</v>
      </c>
      <c r="BF39" s="68">
        <f t="shared" si="28"/>
        <v>-151.96133874880238</v>
      </c>
      <c r="BG39" s="46">
        <f t="shared" si="28"/>
        <v>-156.3000337327793</v>
      </c>
      <c r="BH39" s="46">
        <f t="shared" si="28"/>
        <v>-154.79388714040641</v>
      </c>
      <c r="BI39" s="46">
        <f t="shared" si="28"/>
        <v>-155.48621821040572</v>
      </c>
      <c r="BJ39" s="46">
        <f t="shared" si="28"/>
        <v>-155.80355913494168</v>
      </c>
      <c r="BK39" s="46">
        <f t="shared" si="28"/>
        <v>-156.12191146396475</v>
      </c>
      <c r="BL39" s="46">
        <f t="shared" si="28"/>
        <v>-156.44185555463292</v>
      </c>
      <c r="BM39" s="46">
        <f t="shared" si="28"/>
        <v>-156.76339936575445</v>
      </c>
      <c r="BN39" s="46">
        <f t="shared" si="28"/>
        <v>-157.08655089593162</v>
      </c>
      <c r="BO39" s="46">
        <f t="shared" si="28"/>
        <v>-157.41131818375962</v>
      </c>
      <c r="BP39" s="46">
        <f t="shared" si="28"/>
        <v>-157.73770930802678</v>
      </c>
      <c r="BQ39" s="46">
        <f t="shared" si="28"/>
        <v>-158.06573238791526</v>
      </c>
      <c r="BR39" s="68">
        <f t="shared" si="28"/>
        <v>-158.39539558320322</v>
      </c>
    </row>
    <row r="40" spans="1:74" s="50" customFormat="1" x14ac:dyDescent="0.25">
      <c r="B40" s="68" t="s">
        <v>89</v>
      </c>
      <c r="C40" s="48"/>
      <c r="D40" s="48"/>
      <c r="E40" s="68">
        <f>E28+E39</f>
        <v>-5202.4890416666676</v>
      </c>
      <c r="F40" s="68">
        <f>F28+F39</f>
        <v>-5781.1121871568794</v>
      </c>
      <c r="G40" s="68">
        <f>G28+G39</f>
        <v>-5955.1933571409454</v>
      </c>
      <c r="H40" s="68">
        <f>H28+H39</f>
        <v>-6122.712916526506</v>
      </c>
      <c r="I40" s="68">
        <f>I28+I39</f>
        <v>-6293.2587020952706</v>
      </c>
      <c r="J40" s="46"/>
      <c r="K40" s="46">
        <f t="shared" ref="K40:AP40" si="29">K28+K39</f>
        <v>-328.85833333333329</v>
      </c>
      <c r="L40" s="46">
        <f t="shared" si="29"/>
        <v>-356.02500000000003</v>
      </c>
      <c r="M40" s="46">
        <f t="shared" si="29"/>
        <v>-574.02500000000009</v>
      </c>
      <c r="N40" s="46">
        <f t="shared" si="29"/>
        <v>-465.69166666666672</v>
      </c>
      <c r="O40" s="46">
        <f t="shared" si="29"/>
        <v>-465.69166666666672</v>
      </c>
      <c r="P40" s="46">
        <f t="shared" si="29"/>
        <v>-634.85833333333335</v>
      </c>
      <c r="Q40" s="46">
        <f t="shared" si="29"/>
        <v>-459.85833333333341</v>
      </c>
      <c r="R40" s="46">
        <f t="shared" si="29"/>
        <v>-463.85833333333341</v>
      </c>
      <c r="S40" s="46">
        <f t="shared" si="29"/>
        <v>-498.25833333333344</v>
      </c>
      <c r="T40" s="46">
        <f t="shared" si="29"/>
        <v>-463.25833333333344</v>
      </c>
      <c r="U40" s="46">
        <f t="shared" si="29"/>
        <v>-463.25833333333344</v>
      </c>
      <c r="V40" s="68">
        <f t="shared" si="29"/>
        <v>-513.84737500000006</v>
      </c>
      <c r="W40" s="46">
        <f t="shared" si="29"/>
        <v>-471.31062708333332</v>
      </c>
      <c r="X40" s="46">
        <f t="shared" si="29"/>
        <v>-474.28763229166657</v>
      </c>
      <c r="Y40" s="46">
        <f t="shared" si="29"/>
        <v>-476.83935104166665</v>
      </c>
      <c r="Z40" s="46">
        <f t="shared" si="29"/>
        <v>-483.26463749999994</v>
      </c>
      <c r="AA40" s="46">
        <f t="shared" si="29"/>
        <v>-483.26463749999994</v>
      </c>
      <c r="AB40" s="46">
        <f t="shared" si="29"/>
        <v>-483.26463749999994</v>
      </c>
      <c r="AC40" s="46">
        <f t="shared" si="29"/>
        <v>-483.26463749999994</v>
      </c>
      <c r="AD40" s="46">
        <f t="shared" si="29"/>
        <v>-483.28409184374993</v>
      </c>
      <c r="AE40" s="46">
        <f t="shared" si="29"/>
        <v>-485.1474789696353</v>
      </c>
      <c r="AF40" s="46">
        <f t="shared" si="29"/>
        <v>-485.43684969781685</v>
      </c>
      <c r="AG40" s="46">
        <f t="shared" si="29"/>
        <v>-485.72766727963926</v>
      </c>
      <c r="AH40" s="68">
        <f t="shared" si="29"/>
        <v>-486.01993894937078</v>
      </c>
      <c r="AI40" s="46">
        <f t="shared" si="29"/>
        <v>-489.31240103744778</v>
      </c>
      <c r="AJ40" s="46">
        <f t="shared" si="29"/>
        <v>-492.86834426596346</v>
      </c>
      <c r="AK40" s="46">
        <f t="shared" si="29"/>
        <v>-495.55345721587946</v>
      </c>
      <c r="AL40" s="46">
        <f t="shared" si="29"/>
        <v>-496.27966176413076</v>
      </c>
      <c r="AM40" s="46">
        <f t="shared" si="29"/>
        <v>-496.77020983836809</v>
      </c>
      <c r="AN40" s="46">
        <f t="shared" si="29"/>
        <v>-498.31321065297664</v>
      </c>
      <c r="AO40" s="46">
        <f t="shared" si="29"/>
        <v>-497.37428749447906</v>
      </c>
      <c r="AP40" s="46">
        <f t="shared" si="29"/>
        <v>-497.37428749447906</v>
      </c>
      <c r="AQ40" s="46">
        <f t="shared" ref="AQ40:BR40" si="30">AQ28+AQ39</f>
        <v>-497.37428749447906</v>
      </c>
      <c r="AR40" s="46">
        <f t="shared" si="30"/>
        <v>-497.7742874944791</v>
      </c>
      <c r="AS40" s="46">
        <f t="shared" si="30"/>
        <v>-497.95001128321439</v>
      </c>
      <c r="AT40" s="68">
        <f t="shared" si="30"/>
        <v>-498.24891110504711</v>
      </c>
      <c r="AU40" s="46">
        <f t="shared" si="30"/>
        <v>-504.17899109019618</v>
      </c>
      <c r="AV40" s="46">
        <f t="shared" si="30"/>
        <v>-507.643282024548</v>
      </c>
      <c r="AW40" s="46">
        <f t="shared" si="30"/>
        <v>-510.64315964595346</v>
      </c>
      <c r="AX40" s="46">
        <f t="shared" si="30"/>
        <v>-511.40049748362833</v>
      </c>
      <c r="AY40" s="46">
        <f t="shared" si="30"/>
        <v>-512.08567393414728</v>
      </c>
      <c r="AZ40" s="46">
        <f t="shared" si="30"/>
        <v>-512.39927626691883</v>
      </c>
      <c r="BA40" s="46">
        <f t="shared" si="30"/>
        <v>-509.96444661135422</v>
      </c>
      <c r="BB40" s="46">
        <f t="shared" si="30"/>
        <v>-510.26744280751177</v>
      </c>
      <c r="BC40" s="46">
        <f t="shared" si="30"/>
        <v>-510.57195398465018</v>
      </c>
      <c r="BD40" s="46">
        <f t="shared" si="30"/>
        <v>-510.87798771767422</v>
      </c>
      <c r="BE40" s="46">
        <f t="shared" si="30"/>
        <v>-511.18555161936342</v>
      </c>
      <c r="BF40" s="68">
        <f t="shared" si="30"/>
        <v>-511.49465334056106</v>
      </c>
      <c r="BG40" s="46">
        <f t="shared" si="30"/>
        <v>-516.75345445568223</v>
      </c>
      <c r="BH40" s="46">
        <f t="shared" si="30"/>
        <v>-520.30789158460334</v>
      </c>
      <c r="BI40" s="46">
        <f t="shared" si="30"/>
        <v>-523.76054104803563</v>
      </c>
      <c r="BJ40" s="46">
        <f t="shared" si="30"/>
        <v>-524.53793503814381</v>
      </c>
      <c r="BK40" s="46">
        <f t="shared" si="30"/>
        <v>-524.85628736716683</v>
      </c>
      <c r="BL40" s="46">
        <f t="shared" si="30"/>
        <v>-525.176231457835</v>
      </c>
      <c r="BM40" s="46">
        <f t="shared" si="30"/>
        <v>-525.4977752689565</v>
      </c>
      <c r="BN40" s="46">
        <f t="shared" si="30"/>
        <v>-525.82092679913376</v>
      </c>
      <c r="BO40" s="46">
        <f t="shared" si="30"/>
        <v>-526.14569408696173</v>
      </c>
      <c r="BP40" s="46">
        <f t="shared" si="30"/>
        <v>-526.47208521122889</v>
      </c>
      <c r="BQ40" s="46">
        <f t="shared" si="30"/>
        <v>-526.80010829111734</v>
      </c>
      <c r="BR40" s="68">
        <f t="shared" si="30"/>
        <v>-527.12977148640528</v>
      </c>
    </row>
    <row r="41" spans="1:74" s="50" customFormat="1" x14ac:dyDescent="0.25">
      <c r="B41" s="68" t="s">
        <v>255</v>
      </c>
      <c r="C41" s="48"/>
      <c r="D41" s="48"/>
      <c r="E41" s="68">
        <f>SUM(K41:V41)</f>
        <v>75.010958333332269</v>
      </c>
      <c r="F41" s="68">
        <f>SUM(W41:AH41)</f>
        <v>-268.1511871568801</v>
      </c>
      <c r="G41" s="68">
        <f>SUM(AI41:AT41)</f>
        <v>-261.86335747844618</v>
      </c>
      <c r="H41" s="68">
        <f>SUM(AU41:BF41)</f>
        <v>-270.44389459371786</v>
      </c>
      <c r="I41" s="68">
        <f>SUM(BG41:BR41)</f>
        <v>-853.37712479539368</v>
      </c>
      <c r="J41" s="46"/>
      <c r="K41" s="46">
        <f t="shared" ref="K41:AP41" si="31">K21+K40</f>
        <v>191.97500000000008</v>
      </c>
      <c r="L41" s="46">
        <f t="shared" si="31"/>
        <v>-85.19166666666672</v>
      </c>
      <c r="M41" s="46">
        <f t="shared" si="31"/>
        <v>-178.19166666666678</v>
      </c>
      <c r="N41" s="46">
        <f t="shared" si="31"/>
        <v>-49.025000000000091</v>
      </c>
      <c r="O41" s="46">
        <f t="shared" si="31"/>
        <v>-49.025000000000091</v>
      </c>
      <c r="P41" s="46">
        <f t="shared" si="31"/>
        <v>131.80833333333328</v>
      </c>
      <c r="Q41" s="46">
        <f t="shared" si="31"/>
        <v>-43.191666666666777</v>
      </c>
      <c r="R41" s="46">
        <f t="shared" si="31"/>
        <v>-47.191666666666777</v>
      </c>
      <c r="S41" s="46">
        <f t="shared" si="31"/>
        <v>-81.591666666666811</v>
      </c>
      <c r="T41" s="46">
        <f t="shared" si="31"/>
        <v>-71.591666666666811</v>
      </c>
      <c r="U41" s="46">
        <f t="shared" si="31"/>
        <v>-46.591666666666811</v>
      </c>
      <c r="V41" s="68">
        <f t="shared" si="31"/>
        <v>402.81929166666657</v>
      </c>
      <c r="W41" s="46">
        <f t="shared" si="31"/>
        <v>-54.11362708333337</v>
      </c>
      <c r="X41" s="46">
        <f t="shared" si="31"/>
        <v>-50.726632291666704</v>
      </c>
      <c r="Y41" s="46">
        <f t="shared" si="31"/>
        <v>-50.096351041666821</v>
      </c>
      <c r="Z41" s="46">
        <f t="shared" si="31"/>
        <v>-55.991304166666737</v>
      </c>
      <c r="AA41" s="46">
        <f t="shared" si="31"/>
        <v>-55.991304166666737</v>
      </c>
      <c r="AB41" s="46">
        <f t="shared" si="31"/>
        <v>-55.991304166666737</v>
      </c>
      <c r="AC41" s="46">
        <f t="shared" si="31"/>
        <v>-55.991304166666737</v>
      </c>
      <c r="AD41" s="46">
        <f t="shared" si="31"/>
        <v>-106.01075851041674</v>
      </c>
      <c r="AE41" s="46">
        <f t="shared" si="31"/>
        <v>-57.874145636302103</v>
      </c>
      <c r="AF41" s="46">
        <f t="shared" si="31"/>
        <v>-58.163516364483655</v>
      </c>
      <c r="AG41" s="46">
        <f t="shared" si="31"/>
        <v>-58.454333946306065</v>
      </c>
      <c r="AH41" s="68">
        <f t="shared" si="31"/>
        <v>391.25339438396242</v>
      </c>
      <c r="AI41" s="46">
        <f t="shared" si="31"/>
        <v>-61.494232024947905</v>
      </c>
      <c r="AJ41" s="46">
        <f t="shared" si="31"/>
        <v>-58.512147103463633</v>
      </c>
      <c r="AK41" s="46">
        <f t="shared" si="31"/>
        <v>-57.928245978379664</v>
      </c>
      <c r="AL41" s="46">
        <f t="shared" si="31"/>
        <v>-58.109614847464286</v>
      </c>
      <c r="AM41" s="46">
        <f t="shared" si="31"/>
        <v>-58.60016292170161</v>
      </c>
      <c r="AN41" s="46">
        <f t="shared" si="31"/>
        <v>389.85683626368984</v>
      </c>
      <c r="AO41" s="46">
        <f t="shared" si="31"/>
        <v>-59.204240577812584</v>
      </c>
      <c r="AP41" s="46">
        <f t="shared" si="31"/>
        <v>-59.204240577812584</v>
      </c>
      <c r="AQ41" s="46">
        <f t="shared" ref="AQ41:BR41" si="32">AQ21+AQ40</f>
        <v>-59.204240577812584</v>
      </c>
      <c r="AR41" s="46">
        <f t="shared" si="32"/>
        <v>-59.604240577812618</v>
      </c>
      <c r="AS41" s="46">
        <f t="shared" si="32"/>
        <v>-59.779964366547915</v>
      </c>
      <c r="AT41" s="68">
        <f t="shared" si="32"/>
        <v>-60.078864188380635</v>
      </c>
      <c r="AU41" s="46">
        <f t="shared" si="32"/>
        <v>-65.44918615037102</v>
      </c>
      <c r="AV41" s="46">
        <f t="shared" si="32"/>
        <v>-62.19638080681915</v>
      </c>
      <c r="AW41" s="46">
        <f t="shared" si="32"/>
        <v>-61.837710289272763</v>
      </c>
      <c r="AX41" s="46">
        <f t="shared" si="32"/>
        <v>-137.03529010378895</v>
      </c>
      <c r="AY41" s="46">
        <f t="shared" si="32"/>
        <v>-62.720466554307905</v>
      </c>
      <c r="AZ41" s="46">
        <f t="shared" si="32"/>
        <v>486.96593111292054</v>
      </c>
      <c r="BA41" s="46">
        <f t="shared" si="32"/>
        <v>-60.599239231514844</v>
      </c>
      <c r="BB41" s="46">
        <f t="shared" si="32"/>
        <v>-60.902235427672395</v>
      </c>
      <c r="BC41" s="46">
        <f t="shared" si="32"/>
        <v>-61.206746604810803</v>
      </c>
      <c r="BD41" s="46">
        <f t="shared" si="32"/>
        <v>-61.51278033783484</v>
      </c>
      <c r="BE41" s="46">
        <f t="shared" si="32"/>
        <v>-61.820344239524047</v>
      </c>
      <c r="BF41" s="68">
        <f t="shared" si="32"/>
        <v>-62.129445960721682</v>
      </c>
      <c r="BG41" s="46">
        <f t="shared" si="32"/>
        <v>-66.813133983158309</v>
      </c>
      <c r="BH41" s="46">
        <f t="shared" si="32"/>
        <v>-138.46621399986509</v>
      </c>
      <c r="BI41" s="46">
        <f t="shared" si="32"/>
        <v>-63.468184907190221</v>
      </c>
      <c r="BJ41" s="46">
        <f t="shared" si="32"/>
        <v>-63.670465804613912</v>
      </c>
      <c r="BK41" s="46">
        <f t="shared" si="32"/>
        <v>-63.988818133636926</v>
      </c>
      <c r="BL41" s="46">
        <f t="shared" si="32"/>
        <v>-64.308762224305099</v>
      </c>
      <c r="BM41" s="46">
        <f t="shared" si="32"/>
        <v>-64.630306035426599</v>
      </c>
      <c r="BN41" s="46">
        <f t="shared" si="32"/>
        <v>-64.953457565603856</v>
      </c>
      <c r="BO41" s="46">
        <f t="shared" si="32"/>
        <v>-65.278224853431823</v>
      </c>
      <c r="BP41" s="46">
        <f t="shared" si="32"/>
        <v>-65.604615977698984</v>
      </c>
      <c r="BQ41" s="46">
        <f t="shared" si="32"/>
        <v>-65.932639057587437</v>
      </c>
      <c r="BR41" s="68">
        <f t="shared" si="32"/>
        <v>-66.262302252875372</v>
      </c>
    </row>
    <row r="42" spans="1:74" ht="6" customHeight="1" x14ac:dyDescent="0.25">
      <c r="C42" s="46"/>
      <c r="D42" s="46"/>
      <c r="E42" s="50"/>
      <c r="F42" s="50"/>
      <c r="G42" s="50"/>
      <c r="H42" s="50"/>
      <c r="I42" s="50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50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50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50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50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50"/>
      <c r="BS42" s="46"/>
      <c r="BT42" s="50"/>
      <c r="BU42" s="50"/>
      <c r="BV42" s="50"/>
    </row>
    <row r="43" spans="1:74" x14ac:dyDescent="0.25">
      <c r="B43" s="52" t="s">
        <v>57</v>
      </c>
      <c r="C43" s="46"/>
      <c r="D43" s="46"/>
      <c r="E43" s="53">
        <f>V43</f>
        <v>502.81929166666657</v>
      </c>
      <c r="F43" s="53">
        <f>AH43</f>
        <v>491.25339438396242</v>
      </c>
      <c r="G43" s="53">
        <f>AT43</f>
        <v>39.921135811619365</v>
      </c>
      <c r="H43" s="53">
        <f>BF43</f>
        <v>37.870554039278318</v>
      </c>
      <c r="I43" s="53">
        <f>BR43</f>
        <v>33.737697747124628</v>
      </c>
      <c r="J43" s="46"/>
      <c r="K43" s="54">
        <f t="shared" ref="K43:AP43" si="33">K6+K41</f>
        <v>491.97500000000008</v>
      </c>
      <c r="L43" s="237">
        <f t="shared" si="33"/>
        <v>506.78333333333342</v>
      </c>
      <c r="M43" s="237">
        <f t="shared" si="33"/>
        <v>328.59166666666664</v>
      </c>
      <c r="N43" s="237">
        <f t="shared" si="33"/>
        <v>279.56666666666655</v>
      </c>
      <c r="O43" s="237">
        <f t="shared" si="33"/>
        <v>230.54166666666646</v>
      </c>
      <c r="P43" s="237">
        <f t="shared" si="33"/>
        <v>362.34999999999974</v>
      </c>
      <c r="Q43" s="237">
        <f t="shared" si="33"/>
        <v>319.15833333333296</v>
      </c>
      <c r="R43" s="237">
        <f t="shared" si="33"/>
        <v>271.96666666666619</v>
      </c>
      <c r="S43" s="237">
        <f t="shared" si="33"/>
        <v>190.37499999999937</v>
      </c>
      <c r="T43" s="237">
        <f t="shared" si="33"/>
        <v>118.78333333333256</v>
      </c>
      <c r="U43" s="237">
        <f t="shared" si="33"/>
        <v>72.191666666665753</v>
      </c>
      <c r="V43" s="308">
        <f t="shared" si="33"/>
        <v>502.81929166666657</v>
      </c>
      <c r="W43" s="54">
        <f t="shared" si="33"/>
        <v>420.89733124999896</v>
      </c>
      <c r="X43" s="237">
        <f t="shared" si="33"/>
        <v>370.17069895833225</v>
      </c>
      <c r="Y43" s="237">
        <f t="shared" si="33"/>
        <v>320.07434791666543</v>
      </c>
      <c r="Z43" s="237">
        <f t="shared" si="33"/>
        <v>264.08304374999869</v>
      </c>
      <c r="AA43" s="237">
        <f t="shared" si="33"/>
        <v>208.09173958333196</v>
      </c>
      <c r="AB43" s="237">
        <f t="shared" si="33"/>
        <v>152.10043541666522</v>
      </c>
      <c r="AC43" s="237">
        <f t="shared" si="33"/>
        <v>96.109131249998484</v>
      </c>
      <c r="AD43" s="237">
        <f t="shared" si="33"/>
        <v>-6.0107585104167356</v>
      </c>
      <c r="AE43" s="237">
        <f t="shared" si="33"/>
        <v>42.125854363697897</v>
      </c>
      <c r="AF43" s="237">
        <f t="shared" si="33"/>
        <v>41.836483635516345</v>
      </c>
      <c r="AG43" s="237">
        <f t="shared" si="33"/>
        <v>41.545666053693935</v>
      </c>
      <c r="AH43" s="308">
        <f t="shared" si="33"/>
        <v>491.25339438396242</v>
      </c>
      <c r="AI43" s="54">
        <f t="shared" si="33"/>
        <v>145.36553915150444</v>
      </c>
      <c r="AJ43" s="237">
        <f t="shared" si="33"/>
        <v>86.853392048040803</v>
      </c>
      <c r="AK43" s="237">
        <f t="shared" si="33"/>
        <v>42.071754021620336</v>
      </c>
      <c r="AL43" s="237">
        <f t="shared" si="33"/>
        <v>41.890385152535714</v>
      </c>
      <c r="AM43" s="237">
        <f t="shared" si="33"/>
        <v>41.39983707829839</v>
      </c>
      <c r="AN43" s="237">
        <f t="shared" si="33"/>
        <v>489.85683626368984</v>
      </c>
      <c r="AO43" s="237">
        <f t="shared" si="33"/>
        <v>242.8679639863725</v>
      </c>
      <c r="AP43" s="237">
        <f t="shared" si="33"/>
        <v>183.66372340855992</v>
      </c>
      <c r="AQ43" s="237">
        <f t="shared" ref="AQ43:BR43" si="34">AQ6+AQ41</f>
        <v>124.45948283074733</v>
      </c>
      <c r="AR43" s="237">
        <f t="shared" si="34"/>
        <v>64.855242252934715</v>
      </c>
      <c r="AS43" s="237">
        <f t="shared" si="34"/>
        <v>40.220035633452085</v>
      </c>
      <c r="AT43" s="308">
        <f t="shared" si="34"/>
        <v>39.921135811619365</v>
      </c>
      <c r="AU43" s="54">
        <f t="shared" si="34"/>
        <v>34.55081384962898</v>
      </c>
      <c r="AV43" s="237">
        <f t="shared" si="34"/>
        <v>37.80361919318085</v>
      </c>
      <c r="AW43" s="237">
        <f t="shared" si="34"/>
        <v>38.162289710727237</v>
      </c>
      <c r="AX43" s="237">
        <f t="shared" si="34"/>
        <v>-37.035290103788952</v>
      </c>
      <c r="AY43" s="237">
        <f t="shared" si="34"/>
        <v>37.279533445692095</v>
      </c>
      <c r="AZ43" s="237">
        <f t="shared" si="34"/>
        <v>586.96593111292054</v>
      </c>
      <c r="BA43" s="237">
        <f t="shared" si="34"/>
        <v>39.400760768485156</v>
      </c>
      <c r="BB43" s="237">
        <f t="shared" si="34"/>
        <v>39.097764572327605</v>
      </c>
      <c r="BC43" s="237">
        <f t="shared" si="34"/>
        <v>38.793253395189197</v>
      </c>
      <c r="BD43" s="237">
        <f t="shared" si="34"/>
        <v>38.48721966216516</v>
      </c>
      <c r="BE43" s="237">
        <f t="shared" si="34"/>
        <v>38.179655760475953</v>
      </c>
      <c r="BF43" s="308">
        <f t="shared" si="34"/>
        <v>37.870554039278318</v>
      </c>
      <c r="BG43" s="54">
        <f t="shared" si="34"/>
        <v>33.186866016841691</v>
      </c>
      <c r="BH43" s="237">
        <f t="shared" si="34"/>
        <v>-38.46621399986509</v>
      </c>
      <c r="BI43" s="237">
        <f t="shared" si="34"/>
        <v>36.531815092809779</v>
      </c>
      <c r="BJ43" s="237">
        <f t="shared" si="34"/>
        <v>36.329534195386088</v>
      </c>
      <c r="BK43" s="237">
        <f t="shared" si="34"/>
        <v>36.011181866363074</v>
      </c>
      <c r="BL43" s="237">
        <f t="shared" si="34"/>
        <v>35.691237775694901</v>
      </c>
      <c r="BM43" s="237">
        <f t="shared" si="34"/>
        <v>35.369693964573401</v>
      </c>
      <c r="BN43" s="237">
        <f t="shared" si="34"/>
        <v>35.046542434396144</v>
      </c>
      <c r="BO43" s="237">
        <f t="shared" si="34"/>
        <v>34.721775146568177</v>
      </c>
      <c r="BP43" s="237">
        <f t="shared" si="34"/>
        <v>34.395384022301016</v>
      </c>
      <c r="BQ43" s="237">
        <f t="shared" si="34"/>
        <v>34.067360942412563</v>
      </c>
      <c r="BR43" s="308">
        <f t="shared" si="34"/>
        <v>33.737697747124628</v>
      </c>
      <c r="BS43" s="46"/>
      <c r="BT43" s="318"/>
      <c r="BU43" s="50"/>
      <c r="BV43" s="50"/>
    </row>
    <row r="44" spans="1:74" x14ac:dyDescent="0.25">
      <c r="B44" s="63" t="s">
        <v>256</v>
      </c>
      <c r="C44" s="46"/>
      <c r="D44" s="46"/>
      <c r="E44" s="64">
        <f>SUM(K44:V44)</f>
        <v>100</v>
      </c>
      <c r="F44" s="64">
        <f>SUM(W44:AH44)</f>
        <v>0</v>
      </c>
      <c r="G44" s="64">
        <f>SUM(AI44:AT44)</f>
        <v>155.00358630199383</v>
      </c>
      <c r="H44" s="64">
        <f>SUM(AU44:BF44)</f>
        <v>270.44389459371786</v>
      </c>
      <c r="I44" s="64">
        <f>SUM(BG44:BR44)</f>
        <v>853.37712479539368</v>
      </c>
      <c r="J44" s="46"/>
      <c r="K44" s="251">
        <f>IF(K43&lt;0, -K43+MinCash,          IF( K43&lt; D47,  -K43 + MinCash, -D47+MinCash))</f>
        <v>100</v>
      </c>
      <c r="L44" s="252">
        <f t="shared" ref="L44:AP44" si="35">IF(L43&lt;0, -L43+MinCash,          IF( L43&lt; K47,  -L43 + MinCash, -K47+MinCash))</f>
        <v>0</v>
      </c>
      <c r="M44" s="252">
        <f t="shared" si="35"/>
        <v>0</v>
      </c>
      <c r="N44" s="252">
        <f t="shared" si="35"/>
        <v>0</v>
      </c>
      <c r="O44" s="252">
        <f t="shared" si="35"/>
        <v>0</v>
      </c>
      <c r="P44" s="252">
        <f t="shared" si="35"/>
        <v>0</v>
      </c>
      <c r="Q44" s="252">
        <f t="shared" si="35"/>
        <v>0</v>
      </c>
      <c r="R44" s="252">
        <f t="shared" si="35"/>
        <v>0</v>
      </c>
      <c r="S44" s="252">
        <f t="shared" si="35"/>
        <v>0</v>
      </c>
      <c r="T44" s="252">
        <f t="shared" si="35"/>
        <v>0</v>
      </c>
      <c r="U44" s="252">
        <f t="shared" si="35"/>
        <v>27.808333333334247</v>
      </c>
      <c r="V44" s="302">
        <f t="shared" si="35"/>
        <v>-27.808333333334247</v>
      </c>
      <c r="W44" s="251">
        <f t="shared" si="35"/>
        <v>0</v>
      </c>
      <c r="X44" s="252">
        <f t="shared" si="35"/>
        <v>0</v>
      </c>
      <c r="Y44" s="252">
        <f t="shared" si="35"/>
        <v>0</v>
      </c>
      <c r="Z44" s="252">
        <f t="shared" si="35"/>
        <v>0</v>
      </c>
      <c r="AA44" s="252">
        <f t="shared" si="35"/>
        <v>0</v>
      </c>
      <c r="AB44" s="252">
        <f t="shared" si="35"/>
        <v>0</v>
      </c>
      <c r="AC44" s="252">
        <f t="shared" si="35"/>
        <v>3.8908687500015162</v>
      </c>
      <c r="AD44" s="252">
        <f t="shared" si="35"/>
        <v>106.01075851041674</v>
      </c>
      <c r="AE44" s="252">
        <f t="shared" si="35"/>
        <v>57.874145636302103</v>
      </c>
      <c r="AF44" s="252">
        <f t="shared" si="35"/>
        <v>58.163516364483655</v>
      </c>
      <c r="AG44" s="252">
        <f t="shared" si="35"/>
        <v>58.454333946306065</v>
      </c>
      <c r="AH44" s="302">
        <f t="shared" si="35"/>
        <v>-284.39362320751007</v>
      </c>
      <c r="AI44" s="251">
        <f t="shared" si="35"/>
        <v>0</v>
      </c>
      <c r="AJ44" s="252">
        <f t="shared" si="35"/>
        <v>13.146607951959197</v>
      </c>
      <c r="AK44" s="252">
        <f t="shared" si="35"/>
        <v>57.928245978379664</v>
      </c>
      <c r="AL44" s="252">
        <f t="shared" si="35"/>
        <v>58.109614847464286</v>
      </c>
      <c r="AM44" s="252">
        <f t="shared" si="35"/>
        <v>58.60016292170161</v>
      </c>
      <c r="AN44" s="252">
        <f t="shared" si="35"/>
        <v>-187.78463169950476</v>
      </c>
      <c r="AO44" s="252">
        <f t="shared" si="35"/>
        <v>0</v>
      </c>
      <c r="AP44" s="252">
        <f t="shared" si="35"/>
        <v>0</v>
      </c>
      <c r="AQ44" s="252">
        <f t="shared" ref="AQ44:BR44" si="36">IF(AQ43&lt;0, -AQ43+MinCash,          IF( AQ43&lt; AP47,  -AQ43 + MinCash, -AP47+MinCash))</f>
        <v>0</v>
      </c>
      <c r="AR44" s="252">
        <f t="shared" si="36"/>
        <v>35.144757747065285</v>
      </c>
      <c r="AS44" s="252">
        <f t="shared" si="36"/>
        <v>59.779964366547915</v>
      </c>
      <c r="AT44" s="302">
        <f t="shared" si="36"/>
        <v>60.078864188380635</v>
      </c>
      <c r="AU44" s="251">
        <f t="shared" si="36"/>
        <v>65.44918615037102</v>
      </c>
      <c r="AV44" s="252">
        <f t="shared" si="36"/>
        <v>62.19638080681915</v>
      </c>
      <c r="AW44" s="252">
        <f t="shared" si="36"/>
        <v>61.837710289272763</v>
      </c>
      <c r="AX44" s="252">
        <f t="shared" si="36"/>
        <v>137.03529010378895</v>
      </c>
      <c r="AY44" s="252">
        <f t="shared" si="36"/>
        <v>62.720466554307905</v>
      </c>
      <c r="AZ44" s="252">
        <f t="shared" si="36"/>
        <v>-486.96593111292054</v>
      </c>
      <c r="BA44" s="252">
        <f t="shared" si="36"/>
        <v>60.599239231514844</v>
      </c>
      <c r="BB44" s="252">
        <f t="shared" si="36"/>
        <v>60.902235427672395</v>
      </c>
      <c r="BC44" s="252">
        <f t="shared" si="36"/>
        <v>61.206746604810803</v>
      </c>
      <c r="BD44" s="252">
        <f t="shared" si="36"/>
        <v>61.51278033783484</v>
      </c>
      <c r="BE44" s="252">
        <f t="shared" si="36"/>
        <v>61.820344239524047</v>
      </c>
      <c r="BF44" s="302">
        <f t="shared" si="36"/>
        <v>62.129445960721682</v>
      </c>
      <c r="BG44" s="251">
        <f t="shared" si="36"/>
        <v>66.813133983158309</v>
      </c>
      <c r="BH44" s="252">
        <f t="shared" si="36"/>
        <v>138.46621399986509</v>
      </c>
      <c r="BI44" s="252">
        <f t="shared" si="36"/>
        <v>63.468184907190221</v>
      </c>
      <c r="BJ44" s="252">
        <f t="shared" si="36"/>
        <v>63.670465804613912</v>
      </c>
      <c r="BK44" s="252">
        <f t="shared" si="36"/>
        <v>63.988818133636926</v>
      </c>
      <c r="BL44" s="252">
        <f t="shared" si="36"/>
        <v>64.308762224305099</v>
      </c>
      <c r="BM44" s="252">
        <f t="shared" si="36"/>
        <v>64.630306035426599</v>
      </c>
      <c r="BN44" s="252">
        <f t="shared" si="36"/>
        <v>64.953457565603856</v>
      </c>
      <c r="BO44" s="252">
        <f t="shared" si="36"/>
        <v>65.278224853431823</v>
      </c>
      <c r="BP44" s="252">
        <f t="shared" si="36"/>
        <v>65.604615977698984</v>
      </c>
      <c r="BQ44" s="252">
        <f t="shared" si="36"/>
        <v>65.932639057587437</v>
      </c>
      <c r="BR44" s="302">
        <f t="shared" si="36"/>
        <v>66.262302252875372</v>
      </c>
      <c r="BS44" s="46"/>
      <c r="BU44" s="50"/>
      <c r="BV44" s="50"/>
    </row>
    <row r="45" spans="1:74" x14ac:dyDescent="0.25">
      <c r="A45" s="50"/>
      <c r="B45" s="68" t="s">
        <v>55</v>
      </c>
      <c r="E45" s="68">
        <f>V45</f>
        <v>475.01095833333233</v>
      </c>
      <c r="F45" s="68">
        <f>AH45</f>
        <v>206.85977117645234</v>
      </c>
      <c r="G45" s="68">
        <f>AT45</f>
        <v>100</v>
      </c>
      <c r="H45" s="68">
        <f>BF45</f>
        <v>100</v>
      </c>
      <c r="I45" s="68">
        <f>BR45</f>
        <v>100</v>
      </c>
      <c r="J45" s="46"/>
      <c r="K45" s="46">
        <f>SUM(K43:K44)</f>
        <v>591.97500000000014</v>
      </c>
      <c r="L45" s="46">
        <f t="shared" ref="L45:AP45" si="37">SUM(L43:L44)</f>
        <v>506.78333333333342</v>
      </c>
      <c r="M45" s="46">
        <f t="shared" si="37"/>
        <v>328.59166666666664</v>
      </c>
      <c r="N45" s="46">
        <f t="shared" si="37"/>
        <v>279.56666666666655</v>
      </c>
      <c r="O45" s="46">
        <f t="shared" si="37"/>
        <v>230.54166666666646</v>
      </c>
      <c r="P45" s="46">
        <f t="shared" si="37"/>
        <v>362.34999999999974</v>
      </c>
      <c r="Q45" s="46">
        <f t="shared" si="37"/>
        <v>319.15833333333296</v>
      </c>
      <c r="R45" s="46">
        <f t="shared" si="37"/>
        <v>271.96666666666619</v>
      </c>
      <c r="S45" s="46">
        <f t="shared" si="37"/>
        <v>190.37499999999937</v>
      </c>
      <c r="T45" s="46">
        <f t="shared" si="37"/>
        <v>118.78333333333256</v>
      </c>
      <c r="U45" s="46">
        <f t="shared" si="37"/>
        <v>100</v>
      </c>
      <c r="V45" s="68">
        <f t="shared" si="37"/>
        <v>475.01095833333233</v>
      </c>
      <c r="W45" s="46">
        <f t="shared" si="37"/>
        <v>420.89733124999896</v>
      </c>
      <c r="X45" s="46">
        <f t="shared" si="37"/>
        <v>370.17069895833225</v>
      </c>
      <c r="Y45" s="46">
        <f t="shared" si="37"/>
        <v>320.07434791666543</v>
      </c>
      <c r="Z45" s="46">
        <f t="shared" si="37"/>
        <v>264.08304374999869</v>
      </c>
      <c r="AA45" s="46">
        <f t="shared" si="37"/>
        <v>208.09173958333196</v>
      </c>
      <c r="AB45" s="46">
        <f t="shared" si="37"/>
        <v>152.10043541666522</v>
      </c>
      <c r="AC45" s="46">
        <f t="shared" si="37"/>
        <v>100</v>
      </c>
      <c r="AD45" s="46">
        <f t="shared" si="37"/>
        <v>100</v>
      </c>
      <c r="AE45" s="46">
        <f t="shared" si="37"/>
        <v>100</v>
      </c>
      <c r="AF45" s="46">
        <f t="shared" si="37"/>
        <v>100</v>
      </c>
      <c r="AG45" s="46">
        <f t="shared" si="37"/>
        <v>100</v>
      </c>
      <c r="AH45" s="68">
        <f t="shared" si="37"/>
        <v>206.85977117645234</v>
      </c>
      <c r="AI45" s="46">
        <f t="shared" si="37"/>
        <v>145.36553915150444</v>
      </c>
      <c r="AJ45" s="46">
        <f t="shared" si="37"/>
        <v>100</v>
      </c>
      <c r="AK45" s="46">
        <f t="shared" si="37"/>
        <v>100</v>
      </c>
      <c r="AL45" s="46">
        <f t="shared" si="37"/>
        <v>100</v>
      </c>
      <c r="AM45" s="46">
        <f t="shared" si="37"/>
        <v>100</v>
      </c>
      <c r="AN45" s="46">
        <f t="shared" si="37"/>
        <v>302.07220456418509</v>
      </c>
      <c r="AO45" s="46">
        <f t="shared" si="37"/>
        <v>242.8679639863725</v>
      </c>
      <c r="AP45" s="46">
        <f t="shared" si="37"/>
        <v>183.66372340855992</v>
      </c>
      <c r="AQ45" s="46">
        <f t="shared" ref="AQ45:BR45" si="38">SUM(AQ43:AQ44)</f>
        <v>124.45948283074733</v>
      </c>
      <c r="AR45" s="46">
        <f t="shared" si="38"/>
        <v>100</v>
      </c>
      <c r="AS45" s="46">
        <f t="shared" si="38"/>
        <v>100</v>
      </c>
      <c r="AT45" s="68">
        <f t="shared" si="38"/>
        <v>100</v>
      </c>
      <c r="AU45" s="46">
        <f t="shared" si="38"/>
        <v>100</v>
      </c>
      <c r="AV45" s="46">
        <f t="shared" si="38"/>
        <v>100</v>
      </c>
      <c r="AW45" s="46">
        <f t="shared" si="38"/>
        <v>100</v>
      </c>
      <c r="AX45" s="46">
        <f t="shared" si="38"/>
        <v>100</v>
      </c>
      <c r="AY45" s="46">
        <f t="shared" si="38"/>
        <v>100</v>
      </c>
      <c r="AZ45" s="46">
        <f t="shared" si="38"/>
        <v>100</v>
      </c>
      <c r="BA45" s="46">
        <f t="shared" si="38"/>
        <v>100</v>
      </c>
      <c r="BB45" s="46">
        <f t="shared" si="38"/>
        <v>100</v>
      </c>
      <c r="BC45" s="46">
        <f t="shared" si="38"/>
        <v>100</v>
      </c>
      <c r="BD45" s="46">
        <f t="shared" si="38"/>
        <v>100</v>
      </c>
      <c r="BE45" s="46">
        <f t="shared" si="38"/>
        <v>100</v>
      </c>
      <c r="BF45" s="68">
        <f t="shared" si="38"/>
        <v>100</v>
      </c>
      <c r="BG45" s="46">
        <f t="shared" si="38"/>
        <v>100</v>
      </c>
      <c r="BH45" s="46">
        <f t="shared" si="38"/>
        <v>100</v>
      </c>
      <c r="BI45" s="46">
        <f t="shared" si="38"/>
        <v>100</v>
      </c>
      <c r="BJ45" s="46">
        <f t="shared" si="38"/>
        <v>100</v>
      </c>
      <c r="BK45" s="46">
        <f t="shared" si="38"/>
        <v>100</v>
      </c>
      <c r="BL45" s="46">
        <f t="shared" si="38"/>
        <v>100</v>
      </c>
      <c r="BM45" s="46">
        <f t="shared" si="38"/>
        <v>100</v>
      </c>
      <c r="BN45" s="46">
        <f t="shared" si="38"/>
        <v>100</v>
      </c>
      <c r="BO45" s="46">
        <f t="shared" si="38"/>
        <v>100</v>
      </c>
      <c r="BP45" s="46">
        <f t="shared" si="38"/>
        <v>100</v>
      </c>
      <c r="BQ45" s="46">
        <f t="shared" si="38"/>
        <v>100</v>
      </c>
      <c r="BR45" s="68">
        <f t="shared" si="38"/>
        <v>100</v>
      </c>
    </row>
    <row r="46" spans="1:74" ht="6" customHeight="1" x14ac:dyDescent="0.25">
      <c r="C46" s="46"/>
      <c r="D46" s="46"/>
      <c r="E46" s="50"/>
      <c r="F46" s="50"/>
      <c r="G46" s="50"/>
      <c r="H46" s="50"/>
      <c r="I46" s="50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50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50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50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50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50"/>
      <c r="BS46" s="46"/>
      <c r="BT46" s="50"/>
      <c r="BU46" s="50"/>
      <c r="BV46" s="50"/>
    </row>
    <row r="47" spans="1:74" x14ac:dyDescent="0.25">
      <c r="B47" s="293" t="s">
        <v>51</v>
      </c>
      <c r="E47" s="294">
        <f>V47</f>
        <v>100</v>
      </c>
      <c r="F47" s="294">
        <f>AH47</f>
        <v>100</v>
      </c>
      <c r="G47" s="294">
        <f>AT47</f>
        <v>255.00358630199383</v>
      </c>
      <c r="H47" s="294">
        <f>BF47</f>
        <v>525.44748089571169</v>
      </c>
      <c r="I47" s="294">
        <f>BR47</f>
        <v>1378.8246056911055</v>
      </c>
      <c r="J47" s="46"/>
      <c r="K47" s="295">
        <f>D47+K44</f>
        <v>100</v>
      </c>
      <c r="L47" s="296">
        <f t="shared" ref="L47:AQ47" si="39">K47+L44</f>
        <v>100</v>
      </c>
      <c r="M47" s="296">
        <f t="shared" si="39"/>
        <v>100</v>
      </c>
      <c r="N47" s="296">
        <f t="shared" si="39"/>
        <v>100</v>
      </c>
      <c r="O47" s="296">
        <f t="shared" si="39"/>
        <v>100</v>
      </c>
      <c r="P47" s="296">
        <f t="shared" si="39"/>
        <v>100</v>
      </c>
      <c r="Q47" s="296">
        <f t="shared" si="39"/>
        <v>100</v>
      </c>
      <c r="R47" s="296">
        <f t="shared" si="39"/>
        <v>100</v>
      </c>
      <c r="S47" s="296">
        <f t="shared" si="39"/>
        <v>100</v>
      </c>
      <c r="T47" s="296">
        <f t="shared" si="39"/>
        <v>100</v>
      </c>
      <c r="U47" s="296">
        <f t="shared" si="39"/>
        <v>127.80833333333425</v>
      </c>
      <c r="V47" s="314">
        <f t="shared" si="39"/>
        <v>100</v>
      </c>
      <c r="W47" s="295">
        <f t="shared" si="39"/>
        <v>100</v>
      </c>
      <c r="X47" s="296">
        <f t="shared" si="39"/>
        <v>100</v>
      </c>
      <c r="Y47" s="296">
        <f t="shared" si="39"/>
        <v>100</v>
      </c>
      <c r="Z47" s="296">
        <f t="shared" si="39"/>
        <v>100</v>
      </c>
      <c r="AA47" s="296">
        <f t="shared" si="39"/>
        <v>100</v>
      </c>
      <c r="AB47" s="296">
        <f t="shared" si="39"/>
        <v>100</v>
      </c>
      <c r="AC47" s="296">
        <f t="shared" si="39"/>
        <v>103.89086875000152</v>
      </c>
      <c r="AD47" s="296">
        <f t="shared" si="39"/>
        <v>209.90162726041825</v>
      </c>
      <c r="AE47" s="296">
        <f t="shared" si="39"/>
        <v>267.77577289672035</v>
      </c>
      <c r="AF47" s="296">
        <f t="shared" si="39"/>
        <v>325.93928926120401</v>
      </c>
      <c r="AG47" s="296">
        <f t="shared" si="39"/>
        <v>384.39362320751007</v>
      </c>
      <c r="AH47" s="314">
        <f t="shared" si="39"/>
        <v>100</v>
      </c>
      <c r="AI47" s="295">
        <f t="shared" si="39"/>
        <v>100</v>
      </c>
      <c r="AJ47" s="296">
        <f t="shared" si="39"/>
        <v>113.1466079519592</v>
      </c>
      <c r="AK47" s="296">
        <f t="shared" si="39"/>
        <v>171.07485393033886</v>
      </c>
      <c r="AL47" s="296">
        <f t="shared" si="39"/>
        <v>229.18446877780315</v>
      </c>
      <c r="AM47" s="296">
        <f t="shared" si="39"/>
        <v>287.78463169950476</v>
      </c>
      <c r="AN47" s="296">
        <f t="shared" si="39"/>
        <v>100</v>
      </c>
      <c r="AO47" s="296">
        <f t="shared" si="39"/>
        <v>100</v>
      </c>
      <c r="AP47" s="296">
        <f t="shared" si="39"/>
        <v>100</v>
      </c>
      <c r="AQ47" s="296">
        <f t="shared" si="39"/>
        <v>100</v>
      </c>
      <c r="AR47" s="296">
        <f t="shared" ref="AR47:BR47" si="40">AQ47+AR44</f>
        <v>135.14475774706528</v>
      </c>
      <c r="AS47" s="296">
        <f t="shared" si="40"/>
        <v>194.9247221136132</v>
      </c>
      <c r="AT47" s="314">
        <f t="shared" si="40"/>
        <v>255.00358630199383</v>
      </c>
      <c r="AU47" s="295">
        <f t="shared" si="40"/>
        <v>320.45277245236485</v>
      </c>
      <c r="AV47" s="296">
        <f t="shared" si="40"/>
        <v>382.649153259184</v>
      </c>
      <c r="AW47" s="296">
        <f t="shared" si="40"/>
        <v>444.48686354845677</v>
      </c>
      <c r="AX47" s="296">
        <f t="shared" si="40"/>
        <v>581.52215365224572</v>
      </c>
      <c r="AY47" s="296">
        <f t="shared" si="40"/>
        <v>644.24262020655362</v>
      </c>
      <c r="AZ47" s="296">
        <f t="shared" si="40"/>
        <v>157.27668909363308</v>
      </c>
      <c r="BA47" s="296">
        <f t="shared" si="40"/>
        <v>217.87592832514792</v>
      </c>
      <c r="BB47" s="296">
        <f t="shared" si="40"/>
        <v>278.77816375282032</v>
      </c>
      <c r="BC47" s="296">
        <f t="shared" si="40"/>
        <v>339.98491035763112</v>
      </c>
      <c r="BD47" s="296">
        <f t="shared" si="40"/>
        <v>401.49769069546596</v>
      </c>
      <c r="BE47" s="296">
        <f t="shared" si="40"/>
        <v>463.31803493499001</v>
      </c>
      <c r="BF47" s="314">
        <f t="shared" si="40"/>
        <v>525.44748089571169</v>
      </c>
      <c r="BG47" s="295">
        <f t="shared" si="40"/>
        <v>592.26061487887</v>
      </c>
      <c r="BH47" s="296">
        <f t="shared" si="40"/>
        <v>730.72682887873509</v>
      </c>
      <c r="BI47" s="296">
        <f t="shared" si="40"/>
        <v>794.19501378592531</v>
      </c>
      <c r="BJ47" s="296">
        <f t="shared" si="40"/>
        <v>857.86547959053928</v>
      </c>
      <c r="BK47" s="296">
        <f t="shared" si="40"/>
        <v>921.85429772417615</v>
      </c>
      <c r="BL47" s="296">
        <f t="shared" si="40"/>
        <v>986.1630599484813</v>
      </c>
      <c r="BM47" s="296">
        <f>BL47+BM44</f>
        <v>1050.793365983908</v>
      </c>
      <c r="BN47" s="296">
        <f t="shared" si="40"/>
        <v>1115.7468235495119</v>
      </c>
      <c r="BO47" s="296">
        <f t="shared" si="40"/>
        <v>1181.0250484029436</v>
      </c>
      <c r="BP47" s="296">
        <f t="shared" si="40"/>
        <v>1246.6296643806427</v>
      </c>
      <c r="BQ47" s="296">
        <f t="shared" si="40"/>
        <v>1312.5623034382302</v>
      </c>
      <c r="BR47" s="314">
        <f t="shared" si="40"/>
        <v>1378.8246056911055</v>
      </c>
    </row>
    <row r="48" spans="1:74" x14ac:dyDescent="0.25">
      <c r="B48" s="232"/>
      <c r="C48" s="232"/>
      <c r="D48" s="232"/>
      <c r="E48" s="46"/>
      <c r="F48" s="46"/>
      <c r="G48" s="46"/>
      <c r="H48" s="46"/>
      <c r="I48" s="46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AH48" s="232"/>
      <c r="AT48" s="232"/>
      <c r="BF48" s="232"/>
      <c r="BR48" s="232"/>
      <c r="BU48" s="50"/>
      <c r="BV48" s="50"/>
    </row>
    <row r="49" spans="5:9" x14ac:dyDescent="0.25">
      <c r="E49" s="50"/>
      <c r="F49" s="50"/>
      <c r="G49" s="50"/>
      <c r="H49" s="50"/>
      <c r="I49" s="50"/>
    </row>
    <row r="51" spans="5:9" x14ac:dyDescent="0.25">
      <c r="E51" s="50"/>
      <c r="F51" s="50"/>
      <c r="G51" s="50"/>
      <c r="H51" s="50"/>
      <c r="I51" s="50"/>
    </row>
    <row r="52" spans="5:9" x14ac:dyDescent="0.25">
      <c r="E52" s="50"/>
      <c r="F52" s="50"/>
      <c r="G52" s="50"/>
      <c r="H52" s="50"/>
      <c r="I52" s="50"/>
    </row>
    <row r="53" spans="5:9" x14ac:dyDescent="0.25">
      <c r="E53" s="50"/>
      <c r="F53" s="50"/>
      <c r="G53" s="50"/>
      <c r="H53" s="50"/>
      <c r="I53" s="50"/>
    </row>
    <row r="54" spans="5:9" x14ac:dyDescent="0.25">
      <c r="E54" s="50"/>
      <c r="F54" s="50"/>
      <c r="G54" s="50"/>
      <c r="H54" s="50"/>
      <c r="I54" s="50"/>
    </row>
    <row r="55" spans="5:9" x14ac:dyDescent="0.25">
      <c r="E55" s="50"/>
      <c r="F55" s="50"/>
      <c r="G55" s="50"/>
      <c r="H55" s="50"/>
      <c r="I55" s="50"/>
    </row>
    <row r="56" spans="5:9" x14ac:dyDescent="0.25">
      <c r="E56" s="50"/>
      <c r="F56" s="50"/>
      <c r="G56" s="50"/>
      <c r="H56" s="50"/>
      <c r="I56" s="50"/>
    </row>
    <row r="57" spans="5:9" x14ac:dyDescent="0.25">
      <c r="E57" s="50"/>
      <c r="F57" s="50"/>
      <c r="G57" s="50"/>
      <c r="H57" s="50"/>
      <c r="I57" s="50"/>
    </row>
    <row r="58" spans="5:9" x14ac:dyDescent="0.25">
      <c r="E58" s="50"/>
      <c r="F58" s="50"/>
      <c r="G58" s="50"/>
      <c r="H58" s="50"/>
      <c r="I58" s="50"/>
    </row>
    <row r="59" spans="5:9" x14ac:dyDescent="0.25">
      <c r="E59" s="50"/>
      <c r="F59" s="50"/>
      <c r="G59" s="50"/>
      <c r="H59" s="50"/>
      <c r="I59" s="50"/>
    </row>
    <row r="60" spans="5:9" x14ac:dyDescent="0.25">
      <c r="E60" s="50"/>
      <c r="F60" s="50"/>
      <c r="G60" s="50"/>
      <c r="H60" s="50"/>
      <c r="I60" s="50"/>
    </row>
    <row r="61" spans="5:9" x14ac:dyDescent="0.25">
      <c r="E61" s="50"/>
      <c r="F61" s="50"/>
      <c r="G61" s="50"/>
      <c r="H61" s="50"/>
      <c r="I61" s="50"/>
    </row>
    <row r="62" spans="5:9" x14ac:dyDescent="0.25">
      <c r="E62" s="50"/>
      <c r="F62" s="50"/>
      <c r="G62" s="50"/>
      <c r="H62" s="50"/>
      <c r="I62" s="50"/>
    </row>
    <row r="63" spans="5:9" x14ac:dyDescent="0.25">
      <c r="E63" s="50"/>
      <c r="F63" s="50"/>
      <c r="G63" s="50"/>
      <c r="H63" s="50"/>
      <c r="I63" s="50"/>
    </row>
    <row r="64" spans="5:9" x14ac:dyDescent="0.25">
      <c r="E64" s="50"/>
      <c r="F64" s="50"/>
      <c r="G64" s="50"/>
      <c r="H64" s="50"/>
      <c r="I64" s="50"/>
    </row>
    <row r="65" spans="5:9" x14ac:dyDescent="0.25">
      <c r="E65" s="50"/>
      <c r="F65" s="50"/>
      <c r="G65" s="50"/>
      <c r="H65" s="50"/>
      <c r="I65" s="50"/>
    </row>
    <row r="66" spans="5:9" x14ac:dyDescent="0.25">
      <c r="E66" s="50"/>
      <c r="F66" s="50"/>
      <c r="G66" s="50"/>
      <c r="H66" s="50"/>
      <c r="I66" s="50"/>
    </row>
    <row r="67" spans="5:9" x14ac:dyDescent="0.25">
      <c r="E67" s="50"/>
      <c r="F67" s="50"/>
      <c r="G67" s="50"/>
      <c r="H67" s="50"/>
      <c r="I67" s="50"/>
    </row>
    <row r="68" spans="5:9" x14ac:dyDescent="0.25">
      <c r="E68" s="50"/>
      <c r="F68" s="50"/>
      <c r="G68" s="50"/>
      <c r="H68" s="50"/>
      <c r="I68" s="50"/>
    </row>
    <row r="69" spans="5:9" x14ac:dyDescent="0.25">
      <c r="E69" s="50"/>
      <c r="F69" s="50"/>
      <c r="G69" s="50"/>
      <c r="H69" s="50"/>
      <c r="I69" s="50"/>
    </row>
    <row r="70" spans="5:9" x14ac:dyDescent="0.25">
      <c r="E70" s="50"/>
      <c r="F70" s="50"/>
      <c r="G70" s="50"/>
      <c r="H70" s="50"/>
      <c r="I70" s="50"/>
    </row>
    <row r="71" spans="5:9" x14ac:dyDescent="0.25">
      <c r="E71" s="50"/>
      <c r="F71" s="50"/>
      <c r="G71" s="50"/>
      <c r="H71" s="50"/>
      <c r="I71" s="50"/>
    </row>
    <row r="72" spans="5:9" x14ac:dyDescent="0.25">
      <c r="E72" s="50"/>
      <c r="F72" s="50"/>
      <c r="G72" s="50"/>
      <c r="H72" s="50"/>
      <c r="I72" s="50"/>
    </row>
    <row r="73" spans="5:9" x14ac:dyDescent="0.25">
      <c r="E73" s="50"/>
      <c r="F73" s="50"/>
      <c r="G73" s="50"/>
      <c r="H73" s="50"/>
      <c r="I73" s="50"/>
    </row>
    <row r="74" spans="5:9" x14ac:dyDescent="0.25">
      <c r="E74" s="50"/>
      <c r="F74" s="50"/>
      <c r="G74" s="50"/>
      <c r="H74" s="50"/>
      <c r="I74" s="50"/>
    </row>
    <row r="75" spans="5:9" x14ac:dyDescent="0.25">
      <c r="E75" s="50"/>
      <c r="F75" s="50"/>
      <c r="G75" s="50"/>
      <c r="H75" s="50"/>
      <c r="I75" s="50"/>
    </row>
    <row r="76" spans="5:9" x14ac:dyDescent="0.25">
      <c r="E76" s="50"/>
      <c r="F76" s="50"/>
      <c r="G76" s="50"/>
      <c r="H76" s="50"/>
      <c r="I76" s="50"/>
    </row>
    <row r="77" spans="5:9" x14ac:dyDescent="0.25">
      <c r="E77" s="50"/>
      <c r="F77" s="50"/>
      <c r="G77" s="50"/>
      <c r="H77" s="50"/>
      <c r="I77" s="50"/>
    </row>
    <row r="78" spans="5:9" x14ac:dyDescent="0.25">
      <c r="E78" s="50"/>
      <c r="F78" s="50"/>
      <c r="G78" s="50"/>
      <c r="H78" s="50"/>
      <c r="I78" s="50"/>
    </row>
    <row r="79" spans="5:9" x14ac:dyDescent="0.25">
      <c r="E79" s="50"/>
      <c r="F79" s="50"/>
      <c r="G79" s="50"/>
      <c r="H79" s="50"/>
      <c r="I79" s="50"/>
    </row>
    <row r="80" spans="5:9" x14ac:dyDescent="0.25">
      <c r="E80" s="50"/>
      <c r="F80" s="50"/>
      <c r="G80" s="50"/>
      <c r="H80" s="50"/>
      <c r="I80" s="50"/>
    </row>
    <row r="81" spans="5:9" x14ac:dyDescent="0.25">
      <c r="E81" s="50"/>
      <c r="F81" s="50"/>
      <c r="G81" s="50"/>
      <c r="H81" s="50"/>
      <c r="I81" s="50"/>
    </row>
    <row r="82" spans="5:9" x14ac:dyDescent="0.25">
      <c r="E82" s="50"/>
      <c r="F82" s="50"/>
      <c r="G82" s="50"/>
      <c r="H82" s="50"/>
      <c r="I82" s="50"/>
    </row>
    <row r="83" spans="5:9" x14ac:dyDescent="0.25">
      <c r="E83" s="50"/>
      <c r="F83" s="50"/>
      <c r="G83" s="50"/>
      <c r="H83" s="50"/>
      <c r="I83" s="50"/>
    </row>
    <row r="84" spans="5:9" x14ac:dyDescent="0.25">
      <c r="E84" s="50"/>
      <c r="F84" s="50"/>
      <c r="G84" s="50"/>
      <c r="H84" s="50"/>
      <c r="I84" s="50"/>
    </row>
    <row r="85" spans="5:9" x14ac:dyDescent="0.25">
      <c r="E85" s="50"/>
      <c r="F85" s="50"/>
      <c r="G85" s="50"/>
      <c r="H85" s="50"/>
      <c r="I85" s="50"/>
    </row>
    <row r="86" spans="5:9" x14ac:dyDescent="0.25">
      <c r="E86" s="50"/>
      <c r="F86" s="50"/>
      <c r="G86" s="50"/>
      <c r="H86" s="50"/>
      <c r="I86" s="50"/>
    </row>
    <row r="87" spans="5:9" x14ac:dyDescent="0.25">
      <c r="E87" s="50"/>
      <c r="F87" s="50"/>
      <c r="G87" s="50"/>
      <c r="H87" s="50"/>
      <c r="I87" s="50"/>
    </row>
    <row r="88" spans="5:9" x14ac:dyDescent="0.25">
      <c r="E88" s="50"/>
      <c r="F88" s="50"/>
      <c r="G88" s="50"/>
      <c r="H88" s="50"/>
      <c r="I88" s="50"/>
    </row>
    <row r="89" spans="5:9" x14ac:dyDescent="0.25">
      <c r="E89" s="50"/>
      <c r="F89" s="50"/>
      <c r="G89" s="50"/>
      <c r="H89" s="50"/>
      <c r="I89" s="50"/>
    </row>
    <row r="90" spans="5:9" x14ac:dyDescent="0.25">
      <c r="E90" s="50"/>
      <c r="F90" s="50"/>
      <c r="G90" s="50"/>
      <c r="H90" s="50"/>
      <c r="I90" s="50"/>
    </row>
    <row r="91" spans="5:9" x14ac:dyDescent="0.25">
      <c r="E91" s="50"/>
      <c r="F91" s="50"/>
      <c r="G91" s="50"/>
      <c r="H91" s="50"/>
      <c r="I91" s="50"/>
    </row>
    <row r="92" spans="5:9" x14ac:dyDescent="0.25">
      <c r="E92" s="50"/>
      <c r="F92" s="50"/>
      <c r="G92" s="50"/>
      <c r="H92" s="50"/>
      <c r="I92" s="50"/>
    </row>
    <row r="93" spans="5:9" x14ac:dyDescent="0.25">
      <c r="E93" s="50"/>
      <c r="F93" s="50"/>
      <c r="G93" s="50"/>
      <c r="H93" s="50"/>
      <c r="I93" s="50"/>
    </row>
    <row r="94" spans="5:9" x14ac:dyDescent="0.25">
      <c r="E94" s="50"/>
      <c r="F94" s="50"/>
      <c r="G94" s="50"/>
      <c r="H94" s="50"/>
      <c r="I94" s="50"/>
    </row>
    <row r="95" spans="5:9" x14ac:dyDescent="0.25">
      <c r="E95" s="50"/>
      <c r="F95" s="50"/>
      <c r="G95" s="50"/>
      <c r="H95" s="50"/>
      <c r="I95" s="50"/>
    </row>
    <row r="96" spans="5:9" x14ac:dyDescent="0.25">
      <c r="E96" s="50"/>
      <c r="F96" s="50"/>
      <c r="G96" s="50"/>
      <c r="H96" s="50"/>
      <c r="I96" s="50"/>
    </row>
    <row r="97" spans="5:9" x14ac:dyDescent="0.25">
      <c r="E97" s="50"/>
      <c r="F97" s="50"/>
      <c r="G97" s="50"/>
      <c r="H97" s="50"/>
      <c r="I97" s="50"/>
    </row>
    <row r="98" spans="5:9" x14ac:dyDescent="0.25">
      <c r="E98" s="50"/>
      <c r="F98" s="50"/>
      <c r="G98" s="50"/>
      <c r="H98" s="50"/>
      <c r="I98" s="50"/>
    </row>
    <row r="99" spans="5:9" x14ac:dyDescent="0.25">
      <c r="E99" s="50"/>
      <c r="F99" s="50"/>
      <c r="G99" s="50"/>
      <c r="H99" s="50"/>
      <c r="I99" s="50"/>
    </row>
    <row r="100" spans="5:9" x14ac:dyDescent="0.25">
      <c r="E100" s="50"/>
      <c r="F100" s="50"/>
      <c r="G100" s="50"/>
      <c r="H100" s="50"/>
      <c r="I100" s="50"/>
    </row>
    <row r="101" spans="5:9" x14ac:dyDescent="0.25">
      <c r="E101" s="50"/>
      <c r="F101" s="50"/>
      <c r="G101" s="50"/>
      <c r="H101" s="50"/>
      <c r="I101" s="50"/>
    </row>
    <row r="102" spans="5:9" x14ac:dyDescent="0.25">
      <c r="E102" s="50"/>
      <c r="F102" s="50"/>
      <c r="G102" s="50"/>
      <c r="H102" s="50"/>
      <c r="I102" s="50"/>
    </row>
    <row r="103" spans="5:9" x14ac:dyDescent="0.25">
      <c r="E103" s="50"/>
      <c r="F103" s="50"/>
      <c r="G103" s="50"/>
      <c r="H103" s="50"/>
      <c r="I103" s="50"/>
    </row>
    <row r="104" spans="5:9" x14ac:dyDescent="0.25">
      <c r="E104" s="50"/>
      <c r="F104" s="50"/>
      <c r="G104" s="50"/>
      <c r="H104" s="50"/>
      <c r="I104" s="50"/>
    </row>
    <row r="105" spans="5:9" x14ac:dyDescent="0.25">
      <c r="E105" s="50"/>
      <c r="F105" s="50"/>
      <c r="G105" s="50"/>
      <c r="H105" s="50"/>
      <c r="I105" s="50"/>
    </row>
    <row r="106" spans="5:9" x14ac:dyDescent="0.25">
      <c r="E106" s="50"/>
      <c r="F106" s="50"/>
      <c r="G106" s="50"/>
      <c r="H106" s="50"/>
      <c r="I106" s="50"/>
    </row>
    <row r="107" spans="5:9" x14ac:dyDescent="0.25">
      <c r="E107" s="50"/>
      <c r="F107" s="50"/>
      <c r="G107" s="50"/>
      <c r="H107" s="50"/>
      <c r="I107" s="50"/>
    </row>
    <row r="108" spans="5:9" x14ac:dyDescent="0.25">
      <c r="E108" s="50"/>
      <c r="F108" s="50"/>
      <c r="G108" s="50"/>
      <c r="H108" s="50"/>
      <c r="I108" s="50"/>
    </row>
    <row r="109" spans="5:9" x14ac:dyDescent="0.25">
      <c r="E109" s="50"/>
      <c r="F109" s="50"/>
      <c r="G109" s="50"/>
      <c r="H109" s="50"/>
      <c r="I109" s="50"/>
    </row>
    <row r="110" spans="5:9" x14ac:dyDescent="0.25">
      <c r="E110" s="50"/>
      <c r="F110" s="50"/>
      <c r="G110" s="50"/>
      <c r="H110" s="50"/>
      <c r="I110" s="50"/>
    </row>
    <row r="111" spans="5:9" x14ac:dyDescent="0.25">
      <c r="E111" s="50"/>
      <c r="F111" s="50"/>
      <c r="G111" s="50"/>
      <c r="H111" s="50"/>
      <c r="I111" s="50"/>
    </row>
    <row r="112" spans="5:9" x14ac:dyDescent="0.25">
      <c r="E112" s="50"/>
      <c r="F112" s="50"/>
      <c r="G112" s="50"/>
      <c r="H112" s="50"/>
      <c r="I112" s="50"/>
    </row>
    <row r="113" spans="5:9" x14ac:dyDescent="0.25">
      <c r="E113" s="50"/>
      <c r="F113" s="50"/>
      <c r="G113" s="50"/>
      <c r="H113" s="50"/>
      <c r="I113" s="50"/>
    </row>
    <row r="114" spans="5:9" x14ac:dyDescent="0.25">
      <c r="E114" s="50"/>
      <c r="F114" s="50"/>
      <c r="G114" s="50"/>
      <c r="H114" s="50"/>
      <c r="I114" s="50"/>
    </row>
    <row r="115" spans="5:9" x14ac:dyDescent="0.25">
      <c r="E115" s="50"/>
      <c r="F115" s="50"/>
      <c r="G115" s="50"/>
      <c r="H115" s="50"/>
      <c r="I115" s="50"/>
    </row>
    <row r="116" spans="5:9" x14ac:dyDescent="0.25">
      <c r="E116" s="50"/>
      <c r="F116" s="50"/>
      <c r="G116" s="50"/>
      <c r="H116" s="50"/>
      <c r="I116" s="50"/>
    </row>
    <row r="117" spans="5:9" x14ac:dyDescent="0.25">
      <c r="E117" s="50"/>
      <c r="F117" s="50"/>
      <c r="G117" s="50"/>
      <c r="H117" s="50"/>
      <c r="I117" s="50"/>
    </row>
    <row r="118" spans="5:9" x14ac:dyDescent="0.25">
      <c r="E118" s="50"/>
      <c r="F118" s="50"/>
      <c r="G118" s="50"/>
      <c r="H118" s="50"/>
      <c r="I118" s="50"/>
    </row>
    <row r="119" spans="5:9" x14ac:dyDescent="0.25">
      <c r="E119" s="50"/>
      <c r="F119" s="50"/>
      <c r="G119" s="50"/>
      <c r="H119" s="50"/>
      <c r="I119" s="50"/>
    </row>
    <row r="120" spans="5:9" x14ac:dyDescent="0.25">
      <c r="E120" s="50"/>
      <c r="F120" s="50"/>
      <c r="G120" s="50"/>
      <c r="H120" s="50"/>
      <c r="I120" s="50"/>
    </row>
    <row r="121" spans="5:9" x14ac:dyDescent="0.25">
      <c r="E121" s="50"/>
      <c r="F121" s="50"/>
      <c r="G121" s="50"/>
      <c r="H121" s="50"/>
      <c r="I121" s="50"/>
    </row>
    <row r="122" spans="5:9" x14ac:dyDescent="0.25">
      <c r="E122" s="50"/>
      <c r="F122" s="50"/>
      <c r="G122" s="50"/>
      <c r="H122" s="50"/>
      <c r="I122" s="50"/>
    </row>
    <row r="123" spans="5:9" x14ac:dyDescent="0.25">
      <c r="E123" s="50"/>
      <c r="F123" s="50"/>
      <c r="G123" s="50"/>
      <c r="H123" s="50"/>
      <c r="I123" s="50"/>
    </row>
    <row r="124" spans="5:9" x14ac:dyDescent="0.25">
      <c r="E124" s="50"/>
      <c r="F124" s="50"/>
      <c r="G124" s="50"/>
      <c r="H124" s="50"/>
      <c r="I124" s="50"/>
    </row>
    <row r="125" spans="5:9" x14ac:dyDescent="0.25">
      <c r="E125" s="50"/>
      <c r="F125" s="50"/>
      <c r="G125" s="50"/>
      <c r="H125" s="50"/>
      <c r="I125" s="50"/>
    </row>
    <row r="126" spans="5:9" x14ac:dyDescent="0.25">
      <c r="E126" s="50"/>
      <c r="F126" s="50"/>
      <c r="G126" s="50"/>
      <c r="H126" s="50"/>
      <c r="I126" s="50"/>
    </row>
    <row r="127" spans="5:9" x14ac:dyDescent="0.25">
      <c r="E127" s="50"/>
      <c r="F127" s="50"/>
      <c r="G127" s="50"/>
      <c r="H127" s="50"/>
      <c r="I127" s="50"/>
    </row>
    <row r="128" spans="5:9" x14ac:dyDescent="0.25">
      <c r="E128" s="50"/>
      <c r="F128" s="50"/>
      <c r="G128" s="50"/>
      <c r="H128" s="50"/>
      <c r="I128" s="50"/>
    </row>
    <row r="129" spans="5:9" x14ac:dyDescent="0.25">
      <c r="E129" s="50"/>
      <c r="F129" s="50"/>
      <c r="G129" s="50"/>
      <c r="H129" s="50"/>
      <c r="I129" s="50"/>
    </row>
    <row r="130" spans="5:9" x14ac:dyDescent="0.25">
      <c r="E130" s="50"/>
      <c r="F130" s="50"/>
      <c r="G130" s="50"/>
      <c r="H130" s="50"/>
      <c r="I130" s="50"/>
    </row>
    <row r="131" spans="5:9" x14ac:dyDescent="0.25">
      <c r="E131" s="50"/>
      <c r="F131" s="50"/>
      <c r="G131" s="50"/>
      <c r="H131" s="50"/>
      <c r="I131" s="50"/>
    </row>
    <row r="132" spans="5:9" x14ac:dyDescent="0.25">
      <c r="E132" s="50"/>
      <c r="F132" s="50"/>
      <c r="G132" s="50"/>
      <c r="H132" s="50"/>
      <c r="I132" s="50"/>
    </row>
    <row r="133" spans="5:9" x14ac:dyDescent="0.25">
      <c r="E133" s="50"/>
      <c r="F133" s="50"/>
      <c r="G133" s="50"/>
      <c r="H133" s="50"/>
      <c r="I133" s="50"/>
    </row>
    <row r="134" spans="5:9" x14ac:dyDescent="0.25">
      <c r="E134" s="50"/>
      <c r="F134" s="50"/>
      <c r="G134" s="50"/>
      <c r="H134" s="50"/>
      <c r="I134" s="50"/>
    </row>
    <row r="135" spans="5:9" x14ac:dyDescent="0.25">
      <c r="E135" s="50"/>
      <c r="F135" s="50"/>
      <c r="G135" s="50"/>
      <c r="H135" s="50"/>
      <c r="I135" s="50"/>
    </row>
    <row r="136" spans="5:9" x14ac:dyDescent="0.25">
      <c r="E136" s="50"/>
      <c r="F136" s="50"/>
      <c r="G136" s="50"/>
      <c r="H136" s="50"/>
      <c r="I136" s="50"/>
    </row>
    <row r="137" spans="5:9" x14ac:dyDescent="0.25">
      <c r="E137" s="50"/>
      <c r="F137" s="50"/>
      <c r="G137" s="50"/>
      <c r="H137" s="50"/>
      <c r="I137" s="50"/>
    </row>
    <row r="138" spans="5:9" x14ac:dyDescent="0.25">
      <c r="E138" s="50"/>
      <c r="F138" s="50"/>
      <c r="G138" s="50"/>
      <c r="H138" s="50"/>
      <c r="I138" s="50"/>
    </row>
    <row r="139" spans="5:9" x14ac:dyDescent="0.25">
      <c r="E139" s="50"/>
      <c r="F139" s="50"/>
      <c r="G139" s="50"/>
      <c r="H139" s="50"/>
      <c r="I139" s="50"/>
    </row>
    <row r="140" spans="5:9" x14ac:dyDescent="0.25">
      <c r="E140" s="50"/>
      <c r="F140" s="50"/>
      <c r="G140" s="50"/>
      <c r="H140" s="50"/>
      <c r="I140" s="50"/>
    </row>
    <row r="141" spans="5:9" x14ac:dyDescent="0.25">
      <c r="E141" s="50"/>
      <c r="F141" s="50"/>
      <c r="G141" s="50"/>
      <c r="H141" s="50"/>
      <c r="I141" s="50"/>
    </row>
    <row r="142" spans="5:9" x14ac:dyDescent="0.25">
      <c r="E142" s="50"/>
      <c r="F142" s="50"/>
      <c r="G142" s="50"/>
      <c r="H142" s="50"/>
      <c r="I142" s="50"/>
    </row>
    <row r="143" spans="5:9" x14ac:dyDescent="0.25">
      <c r="E143" s="50"/>
      <c r="F143" s="50"/>
      <c r="G143" s="50"/>
      <c r="H143" s="50"/>
      <c r="I143" s="50"/>
    </row>
    <row r="144" spans="5:9" x14ac:dyDescent="0.25">
      <c r="E144" s="50"/>
      <c r="F144" s="50"/>
      <c r="G144" s="50"/>
      <c r="H144" s="50"/>
      <c r="I144" s="50"/>
    </row>
    <row r="145" spans="5:9" x14ac:dyDescent="0.25">
      <c r="E145" s="50"/>
      <c r="F145" s="50"/>
      <c r="G145" s="50"/>
      <c r="H145" s="50"/>
      <c r="I145" s="50"/>
    </row>
    <row r="146" spans="5:9" x14ac:dyDescent="0.25">
      <c r="E146" s="50"/>
      <c r="F146" s="50"/>
      <c r="G146" s="50"/>
      <c r="H146" s="50"/>
      <c r="I146" s="50"/>
    </row>
    <row r="147" spans="5:9" x14ac:dyDescent="0.25">
      <c r="E147" s="50"/>
      <c r="F147" s="50"/>
      <c r="G147" s="50"/>
      <c r="H147" s="50"/>
      <c r="I147" s="50"/>
    </row>
    <row r="148" spans="5:9" x14ac:dyDescent="0.25">
      <c r="E148" s="50"/>
      <c r="F148" s="50"/>
      <c r="G148" s="50"/>
      <c r="H148" s="50"/>
      <c r="I148" s="50"/>
    </row>
    <row r="149" spans="5:9" x14ac:dyDescent="0.25">
      <c r="E149" s="50"/>
      <c r="F149" s="50"/>
      <c r="G149" s="50"/>
      <c r="H149" s="50"/>
      <c r="I149" s="50"/>
    </row>
    <row r="150" spans="5:9" x14ac:dyDescent="0.25">
      <c r="E150" s="50"/>
      <c r="F150" s="50"/>
      <c r="G150" s="50"/>
      <c r="H150" s="50"/>
      <c r="I150" s="50"/>
    </row>
    <row r="151" spans="5:9" x14ac:dyDescent="0.25">
      <c r="E151" s="50"/>
      <c r="F151" s="50"/>
      <c r="G151" s="50"/>
      <c r="H151" s="50"/>
      <c r="I151" s="50"/>
    </row>
    <row r="152" spans="5:9" x14ac:dyDescent="0.25">
      <c r="E152" s="50"/>
      <c r="F152" s="50"/>
      <c r="G152" s="50"/>
      <c r="H152" s="50"/>
      <c r="I152" s="50"/>
    </row>
    <row r="153" spans="5:9" x14ac:dyDescent="0.25">
      <c r="E153" s="50"/>
      <c r="F153" s="50"/>
      <c r="G153" s="50"/>
      <c r="H153" s="50"/>
      <c r="I153" s="50"/>
    </row>
    <row r="154" spans="5:9" x14ac:dyDescent="0.25">
      <c r="E154" s="50"/>
      <c r="F154" s="50"/>
      <c r="G154" s="50"/>
      <c r="H154" s="50"/>
      <c r="I154" s="50"/>
    </row>
    <row r="155" spans="5:9" x14ac:dyDescent="0.25">
      <c r="E155" s="50"/>
      <c r="F155" s="50"/>
      <c r="G155" s="50"/>
      <c r="H155" s="50"/>
      <c r="I155" s="50"/>
    </row>
    <row r="156" spans="5:9" x14ac:dyDescent="0.25">
      <c r="E156" s="50"/>
      <c r="F156" s="50"/>
      <c r="G156" s="50"/>
      <c r="H156" s="50"/>
      <c r="I156" s="50"/>
    </row>
    <row r="157" spans="5:9" x14ac:dyDescent="0.25">
      <c r="E157" s="50"/>
      <c r="F157" s="50"/>
      <c r="G157" s="50"/>
      <c r="H157" s="50"/>
      <c r="I157" s="50"/>
    </row>
    <row r="158" spans="5:9" x14ac:dyDescent="0.25">
      <c r="E158" s="50"/>
      <c r="F158" s="50"/>
      <c r="G158" s="50"/>
      <c r="H158" s="50"/>
      <c r="I158" s="50"/>
    </row>
    <row r="159" spans="5:9" x14ac:dyDescent="0.25">
      <c r="E159" s="50"/>
      <c r="F159" s="50"/>
      <c r="G159" s="50"/>
      <c r="H159" s="50"/>
      <c r="I159" s="50"/>
    </row>
    <row r="160" spans="5:9" x14ac:dyDescent="0.25">
      <c r="E160" s="50"/>
      <c r="F160" s="50"/>
      <c r="G160" s="50"/>
      <c r="H160" s="50"/>
      <c r="I160" s="50"/>
    </row>
    <row r="161" spans="5:9" x14ac:dyDescent="0.25">
      <c r="E161" s="50"/>
      <c r="F161" s="50"/>
      <c r="G161" s="50"/>
      <c r="H161" s="50"/>
      <c r="I161" s="50"/>
    </row>
    <row r="162" spans="5:9" x14ac:dyDescent="0.25">
      <c r="E162" s="50"/>
      <c r="F162" s="50"/>
      <c r="G162" s="50"/>
      <c r="H162" s="50"/>
      <c r="I162" s="50"/>
    </row>
    <row r="163" spans="5:9" x14ac:dyDescent="0.25">
      <c r="E163" s="50"/>
      <c r="F163" s="50"/>
      <c r="G163" s="50"/>
      <c r="H163" s="50"/>
      <c r="I163" s="50"/>
    </row>
    <row r="164" spans="5:9" x14ac:dyDescent="0.25">
      <c r="E164" s="50"/>
      <c r="F164" s="50"/>
      <c r="G164" s="50"/>
      <c r="H164" s="50"/>
      <c r="I164" s="50"/>
    </row>
    <row r="165" spans="5:9" x14ac:dyDescent="0.25">
      <c r="E165" s="50"/>
      <c r="F165" s="50"/>
      <c r="G165" s="50"/>
      <c r="H165" s="50"/>
      <c r="I165" s="50"/>
    </row>
    <row r="166" spans="5:9" x14ac:dyDescent="0.25">
      <c r="E166" s="50"/>
      <c r="F166" s="50"/>
      <c r="G166" s="50"/>
      <c r="H166" s="50"/>
      <c r="I166" s="50"/>
    </row>
    <row r="167" spans="5:9" x14ac:dyDescent="0.25">
      <c r="E167" s="50"/>
      <c r="F167" s="50"/>
      <c r="G167" s="50"/>
      <c r="H167" s="50"/>
      <c r="I167" s="50"/>
    </row>
    <row r="168" spans="5:9" x14ac:dyDescent="0.25">
      <c r="E168" s="50"/>
      <c r="F168" s="50"/>
      <c r="G168" s="50"/>
      <c r="H168" s="50"/>
      <c r="I168" s="50"/>
    </row>
    <row r="169" spans="5:9" x14ac:dyDescent="0.25">
      <c r="E169" s="50"/>
      <c r="F169" s="50"/>
      <c r="G169" s="50"/>
      <c r="H169" s="50"/>
      <c r="I169" s="50"/>
    </row>
    <row r="170" spans="5:9" x14ac:dyDescent="0.25">
      <c r="E170" s="50"/>
      <c r="F170" s="50"/>
      <c r="G170" s="50"/>
      <c r="H170" s="50"/>
      <c r="I170" s="50"/>
    </row>
    <row r="171" spans="5:9" x14ac:dyDescent="0.25">
      <c r="E171" s="50"/>
      <c r="F171" s="50"/>
      <c r="G171" s="50"/>
      <c r="H171" s="50"/>
      <c r="I171" s="50"/>
    </row>
    <row r="172" spans="5:9" x14ac:dyDescent="0.25">
      <c r="E172" s="50"/>
      <c r="F172" s="50"/>
      <c r="G172" s="50"/>
      <c r="H172" s="50"/>
      <c r="I172" s="50"/>
    </row>
    <row r="173" spans="5:9" x14ac:dyDescent="0.25">
      <c r="E173" s="50"/>
      <c r="F173" s="50"/>
      <c r="G173" s="50"/>
      <c r="H173" s="50"/>
      <c r="I173" s="50"/>
    </row>
    <row r="174" spans="5:9" x14ac:dyDescent="0.25">
      <c r="E174" s="50"/>
      <c r="F174" s="50"/>
      <c r="G174" s="50"/>
      <c r="H174" s="50"/>
      <c r="I174" s="50"/>
    </row>
    <row r="175" spans="5:9" x14ac:dyDescent="0.25">
      <c r="E175" s="50"/>
      <c r="F175" s="50"/>
      <c r="G175" s="50"/>
      <c r="H175" s="50"/>
      <c r="I175" s="50"/>
    </row>
    <row r="176" spans="5:9" x14ac:dyDescent="0.25">
      <c r="E176" s="50"/>
      <c r="F176" s="50"/>
      <c r="G176" s="50"/>
      <c r="H176" s="50"/>
      <c r="I176" s="50"/>
    </row>
    <row r="177" spans="5:9" x14ac:dyDescent="0.25">
      <c r="E177" s="50"/>
      <c r="F177" s="50"/>
      <c r="G177" s="50"/>
      <c r="H177" s="50"/>
      <c r="I177" s="50"/>
    </row>
    <row r="178" spans="5:9" x14ac:dyDescent="0.25">
      <c r="E178" s="50"/>
      <c r="F178" s="50"/>
      <c r="G178" s="50"/>
      <c r="H178" s="50"/>
      <c r="I178" s="50"/>
    </row>
    <row r="179" spans="5:9" x14ac:dyDescent="0.25">
      <c r="E179" s="50"/>
      <c r="F179" s="50"/>
      <c r="G179" s="50"/>
      <c r="H179" s="50"/>
      <c r="I179" s="50"/>
    </row>
    <row r="180" spans="5:9" x14ac:dyDescent="0.25">
      <c r="E180" s="50"/>
      <c r="F180" s="50"/>
      <c r="G180" s="50"/>
      <c r="H180" s="50"/>
      <c r="I180" s="50"/>
    </row>
    <row r="181" spans="5:9" x14ac:dyDescent="0.25">
      <c r="E181" s="50"/>
      <c r="F181" s="50"/>
      <c r="G181" s="50"/>
      <c r="H181" s="50"/>
      <c r="I181" s="50"/>
    </row>
    <row r="182" spans="5:9" x14ac:dyDescent="0.25">
      <c r="E182" s="50"/>
      <c r="F182" s="50"/>
      <c r="G182" s="50"/>
      <c r="H182" s="50"/>
      <c r="I182" s="50"/>
    </row>
    <row r="183" spans="5:9" x14ac:dyDescent="0.25">
      <c r="E183" s="50"/>
      <c r="F183" s="50"/>
      <c r="G183" s="50"/>
      <c r="H183" s="50"/>
      <c r="I183" s="50"/>
    </row>
    <row r="184" spans="5:9" x14ac:dyDescent="0.25">
      <c r="E184" s="50"/>
      <c r="F184" s="50"/>
      <c r="G184" s="50"/>
      <c r="H184" s="50"/>
      <c r="I184" s="50"/>
    </row>
    <row r="185" spans="5:9" x14ac:dyDescent="0.25">
      <c r="E185" s="50"/>
      <c r="F185" s="50"/>
      <c r="G185" s="50"/>
      <c r="H185" s="50"/>
      <c r="I185" s="50"/>
    </row>
    <row r="186" spans="5:9" x14ac:dyDescent="0.25">
      <c r="E186" s="50"/>
      <c r="F186" s="50"/>
      <c r="G186" s="50"/>
      <c r="H186" s="50"/>
      <c r="I186" s="50"/>
    </row>
    <row r="187" spans="5:9" x14ac:dyDescent="0.25">
      <c r="E187" s="50"/>
      <c r="F187" s="50"/>
      <c r="G187" s="50"/>
      <c r="H187" s="50"/>
      <c r="I187" s="50"/>
    </row>
    <row r="188" spans="5:9" x14ac:dyDescent="0.25">
      <c r="E188" s="50"/>
      <c r="F188" s="50"/>
      <c r="G188" s="50"/>
      <c r="H188" s="50"/>
      <c r="I188" s="50"/>
    </row>
    <row r="189" spans="5:9" x14ac:dyDescent="0.25">
      <c r="E189" s="50"/>
      <c r="F189" s="50"/>
      <c r="G189" s="50"/>
      <c r="H189" s="50"/>
      <c r="I189" s="50"/>
    </row>
    <row r="190" spans="5:9" x14ac:dyDescent="0.25">
      <c r="E190" s="50"/>
      <c r="F190" s="50"/>
      <c r="G190" s="50"/>
      <c r="H190" s="50"/>
      <c r="I190" s="50"/>
    </row>
    <row r="191" spans="5:9" x14ac:dyDescent="0.25">
      <c r="E191" s="50"/>
      <c r="F191" s="50"/>
      <c r="G191" s="50"/>
      <c r="H191" s="50"/>
      <c r="I191" s="50"/>
    </row>
    <row r="192" spans="5:9" x14ac:dyDescent="0.25">
      <c r="E192" s="50"/>
      <c r="F192" s="50"/>
      <c r="G192" s="50"/>
      <c r="H192" s="50"/>
      <c r="I192" s="50"/>
    </row>
    <row r="193" spans="5:9" x14ac:dyDescent="0.25">
      <c r="E193" s="50"/>
      <c r="F193" s="50"/>
      <c r="G193" s="50"/>
      <c r="H193" s="50"/>
      <c r="I193" s="50"/>
    </row>
    <row r="194" spans="5:9" x14ac:dyDescent="0.25">
      <c r="E194" s="50"/>
      <c r="F194" s="50"/>
      <c r="G194" s="50"/>
      <c r="H194" s="50"/>
      <c r="I194" s="50"/>
    </row>
    <row r="195" spans="5:9" x14ac:dyDescent="0.25">
      <c r="E195" s="50"/>
      <c r="F195" s="50"/>
      <c r="G195" s="50"/>
      <c r="H195" s="50"/>
      <c r="I195" s="50"/>
    </row>
    <row r="196" spans="5:9" x14ac:dyDescent="0.25">
      <c r="E196" s="50"/>
      <c r="F196" s="50"/>
      <c r="G196" s="50"/>
      <c r="H196" s="50"/>
      <c r="I196" s="50"/>
    </row>
    <row r="197" spans="5:9" x14ac:dyDescent="0.25">
      <c r="E197" s="50"/>
      <c r="F197" s="50"/>
      <c r="G197" s="50"/>
      <c r="H197" s="50"/>
      <c r="I197" s="50"/>
    </row>
    <row r="198" spans="5:9" x14ac:dyDescent="0.25">
      <c r="E198" s="50"/>
      <c r="F198" s="50"/>
      <c r="G198" s="50"/>
      <c r="H198" s="50"/>
      <c r="I198" s="50"/>
    </row>
    <row r="199" spans="5:9" x14ac:dyDescent="0.25">
      <c r="E199" s="50"/>
      <c r="F199" s="50"/>
      <c r="G199" s="50"/>
      <c r="H199" s="50"/>
      <c r="I199" s="50"/>
    </row>
    <row r="200" spans="5:9" x14ac:dyDescent="0.25">
      <c r="E200" s="50"/>
      <c r="F200" s="50"/>
      <c r="G200" s="50"/>
      <c r="H200" s="50"/>
      <c r="I200" s="50"/>
    </row>
    <row r="201" spans="5:9" x14ac:dyDescent="0.25">
      <c r="E201" s="50"/>
      <c r="F201" s="50"/>
      <c r="G201" s="50"/>
      <c r="H201" s="50"/>
      <c r="I201" s="50"/>
    </row>
    <row r="202" spans="5:9" x14ac:dyDescent="0.25">
      <c r="E202" s="50"/>
      <c r="F202" s="50"/>
      <c r="G202" s="50"/>
      <c r="H202" s="50"/>
      <c r="I202" s="50"/>
    </row>
    <row r="203" spans="5:9" x14ac:dyDescent="0.25">
      <c r="E203" s="50"/>
      <c r="F203" s="50"/>
      <c r="G203" s="50"/>
      <c r="H203" s="50"/>
      <c r="I203" s="50"/>
    </row>
    <row r="204" spans="5:9" x14ac:dyDescent="0.25">
      <c r="E204" s="50"/>
      <c r="F204" s="50"/>
      <c r="G204" s="50"/>
      <c r="H204" s="50"/>
      <c r="I204" s="50"/>
    </row>
    <row r="205" spans="5:9" x14ac:dyDescent="0.25">
      <c r="E205" s="50"/>
      <c r="F205" s="50"/>
      <c r="G205" s="50"/>
      <c r="H205" s="50"/>
      <c r="I205" s="50"/>
    </row>
  </sheetData>
  <sheetProtection algorithmName="SHA-512" hashValue="4oo2i5YSsv76ipWB68oF4S1EgKuL0eWiPA8eeDmaite3SOwj8OBEIdS8lfgsPQJTPod/Z96C/F49f9/Zcv3fGg==" saltValue="2F2MXWP5MCbMGv4lsrrPsw==" spinCount="100000" sheet="1" objects="1" scenarios="1"/>
  <phoneticPr fontId="8" type="noConversion"/>
  <printOptions horizontalCentered="1"/>
  <pageMargins left="0.25" right="0.25" top="0.75" bottom="0.5" header="0.5" footer="0.5"/>
  <pageSetup scale="88" fitToWidth="6" orientation="landscape" horizontalDpi="1200" verticalDpi="1200" r:id="rId1"/>
  <headerFooter>
    <oddFooter>&amp;R&amp;A, Year &amp;P</oddFooter>
  </headerFooter>
  <colBreaks count="4" manualBreakCount="4">
    <brk id="22" min="1" max="48" man="1"/>
    <brk id="34" min="1" max="48" man="1"/>
    <brk id="46" min="1" max="48" man="1"/>
    <brk id="58" min="1" max="4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7A815-B813-43C0-8630-D85674310A6C}">
  <sheetPr codeName="Sheet6">
    <tabColor theme="8" tint="0.59999389629810485"/>
  </sheetPr>
  <dimension ref="A1:BW273"/>
  <sheetViews>
    <sheetView showGridLines="0" showRowColHeaders="0" showZeros="0" zoomScaleNormal="100" zoomScaleSheetLayoutView="55" workbookViewId="0">
      <pane xSplit="3" ySplit="4" topLeftCell="D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8.88671875" defaultRowHeight="12.6" x14ac:dyDescent="0.25"/>
  <cols>
    <col min="1" max="1" width="5.5546875" style="46" customWidth="1"/>
    <col min="2" max="2" width="24.6640625" style="46" customWidth="1"/>
    <col min="3" max="4" width="1.109375" style="48" customWidth="1"/>
    <col min="5" max="5" width="7.21875" style="48" customWidth="1"/>
    <col min="6" max="9" width="7.21875" style="48" customWidth="1" collapsed="1"/>
    <col min="10" max="10" width="2.21875" style="48" customWidth="1"/>
    <col min="11" max="21" width="7.77734375" style="48" customWidth="1"/>
    <col min="22" max="22" width="7.77734375" style="81" customWidth="1"/>
    <col min="23" max="33" width="7.77734375" style="48" customWidth="1"/>
    <col min="34" max="34" width="7.77734375" style="81" customWidth="1" collapsed="1"/>
    <col min="35" max="45" width="7.77734375" style="48" customWidth="1"/>
    <col min="46" max="46" width="7.77734375" style="81" customWidth="1" collapsed="1"/>
    <col min="47" max="57" width="7.77734375" style="48" customWidth="1"/>
    <col min="58" max="58" width="7.77734375" style="81" customWidth="1" collapsed="1"/>
    <col min="59" max="69" width="7.77734375" style="48" customWidth="1"/>
    <col min="70" max="70" width="7.77734375" style="81" customWidth="1" collapsed="1"/>
    <col min="71" max="71" width="5.5546875" style="50" customWidth="1" collapsed="1"/>
    <col min="72" max="72" width="2" style="47" bestFit="1" customWidth="1"/>
    <col min="73" max="73" width="17.6640625" style="46" customWidth="1"/>
    <col min="74" max="75" width="17.6640625" style="50" customWidth="1"/>
    <col min="76" max="16384" width="8.88671875" style="46"/>
  </cols>
  <sheetData>
    <row r="1" spans="1:75" s="30" customFormat="1" ht="30" customHeight="1" x14ac:dyDescent="0.25">
      <c r="A1" s="27"/>
      <c r="B1" s="27"/>
      <c r="C1" s="88"/>
      <c r="D1" s="88"/>
      <c r="E1" s="28"/>
      <c r="F1" s="28"/>
      <c r="G1" s="28"/>
      <c r="H1" s="28"/>
      <c r="I1" s="28"/>
      <c r="J1" s="88"/>
      <c r="K1" s="8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8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8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8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8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9"/>
      <c r="BT1" s="29"/>
      <c r="BV1" s="29"/>
      <c r="BW1" s="29"/>
    </row>
    <row r="2" spans="1:75" s="30" customFormat="1" ht="6" customHeight="1" x14ac:dyDescent="0.25">
      <c r="C2" s="28"/>
      <c r="D2" s="88"/>
      <c r="E2" s="28"/>
      <c r="F2" s="28"/>
      <c r="G2" s="28"/>
      <c r="H2" s="28"/>
      <c r="I2" s="28"/>
      <c r="J2" s="88"/>
      <c r="K2" s="315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315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315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315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315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9"/>
      <c r="BT2" s="29"/>
      <c r="BV2" s="29"/>
      <c r="BW2" s="29"/>
    </row>
    <row r="3" spans="1:75" s="30" customFormat="1" ht="18" customHeight="1" x14ac:dyDescent="0.25">
      <c r="A3" s="27"/>
      <c r="B3" s="27"/>
      <c r="C3" s="27"/>
      <c r="E3" s="35" t="s">
        <v>143</v>
      </c>
      <c r="F3" s="36" t="s">
        <v>144</v>
      </c>
      <c r="G3" s="36" t="s">
        <v>145</v>
      </c>
      <c r="H3" s="36" t="s">
        <v>146</v>
      </c>
      <c r="I3" s="37" t="s">
        <v>148</v>
      </c>
      <c r="J3" s="28"/>
      <c r="K3" s="38">
        <v>1</v>
      </c>
      <c r="L3" s="39">
        <v>2</v>
      </c>
      <c r="M3" s="39">
        <v>3</v>
      </c>
      <c r="N3" s="39">
        <v>4</v>
      </c>
      <c r="O3" s="39">
        <v>5</v>
      </c>
      <c r="P3" s="39">
        <v>6</v>
      </c>
      <c r="Q3" s="39">
        <v>7</v>
      </c>
      <c r="R3" s="39">
        <v>8</v>
      </c>
      <c r="S3" s="39">
        <v>9</v>
      </c>
      <c r="T3" s="39">
        <v>10</v>
      </c>
      <c r="U3" s="40">
        <v>11</v>
      </c>
      <c r="V3" s="41">
        <v>12</v>
      </c>
      <c r="W3" s="38">
        <v>13</v>
      </c>
      <c r="X3" s="39">
        <v>14</v>
      </c>
      <c r="Y3" s="39">
        <v>15</v>
      </c>
      <c r="Z3" s="39">
        <v>16</v>
      </c>
      <c r="AA3" s="39">
        <v>17</v>
      </c>
      <c r="AB3" s="39">
        <v>18</v>
      </c>
      <c r="AC3" s="39">
        <v>19</v>
      </c>
      <c r="AD3" s="39">
        <v>20</v>
      </c>
      <c r="AE3" s="39">
        <v>21</v>
      </c>
      <c r="AF3" s="39">
        <v>22</v>
      </c>
      <c r="AG3" s="39">
        <v>23</v>
      </c>
      <c r="AH3" s="41">
        <v>24</v>
      </c>
      <c r="AI3" s="38">
        <v>25</v>
      </c>
      <c r="AJ3" s="39">
        <v>26</v>
      </c>
      <c r="AK3" s="39">
        <v>27</v>
      </c>
      <c r="AL3" s="39">
        <v>28</v>
      </c>
      <c r="AM3" s="39">
        <v>29</v>
      </c>
      <c r="AN3" s="39">
        <v>30</v>
      </c>
      <c r="AO3" s="39">
        <v>31</v>
      </c>
      <c r="AP3" s="39">
        <v>32</v>
      </c>
      <c r="AQ3" s="39">
        <v>33</v>
      </c>
      <c r="AR3" s="39">
        <v>34</v>
      </c>
      <c r="AS3" s="39">
        <v>35</v>
      </c>
      <c r="AT3" s="41">
        <v>36</v>
      </c>
      <c r="AU3" s="38">
        <v>37</v>
      </c>
      <c r="AV3" s="39">
        <v>38</v>
      </c>
      <c r="AW3" s="39">
        <v>39</v>
      </c>
      <c r="AX3" s="39">
        <v>40</v>
      </c>
      <c r="AY3" s="39">
        <v>41</v>
      </c>
      <c r="AZ3" s="39">
        <v>42</v>
      </c>
      <c r="BA3" s="39">
        <v>43</v>
      </c>
      <c r="BB3" s="39">
        <v>44</v>
      </c>
      <c r="BC3" s="39">
        <v>45</v>
      </c>
      <c r="BD3" s="39">
        <v>46</v>
      </c>
      <c r="BE3" s="39">
        <v>47</v>
      </c>
      <c r="BF3" s="41">
        <v>48</v>
      </c>
      <c r="BG3" s="38">
        <v>49</v>
      </c>
      <c r="BH3" s="39">
        <v>50</v>
      </c>
      <c r="BI3" s="39">
        <v>51</v>
      </c>
      <c r="BJ3" s="39">
        <v>52</v>
      </c>
      <c r="BK3" s="39">
        <v>53</v>
      </c>
      <c r="BL3" s="39">
        <v>54</v>
      </c>
      <c r="BM3" s="39">
        <v>55</v>
      </c>
      <c r="BN3" s="39">
        <v>56</v>
      </c>
      <c r="BO3" s="39">
        <v>57</v>
      </c>
      <c r="BP3" s="39">
        <v>58</v>
      </c>
      <c r="BQ3" s="39">
        <v>59</v>
      </c>
      <c r="BR3" s="41">
        <v>60</v>
      </c>
      <c r="BS3" s="29"/>
      <c r="BT3" s="316"/>
      <c r="BV3" s="29"/>
      <c r="BW3" s="29"/>
    </row>
    <row r="4" spans="1:75" x14ac:dyDescent="0.25">
      <c r="B4" s="286" t="s">
        <v>175</v>
      </c>
      <c r="C4" s="46"/>
      <c r="D4" s="46"/>
      <c r="E4" s="47"/>
      <c r="F4" s="47"/>
      <c r="G4" s="47"/>
      <c r="H4" s="47"/>
      <c r="I4" s="47"/>
      <c r="V4" s="49"/>
      <c r="AH4" s="49"/>
      <c r="AT4" s="49"/>
      <c r="BF4" s="49"/>
      <c r="BR4" s="49"/>
      <c r="BV4" s="46"/>
      <c r="BW4" s="46"/>
    </row>
    <row r="5" spans="1:75" ht="3.6" customHeight="1" x14ac:dyDescent="0.25">
      <c r="C5" s="46"/>
      <c r="D5" s="46"/>
      <c r="E5" s="47"/>
      <c r="F5" s="47"/>
      <c r="G5" s="47"/>
      <c r="H5" s="47"/>
      <c r="I5" s="47"/>
      <c r="V5" s="49"/>
      <c r="AH5" s="49"/>
      <c r="AT5" s="49"/>
      <c r="BF5" s="49"/>
      <c r="BR5" s="49"/>
      <c r="BV5" s="46"/>
      <c r="BW5" s="46"/>
    </row>
    <row r="6" spans="1:75" x14ac:dyDescent="0.25">
      <c r="B6" s="317" t="str">
        <f>Drivers!$D$25</f>
        <v>Product 1</v>
      </c>
      <c r="C6" s="46"/>
      <c r="D6" s="46"/>
      <c r="E6" s="53">
        <f t="shared" ref="E6:E16" si="0">SUM(K6:V6)</f>
        <v>300</v>
      </c>
      <c r="F6" s="53">
        <f t="shared" ref="F6:F16" si="1">SUM(W6:AH6)</f>
        <v>301.49999999999994</v>
      </c>
      <c r="G6" s="53">
        <f t="shared" ref="G6:G15" si="2">SUM(AI6:AT6)</f>
        <v>303.00749999999988</v>
      </c>
      <c r="H6" s="53">
        <f t="shared" ref="H6:H15" si="3">SUM(AU6:BF6)</f>
        <v>304.52253749999988</v>
      </c>
      <c r="I6" s="53">
        <f t="shared" ref="I6:I15" si="4">SUM(BG6:BR6)</f>
        <v>306.04515018749987</v>
      </c>
      <c r="K6" s="54">
        <f>(1+Drivers!$G25)^INT((Income!K$3-1)/12) * (Drivers!$F25/12)</f>
        <v>25</v>
      </c>
      <c r="L6" s="237">
        <f>(1+Drivers!$G25)^INT((Income!L$3-1)/12) * (Drivers!$F25/12)</f>
        <v>25</v>
      </c>
      <c r="M6" s="237">
        <f>(1+Drivers!$G25)^INT((Income!M$3-1)/12) * (Drivers!$F25/12)</f>
        <v>25</v>
      </c>
      <c r="N6" s="237">
        <f>(1+Drivers!$G25)^INT((Income!N$3-1)/12) * (Drivers!$F25/12)</f>
        <v>25</v>
      </c>
      <c r="O6" s="237">
        <f>(1+Drivers!$G25)^INT((Income!O$3-1)/12) * (Drivers!$F25/12)</f>
        <v>25</v>
      </c>
      <c r="P6" s="237">
        <f>(1+Drivers!$G25)^INT((Income!P$3-1)/12) * (Drivers!$F25/12)</f>
        <v>25</v>
      </c>
      <c r="Q6" s="237">
        <f>(1+Drivers!$G25)^INT((Income!Q$3-1)/12) * (Drivers!$F25/12)</f>
        <v>25</v>
      </c>
      <c r="R6" s="237">
        <f>(1+Drivers!$G25)^INT((Income!R$3-1)/12) * (Drivers!$F25/12)</f>
        <v>25</v>
      </c>
      <c r="S6" s="237">
        <f>(1+Drivers!$G25)^INT((Income!S$3-1)/12) * (Drivers!$F25/12)</f>
        <v>25</v>
      </c>
      <c r="T6" s="237">
        <f>(1+Drivers!$G25)^INT((Income!T$3-1)/12) * (Drivers!$F25/12)</f>
        <v>25</v>
      </c>
      <c r="U6" s="237">
        <f>(1+Drivers!$G25)^INT((Income!U$3-1)/12) * (Drivers!$F25/12)</f>
        <v>25</v>
      </c>
      <c r="V6" s="308">
        <f>(1+Drivers!$G25)^INT((Income!V$3-1)/12) * (Drivers!$F25/12)</f>
        <v>25</v>
      </c>
      <c r="W6" s="54">
        <f>(1+Drivers!$G25)^INT((Income!W$3-1)/12) * (Drivers!$F25/12)</f>
        <v>25.124999999999996</v>
      </c>
      <c r="X6" s="237">
        <f>(1+Drivers!$G25)^INT((Income!X$3-1)/12) * (Drivers!$F25/12)</f>
        <v>25.124999999999996</v>
      </c>
      <c r="Y6" s="237">
        <f>(1+Drivers!$G25)^INT((Income!Y$3-1)/12) * (Drivers!$F25/12)</f>
        <v>25.124999999999996</v>
      </c>
      <c r="Z6" s="237">
        <f>(1+Drivers!$G25)^INT((Income!Z$3-1)/12) * (Drivers!$F25/12)</f>
        <v>25.124999999999996</v>
      </c>
      <c r="AA6" s="237">
        <f>(1+Drivers!$G25)^INT((Income!AA$3-1)/12) * (Drivers!$F25/12)</f>
        <v>25.124999999999996</v>
      </c>
      <c r="AB6" s="237">
        <f>(1+Drivers!$G25)^INT((Income!AB$3-1)/12) * (Drivers!$F25/12)</f>
        <v>25.124999999999996</v>
      </c>
      <c r="AC6" s="237">
        <f>(1+Drivers!$G25)^INT((Income!AC$3-1)/12) * (Drivers!$F25/12)</f>
        <v>25.124999999999996</v>
      </c>
      <c r="AD6" s="237">
        <f>(1+Drivers!$G25)^INT((Income!AD$3-1)/12) * (Drivers!$F25/12)</f>
        <v>25.124999999999996</v>
      </c>
      <c r="AE6" s="237">
        <f>(1+Drivers!$G25)^INT((Income!AE$3-1)/12) * (Drivers!$F25/12)</f>
        <v>25.124999999999996</v>
      </c>
      <c r="AF6" s="237">
        <f>(1+Drivers!$G25)^INT((Income!AF$3-1)/12) * (Drivers!$F25/12)</f>
        <v>25.124999999999996</v>
      </c>
      <c r="AG6" s="237">
        <f>(1+Drivers!$G25)^INT((Income!AG$3-1)/12) * (Drivers!$F25/12)</f>
        <v>25.124999999999996</v>
      </c>
      <c r="AH6" s="308">
        <f>(1+Drivers!$G25)^INT((Income!AH$3-1)/12) * (Drivers!$F25/12)</f>
        <v>25.124999999999996</v>
      </c>
      <c r="AI6" s="54">
        <f>(1+Drivers!$G25)^INT((Income!AI$3-1)/12) * (Drivers!$F25/12)</f>
        <v>25.250624999999992</v>
      </c>
      <c r="AJ6" s="237">
        <f>(1+Drivers!$G25)^INT((Income!AJ$3-1)/12) * (Drivers!$F25/12)</f>
        <v>25.250624999999992</v>
      </c>
      <c r="AK6" s="237">
        <f>(1+Drivers!$G25)^INT((Income!AK$3-1)/12) * (Drivers!$F25/12)</f>
        <v>25.250624999999992</v>
      </c>
      <c r="AL6" s="237">
        <f>(1+Drivers!$G25)^INT((Income!AL$3-1)/12) * (Drivers!$F25/12)</f>
        <v>25.250624999999992</v>
      </c>
      <c r="AM6" s="237">
        <f>(1+Drivers!$G25)^INT((Income!AM$3-1)/12) * (Drivers!$F25/12)</f>
        <v>25.250624999999992</v>
      </c>
      <c r="AN6" s="237">
        <f>(1+Drivers!$G25)^INT((Income!AN$3-1)/12) * (Drivers!$F25/12)</f>
        <v>25.250624999999992</v>
      </c>
      <c r="AO6" s="237">
        <f>(1+Drivers!$G25)^INT((Income!AO$3-1)/12) * (Drivers!$F25/12)</f>
        <v>25.250624999999992</v>
      </c>
      <c r="AP6" s="237">
        <f>(1+Drivers!$G25)^INT((Income!AP$3-1)/12) * (Drivers!$F25/12)</f>
        <v>25.250624999999992</v>
      </c>
      <c r="AQ6" s="237">
        <f>(1+Drivers!$G25)^INT((Income!AQ$3-1)/12) * (Drivers!$F25/12)</f>
        <v>25.250624999999992</v>
      </c>
      <c r="AR6" s="237">
        <f>(1+Drivers!$G25)^INT((Income!AR$3-1)/12) * (Drivers!$F25/12)</f>
        <v>25.250624999999992</v>
      </c>
      <c r="AS6" s="237">
        <f>(1+Drivers!$G25)^INT((Income!AS$3-1)/12) * (Drivers!$F25/12)</f>
        <v>25.250624999999992</v>
      </c>
      <c r="AT6" s="308">
        <f>(1+Drivers!$G25)^INT((Income!AT$3-1)/12) * (Drivers!$F25/12)</f>
        <v>25.250624999999992</v>
      </c>
      <c r="AU6" s="54">
        <f>(1+Drivers!$G25)^INT((Income!AU$3-1)/12) * (Drivers!$F25/12)</f>
        <v>25.37687812499999</v>
      </c>
      <c r="AV6" s="237">
        <f>(1+Drivers!$G25)^INT((Income!AV$3-1)/12) * (Drivers!$F25/12)</f>
        <v>25.37687812499999</v>
      </c>
      <c r="AW6" s="237">
        <f>(1+Drivers!$G25)^INT((Income!AW$3-1)/12) * (Drivers!$F25/12)</f>
        <v>25.37687812499999</v>
      </c>
      <c r="AX6" s="237">
        <f>(1+Drivers!$G25)^INT((Income!AX$3-1)/12) * (Drivers!$F25/12)</f>
        <v>25.37687812499999</v>
      </c>
      <c r="AY6" s="237">
        <f>(1+Drivers!$G25)^INT((Income!AY$3-1)/12) * (Drivers!$F25/12)</f>
        <v>25.37687812499999</v>
      </c>
      <c r="AZ6" s="237">
        <f>(1+Drivers!$G25)^INT((Income!AZ$3-1)/12) * (Drivers!$F25/12)</f>
        <v>25.37687812499999</v>
      </c>
      <c r="BA6" s="237">
        <f>(1+Drivers!$G25)^INT((Income!BA$3-1)/12) * (Drivers!$F25/12)</f>
        <v>25.37687812499999</v>
      </c>
      <c r="BB6" s="237">
        <f>(1+Drivers!$G25)^INT((Income!BB$3-1)/12) * (Drivers!$F25/12)</f>
        <v>25.37687812499999</v>
      </c>
      <c r="BC6" s="237">
        <f>(1+Drivers!$G25)^INT((Income!BC$3-1)/12) * (Drivers!$F25/12)</f>
        <v>25.37687812499999</v>
      </c>
      <c r="BD6" s="237">
        <f>(1+Drivers!$G25)^INT((Income!BD$3-1)/12) * (Drivers!$F25/12)</f>
        <v>25.37687812499999</v>
      </c>
      <c r="BE6" s="237">
        <f>(1+Drivers!$G25)^INT((Income!BE$3-1)/12) * (Drivers!$F25/12)</f>
        <v>25.37687812499999</v>
      </c>
      <c r="BF6" s="308">
        <f>(1+Drivers!$G25)^INT((Income!BF$3-1)/12) * (Drivers!$F25/12)</f>
        <v>25.37687812499999</v>
      </c>
      <c r="BG6" s="54">
        <f>(1+Drivers!$G25)^INT((Income!BG$3-1)/12) * (Drivers!$F25/12)</f>
        <v>25.503762515624985</v>
      </c>
      <c r="BH6" s="237">
        <f>(1+Drivers!$G25)^INT((Income!BH$3-1)/12) * (Drivers!$F25/12)</f>
        <v>25.503762515624985</v>
      </c>
      <c r="BI6" s="237">
        <f>(1+Drivers!$G25)^INT((Income!BI$3-1)/12) * (Drivers!$F25/12)</f>
        <v>25.503762515624985</v>
      </c>
      <c r="BJ6" s="237">
        <f>(1+Drivers!$G25)^INT((Income!BJ$3-1)/12) * (Drivers!$F25/12)</f>
        <v>25.503762515624985</v>
      </c>
      <c r="BK6" s="237">
        <f>(1+Drivers!$G25)^INT((Income!BK$3-1)/12) * (Drivers!$F25/12)</f>
        <v>25.503762515624985</v>
      </c>
      <c r="BL6" s="237">
        <f>(1+Drivers!$G25)^INT((Income!BL$3-1)/12) * (Drivers!$F25/12)</f>
        <v>25.503762515624985</v>
      </c>
      <c r="BM6" s="237">
        <f>(1+Drivers!$G25)^INT((Income!BM$3-1)/12) * (Drivers!$F25/12)</f>
        <v>25.503762515624985</v>
      </c>
      <c r="BN6" s="237">
        <f>(1+Drivers!$G25)^INT((Income!BN$3-1)/12) * (Drivers!$F25/12)</f>
        <v>25.503762515624985</v>
      </c>
      <c r="BO6" s="237">
        <f>(1+Drivers!$G25)^INT((Income!BO$3-1)/12) * (Drivers!$F25/12)</f>
        <v>25.503762515624985</v>
      </c>
      <c r="BP6" s="237">
        <f>(1+Drivers!$G25)^INT((Income!BP$3-1)/12) * (Drivers!$F25/12)</f>
        <v>25.503762515624985</v>
      </c>
      <c r="BQ6" s="237">
        <f>(1+Drivers!$G25)^INT((Income!BQ$3-1)/12) * (Drivers!$F25/12)</f>
        <v>25.503762515624985</v>
      </c>
      <c r="BR6" s="308">
        <f>(1+Drivers!$G25)^INT((Income!BR$3-1)/12) * (Drivers!$F25/12)</f>
        <v>25.503762515624985</v>
      </c>
      <c r="BS6" s="46"/>
      <c r="BT6" s="318"/>
      <c r="BU6" s="50"/>
      <c r="BW6" s="46"/>
    </row>
    <row r="7" spans="1:75" x14ac:dyDescent="0.25">
      <c r="B7" s="290" t="str">
        <f>Drivers!$D$26</f>
        <v>Product 2</v>
      </c>
      <c r="C7" s="46"/>
      <c r="D7" s="46"/>
      <c r="E7" s="59">
        <f t="shared" si="0"/>
        <v>250.00000000000003</v>
      </c>
      <c r="F7" s="59">
        <f t="shared" si="1"/>
        <v>252.49999999999991</v>
      </c>
      <c r="G7" s="59">
        <f t="shared" si="2"/>
        <v>255.02499999999998</v>
      </c>
      <c r="H7" s="59">
        <f t="shared" si="3"/>
        <v>257.57525000000004</v>
      </c>
      <c r="I7" s="59">
        <f t="shared" si="4"/>
        <v>260.15100250000006</v>
      </c>
      <c r="K7" s="60">
        <f>(1+Drivers!$G26)^INT((Income!K$3-1)/12) * (Drivers!$F26/12)</f>
        <v>20.833333333333332</v>
      </c>
      <c r="L7" s="245">
        <f>(1+Drivers!$G26)^INT((Income!L$3-1)/12) * (Drivers!$F26/12)</f>
        <v>20.833333333333332</v>
      </c>
      <c r="M7" s="245">
        <f>(1+Drivers!$G26)^INT((Income!M$3-1)/12) * (Drivers!$F26/12)</f>
        <v>20.833333333333332</v>
      </c>
      <c r="N7" s="245">
        <f>(1+Drivers!$G26)^INT((Income!N$3-1)/12) * (Drivers!$F26/12)</f>
        <v>20.833333333333332</v>
      </c>
      <c r="O7" s="245">
        <f>(1+Drivers!$G26)^INT((Income!O$3-1)/12) * (Drivers!$F26/12)</f>
        <v>20.833333333333332</v>
      </c>
      <c r="P7" s="245">
        <f>(1+Drivers!$G26)^INT((Income!P$3-1)/12) * (Drivers!$F26/12)</f>
        <v>20.833333333333332</v>
      </c>
      <c r="Q7" s="245">
        <f>(1+Drivers!$G26)^INT((Income!Q$3-1)/12) * (Drivers!$F26/12)</f>
        <v>20.833333333333332</v>
      </c>
      <c r="R7" s="245">
        <f>(1+Drivers!$G26)^INT((Income!R$3-1)/12) * (Drivers!$F26/12)</f>
        <v>20.833333333333332</v>
      </c>
      <c r="S7" s="245">
        <f>(1+Drivers!$G26)^INT((Income!S$3-1)/12) * (Drivers!$F26/12)</f>
        <v>20.833333333333332</v>
      </c>
      <c r="T7" s="245">
        <f>(1+Drivers!$G26)^INT((Income!T$3-1)/12) * (Drivers!$F26/12)</f>
        <v>20.833333333333332</v>
      </c>
      <c r="U7" s="245">
        <f>(1+Drivers!$G26)^INT((Income!U$3-1)/12) * (Drivers!$F26/12)</f>
        <v>20.833333333333332</v>
      </c>
      <c r="V7" s="301">
        <f>(1+Drivers!$G26)^INT((Income!V$3-1)/12) * (Drivers!$F26/12)</f>
        <v>20.833333333333332</v>
      </c>
      <c r="W7" s="60">
        <f>(1+Drivers!$G26)^INT((Income!W$3-1)/12) * (Drivers!$F26/12)</f>
        <v>21.041666666666664</v>
      </c>
      <c r="X7" s="245">
        <f>(1+Drivers!$G26)^INT((Income!X$3-1)/12) * (Drivers!$F26/12)</f>
        <v>21.041666666666664</v>
      </c>
      <c r="Y7" s="245">
        <f>(1+Drivers!$G26)^INT((Income!Y$3-1)/12) * (Drivers!$F26/12)</f>
        <v>21.041666666666664</v>
      </c>
      <c r="Z7" s="245">
        <f>(1+Drivers!$G26)^INT((Income!Z$3-1)/12) * (Drivers!$F26/12)</f>
        <v>21.041666666666664</v>
      </c>
      <c r="AA7" s="245">
        <f>(1+Drivers!$G26)^INT((Income!AA$3-1)/12) * (Drivers!$F26/12)</f>
        <v>21.041666666666664</v>
      </c>
      <c r="AB7" s="245">
        <f>(1+Drivers!$G26)^INT((Income!AB$3-1)/12) * (Drivers!$F26/12)</f>
        <v>21.041666666666664</v>
      </c>
      <c r="AC7" s="245">
        <f>(1+Drivers!$G26)^INT((Income!AC$3-1)/12) * (Drivers!$F26/12)</f>
        <v>21.041666666666664</v>
      </c>
      <c r="AD7" s="245">
        <f>(1+Drivers!$G26)^INT((Income!AD$3-1)/12) * (Drivers!$F26/12)</f>
        <v>21.041666666666664</v>
      </c>
      <c r="AE7" s="245">
        <f>(1+Drivers!$G26)^INT((Income!AE$3-1)/12) * (Drivers!$F26/12)</f>
        <v>21.041666666666664</v>
      </c>
      <c r="AF7" s="245">
        <f>(1+Drivers!$G26)^INT((Income!AF$3-1)/12) * (Drivers!$F26/12)</f>
        <v>21.041666666666664</v>
      </c>
      <c r="AG7" s="245">
        <f>(1+Drivers!$G26)^INT((Income!AG$3-1)/12) * (Drivers!$F26/12)</f>
        <v>21.041666666666664</v>
      </c>
      <c r="AH7" s="301">
        <f>(1+Drivers!$G26)^INT((Income!AH$3-1)/12) * (Drivers!$F26/12)</f>
        <v>21.041666666666664</v>
      </c>
      <c r="AI7" s="60">
        <f>(1+Drivers!$G26)^INT((Income!AI$3-1)/12) * (Drivers!$F26/12)</f>
        <v>21.252083333333331</v>
      </c>
      <c r="AJ7" s="245">
        <f>(1+Drivers!$G26)^INT((Income!AJ$3-1)/12) * (Drivers!$F26/12)</f>
        <v>21.252083333333331</v>
      </c>
      <c r="AK7" s="245">
        <f>(1+Drivers!$G26)^INT((Income!AK$3-1)/12) * (Drivers!$F26/12)</f>
        <v>21.252083333333331</v>
      </c>
      <c r="AL7" s="245">
        <f>(1+Drivers!$G26)^INT((Income!AL$3-1)/12) * (Drivers!$F26/12)</f>
        <v>21.252083333333331</v>
      </c>
      <c r="AM7" s="245">
        <f>(1+Drivers!$G26)^INT((Income!AM$3-1)/12) * (Drivers!$F26/12)</f>
        <v>21.252083333333331</v>
      </c>
      <c r="AN7" s="245">
        <f>(1+Drivers!$G26)^INT((Income!AN$3-1)/12) * (Drivers!$F26/12)</f>
        <v>21.252083333333331</v>
      </c>
      <c r="AO7" s="245">
        <f>(1+Drivers!$G26)^INT((Income!AO$3-1)/12) * (Drivers!$F26/12)</f>
        <v>21.252083333333331</v>
      </c>
      <c r="AP7" s="245">
        <f>(1+Drivers!$G26)^INT((Income!AP$3-1)/12) * (Drivers!$F26/12)</f>
        <v>21.252083333333331</v>
      </c>
      <c r="AQ7" s="245">
        <f>(1+Drivers!$G26)^INT((Income!AQ$3-1)/12) * (Drivers!$F26/12)</f>
        <v>21.252083333333331</v>
      </c>
      <c r="AR7" s="245">
        <f>(1+Drivers!$G26)^INT((Income!AR$3-1)/12) * (Drivers!$F26/12)</f>
        <v>21.252083333333331</v>
      </c>
      <c r="AS7" s="245">
        <f>(1+Drivers!$G26)^INT((Income!AS$3-1)/12) * (Drivers!$F26/12)</f>
        <v>21.252083333333331</v>
      </c>
      <c r="AT7" s="301">
        <f>(1+Drivers!$G26)^INT((Income!AT$3-1)/12) * (Drivers!$F26/12)</f>
        <v>21.252083333333331</v>
      </c>
      <c r="AU7" s="60">
        <f>(1+Drivers!$G26)^INT((Income!AU$3-1)/12) * (Drivers!$F26/12)</f>
        <v>21.464604166666664</v>
      </c>
      <c r="AV7" s="245">
        <f>(1+Drivers!$G26)^INT((Income!AV$3-1)/12) * (Drivers!$F26/12)</f>
        <v>21.464604166666664</v>
      </c>
      <c r="AW7" s="245">
        <f>(1+Drivers!$G26)^INT((Income!AW$3-1)/12) * (Drivers!$F26/12)</f>
        <v>21.464604166666664</v>
      </c>
      <c r="AX7" s="245">
        <f>(1+Drivers!$G26)^INT((Income!AX$3-1)/12) * (Drivers!$F26/12)</f>
        <v>21.464604166666664</v>
      </c>
      <c r="AY7" s="245">
        <f>(1+Drivers!$G26)^INT((Income!AY$3-1)/12) * (Drivers!$F26/12)</f>
        <v>21.464604166666664</v>
      </c>
      <c r="AZ7" s="245">
        <f>(1+Drivers!$G26)^INT((Income!AZ$3-1)/12) * (Drivers!$F26/12)</f>
        <v>21.464604166666664</v>
      </c>
      <c r="BA7" s="245">
        <f>(1+Drivers!$G26)^INT((Income!BA$3-1)/12) * (Drivers!$F26/12)</f>
        <v>21.464604166666664</v>
      </c>
      <c r="BB7" s="245">
        <f>(1+Drivers!$G26)^INT((Income!BB$3-1)/12) * (Drivers!$F26/12)</f>
        <v>21.464604166666664</v>
      </c>
      <c r="BC7" s="245">
        <f>(1+Drivers!$G26)^INT((Income!BC$3-1)/12) * (Drivers!$F26/12)</f>
        <v>21.464604166666664</v>
      </c>
      <c r="BD7" s="245">
        <f>(1+Drivers!$G26)^INT((Income!BD$3-1)/12) * (Drivers!$F26/12)</f>
        <v>21.464604166666664</v>
      </c>
      <c r="BE7" s="245">
        <f>(1+Drivers!$G26)^INT((Income!BE$3-1)/12) * (Drivers!$F26/12)</f>
        <v>21.464604166666664</v>
      </c>
      <c r="BF7" s="301">
        <f>(1+Drivers!$G26)^INT((Income!BF$3-1)/12) * (Drivers!$F26/12)</f>
        <v>21.464604166666664</v>
      </c>
      <c r="BG7" s="60">
        <f>(1+Drivers!$G26)^INT((Income!BG$3-1)/12) * (Drivers!$F26/12)</f>
        <v>21.679250208333332</v>
      </c>
      <c r="BH7" s="245">
        <f>(1+Drivers!$G26)^INT((Income!BH$3-1)/12) * (Drivers!$F26/12)</f>
        <v>21.679250208333332</v>
      </c>
      <c r="BI7" s="245">
        <f>(1+Drivers!$G26)^INT((Income!BI$3-1)/12) * (Drivers!$F26/12)</f>
        <v>21.679250208333332</v>
      </c>
      <c r="BJ7" s="245">
        <f>(1+Drivers!$G26)^INT((Income!BJ$3-1)/12) * (Drivers!$F26/12)</f>
        <v>21.679250208333332</v>
      </c>
      <c r="BK7" s="245">
        <f>(1+Drivers!$G26)^INT((Income!BK$3-1)/12) * (Drivers!$F26/12)</f>
        <v>21.679250208333332</v>
      </c>
      <c r="BL7" s="245">
        <f>(1+Drivers!$G26)^INT((Income!BL$3-1)/12) * (Drivers!$F26/12)</f>
        <v>21.679250208333332</v>
      </c>
      <c r="BM7" s="245">
        <f>(1+Drivers!$G26)^INT((Income!BM$3-1)/12) * (Drivers!$F26/12)</f>
        <v>21.679250208333332</v>
      </c>
      <c r="BN7" s="245">
        <f>(1+Drivers!$G26)^INT((Income!BN$3-1)/12) * (Drivers!$F26/12)</f>
        <v>21.679250208333332</v>
      </c>
      <c r="BO7" s="245">
        <f>(1+Drivers!$G26)^INT((Income!BO$3-1)/12) * (Drivers!$F26/12)</f>
        <v>21.679250208333332</v>
      </c>
      <c r="BP7" s="245">
        <f>(1+Drivers!$G26)^INT((Income!BP$3-1)/12) * (Drivers!$F26/12)</f>
        <v>21.679250208333332</v>
      </c>
      <c r="BQ7" s="245">
        <f>(1+Drivers!$G26)^INT((Income!BQ$3-1)/12) * (Drivers!$F26/12)</f>
        <v>21.679250208333332</v>
      </c>
      <c r="BR7" s="301">
        <f>(1+Drivers!$G26)^INT((Income!BR$3-1)/12) * (Drivers!$F26/12)</f>
        <v>21.679250208333332</v>
      </c>
      <c r="BS7" s="46"/>
      <c r="BT7" s="318"/>
      <c r="BU7" s="50"/>
      <c r="BW7" s="46"/>
    </row>
    <row r="8" spans="1:75" x14ac:dyDescent="0.25">
      <c r="B8" s="290" t="str">
        <f>Drivers!$D$27</f>
        <v>Product 3</v>
      </c>
      <c r="C8" s="46"/>
      <c r="D8" s="46"/>
      <c r="E8" s="59">
        <f t="shared" si="0"/>
        <v>199.99999999999997</v>
      </c>
      <c r="F8" s="59">
        <f t="shared" si="1"/>
        <v>202.99999999999997</v>
      </c>
      <c r="G8" s="59">
        <f t="shared" si="2"/>
        <v>206.04499999999993</v>
      </c>
      <c r="H8" s="59">
        <f t="shared" si="3"/>
        <v>209.13567499999988</v>
      </c>
      <c r="I8" s="59">
        <f t="shared" si="4"/>
        <v>212.27271012499997</v>
      </c>
      <c r="K8" s="60">
        <f>(1+Drivers!$G27)^INT((Income!K$3-1)/12) * (Drivers!$F27/12)</f>
        <v>16.666666666666668</v>
      </c>
      <c r="L8" s="245">
        <f>(1+Drivers!$G27)^INT((Income!L$3-1)/12) * (Drivers!$F27/12)</f>
        <v>16.666666666666668</v>
      </c>
      <c r="M8" s="245">
        <f>(1+Drivers!$G27)^INT((Income!M$3-1)/12) * (Drivers!$F27/12)</f>
        <v>16.666666666666668</v>
      </c>
      <c r="N8" s="245">
        <f>(1+Drivers!$G27)^INT((Income!N$3-1)/12) * (Drivers!$F27/12)</f>
        <v>16.666666666666668</v>
      </c>
      <c r="O8" s="245">
        <f>(1+Drivers!$G27)^INT((Income!O$3-1)/12) * (Drivers!$F27/12)</f>
        <v>16.666666666666668</v>
      </c>
      <c r="P8" s="245">
        <f>(1+Drivers!$G27)^INT((Income!P$3-1)/12) * (Drivers!$F27/12)</f>
        <v>16.666666666666668</v>
      </c>
      <c r="Q8" s="245">
        <f>(1+Drivers!$G27)^INT((Income!Q$3-1)/12) * (Drivers!$F27/12)</f>
        <v>16.666666666666668</v>
      </c>
      <c r="R8" s="245">
        <f>(1+Drivers!$G27)^INT((Income!R$3-1)/12) * (Drivers!$F27/12)</f>
        <v>16.666666666666668</v>
      </c>
      <c r="S8" s="245">
        <f>(1+Drivers!$G27)^INT((Income!S$3-1)/12) * (Drivers!$F27/12)</f>
        <v>16.666666666666668</v>
      </c>
      <c r="T8" s="245">
        <f>(1+Drivers!$G27)^INT((Income!T$3-1)/12) * (Drivers!$F27/12)</f>
        <v>16.666666666666668</v>
      </c>
      <c r="U8" s="245">
        <f>(1+Drivers!$G27)^INT((Income!U$3-1)/12) * (Drivers!$F27/12)</f>
        <v>16.666666666666668</v>
      </c>
      <c r="V8" s="301">
        <f>(1+Drivers!$G27)^INT((Income!V$3-1)/12) * (Drivers!$F27/12)</f>
        <v>16.666666666666668</v>
      </c>
      <c r="W8" s="60">
        <f>(1+Drivers!$G27)^INT((Income!W$3-1)/12) * (Drivers!$F27/12)</f>
        <v>16.916666666666668</v>
      </c>
      <c r="X8" s="245">
        <f>(1+Drivers!$G27)^INT((Income!X$3-1)/12) * (Drivers!$F27/12)</f>
        <v>16.916666666666668</v>
      </c>
      <c r="Y8" s="245">
        <f>(1+Drivers!$G27)^INT((Income!Y$3-1)/12) * (Drivers!$F27/12)</f>
        <v>16.916666666666668</v>
      </c>
      <c r="Z8" s="245">
        <f>(1+Drivers!$G27)^INT((Income!Z$3-1)/12) * (Drivers!$F27/12)</f>
        <v>16.916666666666668</v>
      </c>
      <c r="AA8" s="245">
        <f>(1+Drivers!$G27)^INT((Income!AA$3-1)/12) * (Drivers!$F27/12)</f>
        <v>16.916666666666668</v>
      </c>
      <c r="AB8" s="245">
        <f>(1+Drivers!$G27)^INT((Income!AB$3-1)/12) * (Drivers!$F27/12)</f>
        <v>16.916666666666668</v>
      </c>
      <c r="AC8" s="245">
        <f>(1+Drivers!$G27)^INT((Income!AC$3-1)/12) * (Drivers!$F27/12)</f>
        <v>16.916666666666668</v>
      </c>
      <c r="AD8" s="245">
        <f>(1+Drivers!$G27)^INT((Income!AD$3-1)/12) * (Drivers!$F27/12)</f>
        <v>16.916666666666668</v>
      </c>
      <c r="AE8" s="245">
        <f>(1+Drivers!$G27)^INT((Income!AE$3-1)/12) * (Drivers!$F27/12)</f>
        <v>16.916666666666668</v>
      </c>
      <c r="AF8" s="245">
        <f>(1+Drivers!$G27)^INT((Income!AF$3-1)/12) * (Drivers!$F27/12)</f>
        <v>16.916666666666668</v>
      </c>
      <c r="AG8" s="245">
        <f>(1+Drivers!$G27)^INT((Income!AG$3-1)/12) * (Drivers!$F27/12)</f>
        <v>16.916666666666668</v>
      </c>
      <c r="AH8" s="301">
        <f>(1+Drivers!$G27)^INT((Income!AH$3-1)/12) * (Drivers!$F27/12)</f>
        <v>16.916666666666668</v>
      </c>
      <c r="AI8" s="60">
        <f>(1+Drivers!$G27)^INT((Income!AI$3-1)/12) * (Drivers!$F27/12)</f>
        <v>17.170416666666664</v>
      </c>
      <c r="AJ8" s="245">
        <f>(1+Drivers!$G27)^INT((Income!AJ$3-1)/12) * (Drivers!$F27/12)</f>
        <v>17.170416666666664</v>
      </c>
      <c r="AK8" s="245">
        <f>(1+Drivers!$G27)^INT((Income!AK$3-1)/12) * (Drivers!$F27/12)</f>
        <v>17.170416666666664</v>
      </c>
      <c r="AL8" s="245">
        <f>(1+Drivers!$G27)^INT((Income!AL$3-1)/12) * (Drivers!$F27/12)</f>
        <v>17.170416666666664</v>
      </c>
      <c r="AM8" s="245">
        <f>(1+Drivers!$G27)^INT((Income!AM$3-1)/12) * (Drivers!$F27/12)</f>
        <v>17.170416666666664</v>
      </c>
      <c r="AN8" s="245">
        <f>(1+Drivers!$G27)^INT((Income!AN$3-1)/12) * (Drivers!$F27/12)</f>
        <v>17.170416666666664</v>
      </c>
      <c r="AO8" s="245">
        <f>(1+Drivers!$G27)^INT((Income!AO$3-1)/12) * (Drivers!$F27/12)</f>
        <v>17.170416666666664</v>
      </c>
      <c r="AP8" s="245">
        <f>(1+Drivers!$G27)^INT((Income!AP$3-1)/12) * (Drivers!$F27/12)</f>
        <v>17.170416666666664</v>
      </c>
      <c r="AQ8" s="245">
        <f>(1+Drivers!$G27)^INT((Income!AQ$3-1)/12) * (Drivers!$F27/12)</f>
        <v>17.170416666666664</v>
      </c>
      <c r="AR8" s="245">
        <f>(1+Drivers!$G27)^INT((Income!AR$3-1)/12) * (Drivers!$F27/12)</f>
        <v>17.170416666666664</v>
      </c>
      <c r="AS8" s="245">
        <f>(1+Drivers!$G27)^INT((Income!AS$3-1)/12) * (Drivers!$F27/12)</f>
        <v>17.170416666666664</v>
      </c>
      <c r="AT8" s="301">
        <f>(1+Drivers!$G27)^INT((Income!AT$3-1)/12) * (Drivers!$F27/12)</f>
        <v>17.170416666666664</v>
      </c>
      <c r="AU8" s="60">
        <f>(1+Drivers!$G27)^INT((Income!AU$3-1)/12) * (Drivers!$F27/12)</f>
        <v>17.427972916666661</v>
      </c>
      <c r="AV8" s="245">
        <f>(1+Drivers!$G27)^INT((Income!AV$3-1)/12) * (Drivers!$F27/12)</f>
        <v>17.427972916666661</v>
      </c>
      <c r="AW8" s="245">
        <f>(1+Drivers!$G27)^INT((Income!AW$3-1)/12) * (Drivers!$F27/12)</f>
        <v>17.427972916666661</v>
      </c>
      <c r="AX8" s="245">
        <f>(1+Drivers!$G27)^INT((Income!AX$3-1)/12) * (Drivers!$F27/12)</f>
        <v>17.427972916666661</v>
      </c>
      <c r="AY8" s="245">
        <f>(1+Drivers!$G27)^INT((Income!AY$3-1)/12) * (Drivers!$F27/12)</f>
        <v>17.427972916666661</v>
      </c>
      <c r="AZ8" s="245">
        <f>(1+Drivers!$G27)^INT((Income!AZ$3-1)/12) * (Drivers!$F27/12)</f>
        <v>17.427972916666661</v>
      </c>
      <c r="BA8" s="245">
        <f>(1+Drivers!$G27)^INT((Income!BA$3-1)/12) * (Drivers!$F27/12)</f>
        <v>17.427972916666661</v>
      </c>
      <c r="BB8" s="245">
        <f>(1+Drivers!$G27)^INT((Income!BB$3-1)/12) * (Drivers!$F27/12)</f>
        <v>17.427972916666661</v>
      </c>
      <c r="BC8" s="245">
        <f>(1+Drivers!$G27)^INT((Income!BC$3-1)/12) * (Drivers!$F27/12)</f>
        <v>17.427972916666661</v>
      </c>
      <c r="BD8" s="245">
        <f>(1+Drivers!$G27)^INT((Income!BD$3-1)/12) * (Drivers!$F27/12)</f>
        <v>17.427972916666661</v>
      </c>
      <c r="BE8" s="245">
        <f>(1+Drivers!$G27)^INT((Income!BE$3-1)/12) * (Drivers!$F27/12)</f>
        <v>17.427972916666661</v>
      </c>
      <c r="BF8" s="301">
        <f>(1+Drivers!$G27)^INT((Income!BF$3-1)/12) * (Drivers!$F27/12)</f>
        <v>17.427972916666661</v>
      </c>
      <c r="BG8" s="60">
        <f>(1+Drivers!$G27)^INT((Income!BG$3-1)/12) * (Drivers!$F27/12)</f>
        <v>17.68939251041666</v>
      </c>
      <c r="BH8" s="245">
        <f>(1+Drivers!$G27)^INT((Income!BH$3-1)/12) * (Drivers!$F27/12)</f>
        <v>17.68939251041666</v>
      </c>
      <c r="BI8" s="245">
        <f>(1+Drivers!$G27)^INT((Income!BI$3-1)/12) * (Drivers!$F27/12)</f>
        <v>17.68939251041666</v>
      </c>
      <c r="BJ8" s="245">
        <f>(1+Drivers!$G27)^INT((Income!BJ$3-1)/12) * (Drivers!$F27/12)</f>
        <v>17.68939251041666</v>
      </c>
      <c r="BK8" s="245">
        <f>(1+Drivers!$G27)^INT((Income!BK$3-1)/12) * (Drivers!$F27/12)</f>
        <v>17.68939251041666</v>
      </c>
      <c r="BL8" s="245">
        <f>(1+Drivers!$G27)^INT((Income!BL$3-1)/12) * (Drivers!$F27/12)</f>
        <v>17.68939251041666</v>
      </c>
      <c r="BM8" s="245">
        <f>(1+Drivers!$G27)^INT((Income!BM$3-1)/12) * (Drivers!$F27/12)</f>
        <v>17.68939251041666</v>
      </c>
      <c r="BN8" s="245">
        <f>(1+Drivers!$G27)^INT((Income!BN$3-1)/12) * (Drivers!$F27/12)</f>
        <v>17.68939251041666</v>
      </c>
      <c r="BO8" s="245">
        <f>(1+Drivers!$G27)^INT((Income!BO$3-1)/12) * (Drivers!$F27/12)</f>
        <v>17.68939251041666</v>
      </c>
      <c r="BP8" s="245">
        <f>(1+Drivers!$G27)^INT((Income!BP$3-1)/12) * (Drivers!$F27/12)</f>
        <v>17.68939251041666</v>
      </c>
      <c r="BQ8" s="245">
        <f>(1+Drivers!$G27)^INT((Income!BQ$3-1)/12) * (Drivers!$F27/12)</f>
        <v>17.68939251041666</v>
      </c>
      <c r="BR8" s="301">
        <f>(1+Drivers!$G27)^INT((Income!BR$3-1)/12) * (Drivers!$F27/12)</f>
        <v>17.68939251041666</v>
      </c>
      <c r="BS8" s="46"/>
      <c r="BT8" s="318"/>
      <c r="BU8" s="50"/>
      <c r="BW8" s="46"/>
    </row>
    <row r="9" spans="1:75" x14ac:dyDescent="0.25">
      <c r="B9" s="290" t="str">
        <f>Drivers!$D$28</f>
        <v>Product 4</v>
      </c>
      <c r="C9" s="46"/>
      <c r="D9" s="46"/>
      <c r="E9" s="59">
        <f t="shared" si="0"/>
        <v>150</v>
      </c>
      <c r="F9" s="59">
        <f t="shared" si="1"/>
        <v>153</v>
      </c>
      <c r="G9" s="59">
        <f t="shared" si="2"/>
        <v>156.05999999999997</v>
      </c>
      <c r="H9" s="59">
        <f t="shared" si="3"/>
        <v>159.18119999999999</v>
      </c>
      <c r="I9" s="59">
        <f t="shared" si="4"/>
        <v>162.364824</v>
      </c>
      <c r="K9" s="60">
        <f>(1+Drivers!$G28)^INT((Income!K$3-1)/12) * (Drivers!$F28/12)</f>
        <v>12.5</v>
      </c>
      <c r="L9" s="245">
        <f>(1+Drivers!$G28)^INT((Income!L$3-1)/12) * (Drivers!$F28/12)</f>
        <v>12.5</v>
      </c>
      <c r="M9" s="245">
        <f>(1+Drivers!$G28)^INT((Income!M$3-1)/12) * (Drivers!$F28/12)</f>
        <v>12.5</v>
      </c>
      <c r="N9" s="245">
        <f>(1+Drivers!$G28)^INT((Income!N$3-1)/12) * (Drivers!$F28/12)</f>
        <v>12.5</v>
      </c>
      <c r="O9" s="245">
        <f>(1+Drivers!$G28)^INT((Income!O$3-1)/12) * (Drivers!$F28/12)</f>
        <v>12.5</v>
      </c>
      <c r="P9" s="245">
        <f>(1+Drivers!$G28)^INT((Income!P$3-1)/12) * (Drivers!$F28/12)</f>
        <v>12.5</v>
      </c>
      <c r="Q9" s="245">
        <f>(1+Drivers!$G28)^INT((Income!Q$3-1)/12) * (Drivers!$F28/12)</f>
        <v>12.5</v>
      </c>
      <c r="R9" s="245">
        <f>(1+Drivers!$G28)^INT((Income!R$3-1)/12) * (Drivers!$F28/12)</f>
        <v>12.5</v>
      </c>
      <c r="S9" s="245">
        <f>(1+Drivers!$G28)^INT((Income!S$3-1)/12) * (Drivers!$F28/12)</f>
        <v>12.5</v>
      </c>
      <c r="T9" s="245">
        <f>(1+Drivers!$G28)^INT((Income!T$3-1)/12) * (Drivers!$F28/12)</f>
        <v>12.5</v>
      </c>
      <c r="U9" s="245">
        <f>(1+Drivers!$G28)^INT((Income!U$3-1)/12) * (Drivers!$F28/12)</f>
        <v>12.5</v>
      </c>
      <c r="V9" s="301">
        <f>(1+Drivers!$G28)^INT((Income!V$3-1)/12) * (Drivers!$F28/12)</f>
        <v>12.5</v>
      </c>
      <c r="W9" s="60">
        <f>(1+Drivers!$G28)^INT((Income!W$3-1)/12) * (Drivers!$F28/12)</f>
        <v>12.75</v>
      </c>
      <c r="X9" s="245">
        <f>(1+Drivers!$G28)^INT((Income!X$3-1)/12) * (Drivers!$F28/12)</f>
        <v>12.75</v>
      </c>
      <c r="Y9" s="245">
        <f>(1+Drivers!$G28)^INT((Income!Y$3-1)/12) * (Drivers!$F28/12)</f>
        <v>12.75</v>
      </c>
      <c r="Z9" s="245">
        <f>(1+Drivers!$G28)^INT((Income!Z$3-1)/12) * (Drivers!$F28/12)</f>
        <v>12.75</v>
      </c>
      <c r="AA9" s="245">
        <f>(1+Drivers!$G28)^INT((Income!AA$3-1)/12) * (Drivers!$F28/12)</f>
        <v>12.75</v>
      </c>
      <c r="AB9" s="245">
        <f>(1+Drivers!$G28)^INT((Income!AB$3-1)/12) * (Drivers!$F28/12)</f>
        <v>12.75</v>
      </c>
      <c r="AC9" s="245">
        <f>(1+Drivers!$G28)^INT((Income!AC$3-1)/12) * (Drivers!$F28/12)</f>
        <v>12.75</v>
      </c>
      <c r="AD9" s="245">
        <f>(1+Drivers!$G28)^INT((Income!AD$3-1)/12) * (Drivers!$F28/12)</f>
        <v>12.75</v>
      </c>
      <c r="AE9" s="245">
        <f>(1+Drivers!$G28)^INT((Income!AE$3-1)/12) * (Drivers!$F28/12)</f>
        <v>12.75</v>
      </c>
      <c r="AF9" s="245">
        <f>(1+Drivers!$G28)^INT((Income!AF$3-1)/12) * (Drivers!$F28/12)</f>
        <v>12.75</v>
      </c>
      <c r="AG9" s="245">
        <f>(1+Drivers!$G28)^INT((Income!AG$3-1)/12) * (Drivers!$F28/12)</f>
        <v>12.75</v>
      </c>
      <c r="AH9" s="301">
        <f>(1+Drivers!$G28)^INT((Income!AH$3-1)/12) * (Drivers!$F28/12)</f>
        <v>12.75</v>
      </c>
      <c r="AI9" s="60">
        <f>(1+Drivers!$G28)^INT((Income!AI$3-1)/12) * (Drivers!$F28/12)</f>
        <v>13.004999999999999</v>
      </c>
      <c r="AJ9" s="245">
        <f>(1+Drivers!$G28)^INT((Income!AJ$3-1)/12) * (Drivers!$F28/12)</f>
        <v>13.004999999999999</v>
      </c>
      <c r="AK9" s="245">
        <f>(1+Drivers!$G28)^INT((Income!AK$3-1)/12) * (Drivers!$F28/12)</f>
        <v>13.004999999999999</v>
      </c>
      <c r="AL9" s="245">
        <f>(1+Drivers!$G28)^INT((Income!AL$3-1)/12) * (Drivers!$F28/12)</f>
        <v>13.004999999999999</v>
      </c>
      <c r="AM9" s="245">
        <f>(1+Drivers!$G28)^INT((Income!AM$3-1)/12) * (Drivers!$F28/12)</f>
        <v>13.004999999999999</v>
      </c>
      <c r="AN9" s="245">
        <f>(1+Drivers!$G28)^INT((Income!AN$3-1)/12) * (Drivers!$F28/12)</f>
        <v>13.004999999999999</v>
      </c>
      <c r="AO9" s="245">
        <f>(1+Drivers!$G28)^INT((Income!AO$3-1)/12) * (Drivers!$F28/12)</f>
        <v>13.004999999999999</v>
      </c>
      <c r="AP9" s="245">
        <f>(1+Drivers!$G28)^INT((Income!AP$3-1)/12) * (Drivers!$F28/12)</f>
        <v>13.004999999999999</v>
      </c>
      <c r="AQ9" s="245">
        <f>(1+Drivers!$G28)^INT((Income!AQ$3-1)/12) * (Drivers!$F28/12)</f>
        <v>13.004999999999999</v>
      </c>
      <c r="AR9" s="245">
        <f>(1+Drivers!$G28)^INT((Income!AR$3-1)/12) * (Drivers!$F28/12)</f>
        <v>13.004999999999999</v>
      </c>
      <c r="AS9" s="245">
        <f>(1+Drivers!$G28)^INT((Income!AS$3-1)/12) * (Drivers!$F28/12)</f>
        <v>13.004999999999999</v>
      </c>
      <c r="AT9" s="301">
        <f>(1+Drivers!$G28)^INT((Income!AT$3-1)/12) * (Drivers!$F28/12)</f>
        <v>13.004999999999999</v>
      </c>
      <c r="AU9" s="60">
        <f>(1+Drivers!$G28)^INT((Income!AU$3-1)/12) * (Drivers!$F28/12)</f>
        <v>13.265099999999999</v>
      </c>
      <c r="AV9" s="245">
        <f>(1+Drivers!$G28)^INT((Income!AV$3-1)/12) * (Drivers!$F28/12)</f>
        <v>13.265099999999999</v>
      </c>
      <c r="AW9" s="245">
        <f>(1+Drivers!$G28)^INT((Income!AW$3-1)/12) * (Drivers!$F28/12)</f>
        <v>13.265099999999999</v>
      </c>
      <c r="AX9" s="245">
        <f>(1+Drivers!$G28)^INT((Income!AX$3-1)/12) * (Drivers!$F28/12)</f>
        <v>13.265099999999999</v>
      </c>
      <c r="AY9" s="245">
        <f>(1+Drivers!$G28)^INT((Income!AY$3-1)/12) * (Drivers!$F28/12)</f>
        <v>13.265099999999999</v>
      </c>
      <c r="AZ9" s="245">
        <f>(1+Drivers!$G28)^INT((Income!AZ$3-1)/12) * (Drivers!$F28/12)</f>
        <v>13.265099999999999</v>
      </c>
      <c r="BA9" s="245">
        <f>(1+Drivers!$G28)^INT((Income!BA$3-1)/12) * (Drivers!$F28/12)</f>
        <v>13.265099999999999</v>
      </c>
      <c r="BB9" s="245">
        <f>(1+Drivers!$G28)^INT((Income!BB$3-1)/12) * (Drivers!$F28/12)</f>
        <v>13.265099999999999</v>
      </c>
      <c r="BC9" s="245">
        <f>(1+Drivers!$G28)^INT((Income!BC$3-1)/12) * (Drivers!$F28/12)</f>
        <v>13.265099999999999</v>
      </c>
      <c r="BD9" s="245">
        <f>(1+Drivers!$G28)^INT((Income!BD$3-1)/12) * (Drivers!$F28/12)</f>
        <v>13.265099999999999</v>
      </c>
      <c r="BE9" s="245">
        <f>(1+Drivers!$G28)^INT((Income!BE$3-1)/12) * (Drivers!$F28/12)</f>
        <v>13.265099999999999</v>
      </c>
      <c r="BF9" s="301">
        <f>(1+Drivers!$G28)^INT((Income!BF$3-1)/12) * (Drivers!$F28/12)</f>
        <v>13.265099999999999</v>
      </c>
      <c r="BG9" s="60">
        <f>(1+Drivers!$G28)^INT((Income!BG$3-1)/12) * (Drivers!$F28/12)</f>
        <v>13.530402</v>
      </c>
      <c r="BH9" s="245">
        <f>(1+Drivers!$G28)^INT((Income!BH$3-1)/12) * (Drivers!$F28/12)</f>
        <v>13.530402</v>
      </c>
      <c r="BI9" s="245">
        <f>(1+Drivers!$G28)^INT((Income!BI$3-1)/12) * (Drivers!$F28/12)</f>
        <v>13.530402</v>
      </c>
      <c r="BJ9" s="245">
        <f>(1+Drivers!$G28)^INT((Income!BJ$3-1)/12) * (Drivers!$F28/12)</f>
        <v>13.530402</v>
      </c>
      <c r="BK9" s="245">
        <f>(1+Drivers!$G28)^INT((Income!BK$3-1)/12) * (Drivers!$F28/12)</f>
        <v>13.530402</v>
      </c>
      <c r="BL9" s="245">
        <f>(1+Drivers!$G28)^INT((Income!BL$3-1)/12) * (Drivers!$F28/12)</f>
        <v>13.530402</v>
      </c>
      <c r="BM9" s="245">
        <f>(1+Drivers!$G28)^INT((Income!BM$3-1)/12) * (Drivers!$F28/12)</f>
        <v>13.530402</v>
      </c>
      <c r="BN9" s="245">
        <f>(1+Drivers!$G28)^INT((Income!BN$3-1)/12) * (Drivers!$F28/12)</f>
        <v>13.530402</v>
      </c>
      <c r="BO9" s="245">
        <f>(1+Drivers!$G28)^INT((Income!BO$3-1)/12) * (Drivers!$F28/12)</f>
        <v>13.530402</v>
      </c>
      <c r="BP9" s="245">
        <f>(1+Drivers!$G28)^INT((Income!BP$3-1)/12) * (Drivers!$F28/12)</f>
        <v>13.530402</v>
      </c>
      <c r="BQ9" s="245">
        <f>(1+Drivers!$G28)^INT((Income!BQ$3-1)/12) * (Drivers!$F28/12)</f>
        <v>13.530402</v>
      </c>
      <c r="BR9" s="301">
        <f>(1+Drivers!$G28)^INT((Income!BR$3-1)/12) * (Drivers!$F28/12)</f>
        <v>13.530402</v>
      </c>
      <c r="BS9" s="46"/>
      <c r="BT9" s="318"/>
      <c r="BU9" s="50"/>
      <c r="BW9" s="46"/>
    </row>
    <row r="10" spans="1:75" x14ac:dyDescent="0.25">
      <c r="B10" s="290" t="str">
        <f>Drivers!$D$29</f>
        <v>Product 5</v>
      </c>
      <c r="C10" s="46"/>
      <c r="D10" s="46"/>
      <c r="E10" s="59">
        <f t="shared" si="0"/>
        <v>99.999999999999986</v>
      </c>
      <c r="F10" s="59">
        <f t="shared" si="1"/>
        <v>100.5</v>
      </c>
      <c r="G10" s="59">
        <f t="shared" si="2"/>
        <v>101.00250000000001</v>
      </c>
      <c r="H10" s="59">
        <f t="shared" si="3"/>
        <v>101.50751249999995</v>
      </c>
      <c r="I10" s="59">
        <f t="shared" si="4"/>
        <v>102.01505006249992</v>
      </c>
      <c r="K10" s="60">
        <f>(1+Drivers!$G29)^INT((Income!K$3-1)/12) * (Drivers!$F29/12)</f>
        <v>8.3333333333333339</v>
      </c>
      <c r="L10" s="245">
        <f>(1+Drivers!$G29)^INT((Income!L$3-1)/12) * (Drivers!$F29/12)</f>
        <v>8.3333333333333339</v>
      </c>
      <c r="M10" s="245">
        <f>(1+Drivers!$G29)^INT((Income!M$3-1)/12) * (Drivers!$F29/12)</f>
        <v>8.3333333333333339</v>
      </c>
      <c r="N10" s="245">
        <f>(1+Drivers!$G29)^INT((Income!N$3-1)/12) * (Drivers!$F29/12)</f>
        <v>8.3333333333333339</v>
      </c>
      <c r="O10" s="245">
        <f>(1+Drivers!$G29)^INT((Income!O$3-1)/12) * (Drivers!$F29/12)</f>
        <v>8.3333333333333339</v>
      </c>
      <c r="P10" s="245">
        <f>(1+Drivers!$G29)^INT((Income!P$3-1)/12) * (Drivers!$F29/12)</f>
        <v>8.3333333333333339</v>
      </c>
      <c r="Q10" s="245">
        <f>(1+Drivers!$G29)^INT((Income!Q$3-1)/12) * (Drivers!$F29/12)</f>
        <v>8.3333333333333339</v>
      </c>
      <c r="R10" s="245">
        <f>(1+Drivers!$G29)^INT((Income!R$3-1)/12) * (Drivers!$F29/12)</f>
        <v>8.3333333333333339</v>
      </c>
      <c r="S10" s="245">
        <f>(1+Drivers!$G29)^INT((Income!S$3-1)/12) * (Drivers!$F29/12)</f>
        <v>8.3333333333333339</v>
      </c>
      <c r="T10" s="245">
        <f>(1+Drivers!$G29)^INT((Income!T$3-1)/12) * (Drivers!$F29/12)</f>
        <v>8.3333333333333339</v>
      </c>
      <c r="U10" s="245">
        <f>(1+Drivers!$G29)^INT((Income!U$3-1)/12) * (Drivers!$F29/12)</f>
        <v>8.3333333333333339</v>
      </c>
      <c r="V10" s="301">
        <f>(1+Drivers!$G29)^INT((Income!V$3-1)/12) * (Drivers!$F29/12)</f>
        <v>8.3333333333333339</v>
      </c>
      <c r="W10" s="60">
        <f>(1+Drivers!$G29)^INT((Income!W$3-1)/12) * (Drivers!$F29/12)</f>
        <v>8.375</v>
      </c>
      <c r="X10" s="245">
        <f>(1+Drivers!$G29)^INT((Income!X$3-1)/12) * (Drivers!$F29/12)</f>
        <v>8.375</v>
      </c>
      <c r="Y10" s="245">
        <f>(1+Drivers!$G29)^INT((Income!Y$3-1)/12) * (Drivers!$F29/12)</f>
        <v>8.375</v>
      </c>
      <c r="Z10" s="245">
        <f>(1+Drivers!$G29)^INT((Income!Z$3-1)/12) * (Drivers!$F29/12)</f>
        <v>8.375</v>
      </c>
      <c r="AA10" s="245">
        <f>(1+Drivers!$G29)^INT((Income!AA$3-1)/12) * (Drivers!$F29/12)</f>
        <v>8.375</v>
      </c>
      <c r="AB10" s="245">
        <f>(1+Drivers!$G29)^INT((Income!AB$3-1)/12) * (Drivers!$F29/12)</f>
        <v>8.375</v>
      </c>
      <c r="AC10" s="245">
        <f>(1+Drivers!$G29)^INT((Income!AC$3-1)/12) * (Drivers!$F29/12)</f>
        <v>8.375</v>
      </c>
      <c r="AD10" s="245">
        <f>(1+Drivers!$G29)^INT((Income!AD$3-1)/12) * (Drivers!$F29/12)</f>
        <v>8.375</v>
      </c>
      <c r="AE10" s="245">
        <f>(1+Drivers!$G29)^INT((Income!AE$3-1)/12) * (Drivers!$F29/12)</f>
        <v>8.375</v>
      </c>
      <c r="AF10" s="245">
        <f>(1+Drivers!$G29)^INT((Income!AF$3-1)/12) * (Drivers!$F29/12)</f>
        <v>8.375</v>
      </c>
      <c r="AG10" s="245">
        <f>(1+Drivers!$G29)^INT((Income!AG$3-1)/12) * (Drivers!$F29/12)</f>
        <v>8.375</v>
      </c>
      <c r="AH10" s="301">
        <f>(1+Drivers!$G29)^INT((Income!AH$3-1)/12) * (Drivers!$F29/12)</f>
        <v>8.375</v>
      </c>
      <c r="AI10" s="60">
        <f>(1+Drivers!$G29)^INT((Income!AI$3-1)/12) * (Drivers!$F29/12)</f>
        <v>8.4168749999999992</v>
      </c>
      <c r="AJ10" s="245">
        <f>(1+Drivers!$G29)^INT((Income!AJ$3-1)/12) * (Drivers!$F29/12)</f>
        <v>8.4168749999999992</v>
      </c>
      <c r="AK10" s="245">
        <f>(1+Drivers!$G29)^INT((Income!AK$3-1)/12) * (Drivers!$F29/12)</f>
        <v>8.4168749999999992</v>
      </c>
      <c r="AL10" s="245">
        <f>(1+Drivers!$G29)^INT((Income!AL$3-1)/12) * (Drivers!$F29/12)</f>
        <v>8.4168749999999992</v>
      </c>
      <c r="AM10" s="245">
        <f>(1+Drivers!$G29)^INT((Income!AM$3-1)/12) * (Drivers!$F29/12)</f>
        <v>8.4168749999999992</v>
      </c>
      <c r="AN10" s="245">
        <f>(1+Drivers!$G29)^INT((Income!AN$3-1)/12) * (Drivers!$F29/12)</f>
        <v>8.4168749999999992</v>
      </c>
      <c r="AO10" s="245">
        <f>(1+Drivers!$G29)^INT((Income!AO$3-1)/12) * (Drivers!$F29/12)</f>
        <v>8.4168749999999992</v>
      </c>
      <c r="AP10" s="245">
        <f>(1+Drivers!$G29)^INT((Income!AP$3-1)/12) * (Drivers!$F29/12)</f>
        <v>8.4168749999999992</v>
      </c>
      <c r="AQ10" s="245">
        <f>(1+Drivers!$G29)^INT((Income!AQ$3-1)/12) * (Drivers!$F29/12)</f>
        <v>8.4168749999999992</v>
      </c>
      <c r="AR10" s="245">
        <f>(1+Drivers!$G29)^INT((Income!AR$3-1)/12) * (Drivers!$F29/12)</f>
        <v>8.4168749999999992</v>
      </c>
      <c r="AS10" s="245">
        <f>(1+Drivers!$G29)^INT((Income!AS$3-1)/12) * (Drivers!$F29/12)</f>
        <v>8.4168749999999992</v>
      </c>
      <c r="AT10" s="301">
        <f>(1+Drivers!$G29)^INT((Income!AT$3-1)/12) * (Drivers!$F29/12)</f>
        <v>8.4168749999999992</v>
      </c>
      <c r="AU10" s="60">
        <f>(1+Drivers!$G29)^INT((Income!AU$3-1)/12) * (Drivers!$F29/12)</f>
        <v>8.4589593749999974</v>
      </c>
      <c r="AV10" s="245">
        <f>(1+Drivers!$G29)^INT((Income!AV$3-1)/12) * (Drivers!$F29/12)</f>
        <v>8.4589593749999974</v>
      </c>
      <c r="AW10" s="245">
        <f>(1+Drivers!$G29)^INT((Income!AW$3-1)/12) * (Drivers!$F29/12)</f>
        <v>8.4589593749999974</v>
      </c>
      <c r="AX10" s="245">
        <f>(1+Drivers!$G29)^INT((Income!AX$3-1)/12) * (Drivers!$F29/12)</f>
        <v>8.4589593749999974</v>
      </c>
      <c r="AY10" s="245">
        <f>(1+Drivers!$G29)^INT((Income!AY$3-1)/12) * (Drivers!$F29/12)</f>
        <v>8.4589593749999974</v>
      </c>
      <c r="AZ10" s="245">
        <f>(1+Drivers!$G29)^INT((Income!AZ$3-1)/12) * (Drivers!$F29/12)</f>
        <v>8.4589593749999974</v>
      </c>
      <c r="BA10" s="245">
        <f>(1+Drivers!$G29)^INT((Income!BA$3-1)/12) * (Drivers!$F29/12)</f>
        <v>8.4589593749999974</v>
      </c>
      <c r="BB10" s="245">
        <f>(1+Drivers!$G29)^INT((Income!BB$3-1)/12) * (Drivers!$F29/12)</f>
        <v>8.4589593749999974</v>
      </c>
      <c r="BC10" s="245">
        <f>(1+Drivers!$G29)^INT((Income!BC$3-1)/12) * (Drivers!$F29/12)</f>
        <v>8.4589593749999974</v>
      </c>
      <c r="BD10" s="245">
        <f>(1+Drivers!$G29)^INT((Income!BD$3-1)/12) * (Drivers!$F29/12)</f>
        <v>8.4589593749999974</v>
      </c>
      <c r="BE10" s="245">
        <f>(1+Drivers!$G29)^INT((Income!BE$3-1)/12) * (Drivers!$F29/12)</f>
        <v>8.4589593749999974</v>
      </c>
      <c r="BF10" s="301">
        <f>(1+Drivers!$G29)^INT((Income!BF$3-1)/12) * (Drivers!$F29/12)</f>
        <v>8.4589593749999974</v>
      </c>
      <c r="BG10" s="60">
        <f>(1+Drivers!$G29)^INT((Income!BG$3-1)/12) * (Drivers!$F29/12)</f>
        <v>8.5012541718749954</v>
      </c>
      <c r="BH10" s="245">
        <f>(1+Drivers!$G29)^INT((Income!BH$3-1)/12) * (Drivers!$F29/12)</f>
        <v>8.5012541718749954</v>
      </c>
      <c r="BI10" s="245">
        <f>(1+Drivers!$G29)^INT((Income!BI$3-1)/12) * (Drivers!$F29/12)</f>
        <v>8.5012541718749954</v>
      </c>
      <c r="BJ10" s="245">
        <f>(1+Drivers!$G29)^INT((Income!BJ$3-1)/12) * (Drivers!$F29/12)</f>
        <v>8.5012541718749954</v>
      </c>
      <c r="BK10" s="245">
        <f>(1+Drivers!$G29)^INT((Income!BK$3-1)/12) * (Drivers!$F29/12)</f>
        <v>8.5012541718749954</v>
      </c>
      <c r="BL10" s="245">
        <f>(1+Drivers!$G29)^INT((Income!BL$3-1)/12) * (Drivers!$F29/12)</f>
        <v>8.5012541718749954</v>
      </c>
      <c r="BM10" s="245">
        <f>(1+Drivers!$G29)^INT((Income!BM$3-1)/12) * (Drivers!$F29/12)</f>
        <v>8.5012541718749954</v>
      </c>
      <c r="BN10" s="245">
        <f>(1+Drivers!$G29)^INT((Income!BN$3-1)/12) * (Drivers!$F29/12)</f>
        <v>8.5012541718749954</v>
      </c>
      <c r="BO10" s="245">
        <f>(1+Drivers!$G29)^INT((Income!BO$3-1)/12) * (Drivers!$F29/12)</f>
        <v>8.5012541718749954</v>
      </c>
      <c r="BP10" s="245">
        <f>(1+Drivers!$G29)^INT((Income!BP$3-1)/12) * (Drivers!$F29/12)</f>
        <v>8.5012541718749954</v>
      </c>
      <c r="BQ10" s="245">
        <f>(1+Drivers!$G29)^INT((Income!BQ$3-1)/12) * (Drivers!$F29/12)</f>
        <v>8.5012541718749954</v>
      </c>
      <c r="BR10" s="301">
        <f>(1+Drivers!$G29)^INT((Income!BR$3-1)/12) * (Drivers!$F29/12)</f>
        <v>8.5012541718749954</v>
      </c>
      <c r="BS10" s="46"/>
      <c r="BT10" s="318"/>
      <c r="BU10" s="50"/>
      <c r="BW10" s="46"/>
    </row>
    <row r="11" spans="1:75" x14ac:dyDescent="0.25">
      <c r="B11" s="290" t="str">
        <f>Drivers!$D$30</f>
        <v>Product 6</v>
      </c>
      <c r="C11" s="46"/>
      <c r="D11" s="46"/>
      <c r="E11" s="59">
        <f t="shared" si="0"/>
        <v>300</v>
      </c>
      <c r="F11" s="59">
        <f t="shared" si="1"/>
        <v>303</v>
      </c>
      <c r="G11" s="59">
        <f t="shared" si="2"/>
        <v>306.03000000000003</v>
      </c>
      <c r="H11" s="59">
        <f t="shared" si="3"/>
        <v>309.0902999999999</v>
      </c>
      <c r="I11" s="59">
        <f t="shared" si="4"/>
        <v>312.18120299999993</v>
      </c>
      <c r="K11" s="60">
        <f>(1+Drivers!$G30)^INT((Income!K$3-1)/12) * (Drivers!$F30/12)</f>
        <v>25</v>
      </c>
      <c r="L11" s="245">
        <f>(1+Drivers!$G30)^INT((Income!L$3-1)/12) * (Drivers!$F30/12)</f>
        <v>25</v>
      </c>
      <c r="M11" s="245">
        <f>(1+Drivers!$G30)^INT((Income!M$3-1)/12) * (Drivers!$F30/12)</f>
        <v>25</v>
      </c>
      <c r="N11" s="245">
        <f>(1+Drivers!$G30)^INT((Income!N$3-1)/12) * (Drivers!$F30/12)</f>
        <v>25</v>
      </c>
      <c r="O11" s="245">
        <f>(1+Drivers!$G30)^INT((Income!O$3-1)/12) * (Drivers!$F30/12)</f>
        <v>25</v>
      </c>
      <c r="P11" s="245">
        <f>(1+Drivers!$G30)^INT((Income!P$3-1)/12) * (Drivers!$F30/12)</f>
        <v>25</v>
      </c>
      <c r="Q11" s="245">
        <f>(1+Drivers!$G30)^INT((Income!Q$3-1)/12) * (Drivers!$F30/12)</f>
        <v>25</v>
      </c>
      <c r="R11" s="245">
        <f>(1+Drivers!$G30)^INT((Income!R$3-1)/12) * (Drivers!$F30/12)</f>
        <v>25</v>
      </c>
      <c r="S11" s="245">
        <f>(1+Drivers!$G30)^INT((Income!S$3-1)/12) * (Drivers!$F30/12)</f>
        <v>25</v>
      </c>
      <c r="T11" s="245">
        <f>(1+Drivers!$G30)^INT((Income!T$3-1)/12) * (Drivers!$F30/12)</f>
        <v>25</v>
      </c>
      <c r="U11" s="245">
        <f>(1+Drivers!$G30)^INT((Income!U$3-1)/12) * (Drivers!$F30/12)</f>
        <v>25</v>
      </c>
      <c r="V11" s="301">
        <f>(1+Drivers!$G30)^INT((Income!V$3-1)/12) * (Drivers!$F30/12)</f>
        <v>25</v>
      </c>
      <c r="W11" s="60">
        <f>(1+Drivers!$G30)^INT((Income!W$3-1)/12) * (Drivers!$F30/12)</f>
        <v>25.25</v>
      </c>
      <c r="X11" s="245">
        <f>(1+Drivers!$G30)^INT((Income!X$3-1)/12) * (Drivers!$F30/12)</f>
        <v>25.25</v>
      </c>
      <c r="Y11" s="245">
        <f>(1+Drivers!$G30)^INT((Income!Y$3-1)/12) * (Drivers!$F30/12)</f>
        <v>25.25</v>
      </c>
      <c r="Z11" s="245">
        <f>(1+Drivers!$G30)^INT((Income!Z$3-1)/12) * (Drivers!$F30/12)</f>
        <v>25.25</v>
      </c>
      <c r="AA11" s="245">
        <f>(1+Drivers!$G30)^INT((Income!AA$3-1)/12) * (Drivers!$F30/12)</f>
        <v>25.25</v>
      </c>
      <c r="AB11" s="245">
        <f>(1+Drivers!$G30)^INT((Income!AB$3-1)/12) * (Drivers!$F30/12)</f>
        <v>25.25</v>
      </c>
      <c r="AC11" s="245">
        <f>(1+Drivers!$G30)^INT((Income!AC$3-1)/12) * (Drivers!$F30/12)</f>
        <v>25.25</v>
      </c>
      <c r="AD11" s="245">
        <f>(1+Drivers!$G30)^INT((Income!AD$3-1)/12) * (Drivers!$F30/12)</f>
        <v>25.25</v>
      </c>
      <c r="AE11" s="245">
        <f>(1+Drivers!$G30)^INT((Income!AE$3-1)/12) * (Drivers!$F30/12)</f>
        <v>25.25</v>
      </c>
      <c r="AF11" s="245">
        <f>(1+Drivers!$G30)^INT((Income!AF$3-1)/12) * (Drivers!$F30/12)</f>
        <v>25.25</v>
      </c>
      <c r="AG11" s="245">
        <f>(1+Drivers!$G30)^INT((Income!AG$3-1)/12) * (Drivers!$F30/12)</f>
        <v>25.25</v>
      </c>
      <c r="AH11" s="301">
        <f>(1+Drivers!$G30)^INT((Income!AH$3-1)/12) * (Drivers!$F30/12)</f>
        <v>25.25</v>
      </c>
      <c r="AI11" s="60">
        <f>(1+Drivers!$G30)^INT((Income!AI$3-1)/12) * (Drivers!$F30/12)</f>
        <v>25.502500000000001</v>
      </c>
      <c r="AJ11" s="245">
        <f>(1+Drivers!$G30)^INT((Income!AJ$3-1)/12) * (Drivers!$F30/12)</f>
        <v>25.502500000000001</v>
      </c>
      <c r="AK11" s="245">
        <f>(1+Drivers!$G30)^INT((Income!AK$3-1)/12) * (Drivers!$F30/12)</f>
        <v>25.502500000000001</v>
      </c>
      <c r="AL11" s="245">
        <f>(1+Drivers!$G30)^INT((Income!AL$3-1)/12) * (Drivers!$F30/12)</f>
        <v>25.502500000000001</v>
      </c>
      <c r="AM11" s="245">
        <f>(1+Drivers!$G30)^INT((Income!AM$3-1)/12) * (Drivers!$F30/12)</f>
        <v>25.502500000000001</v>
      </c>
      <c r="AN11" s="245">
        <f>(1+Drivers!$G30)^INT((Income!AN$3-1)/12) * (Drivers!$F30/12)</f>
        <v>25.502500000000001</v>
      </c>
      <c r="AO11" s="245">
        <f>(1+Drivers!$G30)^INT((Income!AO$3-1)/12) * (Drivers!$F30/12)</f>
        <v>25.502500000000001</v>
      </c>
      <c r="AP11" s="245">
        <f>(1+Drivers!$G30)^INT((Income!AP$3-1)/12) * (Drivers!$F30/12)</f>
        <v>25.502500000000001</v>
      </c>
      <c r="AQ11" s="245">
        <f>(1+Drivers!$G30)^INT((Income!AQ$3-1)/12) * (Drivers!$F30/12)</f>
        <v>25.502500000000001</v>
      </c>
      <c r="AR11" s="245">
        <f>(1+Drivers!$G30)^INT((Income!AR$3-1)/12) * (Drivers!$F30/12)</f>
        <v>25.502500000000001</v>
      </c>
      <c r="AS11" s="245">
        <f>(1+Drivers!$G30)^INT((Income!AS$3-1)/12) * (Drivers!$F30/12)</f>
        <v>25.502500000000001</v>
      </c>
      <c r="AT11" s="301">
        <f>(1+Drivers!$G30)^INT((Income!AT$3-1)/12) * (Drivers!$F30/12)</f>
        <v>25.502500000000001</v>
      </c>
      <c r="AU11" s="60">
        <f>(1+Drivers!$G30)^INT((Income!AU$3-1)/12) * (Drivers!$F30/12)</f>
        <v>25.757524999999998</v>
      </c>
      <c r="AV11" s="245">
        <f>(1+Drivers!$G30)^INT((Income!AV$3-1)/12) * (Drivers!$F30/12)</f>
        <v>25.757524999999998</v>
      </c>
      <c r="AW11" s="245">
        <f>(1+Drivers!$G30)^INT((Income!AW$3-1)/12) * (Drivers!$F30/12)</f>
        <v>25.757524999999998</v>
      </c>
      <c r="AX11" s="245">
        <f>(1+Drivers!$G30)^INT((Income!AX$3-1)/12) * (Drivers!$F30/12)</f>
        <v>25.757524999999998</v>
      </c>
      <c r="AY11" s="245">
        <f>(1+Drivers!$G30)^INT((Income!AY$3-1)/12) * (Drivers!$F30/12)</f>
        <v>25.757524999999998</v>
      </c>
      <c r="AZ11" s="245">
        <f>(1+Drivers!$G30)^INT((Income!AZ$3-1)/12) * (Drivers!$F30/12)</f>
        <v>25.757524999999998</v>
      </c>
      <c r="BA11" s="245">
        <f>(1+Drivers!$G30)^INT((Income!BA$3-1)/12) * (Drivers!$F30/12)</f>
        <v>25.757524999999998</v>
      </c>
      <c r="BB11" s="245">
        <f>(1+Drivers!$G30)^INT((Income!BB$3-1)/12) * (Drivers!$F30/12)</f>
        <v>25.757524999999998</v>
      </c>
      <c r="BC11" s="245">
        <f>(1+Drivers!$G30)^INT((Income!BC$3-1)/12) * (Drivers!$F30/12)</f>
        <v>25.757524999999998</v>
      </c>
      <c r="BD11" s="245">
        <f>(1+Drivers!$G30)^INT((Income!BD$3-1)/12) * (Drivers!$F30/12)</f>
        <v>25.757524999999998</v>
      </c>
      <c r="BE11" s="245">
        <f>(1+Drivers!$G30)^INT((Income!BE$3-1)/12) * (Drivers!$F30/12)</f>
        <v>25.757524999999998</v>
      </c>
      <c r="BF11" s="301">
        <f>(1+Drivers!$G30)^INT((Income!BF$3-1)/12) * (Drivers!$F30/12)</f>
        <v>25.757524999999998</v>
      </c>
      <c r="BG11" s="60">
        <f>(1+Drivers!$G30)^INT((Income!BG$3-1)/12) * (Drivers!$F30/12)</f>
        <v>26.01510025</v>
      </c>
      <c r="BH11" s="245">
        <f>(1+Drivers!$G30)^INT((Income!BH$3-1)/12) * (Drivers!$F30/12)</f>
        <v>26.01510025</v>
      </c>
      <c r="BI11" s="245">
        <f>(1+Drivers!$G30)^INT((Income!BI$3-1)/12) * (Drivers!$F30/12)</f>
        <v>26.01510025</v>
      </c>
      <c r="BJ11" s="245">
        <f>(1+Drivers!$G30)^INT((Income!BJ$3-1)/12) * (Drivers!$F30/12)</f>
        <v>26.01510025</v>
      </c>
      <c r="BK11" s="245">
        <f>(1+Drivers!$G30)^INT((Income!BK$3-1)/12) * (Drivers!$F30/12)</f>
        <v>26.01510025</v>
      </c>
      <c r="BL11" s="245">
        <f>(1+Drivers!$G30)^INT((Income!BL$3-1)/12) * (Drivers!$F30/12)</f>
        <v>26.01510025</v>
      </c>
      <c r="BM11" s="245">
        <f>(1+Drivers!$G30)^INT((Income!BM$3-1)/12) * (Drivers!$F30/12)</f>
        <v>26.01510025</v>
      </c>
      <c r="BN11" s="245">
        <f>(1+Drivers!$G30)^INT((Income!BN$3-1)/12) * (Drivers!$F30/12)</f>
        <v>26.01510025</v>
      </c>
      <c r="BO11" s="245">
        <f>(1+Drivers!$G30)^INT((Income!BO$3-1)/12) * (Drivers!$F30/12)</f>
        <v>26.01510025</v>
      </c>
      <c r="BP11" s="245">
        <f>(1+Drivers!$G30)^INT((Income!BP$3-1)/12) * (Drivers!$F30/12)</f>
        <v>26.01510025</v>
      </c>
      <c r="BQ11" s="245">
        <f>(1+Drivers!$G30)^INT((Income!BQ$3-1)/12) * (Drivers!$F30/12)</f>
        <v>26.01510025</v>
      </c>
      <c r="BR11" s="301">
        <f>(1+Drivers!$G30)^INT((Income!BR$3-1)/12) * (Drivers!$F30/12)</f>
        <v>26.01510025</v>
      </c>
      <c r="BS11" s="46"/>
      <c r="BT11" s="318"/>
      <c r="BU11" s="50"/>
      <c r="BW11" s="46"/>
    </row>
    <row r="12" spans="1:75" x14ac:dyDescent="0.25">
      <c r="B12" s="290" t="str">
        <f>Drivers!$D$31</f>
        <v>Product 7</v>
      </c>
      <c r="C12" s="46"/>
      <c r="D12" s="46"/>
      <c r="E12" s="59">
        <f t="shared" si="0"/>
        <v>250.00000000000003</v>
      </c>
      <c r="F12" s="59">
        <f t="shared" si="1"/>
        <v>253.74999999999989</v>
      </c>
      <c r="G12" s="59">
        <f t="shared" si="2"/>
        <v>257.55624999999992</v>
      </c>
      <c r="H12" s="59">
        <f t="shared" si="3"/>
        <v>261.41959374999988</v>
      </c>
      <c r="I12" s="59">
        <f t="shared" si="4"/>
        <v>265.34088765624983</v>
      </c>
      <c r="K12" s="60">
        <f>(1+Drivers!$G31)^INT((Income!K$3-1)/12) * (Drivers!$F31/12)</f>
        <v>20.833333333333332</v>
      </c>
      <c r="L12" s="245">
        <f>(1+Drivers!$G31)^INT((Income!L$3-1)/12) * (Drivers!$F31/12)</f>
        <v>20.833333333333332</v>
      </c>
      <c r="M12" s="245">
        <f>(1+Drivers!$G31)^INT((Income!M$3-1)/12) * (Drivers!$F31/12)</f>
        <v>20.833333333333332</v>
      </c>
      <c r="N12" s="245">
        <f>(1+Drivers!$G31)^INT((Income!N$3-1)/12) * (Drivers!$F31/12)</f>
        <v>20.833333333333332</v>
      </c>
      <c r="O12" s="245">
        <f>(1+Drivers!$G31)^INT((Income!O$3-1)/12) * (Drivers!$F31/12)</f>
        <v>20.833333333333332</v>
      </c>
      <c r="P12" s="245">
        <f>(1+Drivers!$G31)^INT((Income!P$3-1)/12) * (Drivers!$F31/12)</f>
        <v>20.833333333333332</v>
      </c>
      <c r="Q12" s="245">
        <f>(1+Drivers!$G31)^INT((Income!Q$3-1)/12) * (Drivers!$F31/12)</f>
        <v>20.833333333333332</v>
      </c>
      <c r="R12" s="245">
        <f>(1+Drivers!$G31)^INT((Income!R$3-1)/12) * (Drivers!$F31/12)</f>
        <v>20.833333333333332</v>
      </c>
      <c r="S12" s="245">
        <f>(1+Drivers!$G31)^INT((Income!S$3-1)/12) * (Drivers!$F31/12)</f>
        <v>20.833333333333332</v>
      </c>
      <c r="T12" s="245">
        <f>(1+Drivers!$G31)^INT((Income!T$3-1)/12) * (Drivers!$F31/12)</f>
        <v>20.833333333333332</v>
      </c>
      <c r="U12" s="245">
        <f>(1+Drivers!$G31)^INT((Income!U$3-1)/12) * (Drivers!$F31/12)</f>
        <v>20.833333333333332</v>
      </c>
      <c r="V12" s="301">
        <f>(1+Drivers!$G31)^INT((Income!V$3-1)/12) * (Drivers!$F31/12)</f>
        <v>20.833333333333332</v>
      </c>
      <c r="W12" s="60">
        <f>(1+Drivers!$G31)^INT((Income!W$3-1)/12) * (Drivers!$F31/12)</f>
        <v>21.145833333333329</v>
      </c>
      <c r="X12" s="245">
        <f>(1+Drivers!$G31)^INT((Income!X$3-1)/12) * (Drivers!$F31/12)</f>
        <v>21.145833333333329</v>
      </c>
      <c r="Y12" s="245">
        <f>(1+Drivers!$G31)^INT((Income!Y$3-1)/12) * (Drivers!$F31/12)</f>
        <v>21.145833333333329</v>
      </c>
      <c r="Z12" s="245">
        <f>(1+Drivers!$G31)^INT((Income!Z$3-1)/12) * (Drivers!$F31/12)</f>
        <v>21.145833333333329</v>
      </c>
      <c r="AA12" s="245">
        <f>(1+Drivers!$G31)^INT((Income!AA$3-1)/12) * (Drivers!$F31/12)</f>
        <v>21.145833333333329</v>
      </c>
      <c r="AB12" s="245">
        <f>(1+Drivers!$G31)^INT((Income!AB$3-1)/12) * (Drivers!$F31/12)</f>
        <v>21.145833333333329</v>
      </c>
      <c r="AC12" s="245">
        <f>(1+Drivers!$G31)^INT((Income!AC$3-1)/12) * (Drivers!$F31/12)</f>
        <v>21.145833333333329</v>
      </c>
      <c r="AD12" s="245">
        <f>(1+Drivers!$G31)^INT((Income!AD$3-1)/12) * (Drivers!$F31/12)</f>
        <v>21.145833333333329</v>
      </c>
      <c r="AE12" s="245">
        <f>(1+Drivers!$G31)^INT((Income!AE$3-1)/12) * (Drivers!$F31/12)</f>
        <v>21.145833333333329</v>
      </c>
      <c r="AF12" s="245">
        <f>(1+Drivers!$G31)^INT((Income!AF$3-1)/12) * (Drivers!$F31/12)</f>
        <v>21.145833333333329</v>
      </c>
      <c r="AG12" s="245">
        <f>(1+Drivers!$G31)^INT((Income!AG$3-1)/12) * (Drivers!$F31/12)</f>
        <v>21.145833333333329</v>
      </c>
      <c r="AH12" s="301">
        <f>(1+Drivers!$G31)^INT((Income!AH$3-1)/12) * (Drivers!$F31/12)</f>
        <v>21.145833333333329</v>
      </c>
      <c r="AI12" s="60">
        <f>(1+Drivers!$G31)^INT((Income!AI$3-1)/12) * (Drivers!$F31/12)</f>
        <v>21.463020833333328</v>
      </c>
      <c r="AJ12" s="245">
        <f>(1+Drivers!$G31)^INT((Income!AJ$3-1)/12) * (Drivers!$F31/12)</f>
        <v>21.463020833333328</v>
      </c>
      <c r="AK12" s="245">
        <f>(1+Drivers!$G31)^INT((Income!AK$3-1)/12) * (Drivers!$F31/12)</f>
        <v>21.463020833333328</v>
      </c>
      <c r="AL12" s="245">
        <f>(1+Drivers!$G31)^INT((Income!AL$3-1)/12) * (Drivers!$F31/12)</f>
        <v>21.463020833333328</v>
      </c>
      <c r="AM12" s="245">
        <f>(1+Drivers!$G31)^INT((Income!AM$3-1)/12) * (Drivers!$F31/12)</f>
        <v>21.463020833333328</v>
      </c>
      <c r="AN12" s="245">
        <f>(1+Drivers!$G31)^INT((Income!AN$3-1)/12) * (Drivers!$F31/12)</f>
        <v>21.463020833333328</v>
      </c>
      <c r="AO12" s="245">
        <f>(1+Drivers!$G31)^INT((Income!AO$3-1)/12) * (Drivers!$F31/12)</f>
        <v>21.463020833333328</v>
      </c>
      <c r="AP12" s="245">
        <f>(1+Drivers!$G31)^INT((Income!AP$3-1)/12) * (Drivers!$F31/12)</f>
        <v>21.463020833333328</v>
      </c>
      <c r="AQ12" s="245">
        <f>(1+Drivers!$G31)^INT((Income!AQ$3-1)/12) * (Drivers!$F31/12)</f>
        <v>21.463020833333328</v>
      </c>
      <c r="AR12" s="245">
        <f>(1+Drivers!$G31)^INT((Income!AR$3-1)/12) * (Drivers!$F31/12)</f>
        <v>21.463020833333328</v>
      </c>
      <c r="AS12" s="245">
        <f>(1+Drivers!$G31)^INT((Income!AS$3-1)/12) * (Drivers!$F31/12)</f>
        <v>21.463020833333328</v>
      </c>
      <c r="AT12" s="301">
        <f>(1+Drivers!$G31)^INT((Income!AT$3-1)/12) * (Drivers!$F31/12)</f>
        <v>21.463020833333328</v>
      </c>
      <c r="AU12" s="60">
        <f>(1+Drivers!$G31)^INT((Income!AU$3-1)/12) * (Drivers!$F31/12)</f>
        <v>21.784966145833323</v>
      </c>
      <c r="AV12" s="245">
        <f>(1+Drivers!$G31)^INT((Income!AV$3-1)/12) * (Drivers!$F31/12)</f>
        <v>21.784966145833323</v>
      </c>
      <c r="AW12" s="245">
        <f>(1+Drivers!$G31)^INT((Income!AW$3-1)/12) * (Drivers!$F31/12)</f>
        <v>21.784966145833323</v>
      </c>
      <c r="AX12" s="245">
        <f>(1+Drivers!$G31)^INT((Income!AX$3-1)/12) * (Drivers!$F31/12)</f>
        <v>21.784966145833323</v>
      </c>
      <c r="AY12" s="245">
        <f>(1+Drivers!$G31)^INT((Income!AY$3-1)/12) * (Drivers!$F31/12)</f>
        <v>21.784966145833323</v>
      </c>
      <c r="AZ12" s="245">
        <f>(1+Drivers!$G31)^INT((Income!AZ$3-1)/12) * (Drivers!$F31/12)</f>
        <v>21.784966145833323</v>
      </c>
      <c r="BA12" s="245">
        <f>(1+Drivers!$G31)^INT((Income!BA$3-1)/12) * (Drivers!$F31/12)</f>
        <v>21.784966145833323</v>
      </c>
      <c r="BB12" s="245">
        <f>(1+Drivers!$G31)^INT((Income!BB$3-1)/12) * (Drivers!$F31/12)</f>
        <v>21.784966145833323</v>
      </c>
      <c r="BC12" s="245">
        <f>(1+Drivers!$G31)^INT((Income!BC$3-1)/12) * (Drivers!$F31/12)</f>
        <v>21.784966145833323</v>
      </c>
      <c r="BD12" s="245">
        <f>(1+Drivers!$G31)^INT((Income!BD$3-1)/12) * (Drivers!$F31/12)</f>
        <v>21.784966145833323</v>
      </c>
      <c r="BE12" s="245">
        <f>(1+Drivers!$G31)^INT((Income!BE$3-1)/12) * (Drivers!$F31/12)</f>
        <v>21.784966145833323</v>
      </c>
      <c r="BF12" s="301">
        <f>(1+Drivers!$G31)^INT((Income!BF$3-1)/12) * (Drivers!$F31/12)</f>
        <v>21.784966145833323</v>
      </c>
      <c r="BG12" s="60">
        <f>(1+Drivers!$G31)^INT((Income!BG$3-1)/12) * (Drivers!$F31/12)</f>
        <v>22.111740638020819</v>
      </c>
      <c r="BH12" s="245">
        <f>(1+Drivers!$G31)^INT((Income!BH$3-1)/12) * (Drivers!$F31/12)</f>
        <v>22.111740638020819</v>
      </c>
      <c r="BI12" s="245">
        <f>(1+Drivers!$G31)^INT((Income!BI$3-1)/12) * (Drivers!$F31/12)</f>
        <v>22.111740638020819</v>
      </c>
      <c r="BJ12" s="245">
        <f>(1+Drivers!$G31)^INT((Income!BJ$3-1)/12) * (Drivers!$F31/12)</f>
        <v>22.111740638020819</v>
      </c>
      <c r="BK12" s="245">
        <f>(1+Drivers!$G31)^INT((Income!BK$3-1)/12) * (Drivers!$F31/12)</f>
        <v>22.111740638020819</v>
      </c>
      <c r="BL12" s="245">
        <f>(1+Drivers!$G31)^INT((Income!BL$3-1)/12) * (Drivers!$F31/12)</f>
        <v>22.111740638020819</v>
      </c>
      <c r="BM12" s="245">
        <f>(1+Drivers!$G31)^INT((Income!BM$3-1)/12) * (Drivers!$F31/12)</f>
        <v>22.111740638020819</v>
      </c>
      <c r="BN12" s="245">
        <f>(1+Drivers!$G31)^INT((Income!BN$3-1)/12) * (Drivers!$F31/12)</f>
        <v>22.111740638020819</v>
      </c>
      <c r="BO12" s="245">
        <f>(1+Drivers!$G31)^INT((Income!BO$3-1)/12) * (Drivers!$F31/12)</f>
        <v>22.111740638020819</v>
      </c>
      <c r="BP12" s="245">
        <f>(1+Drivers!$G31)^INT((Income!BP$3-1)/12) * (Drivers!$F31/12)</f>
        <v>22.111740638020819</v>
      </c>
      <c r="BQ12" s="245">
        <f>(1+Drivers!$G31)^INT((Income!BQ$3-1)/12) * (Drivers!$F31/12)</f>
        <v>22.111740638020819</v>
      </c>
      <c r="BR12" s="301">
        <f>(1+Drivers!$G31)^INT((Income!BR$3-1)/12) * (Drivers!$F31/12)</f>
        <v>22.111740638020819</v>
      </c>
      <c r="BS12" s="46"/>
      <c r="BT12" s="318"/>
      <c r="BU12" s="50"/>
      <c r="BW12" s="46"/>
    </row>
    <row r="13" spans="1:75" x14ac:dyDescent="0.25">
      <c r="B13" s="290" t="str">
        <f>Drivers!$D$32</f>
        <v>Product 8</v>
      </c>
      <c r="C13" s="46"/>
      <c r="D13" s="46"/>
      <c r="E13" s="59">
        <f t="shared" si="0"/>
        <v>199.99999999999997</v>
      </c>
      <c r="F13" s="59">
        <f t="shared" si="1"/>
        <v>204</v>
      </c>
      <c r="G13" s="59">
        <f t="shared" si="2"/>
        <v>208.08</v>
      </c>
      <c r="H13" s="59">
        <f t="shared" si="3"/>
        <v>212.24160000000003</v>
      </c>
      <c r="I13" s="59">
        <f t="shared" si="4"/>
        <v>216.48643200000001</v>
      </c>
      <c r="K13" s="60">
        <f>(1+Drivers!$G32)^INT((Income!K$3-1)/12) * (Drivers!$F32/12)</f>
        <v>16.666666666666668</v>
      </c>
      <c r="L13" s="245">
        <f>(1+Drivers!$G32)^INT((Income!L$3-1)/12) * (Drivers!$F32/12)</f>
        <v>16.666666666666668</v>
      </c>
      <c r="M13" s="245">
        <f>(1+Drivers!$G32)^INT((Income!M$3-1)/12) * (Drivers!$F32/12)</f>
        <v>16.666666666666668</v>
      </c>
      <c r="N13" s="245">
        <f>(1+Drivers!$G32)^INT((Income!N$3-1)/12) * (Drivers!$F32/12)</f>
        <v>16.666666666666668</v>
      </c>
      <c r="O13" s="245">
        <f>(1+Drivers!$G32)^INT((Income!O$3-1)/12) * (Drivers!$F32/12)</f>
        <v>16.666666666666668</v>
      </c>
      <c r="P13" s="245">
        <f>(1+Drivers!$G32)^INT((Income!P$3-1)/12) * (Drivers!$F32/12)</f>
        <v>16.666666666666668</v>
      </c>
      <c r="Q13" s="245">
        <f>(1+Drivers!$G32)^INT((Income!Q$3-1)/12) * (Drivers!$F32/12)</f>
        <v>16.666666666666668</v>
      </c>
      <c r="R13" s="245">
        <f>(1+Drivers!$G32)^INT((Income!R$3-1)/12) * (Drivers!$F32/12)</f>
        <v>16.666666666666668</v>
      </c>
      <c r="S13" s="245">
        <f>(1+Drivers!$G32)^INT((Income!S$3-1)/12) * (Drivers!$F32/12)</f>
        <v>16.666666666666668</v>
      </c>
      <c r="T13" s="245">
        <f>(1+Drivers!$G32)^INT((Income!T$3-1)/12) * (Drivers!$F32/12)</f>
        <v>16.666666666666668</v>
      </c>
      <c r="U13" s="245">
        <f>(1+Drivers!$G32)^INT((Income!U$3-1)/12) * (Drivers!$F32/12)</f>
        <v>16.666666666666668</v>
      </c>
      <c r="V13" s="301">
        <f>(1+Drivers!$G32)^INT((Income!V$3-1)/12) * (Drivers!$F32/12)</f>
        <v>16.666666666666668</v>
      </c>
      <c r="W13" s="60">
        <f>(1+Drivers!$G32)^INT((Income!W$3-1)/12) * (Drivers!$F32/12)</f>
        <v>17</v>
      </c>
      <c r="X13" s="245">
        <f>(1+Drivers!$G32)^INT((Income!X$3-1)/12) * (Drivers!$F32/12)</f>
        <v>17</v>
      </c>
      <c r="Y13" s="245">
        <f>(1+Drivers!$G32)^INT((Income!Y$3-1)/12) * (Drivers!$F32/12)</f>
        <v>17</v>
      </c>
      <c r="Z13" s="245">
        <f>(1+Drivers!$G32)^INT((Income!Z$3-1)/12) * (Drivers!$F32/12)</f>
        <v>17</v>
      </c>
      <c r="AA13" s="245">
        <f>(1+Drivers!$G32)^INT((Income!AA$3-1)/12) * (Drivers!$F32/12)</f>
        <v>17</v>
      </c>
      <c r="AB13" s="245">
        <f>(1+Drivers!$G32)^INT((Income!AB$3-1)/12) * (Drivers!$F32/12)</f>
        <v>17</v>
      </c>
      <c r="AC13" s="245">
        <f>(1+Drivers!$G32)^INT((Income!AC$3-1)/12) * (Drivers!$F32/12)</f>
        <v>17</v>
      </c>
      <c r="AD13" s="245">
        <f>(1+Drivers!$G32)^INT((Income!AD$3-1)/12) * (Drivers!$F32/12)</f>
        <v>17</v>
      </c>
      <c r="AE13" s="245">
        <f>(1+Drivers!$G32)^INT((Income!AE$3-1)/12) * (Drivers!$F32/12)</f>
        <v>17</v>
      </c>
      <c r="AF13" s="245">
        <f>(1+Drivers!$G32)^INT((Income!AF$3-1)/12) * (Drivers!$F32/12)</f>
        <v>17</v>
      </c>
      <c r="AG13" s="245">
        <f>(1+Drivers!$G32)^INT((Income!AG$3-1)/12) * (Drivers!$F32/12)</f>
        <v>17</v>
      </c>
      <c r="AH13" s="301">
        <f>(1+Drivers!$G32)^INT((Income!AH$3-1)/12) * (Drivers!$F32/12)</f>
        <v>17</v>
      </c>
      <c r="AI13" s="60">
        <f>(1+Drivers!$G32)^INT((Income!AI$3-1)/12) * (Drivers!$F32/12)</f>
        <v>17.34</v>
      </c>
      <c r="AJ13" s="245">
        <f>(1+Drivers!$G32)^INT((Income!AJ$3-1)/12) * (Drivers!$F32/12)</f>
        <v>17.34</v>
      </c>
      <c r="AK13" s="245">
        <f>(1+Drivers!$G32)^INT((Income!AK$3-1)/12) * (Drivers!$F32/12)</f>
        <v>17.34</v>
      </c>
      <c r="AL13" s="245">
        <f>(1+Drivers!$G32)^INT((Income!AL$3-1)/12) * (Drivers!$F32/12)</f>
        <v>17.34</v>
      </c>
      <c r="AM13" s="245">
        <f>(1+Drivers!$G32)^INT((Income!AM$3-1)/12) * (Drivers!$F32/12)</f>
        <v>17.34</v>
      </c>
      <c r="AN13" s="245">
        <f>(1+Drivers!$G32)^INT((Income!AN$3-1)/12) * (Drivers!$F32/12)</f>
        <v>17.34</v>
      </c>
      <c r="AO13" s="245">
        <f>(1+Drivers!$G32)^INT((Income!AO$3-1)/12) * (Drivers!$F32/12)</f>
        <v>17.34</v>
      </c>
      <c r="AP13" s="245">
        <f>(1+Drivers!$G32)^INT((Income!AP$3-1)/12) * (Drivers!$F32/12)</f>
        <v>17.34</v>
      </c>
      <c r="AQ13" s="245">
        <f>(1+Drivers!$G32)^INT((Income!AQ$3-1)/12) * (Drivers!$F32/12)</f>
        <v>17.34</v>
      </c>
      <c r="AR13" s="245">
        <f>(1+Drivers!$G32)^INT((Income!AR$3-1)/12) * (Drivers!$F32/12)</f>
        <v>17.34</v>
      </c>
      <c r="AS13" s="245">
        <f>(1+Drivers!$G32)^INT((Income!AS$3-1)/12) * (Drivers!$F32/12)</f>
        <v>17.34</v>
      </c>
      <c r="AT13" s="301">
        <f>(1+Drivers!$G32)^INT((Income!AT$3-1)/12) * (Drivers!$F32/12)</f>
        <v>17.34</v>
      </c>
      <c r="AU13" s="60">
        <f>(1+Drivers!$G32)^INT((Income!AU$3-1)/12) * (Drivers!$F32/12)</f>
        <v>17.686800000000002</v>
      </c>
      <c r="AV13" s="245">
        <f>(1+Drivers!$G32)^INT((Income!AV$3-1)/12) * (Drivers!$F32/12)</f>
        <v>17.686800000000002</v>
      </c>
      <c r="AW13" s="245">
        <f>(1+Drivers!$G32)^INT((Income!AW$3-1)/12) * (Drivers!$F32/12)</f>
        <v>17.686800000000002</v>
      </c>
      <c r="AX13" s="245">
        <f>(1+Drivers!$G32)^INT((Income!AX$3-1)/12) * (Drivers!$F32/12)</f>
        <v>17.686800000000002</v>
      </c>
      <c r="AY13" s="245">
        <f>(1+Drivers!$G32)^INT((Income!AY$3-1)/12) * (Drivers!$F32/12)</f>
        <v>17.686800000000002</v>
      </c>
      <c r="AZ13" s="245">
        <f>(1+Drivers!$G32)^INT((Income!AZ$3-1)/12) * (Drivers!$F32/12)</f>
        <v>17.686800000000002</v>
      </c>
      <c r="BA13" s="245">
        <f>(1+Drivers!$G32)^INT((Income!BA$3-1)/12) * (Drivers!$F32/12)</f>
        <v>17.686800000000002</v>
      </c>
      <c r="BB13" s="245">
        <f>(1+Drivers!$G32)^INT((Income!BB$3-1)/12) * (Drivers!$F32/12)</f>
        <v>17.686800000000002</v>
      </c>
      <c r="BC13" s="245">
        <f>(1+Drivers!$G32)^INT((Income!BC$3-1)/12) * (Drivers!$F32/12)</f>
        <v>17.686800000000002</v>
      </c>
      <c r="BD13" s="245">
        <f>(1+Drivers!$G32)^INT((Income!BD$3-1)/12) * (Drivers!$F32/12)</f>
        <v>17.686800000000002</v>
      </c>
      <c r="BE13" s="245">
        <f>(1+Drivers!$G32)^INT((Income!BE$3-1)/12) * (Drivers!$F32/12)</f>
        <v>17.686800000000002</v>
      </c>
      <c r="BF13" s="301">
        <f>(1+Drivers!$G32)^INT((Income!BF$3-1)/12) * (Drivers!$F32/12)</f>
        <v>17.686800000000002</v>
      </c>
      <c r="BG13" s="60">
        <f>(1+Drivers!$G32)^INT((Income!BG$3-1)/12) * (Drivers!$F32/12)</f>
        <v>18.040535999999999</v>
      </c>
      <c r="BH13" s="245">
        <f>(1+Drivers!$G32)^INT((Income!BH$3-1)/12) * (Drivers!$F32/12)</f>
        <v>18.040535999999999</v>
      </c>
      <c r="BI13" s="245">
        <f>(1+Drivers!$G32)^INT((Income!BI$3-1)/12) * (Drivers!$F32/12)</f>
        <v>18.040535999999999</v>
      </c>
      <c r="BJ13" s="245">
        <f>(1+Drivers!$G32)^INT((Income!BJ$3-1)/12) * (Drivers!$F32/12)</f>
        <v>18.040535999999999</v>
      </c>
      <c r="BK13" s="245">
        <f>(1+Drivers!$G32)^INT((Income!BK$3-1)/12) * (Drivers!$F32/12)</f>
        <v>18.040535999999999</v>
      </c>
      <c r="BL13" s="245">
        <f>(1+Drivers!$G32)^INT((Income!BL$3-1)/12) * (Drivers!$F32/12)</f>
        <v>18.040535999999999</v>
      </c>
      <c r="BM13" s="245">
        <f>(1+Drivers!$G32)^INT((Income!BM$3-1)/12) * (Drivers!$F32/12)</f>
        <v>18.040535999999999</v>
      </c>
      <c r="BN13" s="245">
        <f>(1+Drivers!$G32)^INT((Income!BN$3-1)/12) * (Drivers!$F32/12)</f>
        <v>18.040535999999999</v>
      </c>
      <c r="BO13" s="245">
        <f>(1+Drivers!$G32)^INT((Income!BO$3-1)/12) * (Drivers!$F32/12)</f>
        <v>18.040535999999999</v>
      </c>
      <c r="BP13" s="245">
        <f>(1+Drivers!$G32)^INT((Income!BP$3-1)/12) * (Drivers!$F32/12)</f>
        <v>18.040535999999999</v>
      </c>
      <c r="BQ13" s="245">
        <f>(1+Drivers!$G32)^INT((Income!BQ$3-1)/12) * (Drivers!$F32/12)</f>
        <v>18.040535999999999</v>
      </c>
      <c r="BR13" s="301">
        <f>(1+Drivers!$G32)^INT((Income!BR$3-1)/12) * (Drivers!$F32/12)</f>
        <v>18.040535999999999</v>
      </c>
      <c r="BS13" s="46"/>
      <c r="BT13" s="318"/>
      <c r="BU13" s="50"/>
      <c r="BW13" s="46"/>
    </row>
    <row r="14" spans="1:75" x14ac:dyDescent="0.25">
      <c r="B14" s="290" t="str">
        <f>Drivers!$D$33</f>
        <v>Product 9</v>
      </c>
      <c r="C14" s="46"/>
      <c r="D14" s="46"/>
      <c r="E14" s="59">
        <f t="shared" si="0"/>
        <v>150</v>
      </c>
      <c r="F14" s="59">
        <f t="shared" si="1"/>
        <v>150.74999999999997</v>
      </c>
      <c r="G14" s="59">
        <f t="shared" si="2"/>
        <v>151.50374999999994</v>
      </c>
      <c r="H14" s="59">
        <f t="shared" si="3"/>
        <v>152.26126874999994</v>
      </c>
      <c r="I14" s="59">
        <f t="shared" si="4"/>
        <v>153.02257509374994</v>
      </c>
      <c r="K14" s="60">
        <f>(1+Drivers!$G33)^INT((Income!K$3-1)/12) * (Drivers!$F33/12)</f>
        <v>12.5</v>
      </c>
      <c r="L14" s="245">
        <f>(1+Drivers!$G33)^INT((Income!L$3-1)/12) * (Drivers!$F33/12)</f>
        <v>12.5</v>
      </c>
      <c r="M14" s="245">
        <f>(1+Drivers!$G33)^INT((Income!M$3-1)/12) * (Drivers!$F33/12)</f>
        <v>12.5</v>
      </c>
      <c r="N14" s="245">
        <f>(1+Drivers!$G33)^INT((Income!N$3-1)/12) * (Drivers!$F33/12)</f>
        <v>12.5</v>
      </c>
      <c r="O14" s="245">
        <f>(1+Drivers!$G33)^INT((Income!O$3-1)/12) * (Drivers!$F33/12)</f>
        <v>12.5</v>
      </c>
      <c r="P14" s="245">
        <f>(1+Drivers!$G33)^INT((Income!P$3-1)/12) * (Drivers!$F33/12)</f>
        <v>12.5</v>
      </c>
      <c r="Q14" s="245">
        <f>(1+Drivers!$G33)^INT((Income!Q$3-1)/12) * (Drivers!$F33/12)</f>
        <v>12.5</v>
      </c>
      <c r="R14" s="245">
        <f>(1+Drivers!$G33)^INT((Income!R$3-1)/12) * (Drivers!$F33/12)</f>
        <v>12.5</v>
      </c>
      <c r="S14" s="245">
        <f>(1+Drivers!$G33)^INT((Income!S$3-1)/12) * (Drivers!$F33/12)</f>
        <v>12.5</v>
      </c>
      <c r="T14" s="245">
        <f>(1+Drivers!$G33)^INT((Income!T$3-1)/12) * (Drivers!$F33/12)</f>
        <v>12.5</v>
      </c>
      <c r="U14" s="245">
        <f>(1+Drivers!$G33)^INT((Income!U$3-1)/12) * (Drivers!$F33/12)</f>
        <v>12.5</v>
      </c>
      <c r="V14" s="301">
        <f>(1+Drivers!$G33)^INT((Income!V$3-1)/12) * (Drivers!$F33/12)</f>
        <v>12.5</v>
      </c>
      <c r="W14" s="60">
        <f>(1+Drivers!$G33)^INT((Income!W$3-1)/12) * (Drivers!$F33/12)</f>
        <v>12.562499999999998</v>
      </c>
      <c r="X14" s="245">
        <f>(1+Drivers!$G33)^INT((Income!X$3-1)/12) * (Drivers!$F33/12)</f>
        <v>12.562499999999998</v>
      </c>
      <c r="Y14" s="245">
        <f>(1+Drivers!$G33)^INT((Income!Y$3-1)/12) * (Drivers!$F33/12)</f>
        <v>12.562499999999998</v>
      </c>
      <c r="Z14" s="245">
        <f>(1+Drivers!$G33)^INT((Income!Z$3-1)/12) * (Drivers!$F33/12)</f>
        <v>12.562499999999998</v>
      </c>
      <c r="AA14" s="245">
        <f>(1+Drivers!$G33)^INT((Income!AA$3-1)/12) * (Drivers!$F33/12)</f>
        <v>12.562499999999998</v>
      </c>
      <c r="AB14" s="245">
        <f>(1+Drivers!$G33)^INT((Income!AB$3-1)/12) * (Drivers!$F33/12)</f>
        <v>12.562499999999998</v>
      </c>
      <c r="AC14" s="245">
        <f>(1+Drivers!$G33)^INT((Income!AC$3-1)/12) * (Drivers!$F33/12)</f>
        <v>12.562499999999998</v>
      </c>
      <c r="AD14" s="245">
        <f>(1+Drivers!$G33)^INT((Income!AD$3-1)/12) * (Drivers!$F33/12)</f>
        <v>12.562499999999998</v>
      </c>
      <c r="AE14" s="245">
        <f>(1+Drivers!$G33)^INT((Income!AE$3-1)/12) * (Drivers!$F33/12)</f>
        <v>12.562499999999998</v>
      </c>
      <c r="AF14" s="245">
        <f>(1+Drivers!$G33)^INT((Income!AF$3-1)/12) * (Drivers!$F33/12)</f>
        <v>12.562499999999998</v>
      </c>
      <c r="AG14" s="245">
        <f>(1+Drivers!$G33)^INT((Income!AG$3-1)/12) * (Drivers!$F33/12)</f>
        <v>12.562499999999998</v>
      </c>
      <c r="AH14" s="301">
        <f>(1+Drivers!$G33)^INT((Income!AH$3-1)/12) * (Drivers!$F33/12)</f>
        <v>12.562499999999998</v>
      </c>
      <c r="AI14" s="60">
        <f>(1+Drivers!$G33)^INT((Income!AI$3-1)/12) * (Drivers!$F33/12)</f>
        <v>12.625312499999996</v>
      </c>
      <c r="AJ14" s="245">
        <f>(1+Drivers!$G33)^INT((Income!AJ$3-1)/12) * (Drivers!$F33/12)</f>
        <v>12.625312499999996</v>
      </c>
      <c r="AK14" s="245">
        <f>(1+Drivers!$G33)^INT((Income!AK$3-1)/12) * (Drivers!$F33/12)</f>
        <v>12.625312499999996</v>
      </c>
      <c r="AL14" s="245">
        <f>(1+Drivers!$G33)^INT((Income!AL$3-1)/12) * (Drivers!$F33/12)</f>
        <v>12.625312499999996</v>
      </c>
      <c r="AM14" s="245">
        <f>(1+Drivers!$G33)^INT((Income!AM$3-1)/12) * (Drivers!$F33/12)</f>
        <v>12.625312499999996</v>
      </c>
      <c r="AN14" s="245">
        <f>(1+Drivers!$G33)^INT((Income!AN$3-1)/12) * (Drivers!$F33/12)</f>
        <v>12.625312499999996</v>
      </c>
      <c r="AO14" s="245">
        <f>(1+Drivers!$G33)^INT((Income!AO$3-1)/12) * (Drivers!$F33/12)</f>
        <v>12.625312499999996</v>
      </c>
      <c r="AP14" s="245">
        <f>(1+Drivers!$G33)^INT((Income!AP$3-1)/12) * (Drivers!$F33/12)</f>
        <v>12.625312499999996</v>
      </c>
      <c r="AQ14" s="245">
        <f>(1+Drivers!$G33)^INT((Income!AQ$3-1)/12) * (Drivers!$F33/12)</f>
        <v>12.625312499999996</v>
      </c>
      <c r="AR14" s="245">
        <f>(1+Drivers!$G33)^INT((Income!AR$3-1)/12) * (Drivers!$F33/12)</f>
        <v>12.625312499999996</v>
      </c>
      <c r="AS14" s="245">
        <f>(1+Drivers!$G33)^INT((Income!AS$3-1)/12) * (Drivers!$F33/12)</f>
        <v>12.625312499999996</v>
      </c>
      <c r="AT14" s="301">
        <f>(1+Drivers!$G33)^INT((Income!AT$3-1)/12) * (Drivers!$F33/12)</f>
        <v>12.625312499999996</v>
      </c>
      <c r="AU14" s="60">
        <f>(1+Drivers!$G33)^INT((Income!AU$3-1)/12) * (Drivers!$F33/12)</f>
        <v>12.688439062499995</v>
      </c>
      <c r="AV14" s="245">
        <f>(1+Drivers!$G33)^INT((Income!AV$3-1)/12) * (Drivers!$F33/12)</f>
        <v>12.688439062499995</v>
      </c>
      <c r="AW14" s="245">
        <f>(1+Drivers!$G33)^INT((Income!AW$3-1)/12) * (Drivers!$F33/12)</f>
        <v>12.688439062499995</v>
      </c>
      <c r="AX14" s="245">
        <f>(1+Drivers!$G33)^INT((Income!AX$3-1)/12) * (Drivers!$F33/12)</f>
        <v>12.688439062499995</v>
      </c>
      <c r="AY14" s="245">
        <f>(1+Drivers!$G33)^INT((Income!AY$3-1)/12) * (Drivers!$F33/12)</f>
        <v>12.688439062499995</v>
      </c>
      <c r="AZ14" s="245">
        <f>(1+Drivers!$G33)^INT((Income!AZ$3-1)/12) * (Drivers!$F33/12)</f>
        <v>12.688439062499995</v>
      </c>
      <c r="BA14" s="245">
        <f>(1+Drivers!$G33)^INT((Income!BA$3-1)/12) * (Drivers!$F33/12)</f>
        <v>12.688439062499995</v>
      </c>
      <c r="BB14" s="245">
        <f>(1+Drivers!$G33)^INT((Income!BB$3-1)/12) * (Drivers!$F33/12)</f>
        <v>12.688439062499995</v>
      </c>
      <c r="BC14" s="245">
        <f>(1+Drivers!$G33)^INT((Income!BC$3-1)/12) * (Drivers!$F33/12)</f>
        <v>12.688439062499995</v>
      </c>
      <c r="BD14" s="245">
        <f>(1+Drivers!$G33)^INT((Income!BD$3-1)/12) * (Drivers!$F33/12)</f>
        <v>12.688439062499995</v>
      </c>
      <c r="BE14" s="245">
        <f>(1+Drivers!$G33)^INT((Income!BE$3-1)/12) * (Drivers!$F33/12)</f>
        <v>12.688439062499995</v>
      </c>
      <c r="BF14" s="301">
        <f>(1+Drivers!$G33)^INT((Income!BF$3-1)/12) * (Drivers!$F33/12)</f>
        <v>12.688439062499995</v>
      </c>
      <c r="BG14" s="60">
        <f>(1+Drivers!$G33)^INT((Income!BG$3-1)/12) * (Drivers!$F33/12)</f>
        <v>12.751881257812492</v>
      </c>
      <c r="BH14" s="245">
        <f>(1+Drivers!$G33)^INT((Income!BH$3-1)/12) * (Drivers!$F33/12)</f>
        <v>12.751881257812492</v>
      </c>
      <c r="BI14" s="245">
        <f>(1+Drivers!$G33)^INT((Income!BI$3-1)/12) * (Drivers!$F33/12)</f>
        <v>12.751881257812492</v>
      </c>
      <c r="BJ14" s="245">
        <f>(1+Drivers!$G33)^INT((Income!BJ$3-1)/12) * (Drivers!$F33/12)</f>
        <v>12.751881257812492</v>
      </c>
      <c r="BK14" s="245">
        <f>(1+Drivers!$G33)^INT((Income!BK$3-1)/12) * (Drivers!$F33/12)</f>
        <v>12.751881257812492</v>
      </c>
      <c r="BL14" s="245">
        <f>(1+Drivers!$G33)^INT((Income!BL$3-1)/12) * (Drivers!$F33/12)</f>
        <v>12.751881257812492</v>
      </c>
      <c r="BM14" s="245">
        <f>(1+Drivers!$G33)^INT((Income!BM$3-1)/12) * (Drivers!$F33/12)</f>
        <v>12.751881257812492</v>
      </c>
      <c r="BN14" s="245">
        <f>(1+Drivers!$G33)^INT((Income!BN$3-1)/12) * (Drivers!$F33/12)</f>
        <v>12.751881257812492</v>
      </c>
      <c r="BO14" s="245">
        <f>(1+Drivers!$G33)^INT((Income!BO$3-1)/12) * (Drivers!$F33/12)</f>
        <v>12.751881257812492</v>
      </c>
      <c r="BP14" s="245">
        <f>(1+Drivers!$G33)^INT((Income!BP$3-1)/12) * (Drivers!$F33/12)</f>
        <v>12.751881257812492</v>
      </c>
      <c r="BQ14" s="245">
        <f>(1+Drivers!$G33)^INT((Income!BQ$3-1)/12) * (Drivers!$F33/12)</f>
        <v>12.751881257812492</v>
      </c>
      <c r="BR14" s="301">
        <f>(1+Drivers!$G33)^INT((Income!BR$3-1)/12) * (Drivers!$F33/12)</f>
        <v>12.751881257812492</v>
      </c>
      <c r="BS14" s="46"/>
      <c r="BT14" s="318"/>
      <c r="BU14" s="50"/>
      <c r="BW14" s="46"/>
    </row>
    <row r="15" spans="1:75" x14ac:dyDescent="0.25">
      <c r="B15" s="291" t="str">
        <f>Drivers!$D$34</f>
        <v>Product 10</v>
      </c>
      <c r="C15" s="46"/>
      <c r="D15" s="46"/>
      <c r="E15" s="64">
        <f t="shared" si="0"/>
        <v>99.999999999999986</v>
      </c>
      <c r="F15" s="64">
        <f t="shared" si="1"/>
        <v>101.00000000000004</v>
      </c>
      <c r="G15" s="64">
        <f t="shared" si="2"/>
        <v>102.01</v>
      </c>
      <c r="H15" s="64">
        <f t="shared" si="3"/>
        <v>103.0301</v>
      </c>
      <c r="I15" s="64">
        <f t="shared" si="4"/>
        <v>104.06040100000001</v>
      </c>
      <c r="K15" s="65">
        <f>(1+Drivers!$G34)^INT((Income!K$3-1)/12) * (Drivers!$F34/12)</f>
        <v>8.3333333333333339</v>
      </c>
      <c r="L15" s="252">
        <f>(1+Drivers!$G34)^INT((Income!L$3-1)/12) * (Drivers!$F34/12)</f>
        <v>8.3333333333333339</v>
      </c>
      <c r="M15" s="252">
        <f>(1+Drivers!$G34)^INT((Income!M$3-1)/12) * (Drivers!$F34/12)</f>
        <v>8.3333333333333339</v>
      </c>
      <c r="N15" s="252">
        <f>(1+Drivers!$G34)^INT((Income!N$3-1)/12) * (Drivers!$F34/12)</f>
        <v>8.3333333333333339</v>
      </c>
      <c r="O15" s="252">
        <f>(1+Drivers!$G34)^INT((Income!O$3-1)/12) * (Drivers!$F34/12)</f>
        <v>8.3333333333333339</v>
      </c>
      <c r="P15" s="252">
        <f>(1+Drivers!$G34)^INT((Income!P$3-1)/12) * (Drivers!$F34/12)</f>
        <v>8.3333333333333339</v>
      </c>
      <c r="Q15" s="252">
        <f>(1+Drivers!$G34)^INT((Income!Q$3-1)/12) * (Drivers!$F34/12)</f>
        <v>8.3333333333333339</v>
      </c>
      <c r="R15" s="252">
        <f>(1+Drivers!$G34)^INT((Income!R$3-1)/12) * (Drivers!$F34/12)</f>
        <v>8.3333333333333339</v>
      </c>
      <c r="S15" s="252">
        <f>(1+Drivers!$G34)^INT((Income!S$3-1)/12) * (Drivers!$F34/12)</f>
        <v>8.3333333333333339</v>
      </c>
      <c r="T15" s="252">
        <f>(1+Drivers!$G34)^INT((Income!T$3-1)/12) * (Drivers!$F34/12)</f>
        <v>8.3333333333333339</v>
      </c>
      <c r="U15" s="252">
        <f>(1+Drivers!$G34)^INT((Income!U$3-1)/12) * (Drivers!$F34/12)</f>
        <v>8.3333333333333339</v>
      </c>
      <c r="V15" s="302">
        <f>(1+Drivers!$G34)^INT((Income!V$3-1)/12) * (Drivers!$F34/12)</f>
        <v>8.3333333333333339</v>
      </c>
      <c r="W15" s="65">
        <f>(1+Drivers!$G34)^INT((Income!W$3-1)/12) * (Drivers!$F34/12)</f>
        <v>8.4166666666666679</v>
      </c>
      <c r="X15" s="252">
        <f>(1+Drivers!$G34)^INT((Income!X$3-1)/12) * (Drivers!$F34/12)</f>
        <v>8.4166666666666679</v>
      </c>
      <c r="Y15" s="252">
        <f>(1+Drivers!$G34)^INT((Income!Y$3-1)/12) * (Drivers!$F34/12)</f>
        <v>8.4166666666666679</v>
      </c>
      <c r="Z15" s="252">
        <f>(1+Drivers!$G34)^INT((Income!Z$3-1)/12) * (Drivers!$F34/12)</f>
        <v>8.4166666666666679</v>
      </c>
      <c r="AA15" s="252">
        <f>(1+Drivers!$G34)^INT((Income!AA$3-1)/12) * (Drivers!$F34/12)</f>
        <v>8.4166666666666679</v>
      </c>
      <c r="AB15" s="252">
        <f>(1+Drivers!$G34)^INT((Income!AB$3-1)/12) * (Drivers!$F34/12)</f>
        <v>8.4166666666666679</v>
      </c>
      <c r="AC15" s="252">
        <f>(1+Drivers!$G34)^INT((Income!AC$3-1)/12) * (Drivers!$F34/12)</f>
        <v>8.4166666666666679</v>
      </c>
      <c r="AD15" s="252">
        <f>(1+Drivers!$G34)^INT((Income!AD$3-1)/12) * (Drivers!$F34/12)</f>
        <v>8.4166666666666679</v>
      </c>
      <c r="AE15" s="252">
        <f>(1+Drivers!$G34)^INT((Income!AE$3-1)/12) * (Drivers!$F34/12)</f>
        <v>8.4166666666666679</v>
      </c>
      <c r="AF15" s="252">
        <f>(1+Drivers!$G34)^INT((Income!AF$3-1)/12) * (Drivers!$F34/12)</f>
        <v>8.4166666666666679</v>
      </c>
      <c r="AG15" s="252">
        <f>(1+Drivers!$G34)^INT((Income!AG$3-1)/12) * (Drivers!$F34/12)</f>
        <v>8.4166666666666679</v>
      </c>
      <c r="AH15" s="302">
        <f>(1+Drivers!$G34)^INT((Income!AH$3-1)/12) * (Drivers!$F34/12)</f>
        <v>8.4166666666666679</v>
      </c>
      <c r="AI15" s="65">
        <f>(1+Drivers!$G34)^INT((Income!AI$3-1)/12) * (Drivers!$F34/12)</f>
        <v>8.5008333333333344</v>
      </c>
      <c r="AJ15" s="252">
        <f>(1+Drivers!$G34)^INT((Income!AJ$3-1)/12) * (Drivers!$F34/12)</f>
        <v>8.5008333333333344</v>
      </c>
      <c r="AK15" s="252">
        <f>(1+Drivers!$G34)^INT((Income!AK$3-1)/12) * (Drivers!$F34/12)</f>
        <v>8.5008333333333344</v>
      </c>
      <c r="AL15" s="252">
        <f>(1+Drivers!$G34)^INT((Income!AL$3-1)/12) * (Drivers!$F34/12)</f>
        <v>8.5008333333333344</v>
      </c>
      <c r="AM15" s="252">
        <f>(1+Drivers!$G34)^INT((Income!AM$3-1)/12) * (Drivers!$F34/12)</f>
        <v>8.5008333333333344</v>
      </c>
      <c r="AN15" s="252">
        <f>(1+Drivers!$G34)^INT((Income!AN$3-1)/12) * (Drivers!$F34/12)</f>
        <v>8.5008333333333344</v>
      </c>
      <c r="AO15" s="252">
        <f>(1+Drivers!$G34)^INT((Income!AO$3-1)/12) * (Drivers!$F34/12)</f>
        <v>8.5008333333333344</v>
      </c>
      <c r="AP15" s="252">
        <f>(1+Drivers!$G34)^INT((Income!AP$3-1)/12) * (Drivers!$F34/12)</f>
        <v>8.5008333333333344</v>
      </c>
      <c r="AQ15" s="252">
        <f>(1+Drivers!$G34)^INT((Income!AQ$3-1)/12) * (Drivers!$F34/12)</f>
        <v>8.5008333333333344</v>
      </c>
      <c r="AR15" s="252">
        <f>(1+Drivers!$G34)^INT((Income!AR$3-1)/12) * (Drivers!$F34/12)</f>
        <v>8.5008333333333344</v>
      </c>
      <c r="AS15" s="252">
        <f>(1+Drivers!$G34)^INT((Income!AS$3-1)/12) * (Drivers!$F34/12)</f>
        <v>8.5008333333333344</v>
      </c>
      <c r="AT15" s="302">
        <f>(1+Drivers!$G34)^INT((Income!AT$3-1)/12) * (Drivers!$F34/12)</f>
        <v>8.5008333333333344</v>
      </c>
      <c r="AU15" s="65">
        <f>(1+Drivers!$G34)^INT((Income!AU$3-1)/12) * (Drivers!$F34/12)</f>
        <v>8.585841666666667</v>
      </c>
      <c r="AV15" s="252">
        <f>(1+Drivers!$G34)^INT((Income!AV$3-1)/12) * (Drivers!$F34/12)</f>
        <v>8.585841666666667</v>
      </c>
      <c r="AW15" s="252">
        <f>(1+Drivers!$G34)^INT((Income!AW$3-1)/12) * (Drivers!$F34/12)</f>
        <v>8.585841666666667</v>
      </c>
      <c r="AX15" s="252">
        <f>(1+Drivers!$G34)^INT((Income!AX$3-1)/12) * (Drivers!$F34/12)</f>
        <v>8.585841666666667</v>
      </c>
      <c r="AY15" s="252">
        <f>(1+Drivers!$G34)^INT((Income!AY$3-1)/12) * (Drivers!$F34/12)</f>
        <v>8.585841666666667</v>
      </c>
      <c r="AZ15" s="252">
        <f>(1+Drivers!$G34)^INT((Income!AZ$3-1)/12) * (Drivers!$F34/12)</f>
        <v>8.585841666666667</v>
      </c>
      <c r="BA15" s="252">
        <f>(1+Drivers!$G34)^INT((Income!BA$3-1)/12) * (Drivers!$F34/12)</f>
        <v>8.585841666666667</v>
      </c>
      <c r="BB15" s="252">
        <f>(1+Drivers!$G34)^INT((Income!BB$3-1)/12) * (Drivers!$F34/12)</f>
        <v>8.585841666666667</v>
      </c>
      <c r="BC15" s="252">
        <f>(1+Drivers!$G34)^INT((Income!BC$3-1)/12) * (Drivers!$F34/12)</f>
        <v>8.585841666666667</v>
      </c>
      <c r="BD15" s="252">
        <f>(1+Drivers!$G34)^INT((Income!BD$3-1)/12) * (Drivers!$F34/12)</f>
        <v>8.585841666666667</v>
      </c>
      <c r="BE15" s="252">
        <f>(1+Drivers!$G34)^INT((Income!BE$3-1)/12) * (Drivers!$F34/12)</f>
        <v>8.585841666666667</v>
      </c>
      <c r="BF15" s="302">
        <f>(1+Drivers!$G34)^INT((Income!BF$3-1)/12) * (Drivers!$F34/12)</f>
        <v>8.585841666666667</v>
      </c>
      <c r="BG15" s="65">
        <f>(1+Drivers!$G34)^INT((Income!BG$3-1)/12) * (Drivers!$F34/12)</f>
        <v>8.6717000833333344</v>
      </c>
      <c r="BH15" s="252">
        <f>(1+Drivers!$G34)^INT((Income!BH$3-1)/12) * (Drivers!$F34/12)</f>
        <v>8.6717000833333344</v>
      </c>
      <c r="BI15" s="252">
        <f>(1+Drivers!$G34)^INT((Income!BI$3-1)/12) * (Drivers!$F34/12)</f>
        <v>8.6717000833333344</v>
      </c>
      <c r="BJ15" s="252">
        <f>(1+Drivers!$G34)^INT((Income!BJ$3-1)/12) * (Drivers!$F34/12)</f>
        <v>8.6717000833333344</v>
      </c>
      <c r="BK15" s="252">
        <f>(1+Drivers!$G34)^INT((Income!BK$3-1)/12) * (Drivers!$F34/12)</f>
        <v>8.6717000833333344</v>
      </c>
      <c r="BL15" s="252">
        <f>(1+Drivers!$G34)^INT((Income!BL$3-1)/12) * (Drivers!$F34/12)</f>
        <v>8.6717000833333344</v>
      </c>
      <c r="BM15" s="252">
        <f>(1+Drivers!$G34)^INT((Income!BM$3-1)/12) * (Drivers!$F34/12)</f>
        <v>8.6717000833333344</v>
      </c>
      <c r="BN15" s="252">
        <f>(1+Drivers!$G34)^INT((Income!BN$3-1)/12) * (Drivers!$F34/12)</f>
        <v>8.6717000833333344</v>
      </c>
      <c r="BO15" s="252">
        <f>(1+Drivers!$G34)^INT((Income!BO$3-1)/12) * (Drivers!$F34/12)</f>
        <v>8.6717000833333344</v>
      </c>
      <c r="BP15" s="252">
        <f>(1+Drivers!$G34)^INT((Income!BP$3-1)/12) * (Drivers!$F34/12)</f>
        <v>8.6717000833333344</v>
      </c>
      <c r="BQ15" s="252">
        <f>(1+Drivers!$G34)^INT((Income!BQ$3-1)/12) * (Drivers!$F34/12)</f>
        <v>8.6717000833333344</v>
      </c>
      <c r="BR15" s="302">
        <f>(1+Drivers!$G34)^INT((Income!BR$3-1)/12) * (Drivers!$F34/12)</f>
        <v>8.6717000833333344</v>
      </c>
      <c r="BS15" s="46"/>
      <c r="BT15" s="318"/>
      <c r="BU15" s="50"/>
      <c r="BW15" s="46"/>
    </row>
    <row r="16" spans="1:75" s="319" customFormat="1" x14ac:dyDescent="0.25">
      <c r="B16" s="320" t="s">
        <v>20</v>
      </c>
      <c r="E16" s="320">
        <f t="shared" si="0"/>
        <v>2000.0000000000002</v>
      </c>
      <c r="F16" s="320">
        <f t="shared" si="1"/>
        <v>2022.9999999999993</v>
      </c>
      <c r="G16" s="320">
        <f>SUM(AI16:AT16)</f>
        <v>2046.3199999999997</v>
      </c>
      <c r="H16" s="320">
        <f>SUM(AU16:BF16)</f>
        <v>2069.9650374999997</v>
      </c>
      <c r="I16" s="320">
        <f>SUM(BG16:BR16)</f>
        <v>2093.9402356249993</v>
      </c>
      <c r="J16" s="321"/>
      <c r="K16" s="319">
        <f t="shared" ref="K16:AP16" si="5">SUM(K6:K15)</f>
        <v>166.66666666666666</v>
      </c>
      <c r="L16" s="319">
        <f t="shared" si="5"/>
        <v>166.66666666666666</v>
      </c>
      <c r="M16" s="319">
        <f t="shared" si="5"/>
        <v>166.66666666666666</v>
      </c>
      <c r="N16" s="319">
        <f t="shared" si="5"/>
        <v>166.66666666666666</v>
      </c>
      <c r="O16" s="319">
        <f t="shared" si="5"/>
        <v>166.66666666666666</v>
      </c>
      <c r="P16" s="319">
        <f t="shared" si="5"/>
        <v>166.66666666666666</v>
      </c>
      <c r="Q16" s="319">
        <f t="shared" si="5"/>
        <v>166.66666666666666</v>
      </c>
      <c r="R16" s="319">
        <f t="shared" si="5"/>
        <v>166.66666666666666</v>
      </c>
      <c r="S16" s="319">
        <f t="shared" si="5"/>
        <v>166.66666666666666</v>
      </c>
      <c r="T16" s="319">
        <f t="shared" si="5"/>
        <v>166.66666666666666</v>
      </c>
      <c r="U16" s="319">
        <f t="shared" si="5"/>
        <v>166.66666666666666</v>
      </c>
      <c r="V16" s="320">
        <f t="shared" si="5"/>
        <v>166.66666666666666</v>
      </c>
      <c r="W16" s="319">
        <f t="shared" si="5"/>
        <v>168.58333333333331</v>
      </c>
      <c r="X16" s="319">
        <f t="shared" si="5"/>
        <v>168.58333333333331</v>
      </c>
      <c r="Y16" s="319">
        <f t="shared" si="5"/>
        <v>168.58333333333331</v>
      </c>
      <c r="Z16" s="319">
        <f t="shared" si="5"/>
        <v>168.58333333333331</v>
      </c>
      <c r="AA16" s="319">
        <f t="shared" si="5"/>
        <v>168.58333333333331</v>
      </c>
      <c r="AB16" s="319">
        <f t="shared" si="5"/>
        <v>168.58333333333331</v>
      </c>
      <c r="AC16" s="319">
        <f t="shared" si="5"/>
        <v>168.58333333333331</v>
      </c>
      <c r="AD16" s="319">
        <f t="shared" si="5"/>
        <v>168.58333333333331</v>
      </c>
      <c r="AE16" s="319">
        <f t="shared" si="5"/>
        <v>168.58333333333331</v>
      </c>
      <c r="AF16" s="319">
        <f t="shared" si="5"/>
        <v>168.58333333333331</v>
      </c>
      <c r="AG16" s="319">
        <f t="shared" si="5"/>
        <v>168.58333333333331</v>
      </c>
      <c r="AH16" s="320">
        <f t="shared" si="5"/>
        <v>168.58333333333331</v>
      </c>
      <c r="AI16" s="319">
        <f t="shared" si="5"/>
        <v>170.52666666666664</v>
      </c>
      <c r="AJ16" s="319">
        <f t="shared" si="5"/>
        <v>170.52666666666664</v>
      </c>
      <c r="AK16" s="319">
        <f t="shared" si="5"/>
        <v>170.52666666666664</v>
      </c>
      <c r="AL16" s="319">
        <f t="shared" si="5"/>
        <v>170.52666666666664</v>
      </c>
      <c r="AM16" s="319">
        <f t="shared" si="5"/>
        <v>170.52666666666664</v>
      </c>
      <c r="AN16" s="319">
        <f t="shared" si="5"/>
        <v>170.52666666666664</v>
      </c>
      <c r="AO16" s="319">
        <f t="shared" si="5"/>
        <v>170.52666666666664</v>
      </c>
      <c r="AP16" s="319">
        <f t="shared" si="5"/>
        <v>170.52666666666664</v>
      </c>
      <c r="AQ16" s="319">
        <f t="shared" ref="AQ16:BR16" si="6">SUM(AQ6:AQ15)</f>
        <v>170.52666666666664</v>
      </c>
      <c r="AR16" s="319">
        <f t="shared" si="6"/>
        <v>170.52666666666664</v>
      </c>
      <c r="AS16" s="319">
        <f t="shared" si="6"/>
        <v>170.52666666666664</v>
      </c>
      <c r="AT16" s="320">
        <f t="shared" si="6"/>
        <v>170.52666666666664</v>
      </c>
      <c r="AU16" s="319">
        <f t="shared" si="6"/>
        <v>172.49708645833329</v>
      </c>
      <c r="AV16" s="319">
        <f t="shared" si="6"/>
        <v>172.49708645833329</v>
      </c>
      <c r="AW16" s="319">
        <f t="shared" si="6"/>
        <v>172.49708645833329</v>
      </c>
      <c r="AX16" s="319">
        <f t="shared" si="6"/>
        <v>172.49708645833329</v>
      </c>
      <c r="AY16" s="319">
        <f t="shared" si="6"/>
        <v>172.49708645833329</v>
      </c>
      <c r="AZ16" s="319">
        <f t="shared" si="6"/>
        <v>172.49708645833329</v>
      </c>
      <c r="BA16" s="319">
        <f t="shared" si="6"/>
        <v>172.49708645833329</v>
      </c>
      <c r="BB16" s="319">
        <f t="shared" si="6"/>
        <v>172.49708645833329</v>
      </c>
      <c r="BC16" s="319">
        <f t="shared" si="6"/>
        <v>172.49708645833329</v>
      </c>
      <c r="BD16" s="319">
        <f t="shared" si="6"/>
        <v>172.49708645833329</v>
      </c>
      <c r="BE16" s="319">
        <f t="shared" si="6"/>
        <v>172.49708645833329</v>
      </c>
      <c r="BF16" s="320">
        <f t="shared" si="6"/>
        <v>172.49708645833329</v>
      </c>
      <c r="BG16" s="319">
        <f t="shared" si="6"/>
        <v>174.49501963541661</v>
      </c>
      <c r="BH16" s="319">
        <f t="shared" si="6"/>
        <v>174.49501963541661</v>
      </c>
      <c r="BI16" s="319">
        <f t="shared" si="6"/>
        <v>174.49501963541661</v>
      </c>
      <c r="BJ16" s="319">
        <f t="shared" si="6"/>
        <v>174.49501963541661</v>
      </c>
      <c r="BK16" s="319">
        <f t="shared" si="6"/>
        <v>174.49501963541661</v>
      </c>
      <c r="BL16" s="319">
        <f t="shared" si="6"/>
        <v>174.49501963541661</v>
      </c>
      <c r="BM16" s="319">
        <f t="shared" si="6"/>
        <v>174.49501963541661</v>
      </c>
      <c r="BN16" s="319">
        <f t="shared" si="6"/>
        <v>174.49501963541661</v>
      </c>
      <c r="BO16" s="319">
        <f t="shared" si="6"/>
        <v>174.49501963541661</v>
      </c>
      <c r="BP16" s="319">
        <f t="shared" si="6"/>
        <v>174.49501963541661</v>
      </c>
      <c r="BQ16" s="319">
        <f t="shared" si="6"/>
        <v>174.49501963541661</v>
      </c>
      <c r="BR16" s="320">
        <f t="shared" si="6"/>
        <v>174.49501963541661</v>
      </c>
      <c r="BU16" s="322"/>
      <c r="BV16" s="322"/>
    </row>
    <row r="17" spans="2:75" x14ac:dyDescent="0.25">
      <c r="B17" s="317" t="str">
        <f>Drivers!$D$25</f>
        <v>Product 1</v>
      </c>
      <c r="C17" s="46"/>
      <c r="D17" s="46"/>
      <c r="E17" s="53">
        <f t="shared" ref="E17:E26" si="7">SUM(K17:V17)</f>
        <v>450</v>
      </c>
      <c r="F17" s="53">
        <f t="shared" ref="F17:F27" si="8">SUM(W17:AH17)</f>
        <v>456.77249999999987</v>
      </c>
      <c r="G17" s="53">
        <f t="shared" ref="G17:G26" si="9">SUM(AI17:AT17)</f>
        <v>463.64692612499971</v>
      </c>
      <c r="H17" s="53">
        <f t="shared" ref="H17:H26" si="10">SUM(AU17:BF17)</f>
        <v>470.62481236318098</v>
      </c>
      <c r="I17" s="53">
        <f t="shared" ref="I17:I26" si="11">SUM(BG17:BR17)</f>
        <v>477.70771578924683</v>
      </c>
      <c r="K17" s="54">
        <f>(1+Drivers!$L25)^INT((K$3-1)/12)  *  Drivers!$H25  *  K6</f>
        <v>37.5</v>
      </c>
      <c r="L17" s="237">
        <f>(1+Drivers!$L25)^INT((L$3-1)/12)  *  Drivers!$H25  *  L6</f>
        <v>37.5</v>
      </c>
      <c r="M17" s="237">
        <f>(1+Drivers!$L25)^INT((M$3-1)/12)  *  Drivers!$H25  *  M6</f>
        <v>37.5</v>
      </c>
      <c r="N17" s="237">
        <f>(1+Drivers!$L25)^INT((N$3-1)/12)  *  Drivers!$H25  *  N6</f>
        <v>37.5</v>
      </c>
      <c r="O17" s="237">
        <f>(1+Drivers!$L25)^INT((O$3-1)/12)  *  Drivers!$H25  *  O6</f>
        <v>37.5</v>
      </c>
      <c r="P17" s="237">
        <f>(1+Drivers!$L25)^INT((P$3-1)/12)  *  Drivers!$H25  *  P6</f>
        <v>37.5</v>
      </c>
      <c r="Q17" s="237">
        <f>(1+Drivers!$L25)^INT((Q$3-1)/12)  *  Drivers!$H25  *  Q6</f>
        <v>37.5</v>
      </c>
      <c r="R17" s="237">
        <f>(1+Drivers!$L25)^INT((R$3-1)/12)  *  Drivers!$H25  *  R6</f>
        <v>37.5</v>
      </c>
      <c r="S17" s="237">
        <f>(1+Drivers!$L25)^INT((S$3-1)/12)  *  Drivers!$H25  *  S6</f>
        <v>37.5</v>
      </c>
      <c r="T17" s="237">
        <f>(1+Drivers!$L25)^INT((T$3-1)/12)  *  Drivers!$H25  *  T6</f>
        <v>37.5</v>
      </c>
      <c r="U17" s="237">
        <f>(1+Drivers!$L25)^INT((U$3-1)/12)  *  Drivers!$H25  *  U6</f>
        <v>37.5</v>
      </c>
      <c r="V17" s="308">
        <f>(1+Drivers!$L25)^INT((V$3-1)/12)  *  Drivers!$H25  *  V6</f>
        <v>37.5</v>
      </c>
      <c r="W17" s="54">
        <f>(1+Drivers!$L25)^INT((W$3-1)/12)  *  Drivers!$H25  *  W6</f>
        <v>38.064374999999998</v>
      </c>
      <c r="X17" s="237">
        <f>(1+Drivers!$L25)^INT((X$3-1)/12)  *  Drivers!$H25  *  X6</f>
        <v>38.064374999999998</v>
      </c>
      <c r="Y17" s="237">
        <f>(1+Drivers!$L25)^INT((Y$3-1)/12)  *  Drivers!$H25  *  Y6</f>
        <v>38.064374999999998</v>
      </c>
      <c r="Z17" s="237">
        <f>(1+Drivers!$L25)^INT((Z$3-1)/12)  *  Drivers!$H25  *  Z6</f>
        <v>38.064374999999998</v>
      </c>
      <c r="AA17" s="237">
        <f>(1+Drivers!$L25)^INT((AA$3-1)/12)  *  Drivers!$H25  *  AA6</f>
        <v>38.064374999999998</v>
      </c>
      <c r="AB17" s="237">
        <f>(1+Drivers!$L25)^INT((AB$3-1)/12)  *  Drivers!$H25  *  AB6</f>
        <v>38.064374999999998</v>
      </c>
      <c r="AC17" s="237">
        <f>(1+Drivers!$L25)^INT((AC$3-1)/12)  *  Drivers!$H25  *  AC6</f>
        <v>38.064374999999998</v>
      </c>
      <c r="AD17" s="237">
        <f>(1+Drivers!$L25)^INT((AD$3-1)/12)  *  Drivers!$H25  *  AD6</f>
        <v>38.064374999999998</v>
      </c>
      <c r="AE17" s="237">
        <f>(1+Drivers!$L25)^INT((AE$3-1)/12)  *  Drivers!$H25  *  AE6</f>
        <v>38.064374999999998</v>
      </c>
      <c r="AF17" s="237">
        <f>(1+Drivers!$L25)^INT((AF$3-1)/12)  *  Drivers!$H25  *  AF6</f>
        <v>38.064374999999998</v>
      </c>
      <c r="AG17" s="237">
        <f>(1+Drivers!$L25)^INT((AG$3-1)/12)  *  Drivers!$H25  *  AG6</f>
        <v>38.064374999999998</v>
      </c>
      <c r="AH17" s="308">
        <f>(1+Drivers!$L25)^INT((AH$3-1)/12)  *  Drivers!$H25  *  AH6</f>
        <v>38.064374999999998</v>
      </c>
      <c r="AI17" s="54">
        <f>(1+Drivers!$L25)^INT((AI$3-1)/12)  *  Drivers!$H25  *  AI6</f>
        <v>38.637243843749985</v>
      </c>
      <c r="AJ17" s="237">
        <f>(1+Drivers!$L25)^INT((AJ$3-1)/12)  *  Drivers!$H25  *  AJ6</f>
        <v>38.637243843749985</v>
      </c>
      <c r="AK17" s="237">
        <f>(1+Drivers!$L25)^INT((AK$3-1)/12)  *  Drivers!$H25  *  AK6</f>
        <v>38.637243843749985</v>
      </c>
      <c r="AL17" s="237">
        <f>(1+Drivers!$L25)^INT((AL$3-1)/12)  *  Drivers!$H25  *  AL6</f>
        <v>38.637243843749985</v>
      </c>
      <c r="AM17" s="237">
        <f>(1+Drivers!$L25)^INT((AM$3-1)/12)  *  Drivers!$H25  *  AM6</f>
        <v>38.637243843749985</v>
      </c>
      <c r="AN17" s="237">
        <f>(1+Drivers!$L25)^INT((AN$3-1)/12)  *  Drivers!$H25  *  AN6</f>
        <v>38.637243843749985</v>
      </c>
      <c r="AO17" s="237">
        <f>(1+Drivers!$L25)^INT((AO$3-1)/12)  *  Drivers!$H25  *  AO6</f>
        <v>38.637243843749985</v>
      </c>
      <c r="AP17" s="237">
        <f>(1+Drivers!$L25)^INT((AP$3-1)/12)  *  Drivers!$H25  *  AP6</f>
        <v>38.637243843749985</v>
      </c>
      <c r="AQ17" s="237">
        <f>(1+Drivers!$L25)^INT((AQ$3-1)/12)  *  Drivers!$H25  *  AQ6</f>
        <v>38.637243843749985</v>
      </c>
      <c r="AR17" s="237">
        <f>(1+Drivers!$L25)^INT((AR$3-1)/12)  *  Drivers!$H25  *  AR6</f>
        <v>38.637243843749985</v>
      </c>
      <c r="AS17" s="237">
        <f>(1+Drivers!$L25)^INT((AS$3-1)/12)  *  Drivers!$H25  *  AS6</f>
        <v>38.637243843749985</v>
      </c>
      <c r="AT17" s="308">
        <f>(1+Drivers!$L25)^INT((AT$3-1)/12)  *  Drivers!$H25  *  AT6</f>
        <v>38.637243843749985</v>
      </c>
      <c r="AU17" s="54">
        <f>(1+Drivers!$L25)^INT((AU$3-1)/12)  *  Drivers!$H25  *  AU6</f>
        <v>39.218734363598422</v>
      </c>
      <c r="AV17" s="237">
        <f>(1+Drivers!$L25)^INT((AV$3-1)/12)  *  Drivers!$H25  *  AV6</f>
        <v>39.218734363598422</v>
      </c>
      <c r="AW17" s="237">
        <f>(1+Drivers!$L25)^INT((AW$3-1)/12)  *  Drivers!$H25  *  AW6</f>
        <v>39.218734363598422</v>
      </c>
      <c r="AX17" s="237">
        <f>(1+Drivers!$L25)^INT((AX$3-1)/12)  *  Drivers!$H25  *  AX6</f>
        <v>39.218734363598422</v>
      </c>
      <c r="AY17" s="237">
        <f>(1+Drivers!$L25)^INT((AY$3-1)/12)  *  Drivers!$H25  *  AY6</f>
        <v>39.218734363598422</v>
      </c>
      <c r="AZ17" s="237">
        <f>(1+Drivers!$L25)^INT((AZ$3-1)/12)  *  Drivers!$H25  *  AZ6</f>
        <v>39.218734363598422</v>
      </c>
      <c r="BA17" s="237">
        <f>(1+Drivers!$L25)^INT((BA$3-1)/12)  *  Drivers!$H25  *  BA6</f>
        <v>39.218734363598422</v>
      </c>
      <c r="BB17" s="237">
        <f>(1+Drivers!$L25)^INT((BB$3-1)/12)  *  Drivers!$H25  *  BB6</f>
        <v>39.218734363598422</v>
      </c>
      <c r="BC17" s="237">
        <f>(1+Drivers!$L25)^INT((BC$3-1)/12)  *  Drivers!$H25  *  BC6</f>
        <v>39.218734363598422</v>
      </c>
      <c r="BD17" s="237">
        <f>(1+Drivers!$L25)^INT((BD$3-1)/12)  *  Drivers!$H25  *  BD6</f>
        <v>39.218734363598422</v>
      </c>
      <c r="BE17" s="237">
        <f>(1+Drivers!$L25)^INT((BE$3-1)/12)  *  Drivers!$H25  *  BE6</f>
        <v>39.218734363598422</v>
      </c>
      <c r="BF17" s="308">
        <f>(1+Drivers!$L25)^INT((BF$3-1)/12)  *  Drivers!$H25  *  BF6</f>
        <v>39.218734363598422</v>
      </c>
      <c r="BG17" s="54">
        <f>(1+Drivers!$L25)^INT((BG$3-1)/12)  *  Drivers!$H25  *  BG6</f>
        <v>39.808976315770572</v>
      </c>
      <c r="BH17" s="237">
        <f>(1+Drivers!$L25)^INT((BH$3-1)/12)  *  Drivers!$H25  *  BH6</f>
        <v>39.808976315770572</v>
      </c>
      <c r="BI17" s="237">
        <f>(1+Drivers!$L25)^INT((BI$3-1)/12)  *  Drivers!$H25  *  BI6</f>
        <v>39.808976315770572</v>
      </c>
      <c r="BJ17" s="237">
        <f>(1+Drivers!$L25)^INT((BJ$3-1)/12)  *  Drivers!$H25  *  BJ6</f>
        <v>39.808976315770572</v>
      </c>
      <c r="BK17" s="237">
        <f>(1+Drivers!$L25)^INT((BK$3-1)/12)  *  Drivers!$H25  *  BK6</f>
        <v>39.808976315770572</v>
      </c>
      <c r="BL17" s="237">
        <f>(1+Drivers!$L25)^INT((BL$3-1)/12)  *  Drivers!$H25  *  BL6</f>
        <v>39.808976315770572</v>
      </c>
      <c r="BM17" s="237">
        <f>(1+Drivers!$L25)^INT((BM$3-1)/12)  *  Drivers!$H25  *  BM6</f>
        <v>39.808976315770572</v>
      </c>
      <c r="BN17" s="237">
        <f>(1+Drivers!$L25)^INT((BN$3-1)/12)  *  Drivers!$H25  *  BN6</f>
        <v>39.808976315770572</v>
      </c>
      <c r="BO17" s="237">
        <f>(1+Drivers!$L25)^INT((BO$3-1)/12)  *  Drivers!$H25  *  BO6</f>
        <v>39.808976315770572</v>
      </c>
      <c r="BP17" s="237">
        <f>(1+Drivers!$L25)^INT((BP$3-1)/12)  *  Drivers!$H25  *  BP6</f>
        <v>39.808976315770572</v>
      </c>
      <c r="BQ17" s="237">
        <f>(1+Drivers!$L25)^INT((BQ$3-1)/12)  *  Drivers!$H25  *  BQ6</f>
        <v>39.808976315770572</v>
      </c>
      <c r="BR17" s="308">
        <f>(1+Drivers!$L25)^INT((BR$3-1)/12)  *  Drivers!$H25  *  BR6</f>
        <v>39.808976315770572</v>
      </c>
      <c r="BS17" s="46"/>
      <c r="BT17" s="318"/>
      <c r="BU17" s="50"/>
      <c r="BW17" s="46"/>
    </row>
    <row r="18" spans="2:75" x14ac:dyDescent="0.25">
      <c r="B18" s="290" t="str">
        <f>Drivers!$D$26</f>
        <v>Product 2</v>
      </c>
      <c r="C18" s="46"/>
      <c r="D18" s="46"/>
      <c r="E18" s="59">
        <f t="shared" si="7"/>
        <v>500.00000000000006</v>
      </c>
      <c r="F18" s="59">
        <f t="shared" si="8"/>
        <v>512.57499999999993</v>
      </c>
      <c r="G18" s="59">
        <f t="shared" si="9"/>
        <v>525.46626124999977</v>
      </c>
      <c r="H18" s="59">
        <f t="shared" si="10"/>
        <v>538.68173772043713</v>
      </c>
      <c r="I18" s="59">
        <f t="shared" si="11"/>
        <v>552.22958342410607</v>
      </c>
      <c r="K18" s="60">
        <f>(1+Drivers!$L26)^INT((K$3-1)/12)  *  Drivers!$H26  *  K7</f>
        <v>41.666666666666664</v>
      </c>
      <c r="L18" s="245">
        <f>(1+Drivers!$L26)^INT((L$3-1)/12)  *  Drivers!$H26  *  L7</f>
        <v>41.666666666666664</v>
      </c>
      <c r="M18" s="245">
        <f>(1+Drivers!$L26)^INT((M$3-1)/12)  *  Drivers!$H26  *  M7</f>
        <v>41.666666666666664</v>
      </c>
      <c r="N18" s="245">
        <f>(1+Drivers!$L26)^INT((N$3-1)/12)  *  Drivers!$H26  *  N7</f>
        <v>41.666666666666664</v>
      </c>
      <c r="O18" s="245">
        <f>(1+Drivers!$L26)^INT((O$3-1)/12)  *  Drivers!$H26  *  O7</f>
        <v>41.666666666666664</v>
      </c>
      <c r="P18" s="245">
        <f>(1+Drivers!$L26)^INT((P$3-1)/12)  *  Drivers!$H26  *  P7</f>
        <v>41.666666666666664</v>
      </c>
      <c r="Q18" s="245">
        <f>(1+Drivers!$L26)^INT((Q$3-1)/12)  *  Drivers!$H26  *  Q7</f>
        <v>41.666666666666664</v>
      </c>
      <c r="R18" s="245">
        <f>(1+Drivers!$L26)^INT((R$3-1)/12)  *  Drivers!$H26  *  R7</f>
        <v>41.666666666666664</v>
      </c>
      <c r="S18" s="245">
        <f>(1+Drivers!$L26)^INT((S$3-1)/12)  *  Drivers!$H26  *  S7</f>
        <v>41.666666666666664</v>
      </c>
      <c r="T18" s="245">
        <f>(1+Drivers!$L26)^INT((T$3-1)/12)  *  Drivers!$H26  *  T7</f>
        <v>41.666666666666664</v>
      </c>
      <c r="U18" s="245">
        <f>(1+Drivers!$L26)^INT((U$3-1)/12)  *  Drivers!$H26  *  U7</f>
        <v>41.666666666666664</v>
      </c>
      <c r="V18" s="301">
        <f>(1+Drivers!$L26)^INT((V$3-1)/12)  *  Drivers!$H26  *  V7</f>
        <v>41.666666666666664</v>
      </c>
      <c r="W18" s="60">
        <f>(1+Drivers!$L26)^INT((W$3-1)/12)  *  Drivers!$H26  *  W7</f>
        <v>42.714583333333323</v>
      </c>
      <c r="X18" s="245">
        <f>(1+Drivers!$L26)^INT((X$3-1)/12)  *  Drivers!$H26  *  X7</f>
        <v>42.714583333333323</v>
      </c>
      <c r="Y18" s="245">
        <f>(1+Drivers!$L26)^INT((Y$3-1)/12)  *  Drivers!$H26  *  Y7</f>
        <v>42.714583333333323</v>
      </c>
      <c r="Z18" s="245">
        <f>(1+Drivers!$L26)^INT((Z$3-1)/12)  *  Drivers!$H26  *  Z7</f>
        <v>42.714583333333323</v>
      </c>
      <c r="AA18" s="245">
        <f>(1+Drivers!$L26)^INT((AA$3-1)/12)  *  Drivers!$H26  *  AA7</f>
        <v>42.714583333333323</v>
      </c>
      <c r="AB18" s="245">
        <f>(1+Drivers!$L26)^INT((AB$3-1)/12)  *  Drivers!$H26  *  AB7</f>
        <v>42.714583333333323</v>
      </c>
      <c r="AC18" s="245">
        <f>(1+Drivers!$L26)^INT((AC$3-1)/12)  *  Drivers!$H26  *  AC7</f>
        <v>42.714583333333323</v>
      </c>
      <c r="AD18" s="245">
        <f>(1+Drivers!$L26)^INT((AD$3-1)/12)  *  Drivers!$H26  *  AD7</f>
        <v>42.714583333333323</v>
      </c>
      <c r="AE18" s="245">
        <f>(1+Drivers!$L26)^INT((AE$3-1)/12)  *  Drivers!$H26  *  AE7</f>
        <v>42.714583333333323</v>
      </c>
      <c r="AF18" s="245">
        <f>(1+Drivers!$L26)^INT((AF$3-1)/12)  *  Drivers!$H26  *  AF7</f>
        <v>42.714583333333323</v>
      </c>
      <c r="AG18" s="245">
        <f>(1+Drivers!$L26)^INT((AG$3-1)/12)  *  Drivers!$H26  *  AG7</f>
        <v>42.714583333333323</v>
      </c>
      <c r="AH18" s="301">
        <f>(1+Drivers!$L26)^INT((AH$3-1)/12)  *  Drivers!$H26  *  AH7</f>
        <v>42.714583333333323</v>
      </c>
      <c r="AI18" s="60">
        <f>(1+Drivers!$L26)^INT((AI$3-1)/12)  *  Drivers!$H26  *  AI7</f>
        <v>43.78885510416665</v>
      </c>
      <c r="AJ18" s="245">
        <f>(1+Drivers!$L26)^INT((AJ$3-1)/12)  *  Drivers!$H26  *  AJ7</f>
        <v>43.78885510416665</v>
      </c>
      <c r="AK18" s="245">
        <f>(1+Drivers!$L26)^INT((AK$3-1)/12)  *  Drivers!$H26  *  AK7</f>
        <v>43.78885510416665</v>
      </c>
      <c r="AL18" s="245">
        <f>(1+Drivers!$L26)^INT((AL$3-1)/12)  *  Drivers!$H26  *  AL7</f>
        <v>43.78885510416665</v>
      </c>
      <c r="AM18" s="245">
        <f>(1+Drivers!$L26)^INT((AM$3-1)/12)  *  Drivers!$H26  *  AM7</f>
        <v>43.78885510416665</v>
      </c>
      <c r="AN18" s="245">
        <f>(1+Drivers!$L26)^INT((AN$3-1)/12)  *  Drivers!$H26  *  AN7</f>
        <v>43.78885510416665</v>
      </c>
      <c r="AO18" s="245">
        <f>(1+Drivers!$L26)^INT((AO$3-1)/12)  *  Drivers!$H26  *  AO7</f>
        <v>43.78885510416665</v>
      </c>
      <c r="AP18" s="245">
        <f>(1+Drivers!$L26)^INT((AP$3-1)/12)  *  Drivers!$H26  *  AP7</f>
        <v>43.78885510416665</v>
      </c>
      <c r="AQ18" s="245">
        <f>(1+Drivers!$L26)^INT((AQ$3-1)/12)  *  Drivers!$H26  *  AQ7</f>
        <v>43.78885510416665</v>
      </c>
      <c r="AR18" s="245">
        <f>(1+Drivers!$L26)^INT((AR$3-1)/12)  *  Drivers!$H26  *  AR7</f>
        <v>43.78885510416665</v>
      </c>
      <c r="AS18" s="245">
        <f>(1+Drivers!$L26)^INT((AS$3-1)/12)  *  Drivers!$H26  *  AS7</f>
        <v>43.78885510416665</v>
      </c>
      <c r="AT18" s="301">
        <f>(1+Drivers!$L26)^INT((AT$3-1)/12)  *  Drivers!$H26  *  AT7</f>
        <v>43.78885510416665</v>
      </c>
      <c r="AU18" s="60">
        <f>(1+Drivers!$L26)^INT((AU$3-1)/12)  *  Drivers!$H26  *  AU7</f>
        <v>44.890144810036439</v>
      </c>
      <c r="AV18" s="245">
        <f>(1+Drivers!$L26)^INT((AV$3-1)/12)  *  Drivers!$H26  *  AV7</f>
        <v>44.890144810036439</v>
      </c>
      <c r="AW18" s="245">
        <f>(1+Drivers!$L26)^INT((AW$3-1)/12)  *  Drivers!$H26  *  AW7</f>
        <v>44.890144810036439</v>
      </c>
      <c r="AX18" s="245">
        <f>(1+Drivers!$L26)^INT((AX$3-1)/12)  *  Drivers!$H26  *  AX7</f>
        <v>44.890144810036439</v>
      </c>
      <c r="AY18" s="245">
        <f>(1+Drivers!$L26)^INT((AY$3-1)/12)  *  Drivers!$H26  *  AY7</f>
        <v>44.890144810036439</v>
      </c>
      <c r="AZ18" s="245">
        <f>(1+Drivers!$L26)^INT((AZ$3-1)/12)  *  Drivers!$H26  *  AZ7</f>
        <v>44.890144810036439</v>
      </c>
      <c r="BA18" s="245">
        <f>(1+Drivers!$L26)^INT((BA$3-1)/12)  *  Drivers!$H26  *  BA7</f>
        <v>44.890144810036439</v>
      </c>
      <c r="BB18" s="245">
        <f>(1+Drivers!$L26)^INT((BB$3-1)/12)  *  Drivers!$H26  *  BB7</f>
        <v>44.890144810036439</v>
      </c>
      <c r="BC18" s="245">
        <f>(1+Drivers!$L26)^INT((BC$3-1)/12)  *  Drivers!$H26  *  BC7</f>
        <v>44.890144810036439</v>
      </c>
      <c r="BD18" s="245">
        <f>(1+Drivers!$L26)^INT((BD$3-1)/12)  *  Drivers!$H26  *  BD7</f>
        <v>44.890144810036439</v>
      </c>
      <c r="BE18" s="245">
        <f>(1+Drivers!$L26)^INT((BE$3-1)/12)  *  Drivers!$H26  *  BE7</f>
        <v>44.890144810036439</v>
      </c>
      <c r="BF18" s="301">
        <f>(1+Drivers!$L26)^INT((BF$3-1)/12)  *  Drivers!$H26  *  BF7</f>
        <v>44.890144810036439</v>
      </c>
      <c r="BG18" s="60">
        <f>(1+Drivers!$L26)^INT((BG$3-1)/12)  *  Drivers!$H26  *  BG7</f>
        <v>46.019131952008848</v>
      </c>
      <c r="BH18" s="245">
        <f>(1+Drivers!$L26)^INT((BH$3-1)/12)  *  Drivers!$H26  *  BH7</f>
        <v>46.019131952008848</v>
      </c>
      <c r="BI18" s="245">
        <f>(1+Drivers!$L26)^INT((BI$3-1)/12)  *  Drivers!$H26  *  BI7</f>
        <v>46.019131952008848</v>
      </c>
      <c r="BJ18" s="245">
        <f>(1+Drivers!$L26)^INT((BJ$3-1)/12)  *  Drivers!$H26  *  BJ7</f>
        <v>46.019131952008848</v>
      </c>
      <c r="BK18" s="245">
        <f>(1+Drivers!$L26)^INT((BK$3-1)/12)  *  Drivers!$H26  *  BK7</f>
        <v>46.019131952008848</v>
      </c>
      <c r="BL18" s="245">
        <f>(1+Drivers!$L26)^INT((BL$3-1)/12)  *  Drivers!$H26  *  BL7</f>
        <v>46.019131952008848</v>
      </c>
      <c r="BM18" s="245">
        <f>(1+Drivers!$L26)^INT((BM$3-1)/12)  *  Drivers!$H26  *  BM7</f>
        <v>46.019131952008848</v>
      </c>
      <c r="BN18" s="245">
        <f>(1+Drivers!$L26)^INT((BN$3-1)/12)  *  Drivers!$H26  *  BN7</f>
        <v>46.019131952008848</v>
      </c>
      <c r="BO18" s="245">
        <f>(1+Drivers!$L26)^INT((BO$3-1)/12)  *  Drivers!$H26  *  BO7</f>
        <v>46.019131952008848</v>
      </c>
      <c r="BP18" s="245">
        <f>(1+Drivers!$L26)^INT((BP$3-1)/12)  *  Drivers!$H26  *  BP7</f>
        <v>46.019131952008848</v>
      </c>
      <c r="BQ18" s="245">
        <f>(1+Drivers!$L26)^INT((BQ$3-1)/12)  *  Drivers!$H26  *  BQ7</f>
        <v>46.019131952008848</v>
      </c>
      <c r="BR18" s="301">
        <f>(1+Drivers!$L26)^INT((BR$3-1)/12)  *  Drivers!$H26  *  BR7</f>
        <v>46.019131952008848</v>
      </c>
      <c r="BS18" s="46"/>
      <c r="BT18" s="318"/>
      <c r="BU18" s="50"/>
      <c r="BW18" s="46"/>
    </row>
    <row r="19" spans="2:75" x14ac:dyDescent="0.25">
      <c r="B19" s="290" t="str">
        <f>Drivers!$D$27</f>
        <v>Product 3</v>
      </c>
      <c r="C19" s="46"/>
      <c r="D19" s="46"/>
      <c r="E19" s="59">
        <f t="shared" si="7"/>
        <v>500.00000000000017</v>
      </c>
      <c r="F19" s="59">
        <f t="shared" si="8"/>
        <v>517.65</v>
      </c>
      <c r="G19" s="59">
        <f t="shared" si="9"/>
        <v>535.92304499999989</v>
      </c>
      <c r="H19" s="59">
        <f t="shared" si="10"/>
        <v>554.84112848849975</v>
      </c>
      <c r="I19" s="59">
        <f t="shared" si="11"/>
        <v>574.42702032414388</v>
      </c>
      <c r="K19" s="60">
        <f>(1+Drivers!$L27)^INT((K$3-1)/12)  *  Drivers!$H27  *  K8</f>
        <v>41.666666666666671</v>
      </c>
      <c r="L19" s="245">
        <f>(1+Drivers!$L27)^INT((L$3-1)/12)  *  Drivers!$H27  *  L8</f>
        <v>41.666666666666671</v>
      </c>
      <c r="M19" s="245">
        <f>(1+Drivers!$L27)^INT((M$3-1)/12)  *  Drivers!$H27  *  M8</f>
        <v>41.666666666666671</v>
      </c>
      <c r="N19" s="245">
        <f>(1+Drivers!$L27)^INT((N$3-1)/12)  *  Drivers!$H27  *  N8</f>
        <v>41.666666666666671</v>
      </c>
      <c r="O19" s="245">
        <f>(1+Drivers!$L27)^INT((O$3-1)/12)  *  Drivers!$H27  *  O8</f>
        <v>41.666666666666671</v>
      </c>
      <c r="P19" s="245">
        <f>(1+Drivers!$L27)^INT((P$3-1)/12)  *  Drivers!$H27  *  P8</f>
        <v>41.666666666666671</v>
      </c>
      <c r="Q19" s="245">
        <f>(1+Drivers!$L27)^INT((Q$3-1)/12)  *  Drivers!$H27  *  Q8</f>
        <v>41.666666666666671</v>
      </c>
      <c r="R19" s="245">
        <f>(1+Drivers!$L27)^INT((R$3-1)/12)  *  Drivers!$H27  *  R8</f>
        <v>41.666666666666671</v>
      </c>
      <c r="S19" s="245">
        <f>(1+Drivers!$L27)^INT((S$3-1)/12)  *  Drivers!$H27  *  S8</f>
        <v>41.666666666666671</v>
      </c>
      <c r="T19" s="245">
        <f>(1+Drivers!$L27)^INT((T$3-1)/12)  *  Drivers!$H27  *  T8</f>
        <v>41.666666666666671</v>
      </c>
      <c r="U19" s="245">
        <f>(1+Drivers!$L27)^INT((U$3-1)/12)  *  Drivers!$H27  *  U8</f>
        <v>41.666666666666671</v>
      </c>
      <c r="V19" s="301">
        <f>(1+Drivers!$L27)^INT((V$3-1)/12)  *  Drivers!$H27  *  V8</f>
        <v>41.666666666666671</v>
      </c>
      <c r="W19" s="60">
        <f>(1+Drivers!$L27)^INT((W$3-1)/12)  *  Drivers!$H27  *  W8</f>
        <v>43.137500000000003</v>
      </c>
      <c r="X19" s="245">
        <f>(1+Drivers!$L27)^INT((X$3-1)/12)  *  Drivers!$H27  *  X8</f>
        <v>43.137500000000003</v>
      </c>
      <c r="Y19" s="245">
        <f>(1+Drivers!$L27)^INT((Y$3-1)/12)  *  Drivers!$H27  *  Y8</f>
        <v>43.137500000000003</v>
      </c>
      <c r="Z19" s="245">
        <f>(1+Drivers!$L27)^INT((Z$3-1)/12)  *  Drivers!$H27  *  Z8</f>
        <v>43.137500000000003</v>
      </c>
      <c r="AA19" s="245">
        <f>(1+Drivers!$L27)^INT((AA$3-1)/12)  *  Drivers!$H27  *  AA8</f>
        <v>43.137500000000003</v>
      </c>
      <c r="AB19" s="245">
        <f>(1+Drivers!$L27)^INT((AB$3-1)/12)  *  Drivers!$H27  *  AB8</f>
        <v>43.137500000000003</v>
      </c>
      <c r="AC19" s="245">
        <f>(1+Drivers!$L27)^INT((AC$3-1)/12)  *  Drivers!$H27  *  AC8</f>
        <v>43.137500000000003</v>
      </c>
      <c r="AD19" s="245">
        <f>(1+Drivers!$L27)^INT((AD$3-1)/12)  *  Drivers!$H27  *  AD8</f>
        <v>43.137500000000003</v>
      </c>
      <c r="AE19" s="245">
        <f>(1+Drivers!$L27)^INT((AE$3-1)/12)  *  Drivers!$H27  *  AE8</f>
        <v>43.137500000000003</v>
      </c>
      <c r="AF19" s="245">
        <f>(1+Drivers!$L27)^INT((AF$3-1)/12)  *  Drivers!$H27  *  AF8</f>
        <v>43.137500000000003</v>
      </c>
      <c r="AG19" s="245">
        <f>(1+Drivers!$L27)^INT((AG$3-1)/12)  *  Drivers!$H27  *  AG8</f>
        <v>43.137500000000003</v>
      </c>
      <c r="AH19" s="301">
        <f>(1+Drivers!$L27)^INT((AH$3-1)/12)  *  Drivers!$H27  *  AH8</f>
        <v>43.137500000000003</v>
      </c>
      <c r="AI19" s="60">
        <f>(1+Drivers!$L27)^INT((AI$3-1)/12)  *  Drivers!$H27  *  AI8</f>
        <v>44.660253749999995</v>
      </c>
      <c r="AJ19" s="245">
        <f>(1+Drivers!$L27)^INT((AJ$3-1)/12)  *  Drivers!$H27  *  AJ8</f>
        <v>44.660253749999995</v>
      </c>
      <c r="AK19" s="245">
        <f>(1+Drivers!$L27)^INT((AK$3-1)/12)  *  Drivers!$H27  *  AK8</f>
        <v>44.660253749999995</v>
      </c>
      <c r="AL19" s="245">
        <f>(1+Drivers!$L27)^INT((AL$3-1)/12)  *  Drivers!$H27  *  AL8</f>
        <v>44.660253749999995</v>
      </c>
      <c r="AM19" s="245">
        <f>(1+Drivers!$L27)^INT((AM$3-1)/12)  *  Drivers!$H27  *  AM8</f>
        <v>44.660253749999995</v>
      </c>
      <c r="AN19" s="245">
        <f>(1+Drivers!$L27)^INT((AN$3-1)/12)  *  Drivers!$H27  *  AN8</f>
        <v>44.660253749999995</v>
      </c>
      <c r="AO19" s="245">
        <f>(1+Drivers!$L27)^INT((AO$3-1)/12)  *  Drivers!$H27  *  AO8</f>
        <v>44.660253749999995</v>
      </c>
      <c r="AP19" s="245">
        <f>(1+Drivers!$L27)^INT((AP$3-1)/12)  *  Drivers!$H27  *  AP8</f>
        <v>44.660253749999995</v>
      </c>
      <c r="AQ19" s="245">
        <f>(1+Drivers!$L27)^INT((AQ$3-1)/12)  *  Drivers!$H27  *  AQ8</f>
        <v>44.660253749999995</v>
      </c>
      <c r="AR19" s="245">
        <f>(1+Drivers!$L27)^INT((AR$3-1)/12)  *  Drivers!$H27  *  AR8</f>
        <v>44.660253749999995</v>
      </c>
      <c r="AS19" s="245">
        <f>(1+Drivers!$L27)^INT((AS$3-1)/12)  *  Drivers!$H27  *  AS8</f>
        <v>44.660253749999995</v>
      </c>
      <c r="AT19" s="301">
        <f>(1+Drivers!$L27)^INT((AT$3-1)/12)  *  Drivers!$H27  *  AT8</f>
        <v>44.660253749999995</v>
      </c>
      <c r="AU19" s="60">
        <f>(1+Drivers!$L27)^INT((AU$3-1)/12)  *  Drivers!$H27  *  AU8</f>
        <v>46.236760707374984</v>
      </c>
      <c r="AV19" s="245">
        <f>(1+Drivers!$L27)^INT((AV$3-1)/12)  *  Drivers!$H27  *  AV8</f>
        <v>46.236760707374984</v>
      </c>
      <c r="AW19" s="245">
        <f>(1+Drivers!$L27)^INT((AW$3-1)/12)  *  Drivers!$H27  *  AW8</f>
        <v>46.236760707374984</v>
      </c>
      <c r="AX19" s="245">
        <f>(1+Drivers!$L27)^INT((AX$3-1)/12)  *  Drivers!$H27  *  AX8</f>
        <v>46.236760707374984</v>
      </c>
      <c r="AY19" s="245">
        <f>(1+Drivers!$L27)^INT((AY$3-1)/12)  *  Drivers!$H27  *  AY8</f>
        <v>46.236760707374984</v>
      </c>
      <c r="AZ19" s="245">
        <f>(1+Drivers!$L27)^INT((AZ$3-1)/12)  *  Drivers!$H27  *  AZ8</f>
        <v>46.236760707374984</v>
      </c>
      <c r="BA19" s="245">
        <f>(1+Drivers!$L27)^INT((BA$3-1)/12)  *  Drivers!$H27  *  BA8</f>
        <v>46.236760707374984</v>
      </c>
      <c r="BB19" s="245">
        <f>(1+Drivers!$L27)^INT((BB$3-1)/12)  *  Drivers!$H27  *  BB8</f>
        <v>46.236760707374984</v>
      </c>
      <c r="BC19" s="245">
        <f>(1+Drivers!$L27)^INT((BC$3-1)/12)  *  Drivers!$H27  *  BC8</f>
        <v>46.236760707374984</v>
      </c>
      <c r="BD19" s="245">
        <f>(1+Drivers!$L27)^INT((BD$3-1)/12)  *  Drivers!$H27  *  BD8</f>
        <v>46.236760707374984</v>
      </c>
      <c r="BE19" s="245">
        <f>(1+Drivers!$L27)^INT((BE$3-1)/12)  *  Drivers!$H27  *  BE8</f>
        <v>46.236760707374984</v>
      </c>
      <c r="BF19" s="301">
        <f>(1+Drivers!$L27)^INT((BF$3-1)/12)  *  Drivers!$H27  *  BF8</f>
        <v>46.236760707374984</v>
      </c>
      <c r="BG19" s="60">
        <f>(1+Drivers!$L27)^INT((BG$3-1)/12)  *  Drivers!$H27  *  BG8</f>
        <v>47.868918360345319</v>
      </c>
      <c r="BH19" s="245">
        <f>(1+Drivers!$L27)^INT((BH$3-1)/12)  *  Drivers!$H27  *  BH8</f>
        <v>47.868918360345319</v>
      </c>
      <c r="BI19" s="245">
        <f>(1+Drivers!$L27)^INT((BI$3-1)/12)  *  Drivers!$H27  *  BI8</f>
        <v>47.868918360345319</v>
      </c>
      <c r="BJ19" s="245">
        <f>(1+Drivers!$L27)^INT((BJ$3-1)/12)  *  Drivers!$H27  *  BJ8</f>
        <v>47.868918360345319</v>
      </c>
      <c r="BK19" s="245">
        <f>(1+Drivers!$L27)^INT((BK$3-1)/12)  *  Drivers!$H27  *  BK8</f>
        <v>47.868918360345319</v>
      </c>
      <c r="BL19" s="245">
        <f>(1+Drivers!$L27)^INT((BL$3-1)/12)  *  Drivers!$H27  *  BL8</f>
        <v>47.868918360345319</v>
      </c>
      <c r="BM19" s="245">
        <f>(1+Drivers!$L27)^INT((BM$3-1)/12)  *  Drivers!$H27  *  BM8</f>
        <v>47.868918360345319</v>
      </c>
      <c r="BN19" s="245">
        <f>(1+Drivers!$L27)^INT((BN$3-1)/12)  *  Drivers!$H27  *  BN8</f>
        <v>47.868918360345319</v>
      </c>
      <c r="BO19" s="245">
        <f>(1+Drivers!$L27)^INT((BO$3-1)/12)  *  Drivers!$H27  *  BO8</f>
        <v>47.868918360345319</v>
      </c>
      <c r="BP19" s="245">
        <f>(1+Drivers!$L27)^INT((BP$3-1)/12)  *  Drivers!$H27  *  BP8</f>
        <v>47.868918360345319</v>
      </c>
      <c r="BQ19" s="245">
        <f>(1+Drivers!$L27)^INT((BQ$3-1)/12)  *  Drivers!$H27  *  BQ8</f>
        <v>47.868918360345319</v>
      </c>
      <c r="BR19" s="301">
        <f>(1+Drivers!$L27)^INT((BR$3-1)/12)  *  Drivers!$H27  *  BR8</f>
        <v>47.868918360345319</v>
      </c>
      <c r="BS19" s="46"/>
      <c r="BT19" s="318"/>
      <c r="BU19" s="50"/>
      <c r="BW19" s="46"/>
    </row>
    <row r="20" spans="2:75" x14ac:dyDescent="0.25">
      <c r="B20" s="290" t="str">
        <f>Drivers!$D$28</f>
        <v>Product 4</v>
      </c>
      <c r="C20" s="46"/>
      <c r="D20" s="46"/>
      <c r="E20" s="59">
        <f t="shared" si="7"/>
        <v>450</v>
      </c>
      <c r="F20" s="59">
        <f t="shared" si="8"/>
        <v>461.29499999999985</v>
      </c>
      <c r="G20" s="59">
        <f t="shared" si="9"/>
        <v>472.87350449999985</v>
      </c>
      <c r="H20" s="59">
        <f t="shared" si="10"/>
        <v>484.74262946294976</v>
      </c>
      <c r="I20" s="59">
        <f t="shared" si="11"/>
        <v>496.90966946246982</v>
      </c>
      <c r="K20" s="60">
        <f>(1+Drivers!$L28)^INT((K$3-1)/12)  *  Drivers!$H28  *  K9</f>
        <v>37.5</v>
      </c>
      <c r="L20" s="245">
        <f>(1+Drivers!$L28)^INT((L$3-1)/12)  *  Drivers!$H28  *  L9</f>
        <v>37.5</v>
      </c>
      <c r="M20" s="245">
        <f>(1+Drivers!$L28)^INT((M$3-1)/12)  *  Drivers!$H28  *  M9</f>
        <v>37.5</v>
      </c>
      <c r="N20" s="245">
        <f>(1+Drivers!$L28)^INT((N$3-1)/12)  *  Drivers!$H28  *  N9</f>
        <v>37.5</v>
      </c>
      <c r="O20" s="245">
        <f>(1+Drivers!$L28)^INT((O$3-1)/12)  *  Drivers!$H28  *  O9</f>
        <v>37.5</v>
      </c>
      <c r="P20" s="245">
        <f>(1+Drivers!$L28)^INT((P$3-1)/12)  *  Drivers!$H28  *  P9</f>
        <v>37.5</v>
      </c>
      <c r="Q20" s="245">
        <f>(1+Drivers!$L28)^INT((Q$3-1)/12)  *  Drivers!$H28  *  Q9</f>
        <v>37.5</v>
      </c>
      <c r="R20" s="245">
        <f>(1+Drivers!$L28)^INT((R$3-1)/12)  *  Drivers!$H28  *  R9</f>
        <v>37.5</v>
      </c>
      <c r="S20" s="245">
        <f>(1+Drivers!$L28)^INT((S$3-1)/12)  *  Drivers!$H28  *  S9</f>
        <v>37.5</v>
      </c>
      <c r="T20" s="245">
        <f>(1+Drivers!$L28)^INT((T$3-1)/12)  *  Drivers!$H28  *  T9</f>
        <v>37.5</v>
      </c>
      <c r="U20" s="245">
        <f>(1+Drivers!$L28)^INT((U$3-1)/12)  *  Drivers!$H28  *  U9</f>
        <v>37.5</v>
      </c>
      <c r="V20" s="301">
        <f>(1+Drivers!$L28)^INT((V$3-1)/12)  *  Drivers!$H28  *  V9</f>
        <v>37.5</v>
      </c>
      <c r="W20" s="60">
        <f>(1+Drivers!$L28)^INT((W$3-1)/12)  *  Drivers!$H28  *  W9</f>
        <v>38.441249999999997</v>
      </c>
      <c r="X20" s="245">
        <f>(1+Drivers!$L28)^INT((X$3-1)/12)  *  Drivers!$H28  *  X9</f>
        <v>38.441249999999997</v>
      </c>
      <c r="Y20" s="245">
        <f>(1+Drivers!$L28)^INT((Y$3-1)/12)  *  Drivers!$H28  *  Y9</f>
        <v>38.441249999999997</v>
      </c>
      <c r="Z20" s="245">
        <f>(1+Drivers!$L28)^INT((Z$3-1)/12)  *  Drivers!$H28  *  Z9</f>
        <v>38.441249999999997</v>
      </c>
      <c r="AA20" s="245">
        <f>(1+Drivers!$L28)^INT((AA$3-1)/12)  *  Drivers!$H28  *  AA9</f>
        <v>38.441249999999997</v>
      </c>
      <c r="AB20" s="245">
        <f>(1+Drivers!$L28)^INT((AB$3-1)/12)  *  Drivers!$H28  *  AB9</f>
        <v>38.441249999999997</v>
      </c>
      <c r="AC20" s="245">
        <f>(1+Drivers!$L28)^INT((AC$3-1)/12)  *  Drivers!$H28  *  AC9</f>
        <v>38.441249999999997</v>
      </c>
      <c r="AD20" s="245">
        <f>(1+Drivers!$L28)^INT((AD$3-1)/12)  *  Drivers!$H28  *  AD9</f>
        <v>38.441249999999997</v>
      </c>
      <c r="AE20" s="245">
        <f>(1+Drivers!$L28)^INT((AE$3-1)/12)  *  Drivers!$H28  *  AE9</f>
        <v>38.441249999999997</v>
      </c>
      <c r="AF20" s="245">
        <f>(1+Drivers!$L28)^INT((AF$3-1)/12)  *  Drivers!$H28  *  AF9</f>
        <v>38.441249999999997</v>
      </c>
      <c r="AG20" s="245">
        <f>(1+Drivers!$L28)^INT((AG$3-1)/12)  *  Drivers!$H28  *  AG9</f>
        <v>38.441249999999997</v>
      </c>
      <c r="AH20" s="301">
        <f>(1+Drivers!$L28)^INT((AH$3-1)/12)  *  Drivers!$H28  *  AH9</f>
        <v>38.441249999999997</v>
      </c>
      <c r="AI20" s="60">
        <f>(1+Drivers!$L28)^INT((AI$3-1)/12)  *  Drivers!$H28  *  AI9</f>
        <v>39.406125374999988</v>
      </c>
      <c r="AJ20" s="245">
        <f>(1+Drivers!$L28)^INT((AJ$3-1)/12)  *  Drivers!$H28  *  AJ9</f>
        <v>39.406125374999988</v>
      </c>
      <c r="AK20" s="245">
        <f>(1+Drivers!$L28)^INT((AK$3-1)/12)  *  Drivers!$H28  *  AK9</f>
        <v>39.406125374999988</v>
      </c>
      <c r="AL20" s="245">
        <f>(1+Drivers!$L28)^INT((AL$3-1)/12)  *  Drivers!$H28  *  AL9</f>
        <v>39.406125374999988</v>
      </c>
      <c r="AM20" s="245">
        <f>(1+Drivers!$L28)^INT((AM$3-1)/12)  *  Drivers!$H28  *  AM9</f>
        <v>39.406125374999988</v>
      </c>
      <c r="AN20" s="245">
        <f>(1+Drivers!$L28)^INT((AN$3-1)/12)  *  Drivers!$H28  *  AN9</f>
        <v>39.406125374999988</v>
      </c>
      <c r="AO20" s="245">
        <f>(1+Drivers!$L28)^INT((AO$3-1)/12)  *  Drivers!$H28  *  AO9</f>
        <v>39.406125374999988</v>
      </c>
      <c r="AP20" s="245">
        <f>(1+Drivers!$L28)^INT((AP$3-1)/12)  *  Drivers!$H28  *  AP9</f>
        <v>39.406125374999988</v>
      </c>
      <c r="AQ20" s="245">
        <f>(1+Drivers!$L28)^INT((AQ$3-1)/12)  *  Drivers!$H28  *  AQ9</f>
        <v>39.406125374999988</v>
      </c>
      <c r="AR20" s="245">
        <f>(1+Drivers!$L28)^INT((AR$3-1)/12)  *  Drivers!$H28  *  AR9</f>
        <v>39.406125374999988</v>
      </c>
      <c r="AS20" s="245">
        <f>(1+Drivers!$L28)^INT((AS$3-1)/12)  *  Drivers!$H28  *  AS9</f>
        <v>39.406125374999988</v>
      </c>
      <c r="AT20" s="301">
        <f>(1+Drivers!$L28)^INT((AT$3-1)/12)  *  Drivers!$H28  *  AT9</f>
        <v>39.406125374999988</v>
      </c>
      <c r="AU20" s="60">
        <f>(1+Drivers!$L28)^INT((AU$3-1)/12)  *  Drivers!$H28  *  AU9</f>
        <v>40.395219121912483</v>
      </c>
      <c r="AV20" s="245">
        <f>(1+Drivers!$L28)^INT((AV$3-1)/12)  *  Drivers!$H28  *  AV9</f>
        <v>40.395219121912483</v>
      </c>
      <c r="AW20" s="245">
        <f>(1+Drivers!$L28)^INT((AW$3-1)/12)  *  Drivers!$H28  *  AW9</f>
        <v>40.395219121912483</v>
      </c>
      <c r="AX20" s="245">
        <f>(1+Drivers!$L28)^INT((AX$3-1)/12)  *  Drivers!$H28  *  AX9</f>
        <v>40.395219121912483</v>
      </c>
      <c r="AY20" s="245">
        <f>(1+Drivers!$L28)^INT((AY$3-1)/12)  *  Drivers!$H28  *  AY9</f>
        <v>40.395219121912483</v>
      </c>
      <c r="AZ20" s="245">
        <f>(1+Drivers!$L28)^INT((AZ$3-1)/12)  *  Drivers!$H28  *  AZ9</f>
        <v>40.395219121912483</v>
      </c>
      <c r="BA20" s="245">
        <f>(1+Drivers!$L28)^INT((BA$3-1)/12)  *  Drivers!$H28  *  BA9</f>
        <v>40.395219121912483</v>
      </c>
      <c r="BB20" s="245">
        <f>(1+Drivers!$L28)^INT((BB$3-1)/12)  *  Drivers!$H28  *  BB9</f>
        <v>40.395219121912483</v>
      </c>
      <c r="BC20" s="245">
        <f>(1+Drivers!$L28)^INT((BC$3-1)/12)  *  Drivers!$H28  *  BC9</f>
        <v>40.395219121912483</v>
      </c>
      <c r="BD20" s="245">
        <f>(1+Drivers!$L28)^INT((BD$3-1)/12)  *  Drivers!$H28  *  BD9</f>
        <v>40.395219121912483</v>
      </c>
      <c r="BE20" s="245">
        <f>(1+Drivers!$L28)^INT((BE$3-1)/12)  *  Drivers!$H28  *  BE9</f>
        <v>40.395219121912483</v>
      </c>
      <c r="BF20" s="301">
        <f>(1+Drivers!$L28)^INT((BF$3-1)/12)  *  Drivers!$H28  *  BF9</f>
        <v>40.395219121912483</v>
      </c>
      <c r="BG20" s="60">
        <f>(1+Drivers!$L28)^INT((BG$3-1)/12)  *  Drivers!$H28  *  BG9</f>
        <v>41.409139121872478</v>
      </c>
      <c r="BH20" s="245">
        <f>(1+Drivers!$L28)^INT((BH$3-1)/12)  *  Drivers!$H28  *  BH9</f>
        <v>41.409139121872478</v>
      </c>
      <c r="BI20" s="245">
        <f>(1+Drivers!$L28)^INT((BI$3-1)/12)  *  Drivers!$H28  *  BI9</f>
        <v>41.409139121872478</v>
      </c>
      <c r="BJ20" s="245">
        <f>(1+Drivers!$L28)^INT((BJ$3-1)/12)  *  Drivers!$H28  *  BJ9</f>
        <v>41.409139121872478</v>
      </c>
      <c r="BK20" s="245">
        <f>(1+Drivers!$L28)^INT((BK$3-1)/12)  *  Drivers!$H28  *  BK9</f>
        <v>41.409139121872478</v>
      </c>
      <c r="BL20" s="245">
        <f>(1+Drivers!$L28)^INT((BL$3-1)/12)  *  Drivers!$H28  *  BL9</f>
        <v>41.409139121872478</v>
      </c>
      <c r="BM20" s="245">
        <f>(1+Drivers!$L28)^INT((BM$3-1)/12)  *  Drivers!$H28  *  BM9</f>
        <v>41.409139121872478</v>
      </c>
      <c r="BN20" s="245">
        <f>(1+Drivers!$L28)^INT((BN$3-1)/12)  *  Drivers!$H28  *  BN9</f>
        <v>41.409139121872478</v>
      </c>
      <c r="BO20" s="245">
        <f>(1+Drivers!$L28)^INT((BO$3-1)/12)  *  Drivers!$H28  *  BO9</f>
        <v>41.409139121872478</v>
      </c>
      <c r="BP20" s="245">
        <f>(1+Drivers!$L28)^INT((BP$3-1)/12)  *  Drivers!$H28  *  BP9</f>
        <v>41.409139121872478</v>
      </c>
      <c r="BQ20" s="245">
        <f>(1+Drivers!$L28)^INT((BQ$3-1)/12)  *  Drivers!$H28  *  BQ9</f>
        <v>41.409139121872478</v>
      </c>
      <c r="BR20" s="301">
        <f>(1+Drivers!$L28)^INT((BR$3-1)/12)  *  Drivers!$H28  *  BR9</f>
        <v>41.409139121872478</v>
      </c>
      <c r="BS20" s="46"/>
      <c r="BT20" s="318"/>
      <c r="BU20" s="50"/>
      <c r="BW20" s="46"/>
    </row>
    <row r="21" spans="2:75" x14ac:dyDescent="0.25">
      <c r="B21" s="290" t="str">
        <f>Drivers!$D$29</f>
        <v>Product 5</v>
      </c>
      <c r="C21" s="46"/>
      <c r="D21" s="46"/>
      <c r="E21" s="59">
        <f t="shared" si="7"/>
        <v>350.00000000000006</v>
      </c>
      <c r="F21" s="59">
        <f t="shared" si="8"/>
        <v>355.26749999999993</v>
      </c>
      <c r="G21" s="59">
        <f t="shared" si="9"/>
        <v>360.61427587499998</v>
      </c>
      <c r="H21" s="59">
        <f t="shared" si="10"/>
        <v>366.04152072691863</v>
      </c>
      <c r="I21" s="59">
        <f t="shared" si="11"/>
        <v>371.5504456138587</v>
      </c>
      <c r="K21" s="60">
        <f>(1+Drivers!$L29)^INT((K$3-1)/12)  *  Drivers!$H29  *  K10</f>
        <v>29.166666666666668</v>
      </c>
      <c r="L21" s="245">
        <f>(1+Drivers!$L29)^INT((L$3-1)/12)  *  Drivers!$H29  *  L10</f>
        <v>29.166666666666668</v>
      </c>
      <c r="M21" s="245">
        <f>(1+Drivers!$L29)^INT((M$3-1)/12)  *  Drivers!$H29  *  M10</f>
        <v>29.166666666666668</v>
      </c>
      <c r="N21" s="245">
        <f>(1+Drivers!$L29)^INT((N$3-1)/12)  *  Drivers!$H29  *  N10</f>
        <v>29.166666666666668</v>
      </c>
      <c r="O21" s="245">
        <f>(1+Drivers!$L29)^INT((O$3-1)/12)  *  Drivers!$H29  *  O10</f>
        <v>29.166666666666668</v>
      </c>
      <c r="P21" s="245">
        <f>(1+Drivers!$L29)^INT((P$3-1)/12)  *  Drivers!$H29  *  P10</f>
        <v>29.166666666666668</v>
      </c>
      <c r="Q21" s="245">
        <f>(1+Drivers!$L29)^INT((Q$3-1)/12)  *  Drivers!$H29  *  Q10</f>
        <v>29.166666666666668</v>
      </c>
      <c r="R21" s="245">
        <f>(1+Drivers!$L29)^INT((R$3-1)/12)  *  Drivers!$H29  *  R10</f>
        <v>29.166666666666668</v>
      </c>
      <c r="S21" s="245">
        <f>(1+Drivers!$L29)^INT((S$3-1)/12)  *  Drivers!$H29  *  S10</f>
        <v>29.166666666666668</v>
      </c>
      <c r="T21" s="245">
        <f>(1+Drivers!$L29)^INT((T$3-1)/12)  *  Drivers!$H29  *  T10</f>
        <v>29.166666666666668</v>
      </c>
      <c r="U21" s="245">
        <f>(1+Drivers!$L29)^INT((U$3-1)/12)  *  Drivers!$H29  *  U10</f>
        <v>29.166666666666668</v>
      </c>
      <c r="V21" s="301">
        <f>(1+Drivers!$L29)^INT((V$3-1)/12)  *  Drivers!$H29  *  V10</f>
        <v>29.166666666666668</v>
      </c>
      <c r="W21" s="60">
        <f>(1+Drivers!$L29)^INT((W$3-1)/12)  *  Drivers!$H29  *  W10</f>
        <v>29.605625</v>
      </c>
      <c r="X21" s="245">
        <f>(1+Drivers!$L29)^INT((X$3-1)/12)  *  Drivers!$H29  *  X10</f>
        <v>29.605625</v>
      </c>
      <c r="Y21" s="245">
        <f>(1+Drivers!$L29)^INT((Y$3-1)/12)  *  Drivers!$H29  *  Y10</f>
        <v>29.605625</v>
      </c>
      <c r="Z21" s="245">
        <f>(1+Drivers!$L29)^INT((Z$3-1)/12)  *  Drivers!$H29  *  Z10</f>
        <v>29.605625</v>
      </c>
      <c r="AA21" s="245">
        <f>(1+Drivers!$L29)^INT((AA$3-1)/12)  *  Drivers!$H29  *  AA10</f>
        <v>29.605625</v>
      </c>
      <c r="AB21" s="245">
        <f>(1+Drivers!$L29)^INT((AB$3-1)/12)  *  Drivers!$H29  *  AB10</f>
        <v>29.605625</v>
      </c>
      <c r="AC21" s="245">
        <f>(1+Drivers!$L29)^INT((AC$3-1)/12)  *  Drivers!$H29  *  AC10</f>
        <v>29.605625</v>
      </c>
      <c r="AD21" s="245">
        <f>(1+Drivers!$L29)^INT((AD$3-1)/12)  *  Drivers!$H29  *  AD10</f>
        <v>29.605625</v>
      </c>
      <c r="AE21" s="245">
        <f>(1+Drivers!$L29)^INT((AE$3-1)/12)  *  Drivers!$H29  *  AE10</f>
        <v>29.605625</v>
      </c>
      <c r="AF21" s="245">
        <f>(1+Drivers!$L29)^INT((AF$3-1)/12)  *  Drivers!$H29  *  AF10</f>
        <v>29.605625</v>
      </c>
      <c r="AG21" s="245">
        <f>(1+Drivers!$L29)^INT((AG$3-1)/12)  *  Drivers!$H29  *  AG10</f>
        <v>29.605625</v>
      </c>
      <c r="AH21" s="301">
        <f>(1+Drivers!$L29)^INT((AH$3-1)/12)  *  Drivers!$H29  *  AH10</f>
        <v>29.605625</v>
      </c>
      <c r="AI21" s="60">
        <f>(1+Drivers!$L29)^INT((AI$3-1)/12)  *  Drivers!$H29  *  AI10</f>
        <v>30.051189656249996</v>
      </c>
      <c r="AJ21" s="245">
        <f>(1+Drivers!$L29)^INT((AJ$3-1)/12)  *  Drivers!$H29  *  AJ10</f>
        <v>30.051189656249996</v>
      </c>
      <c r="AK21" s="245">
        <f>(1+Drivers!$L29)^INT((AK$3-1)/12)  *  Drivers!$H29  *  AK10</f>
        <v>30.051189656249996</v>
      </c>
      <c r="AL21" s="245">
        <f>(1+Drivers!$L29)^INT((AL$3-1)/12)  *  Drivers!$H29  *  AL10</f>
        <v>30.051189656249996</v>
      </c>
      <c r="AM21" s="245">
        <f>(1+Drivers!$L29)^INT((AM$3-1)/12)  *  Drivers!$H29  *  AM10</f>
        <v>30.051189656249996</v>
      </c>
      <c r="AN21" s="245">
        <f>(1+Drivers!$L29)^INT((AN$3-1)/12)  *  Drivers!$H29  *  AN10</f>
        <v>30.051189656249996</v>
      </c>
      <c r="AO21" s="245">
        <f>(1+Drivers!$L29)^INT((AO$3-1)/12)  *  Drivers!$H29  *  AO10</f>
        <v>30.051189656249996</v>
      </c>
      <c r="AP21" s="245">
        <f>(1+Drivers!$L29)^INT((AP$3-1)/12)  *  Drivers!$H29  *  AP10</f>
        <v>30.051189656249996</v>
      </c>
      <c r="AQ21" s="245">
        <f>(1+Drivers!$L29)^INT((AQ$3-1)/12)  *  Drivers!$H29  *  AQ10</f>
        <v>30.051189656249996</v>
      </c>
      <c r="AR21" s="245">
        <f>(1+Drivers!$L29)^INT((AR$3-1)/12)  *  Drivers!$H29  *  AR10</f>
        <v>30.051189656249996</v>
      </c>
      <c r="AS21" s="245">
        <f>(1+Drivers!$L29)^INT((AS$3-1)/12)  *  Drivers!$H29  *  AS10</f>
        <v>30.051189656249996</v>
      </c>
      <c r="AT21" s="301">
        <f>(1+Drivers!$L29)^INT((AT$3-1)/12)  *  Drivers!$H29  *  AT10</f>
        <v>30.051189656249996</v>
      </c>
      <c r="AU21" s="60">
        <f>(1+Drivers!$L29)^INT((AU$3-1)/12)  *  Drivers!$H29  *  AU10</f>
        <v>30.50346006057655</v>
      </c>
      <c r="AV21" s="245">
        <f>(1+Drivers!$L29)^INT((AV$3-1)/12)  *  Drivers!$H29  *  AV10</f>
        <v>30.50346006057655</v>
      </c>
      <c r="AW21" s="245">
        <f>(1+Drivers!$L29)^INT((AW$3-1)/12)  *  Drivers!$H29  *  AW10</f>
        <v>30.50346006057655</v>
      </c>
      <c r="AX21" s="245">
        <f>(1+Drivers!$L29)^INT((AX$3-1)/12)  *  Drivers!$H29  *  AX10</f>
        <v>30.50346006057655</v>
      </c>
      <c r="AY21" s="245">
        <f>(1+Drivers!$L29)^INT((AY$3-1)/12)  *  Drivers!$H29  *  AY10</f>
        <v>30.50346006057655</v>
      </c>
      <c r="AZ21" s="245">
        <f>(1+Drivers!$L29)^INT((AZ$3-1)/12)  *  Drivers!$H29  *  AZ10</f>
        <v>30.50346006057655</v>
      </c>
      <c r="BA21" s="245">
        <f>(1+Drivers!$L29)^INT((BA$3-1)/12)  *  Drivers!$H29  *  BA10</f>
        <v>30.50346006057655</v>
      </c>
      <c r="BB21" s="245">
        <f>(1+Drivers!$L29)^INT((BB$3-1)/12)  *  Drivers!$H29  *  BB10</f>
        <v>30.50346006057655</v>
      </c>
      <c r="BC21" s="245">
        <f>(1+Drivers!$L29)^INT((BC$3-1)/12)  *  Drivers!$H29  *  BC10</f>
        <v>30.50346006057655</v>
      </c>
      <c r="BD21" s="245">
        <f>(1+Drivers!$L29)^INT((BD$3-1)/12)  *  Drivers!$H29  *  BD10</f>
        <v>30.50346006057655</v>
      </c>
      <c r="BE21" s="245">
        <f>(1+Drivers!$L29)^INT((BE$3-1)/12)  *  Drivers!$H29  *  BE10</f>
        <v>30.50346006057655</v>
      </c>
      <c r="BF21" s="301">
        <f>(1+Drivers!$L29)^INT((BF$3-1)/12)  *  Drivers!$H29  *  BF10</f>
        <v>30.50346006057655</v>
      </c>
      <c r="BG21" s="60">
        <f>(1+Drivers!$L29)^INT((BG$3-1)/12)  *  Drivers!$H29  *  BG10</f>
        <v>30.962537134488223</v>
      </c>
      <c r="BH21" s="245">
        <f>(1+Drivers!$L29)^INT((BH$3-1)/12)  *  Drivers!$H29  *  BH10</f>
        <v>30.962537134488223</v>
      </c>
      <c r="BI21" s="245">
        <f>(1+Drivers!$L29)^INT((BI$3-1)/12)  *  Drivers!$H29  *  BI10</f>
        <v>30.962537134488223</v>
      </c>
      <c r="BJ21" s="245">
        <f>(1+Drivers!$L29)^INT((BJ$3-1)/12)  *  Drivers!$H29  *  BJ10</f>
        <v>30.962537134488223</v>
      </c>
      <c r="BK21" s="245">
        <f>(1+Drivers!$L29)^INT((BK$3-1)/12)  *  Drivers!$H29  *  BK10</f>
        <v>30.962537134488223</v>
      </c>
      <c r="BL21" s="245">
        <f>(1+Drivers!$L29)^INT((BL$3-1)/12)  *  Drivers!$H29  *  BL10</f>
        <v>30.962537134488223</v>
      </c>
      <c r="BM21" s="245">
        <f>(1+Drivers!$L29)^INT((BM$3-1)/12)  *  Drivers!$H29  *  BM10</f>
        <v>30.962537134488223</v>
      </c>
      <c r="BN21" s="245">
        <f>(1+Drivers!$L29)^INT((BN$3-1)/12)  *  Drivers!$H29  *  BN10</f>
        <v>30.962537134488223</v>
      </c>
      <c r="BO21" s="245">
        <f>(1+Drivers!$L29)^INT((BO$3-1)/12)  *  Drivers!$H29  *  BO10</f>
        <v>30.962537134488223</v>
      </c>
      <c r="BP21" s="245">
        <f>(1+Drivers!$L29)^INT((BP$3-1)/12)  *  Drivers!$H29  *  BP10</f>
        <v>30.962537134488223</v>
      </c>
      <c r="BQ21" s="245">
        <f>(1+Drivers!$L29)^INT((BQ$3-1)/12)  *  Drivers!$H29  *  BQ10</f>
        <v>30.962537134488223</v>
      </c>
      <c r="BR21" s="301">
        <f>(1+Drivers!$L29)^INT((BR$3-1)/12)  *  Drivers!$H29  *  BR10</f>
        <v>30.962537134488223</v>
      </c>
      <c r="BS21" s="46"/>
      <c r="BT21" s="318"/>
      <c r="BU21" s="50"/>
      <c r="BW21" s="46"/>
    </row>
    <row r="22" spans="2:75" x14ac:dyDescent="0.25">
      <c r="B22" s="290" t="str">
        <f>Drivers!$D$30</f>
        <v>Product 6</v>
      </c>
      <c r="C22" s="46"/>
      <c r="D22" s="46"/>
      <c r="E22" s="59">
        <f t="shared" si="7"/>
        <v>1050</v>
      </c>
      <c r="F22" s="59">
        <f t="shared" si="8"/>
        <v>1076.4074999999996</v>
      </c>
      <c r="G22" s="59">
        <f t="shared" si="9"/>
        <v>1103.4791486249999</v>
      </c>
      <c r="H22" s="59">
        <f t="shared" si="10"/>
        <v>1131.2316492129182</v>
      </c>
      <c r="I22" s="59">
        <f t="shared" si="11"/>
        <v>1159.6821251906229</v>
      </c>
      <c r="K22" s="60">
        <f>(1+Drivers!$L30)^INT((K$3-1)/12)  *  Drivers!$H30  *  K11</f>
        <v>87.5</v>
      </c>
      <c r="L22" s="245">
        <f>(1+Drivers!$L30)^INT((L$3-1)/12)  *  Drivers!$H30  *  L11</f>
        <v>87.5</v>
      </c>
      <c r="M22" s="245">
        <f>(1+Drivers!$L30)^INT((M$3-1)/12)  *  Drivers!$H30  *  M11</f>
        <v>87.5</v>
      </c>
      <c r="N22" s="245">
        <f>(1+Drivers!$L30)^INT((N$3-1)/12)  *  Drivers!$H30  *  N11</f>
        <v>87.5</v>
      </c>
      <c r="O22" s="245">
        <f>(1+Drivers!$L30)^INT((O$3-1)/12)  *  Drivers!$H30  *  O11</f>
        <v>87.5</v>
      </c>
      <c r="P22" s="245">
        <f>(1+Drivers!$L30)^INT((P$3-1)/12)  *  Drivers!$H30  *  P11</f>
        <v>87.5</v>
      </c>
      <c r="Q22" s="245">
        <f>(1+Drivers!$L30)^INT((Q$3-1)/12)  *  Drivers!$H30  *  Q11</f>
        <v>87.5</v>
      </c>
      <c r="R22" s="245">
        <f>(1+Drivers!$L30)^INT((R$3-1)/12)  *  Drivers!$H30  *  R11</f>
        <v>87.5</v>
      </c>
      <c r="S22" s="245">
        <f>(1+Drivers!$L30)^INT((S$3-1)/12)  *  Drivers!$H30  *  S11</f>
        <v>87.5</v>
      </c>
      <c r="T22" s="245">
        <f>(1+Drivers!$L30)^INT((T$3-1)/12)  *  Drivers!$H30  *  T11</f>
        <v>87.5</v>
      </c>
      <c r="U22" s="245">
        <f>(1+Drivers!$L30)^INT((U$3-1)/12)  *  Drivers!$H30  *  U11</f>
        <v>87.5</v>
      </c>
      <c r="V22" s="301">
        <f>(1+Drivers!$L30)^INT((V$3-1)/12)  *  Drivers!$H30  *  V11</f>
        <v>87.5</v>
      </c>
      <c r="W22" s="60">
        <f>(1+Drivers!$L30)^INT((W$3-1)/12)  *  Drivers!$H30  *  W11</f>
        <v>89.700624999999988</v>
      </c>
      <c r="X22" s="245">
        <f>(1+Drivers!$L30)^INT((X$3-1)/12)  *  Drivers!$H30  *  X11</f>
        <v>89.700624999999988</v>
      </c>
      <c r="Y22" s="245">
        <f>(1+Drivers!$L30)^INT((Y$3-1)/12)  *  Drivers!$H30  *  Y11</f>
        <v>89.700624999999988</v>
      </c>
      <c r="Z22" s="245">
        <f>(1+Drivers!$L30)^INT((Z$3-1)/12)  *  Drivers!$H30  *  Z11</f>
        <v>89.700624999999988</v>
      </c>
      <c r="AA22" s="245">
        <f>(1+Drivers!$L30)^INT((AA$3-1)/12)  *  Drivers!$H30  *  AA11</f>
        <v>89.700624999999988</v>
      </c>
      <c r="AB22" s="245">
        <f>(1+Drivers!$L30)^INT((AB$3-1)/12)  *  Drivers!$H30  *  AB11</f>
        <v>89.700624999999988</v>
      </c>
      <c r="AC22" s="245">
        <f>(1+Drivers!$L30)^INT((AC$3-1)/12)  *  Drivers!$H30  *  AC11</f>
        <v>89.700624999999988</v>
      </c>
      <c r="AD22" s="245">
        <f>(1+Drivers!$L30)^INT((AD$3-1)/12)  *  Drivers!$H30  *  AD11</f>
        <v>89.700624999999988</v>
      </c>
      <c r="AE22" s="245">
        <f>(1+Drivers!$L30)^INT((AE$3-1)/12)  *  Drivers!$H30  *  AE11</f>
        <v>89.700624999999988</v>
      </c>
      <c r="AF22" s="245">
        <f>(1+Drivers!$L30)^INT((AF$3-1)/12)  *  Drivers!$H30  *  AF11</f>
        <v>89.700624999999988</v>
      </c>
      <c r="AG22" s="245">
        <f>(1+Drivers!$L30)^INT((AG$3-1)/12)  *  Drivers!$H30  *  AG11</f>
        <v>89.700624999999988</v>
      </c>
      <c r="AH22" s="301">
        <f>(1+Drivers!$L30)^INT((AH$3-1)/12)  *  Drivers!$H30  *  AH11</f>
        <v>89.700624999999988</v>
      </c>
      <c r="AI22" s="60">
        <f>(1+Drivers!$L30)^INT((AI$3-1)/12)  *  Drivers!$H30  *  AI11</f>
        <v>91.956595718749981</v>
      </c>
      <c r="AJ22" s="245">
        <f>(1+Drivers!$L30)^INT((AJ$3-1)/12)  *  Drivers!$H30  *  AJ11</f>
        <v>91.956595718749981</v>
      </c>
      <c r="AK22" s="245">
        <f>(1+Drivers!$L30)^INT((AK$3-1)/12)  *  Drivers!$H30  *  AK11</f>
        <v>91.956595718749981</v>
      </c>
      <c r="AL22" s="245">
        <f>(1+Drivers!$L30)^INT((AL$3-1)/12)  *  Drivers!$H30  *  AL11</f>
        <v>91.956595718749981</v>
      </c>
      <c r="AM22" s="245">
        <f>(1+Drivers!$L30)^INT((AM$3-1)/12)  *  Drivers!$H30  *  AM11</f>
        <v>91.956595718749981</v>
      </c>
      <c r="AN22" s="245">
        <f>(1+Drivers!$L30)^INT((AN$3-1)/12)  *  Drivers!$H30  *  AN11</f>
        <v>91.956595718749981</v>
      </c>
      <c r="AO22" s="245">
        <f>(1+Drivers!$L30)^INT((AO$3-1)/12)  *  Drivers!$H30  *  AO11</f>
        <v>91.956595718749981</v>
      </c>
      <c r="AP22" s="245">
        <f>(1+Drivers!$L30)^INT((AP$3-1)/12)  *  Drivers!$H30  *  AP11</f>
        <v>91.956595718749981</v>
      </c>
      <c r="AQ22" s="245">
        <f>(1+Drivers!$L30)^INT((AQ$3-1)/12)  *  Drivers!$H30  *  AQ11</f>
        <v>91.956595718749981</v>
      </c>
      <c r="AR22" s="245">
        <f>(1+Drivers!$L30)^INT((AR$3-1)/12)  *  Drivers!$H30  *  AR11</f>
        <v>91.956595718749981</v>
      </c>
      <c r="AS22" s="245">
        <f>(1+Drivers!$L30)^INT((AS$3-1)/12)  *  Drivers!$H30  *  AS11</f>
        <v>91.956595718749981</v>
      </c>
      <c r="AT22" s="301">
        <f>(1+Drivers!$L30)^INT((AT$3-1)/12)  *  Drivers!$H30  *  AT11</f>
        <v>91.956595718749981</v>
      </c>
      <c r="AU22" s="60">
        <f>(1+Drivers!$L30)^INT((AU$3-1)/12)  *  Drivers!$H30  *  AU11</f>
        <v>94.269304101076514</v>
      </c>
      <c r="AV22" s="245">
        <f>(1+Drivers!$L30)^INT((AV$3-1)/12)  *  Drivers!$H30  *  AV11</f>
        <v>94.269304101076514</v>
      </c>
      <c r="AW22" s="245">
        <f>(1+Drivers!$L30)^INT((AW$3-1)/12)  *  Drivers!$H30  *  AW11</f>
        <v>94.269304101076514</v>
      </c>
      <c r="AX22" s="245">
        <f>(1+Drivers!$L30)^INT((AX$3-1)/12)  *  Drivers!$H30  *  AX11</f>
        <v>94.269304101076514</v>
      </c>
      <c r="AY22" s="245">
        <f>(1+Drivers!$L30)^INT((AY$3-1)/12)  *  Drivers!$H30  *  AY11</f>
        <v>94.269304101076514</v>
      </c>
      <c r="AZ22" s="245">
        <f>(1+Drivers!$L30)^INT((AZ$3-1)/12)  *  Drivers!$H30  *  AZ11</f>
        <v>94.269304101076514</v>
      </c>
      <c r="BA22" s="245">
        <f>(1+Drivers!$L30)^INT((BA$3-1)/12)  *  Drivers!$H30  *  BA11</f>
        <v>94.269304101076514</v>
      </c>
      <c r="BB22" s="245">
        <f>(1+Drivers!$L30)^INT((BB$3-1)/12)  *  Drivers!$H30  *  BB11</f>
        <v>94.269304101076514</v>
      </c>
      <c r="BC22" s="245">
        <f>(1+Drivers!$L30)^INT((BC$3-1)/12)  *  Drivers!$H30  *  BC11</f>
        <v>94.269304101076514</v>
      </c>
      <c r="BD22" s="245">
        <f>(1+Drivers!$L30)^INT((BD$3-1)/12)  *  Drivers!$H30  *  BD11</f>
        <v>94.269304101076514</v>
      </c>
      <c r="BE22" s="245">
        <f>(1+Drivers!$L30)^INT((BE$3-1)/12)  *  Drivers!$H30  *  BE11</f>
        <v>94.269304101076514</v>
      </c>
      <c r="BF22" s="301">
        <f>(1+Drivers!$L30)^INT((BF$3-1)/12)  *  Drivers!$H30  *  BF11</f>
        <v>94.269304101076514</v>
      </c>
      <c r="BG22" s="60">
        <f>(1+Drivers!$L30)^INT((BG$3-1)/12)  *  Drivers!$H30  *  BG11</f>
        <v>96.640177099218576</v>
      </c>
      <c r="BH22" s="245">
        <f>(1+Drivers!$L30)^INT((BH$3-1)/12)  *  Drivers!$H30  *  BH11</f>
        <v>96.640177099218576</v>
      </c>
      <c r="BI22" s="245">
        <f>(1+Drivers!$L30)^INT((BI$3-1)/12)  *  Drivers!$H30  *  BI11</f>
        <v>96.640177099218576</v>
      </c>
      <c r="BJ22" s="245">
        <f>(1+Drivers!$L30)^INT((BJ$3-1)/12)  *  Drivers!$H30  *  BJ11</f>
        <v>96.640177099218576</v>
      </c>
      <c r="BK22" s="245">
        <f>(1+Drivers!$L30)^INT((BK$3-1)/12)  *  Drivers!$H30  *  BK11</f>
        <v>96.640177099218576</v>
      </c>
      <c r="BL22" s="245">
        <f>(1+Drivers!$L30)^INT((BL$3-1)/12)  *  Drivers!$H30  *  BL11</f>
        <v>96.640177099218576</v>
      </c>
      <c r="BM22" s="245">
        <f>(1+Drivers!$L30)^INT((BM$3-1)/12)  *  Drivers!$H30  *  BM11</f>
        <v>96.640177099218576</v>
      </c>
      <c r="BN22" s="245">
        <f>(1+Drivers!$L30)^INT((BN$3-1)/12)  *  Drivers!$H30  *  BN11</f>
        <v>96.640177099218576</v>
      </c>
      <c r="BO22" s="245">
        <f>(1+Drivers!$L30)^INT((BO$3-1)/12)  *  Drivers!$H30  *  BO11</f>
        <v>96.640177099218576</v>
      </c>
      <c r="BP22" s="245">
        <f>(1+Drivers!$L30)^INT((BP$3-1)/12)  *  Drivers!$H30  *  BP11</f>
        <v>96.640177099218576</v>
      </c>
      <c r="BQ22" s="245">
        <f>(1+Drivers!$L30)^INT((BQ$3-1)/12)  *  Drivers!$H30  *  BQ11</f>
        <v>96.640177099218576</v>
      </c>
      <c r="BR22" s="301">
        <f>(1+Drivers!$L30)^INT((BR$3-1)/12)  *  Drivers!$H30  *  BR11</f>
        <v>96.640177099218576</v>
      </c>
      <c r="BS22" s="46"/>
      <c r="BT22" s="318"/>
      <c r="BU22" s="50"/>
      <c r="BW22" s="46"/>
    </row>
    <row r="23" spans="2:75" x14ac:dyDescent="0.25">
      <c r="B23" s="290" t="str">
        <f>Drivers!$D$31</f>
        <v>Product 7</v>
      </c>
      <c r="C23" s="46"/>
      <c r="D23" s="46"/>
      <c r="E23" s="59">
        <f t="shared" si="7"/>
        <v>750</v>
      </c>
      <c r="F23" s="59">
        <f t="shared" si="8"/>
        <v>776.47499999999957</v>
      </c>
      <c r="G23" s="59">
        <f t="shared" si="9"/>
        <v>803.88456749999966</v>
      </c>
      <c r="H23" s="59">
        <f t="shared" si="10"/>
        <v>832.26169273274957</v>
      </c>
      <c r="I23" s="59">
        <f t="shared" si="11"/>
        <v>861.64053048621588</v>
      </c>
      <c r="K23" s="60">
        <f>(1+Drivers!$L31)^INT((K$3-1)/12)  *  Drivers!$H31  *  K12</f>
        <v>62.5</v>
      </c>
      <c r="L23" s="245">
        <f>(1+Drivers!$L31)^INT((L$3-1)/12)  *  Drivers!$H31  *  L12</f>
        <v>62.5</v>
      </c>
      <c r="M23" s="245">
        <f>(1+Drivers!$L31)^INT((M$3-1)/12)  *  Drivers!$H31  *  M12</f>
        <v>62.5</v>
      </c>
      <c r="N23" s="245">
        <f>(1+Drivers!$L31)^INT((N$3-1)/12)  *  Drivers!$H31  *  N12</f>
        <v>62.5</v>
      </c>
      <c r="O23" s="245">
        <f>(1+Drivers!$L31)^INT((O$3-1)/12)  *  Drivers!$H31  *  O12</f>
        <v>62.5</v>
      </c>
      <c r="P23" s="245">
        <f>(1+Drivers!$L31)^INT((P$3-1)/12)  *  Drivers!$H31  *  P12</f>
        <v>62.5</v>
      </c>
      <c r="Q23" s="245">
        <f>(1+Drivers!$L31)^INT((Q$3-1)/12)  *  Drivers!$H31  *  Q12</f>
        <v>62.5</v>
      </c>
      <c r="R23" s="245">
        <f>(1+Drivers!$L31)^INT((R$3-1)/12)  *  Drivers!$H31  *  R12</f>
        <v>62.5</v>
      </c>
      <c r="S23" s="245">
        <f>(1+Drivers!$L31)^INT((S$3-1)/12)  *  Drivers!$H31  *  S12</f>
        <v>62.5</v>
      </c>
      <c r="T23" s="245">
        <f>(1+Drivers!$L31)^INT((T$3-1)/12)  *  Drivers!$H31  *  T12</f>
        <v>62.5</v>
      </c>
      <c r="U23" s="245">
        <f>(1+Drivers!$L31)^INT((U$3-1)/12)  *  Drivers!$H31  *  U12</f>
        <v>62.5</v>
      </c>
      <c r="V23" s="301">
        <f>(1+Drivers!$L31)^INT((V$3-1)/12)  *  Drivers!$H31  *  V12</f>
        <v>62.5</v>
      </c>
      <c r="W23" s="60">
        <f>(1+Drivers!$L31)^INT((W$3-1)/12)  *  Drivers!$H31  *  W12</f>
        <v>64.706249999999983</v>
      </c>
      <c r="X23" s="245">
        <f>(1+Drivers!$L31)^INT((X$3-1)/12)  *  Drivers!$H31  *  X12</f>
        <v>64.706249999999983</v>
      </c>
      <c r="Y23" s="245">
        <f>(1+Drivers!$L31)^INT((Y$3-1)/12)  *  Drivers!$H31  *  Y12</f>
        <v>64.706249999999983</v>
      </c>
      <c r="Z23" s="245">
        <f>(1+Drivers!$L31)^INT((Z$3-1)/12)  *  Drivers!$H31  *  Z12</f>
        <v>64.706249999999983</v>
      </c>
      <c r="AA23" s="245">
        <f>(1+Drivers!$L31)^INT((AA$3-1)/12)  *  Drivers!$H31  *  AA12</f>
        <v>64.706249999999983</v>
      </c>
      <c r="AB23" s="245">
        <f>(1+Drivers!$L31)^INT((AB$3-1)/12)  *  Drivers!$H31  *  AB12</f>
        <v>64.706249999999983</v>
      </c>
      <c r="AC23" s="245">
        <f>(1+Drivers!$L31)^INT((AC$3-1)/12)  *  Drivers!$H31  *  AC12</f>
        <v>64.706249999999983</v>
      </c>
      <c r="AD23" s="245">
        <f>(1+Drivers!$L31)^INT((AD$3-1)/12)  *  Drivers!$H31  *  AD12</f>
        <v>64.706249999999983</v>
      </c>
      <c r="AE23" s="245">
        <f>(1+Drivers!$L31)^INT((AE$3-1)/12)  *  Drivers!$H31  *  AE12</f>
        <v>64.706249999999983</v>
      </c>
      <c r="AF23" s="245">
        <f>(1+Drivers!$L31)^INT((AF$3-1)/12)  *  Drivers!$H31  *  AF12</f>
        <v>64.706249999999983</v>
      </c>
      <c r="AG23" s="245">
        <f>(1+Drivers!$L31)^INT((AG$3-1)/12)  *  Drivers!$H31  *  AG12</f>
        <v>64.706249999999983</v>
      </c>
      <c r="AH23" s="301">
        <f>(1+Drivers!$L31)^INT((AH$3-1)/12)  *  Drivers!$H31  *  AH12</f>
        <v>64.706249999999983</v>
      </c>
      <c r="AI23" s="60">
        <f>(1+Drivers!$L31)^INT((AI$3-1)/12)  *  Drivers!$H31  *  AI12</f>
        <v>66.990380624999986</v>
      </c>
      <c r="AJ23" s="245">
        <f>(1+Drivers!$L31)^INT((AJ$3-1)/12)  *  Drivers!$H31  *  AJ12</f>
        <v>66.990380624999986</v>
      </c>
      <c r="AK23" s="245">
        <f>(1+Drivers!$L31)^INT((AK$3-1)/12)  *  Drivers!$H31  *  AK12</f>
        <v>66.990380624999986</v>
      </c>
      <c r="AL23" s="245">
        <f>(1+Drivers!$L31)^INT((AL$3-1)/12)  *  Drivers!$H31  *  AL12</f>
        <v>66.990380624999986</v>
      </c>
      <c r="AM23" s="245">
        <f>(1+Drivers!$L31)^INT((AM$3-1)/12)  *  Drivers!$H31  *  AM12</f>
        <v>66.990380624999986</v>
      </c>
      <c r="AN23" s="245">
        <f>(1+Drivers!$L31)^INT((AN$3-1)/12)  *  Drivers!$H31  *  AN12</f>
        <v>66.990380624999986</v>
      </c>
      <c r="AO23" s="245">
        <f>(1+Drivers!$L31)^INT((AO$3-1)/12)  *  Drivers!$H31  *  AO12</f>
        <v>66.990380624999986</v>
      </c>
      <c r="AP23" s="245">
        <f>(1+Drivers!$L31)^INT((AP$3-1)/12)  *  Drivers!$H31  *  AP12</f>
        <v>66.990380624999986</v>
      </c>
      <c r="AQ23" s="245">
        <f>(1+Drivers!$L31)^INT((AQ$3-1)/12)  *  Drivers!$H31  *  AQ12</f>
        <v>66.990380624999986</v>
      </c>
      <c r="AR23" s="245">
        <f>(1+Drivers!$L31)^INT((AR$3-1)/12)  *  Drivers!$H31  *  AR12</f>
        <v>66.990380624999986</v>
      </c>
      <c r="AS23" s="245">
        <f>(1+Drivers!$L31)^INT((AS$3-1)/12)  *  Drivers!$H31  *  AS12</f>
        <v>66.990380624999986</v>
      </c>
      <c r="AT23" s="301">
        <f>(1+Drivers!$L31)^INT((AT$3-1)/12)  *  Drivers!$H31  *  AT12</f>
        <v>66.990380624999986</v>
      </c>
      <c r="AU23" s="60">
        <f>(1+Drivers!$L31)^INT((AU$3-1)/12)  *  Drivers!$H31  *  AU12</f>
        <v>69.355141061062469</v>
      </c>
      <c r="AV23" s="245">
        <f>(1+Drivers!$L31)^INT((AV$3-1)/12)  *  Drivers!$H31  *  AV12</f>
        <v>69.355141061062469</v>
      </c>
      <c r="AW23" s="245">
        <f>(1+Drivers!$L31)^INT((AW$3-1)/12)  *  Drivers!$H31  *  AW12</f>
        <v>69.355141061062469</v>
      </c>
      <c r="AX23" s="245">
        <f>(1+Drivers!$L31)^INT((AX$3-1)/12)  *  Drivers!$H31  *  AX12</f>
        <v>69.355141061062469</v>
      </c>
      <c r="AY23" s="245">
        <f>(1+Drivers!$L31)^INT((AY$3-1)/12)  *  Drivers!$H31  *  AY12</f>
        <v>69.355141061062469</v>
      </c>
      <c r="AZ23" s="245">
        <f>(1+Drivers!$L31)^INT((AZ$3-1)/12)  *  Drivers!$H31  *  AZ12</f>
        <v>69.355141061062469</v>
      </c>
      <c r="BA23" s="245">
        <f>(1+Drivers!$L31)^INT((BA$3-1)/12)  *  Drivers!$H31  *  BA12</f>
        <v>69.355141061062469</v>
      </c>
      <c r="BB23" s="245">
        <f>(1+Drivers!$L31)^INT((BB$3-1)/12)  *  Drivers!$H31  *  BB12</f>
        <v>69.355141061062469</v>
      </c>
      <c r="BC23" s="245">
        <f>(1+Drivers!$L31)^INT((BC$3-1)/12)  *  Drivers!$H31  *  BC12</f>
        <v>69.355141061062469</v>
      </c>
      <c r="BD23" s="245">
        <f>(1+Drivers!$L31)^INT((BD$3-1)/12)  *  Drivers!$H31  *  BD12</f>
        <v>69.355141061062469</v>
      </c>
      <c r="BE23" s="245">
        <f>(1+Drivers!$L31)^INT((BE$3-1)/12)  *  Drivers!$H31  *  BE12</f>
        <v>69.355141061062469</v>
      </c>
      <c r="BF23" s="301">
        <f>(1+Drivers!$L31)^INT((BF$3-1)/12)  *  Drivers!$H31  *  BF12</f>
        <v>69.355141061062469</v>
      </c>
      <c r="BG23" s="60">
        <f>(1+Drivers!$L31)^INT((BG$3-1)/12)  *  Drivers!$H31  *  BG12</f>
        <v>71.803377540517971</v>
      </c>
      <c r="BH23" s="245">
        <f>(1+Drivers!$L31)^INT((BH$3-1)/12)  *  Drivers!$H31  *  BH12</f>
        <v>71.803377540517971</v>
      </c>
      <c r="BI23" s="245">
        <f>(1+Drivers!$L31)^INT((BI$3-1)/12)  *  Drivers!$H31  *  BI12</f>
        <v>71.803377540517971</v>
      </c>
      <c r="BJ23" s="245">
        <f>(1+Drivers!$L31)^INT((BJ$3-1)/12)  *  Drivers!$H31  *  BJ12</f>
        <v>71.803377540517971</v>
      </c>
      <c r="BK23" s="245">
        <f>(1+Drivers!$L31)^INT((BK$3-1)/12)  *  Drivers!$H31  *  BK12</f>
        <v>71.803377540517971</v>
      </c>
      <c r="BL23" s="245">
        <f>(1+Drivers!$L31)^INT((BL$3-1)/12)  *  Drivers!$H31  *  BL12</f>
        <v>71.803377540517971</v>
      </c>
      <c r="BM23" s="245">
        <f>(1+Drivers!$L31)^INT((BM$3-1)/12)  *  Drivers!$H31  *  BM12</f>
        <v>71.803377540517971</v>
      </c>
      <c r="BN23" s="245">
        <f>(1+Drivers!$L31)^INT((BN$3-1)/12)  *  Drivers!$H31  *  BN12</f>
        <v>71.803377540517971</v>
      </c>
      <c r="BO23" s="245">
        <f>(1+Drivers!$L31)^INT((BO$3-1)/12)  *  Drivers!$H31  *  BO12</f>
        <v>71.803377540517971</v>
      </c>
      <c r="BP23" s="245">
        <f>(1+Drivers!$L31)^INT((BP$3-1)/12)  *  Drivers!$H31  *  BP12</f>
        <v>71.803377540517971</v>
      </c>
      <c r="BQ23" s="245">
        <f>(1+Drivers!$L31)^INT((BQ$3-1)/12)  *  Drivers!$H31  *  BQ12</f>
        <v>71.803377540517971</v>
      </c>
      <c r="BR23" s="301">
        <f>(1+Drivers!$L31)^INT((BR$3-1)/12)  *  Drivers!$H31  *  BR12</f>
        <v>71.803377540517971</v>
      </c>
      <c r="BS23" s="46"/>
      <c r="BT23" s="318"/>
      <c r="BU23" s="50"/>
      <c r="BW23" s="46"/>
    </row>
    <row r="24" spans="2:75" x14ac:dyDescent="0.25">
      <c r="B24" s="290" t="str">
        <f>Drivers!$D$32</f>
        <v>Product 8</v>
      </c>
      <c r="C24" s="46"/>
      <c r="D24" s="46"/>
      <c r="E24" s="59">
        <f t="shared" si="7"/>
        <v>500.00000000000017</v>
      </c>
      <c r="F24" s="59">
        <f t="shared" si="8"/>
        <v>512.54999999999984</v>
      </c>
      <c r="G24" s="59">
        <f t="shared" si="9"/>
        <v>525.41500499999972</v>
      </c>
      <c r="H24" s="59">
        <f t="shared" si="10"/>
        <v>538.60292162549979</v>
      </c>
      <c r="I24" s="59">
        <f t="shared" si="11"/>
        <v>552.12185495829965</v>
      </c>
      <c r="K24" s="60">
        <f>(1+Drivers!$L32)^INT((K$3-1)/12)  *  Drivers!$H32  *  K13</f>
        <v>41.666666666666671</v>
      </c>
      <c r="L24" s="245">
        <f>(1+Drivers!$L32)^INT((L$3-1)/12)  *  Drivers!$H32  *  L13</f>
        <v>41.666666666666671</v>
      </c>
      <c r="M24" s="245">
        <f>(1+Drivers!$L32)^INT((M$3-1)/12)  *  Drivers!$H32  *  M13</f>
        <v>41.666666666666671</v>
      </c>
      <c r="N24" s="245">
        <f>(1+Drivers!$L32)^INT((N$3-1)/12)  *  Drivers!$H32  *  N13</f>
        <v>41.666666666666671</v>
      </c>
      <c r="O24" s="245">
        <f>(1+Drivers!$L32)^INT((O$3-1)/12)  *  Drivers!$H32  *  O13</f>
        <v>41.666666666666671</v>
      </c>
      <c r="P24" s="245">
        <f>(1+Drivers!$L32)^INT((P$3-1)/12)  *  Drivers!$H32  *  P13</f>
        <v>41.666666666666671</v>
      </c>
      <c r="Q24" s="245">
        <f>(1+Drivers!$L32)^INT((Q$3-1)/12)  *  Drivers!$H32  *  Q13</f>
        <v>41.666666666666671</v>
      </c>
      <c r="R24" s="245">
        <f>(1+Drivers!$L32)^INT((R$3-1)/12)  *  Drivers!$H32  *  R13</f>
        <v>41.666666666666671</v>
      </c>
      <c r="S24" s="245">
        <f>(1+Drivers!$L32)^INT((S$3-1)/12)  *  Drivers!$H32  *  S13</f>
        <v>41.666666666666671</v>
      </c>
      <c r="T24" s="245">
        <f>(1+Drivers!$L32)^INT((T$3-1)/12)  *  Drivers!$H32  *  T13</f>
        <v>41.666666666666671</v>
      </c>
      <c r="U24" s="245">
        <f>(1+Drivers!$L32)^INT((U$3-1)/12)  *  Drivers!$H32  *  U13</f>
        <v>41.666666666666671</v>
      </c>
      <c r="V24" s="301">
        <f>(1+Drivers!$L32)^INT((V$3-1)/12)  *  Drivers!$H32  *  V13</f>
        <v>41.666666666666671</v>
      </c>
      <c r="W24" s="60">
        <f>(1+Drivers!$L32)^INT((W$3-1)/12)  *  Drivers!$H32  *  W13</f>
        <v>42.712499999999999</v>
      </c>
      <c r="X24" s="245">
        <f>(1+Drivers!$L32)^INT((X$3-1)/12)  *  Drivers!$H32  *  X13</f>
        <v>42.712499999999999</v>
      </c>
      <c r="Y24" s="245">
        <f>(1+Drivers!$L32)^INT((Y$3-1)/12)  *  Drivers!$H32  *  Y13</f>
        <v>42.712499999999999</v>
      </c>
      <c r="Z24" s="245">
        <f>(1+Drivers!$L32)^INT((Z$3-1)/12)  *  Drivers!$H32  *  Z13</f>
        <v>42.712499999999999</v>
      </c>
      <c r="AA24" s="245">
        <f>(1+Drivers!$L32)^INT((AA$3-1)/12)  *  Drivers!$H32  *  AA13</f>
        <v>42.712499999999999</v>
      </c>
      <c r="AB24" s="245">
        <f>(1+Drivers!$L32)^INT((AB$3-1)/12)  *  Drivers!$H32  *  AB13</f>
        <v>42.712499999999999</v>
      </c>
      <c r="AC24" s="245">
        <f>(1+Drivers!$L32)^INT((AC$3-1)/12)  *  Drivers!$H32  *  AC13</f>
        <v>42.712499999999999</v>
      </c>
      <c r="AD24" s="245">
        <f>(1+Drivers!$L32)^INT((AD$3-1)/12)  *  Drivers!$H32  *  AD13</f>
        <v>42.712499999999999</v>
      </c>
      <c r="AE24" s="245">
        <f>(1+Drivers!$L32)^INT((AE$3-1)/12)  *  Drivers!$H32  *  AE13</f>
        <v>42.712499999999999</v>
      </c>
      <c r="AF24" s="245">
        <f>(1+Drivers!$L32)^INT((AF$3-1)/12)  *  Drivers!$H32  *  AF13</f>
        <v>42.712499999999999</v>
      </c>
      <c r="AG24" s="245">
        <f>(1+Drivers!$L32)^INT((AG$3-1)/12)  *  Drivers!$H32  *  AG13</f>
        <v>42.712499999999999</v>
      </c>
      <c r="AH24" s="301">
        <f>(1+Drivers!$L32)^INT((AH$3-1)/12)  *  Drivers!$H32  *  AH13</f>
        <v>42.712499999999999</v>
      </c>
      <c r="AI24" s="60">
        <f>(1+Drivers!$L32)^INT((AI$3-1)/12)  *  Drivers!$H32  *  AI13</f>
        <v>43.784583749999989</v>
      </c>
      <c r="AJ24" s="245">
        <f>(1+Drivers!$L32)^INT((AJ$3-1)/12)  *  Drivers!$H32  *  AJ13</f>
        <v>43.784583749999989</v>
      </c>
      <c r="AK24" s="245">
        <f>(1+Drivers!$L32)^INT((AK$3-1)/12)  *  Drivers!$H32  *  AK13</f>
        <v>43.784583749999989</v>
      </c>
      <c r="AL24" s="245">
        <f>(1+Drivers!$L32)^INT((AL$3-1)/12)  *  Drivers!$H32  *  AL13</f>
        <v>43.784583749999989</v>
      </c>
      <c r="AM24" s="245">
        <f>(1+Drivers!$L32)^INT((AM$3-1)/12)  *  Drivers!$H32  *  AM13</f>
        <v>43.784583749999989</v>
      </c>
      <c r="AN24" s="245">
        <f>(1+Drivers!$L32)^INT((AN$3-1)/12)  *  Drivers!$H32  *  AN13</f>
        <v>43.784583749999989</v>
      </c>
      <c r="AO24" s="245">
        <f>(1+Drivers!$L32)^INT((AO$3-1)/12)  *  Drivers!$H32  *  AO13</f>
        <v>43.784583749999989</v>
      </c>
      <c r="AP24" s="245">
        <f>(1+Drivers!$L32)^INT((AP$3-1)/12)  *  Drivers!$H32  *  AP13</f>
        <v>43.784583749999989</v>
      </c>
      <c r="AQ24" s="245">
        <f>(1+Drivers!$L32)^INT((AQ$3-1)/12)  *  Drivers!$H32  *  AQ13</f>
        <v>43.784583749999989</v>
      </c>
      <c r="AR24" s="245">
        <f>(1+Drivers!$L32)^INT((AR$3-1)/12)  *  Drivers!$H32  *  AR13</f>
        <v>43.784583749999989</v>
      </c>
      <c r="AS24" s="245">
        <f>(1+Drivers!$L32)^INT((AS$3-1)/12)  *  Drivers!$H32  *  AS13</f>
        <v>43.784583749999989</v>
      </c>
      <c r="AT24" s="301">
        <f>(1+Drivers!$L32)^INT((AT$3-1)/12)  *  Drivers!$H32  *  AT13</f>
        <v>43.784583749999989</v>
      </c>
      <c r="AU24" s="60">
        <f>(1+Drivers!$L32)^INT((AU$3-1)/12)  *  Drivers!$H32  *  AU13</f>
        <v>44.883576802124985</v>
      </c>
      <c r="AV24" s="245">
        <f>(1+Drivers!$L32)^INT((AV$3-1)/12)  *  Drivers!$H32  *  AV13</f>
        <v>44.883576802124985</v>
      </c>
      <c r="AW24" s="245">
        <f>(1+Drivers!$L32)^INT((AW$3-1)/12)  *  Drivers!$H32  *  AW13</f>
        <v>44.883576802124985</v>
      </c>
      <c r="AX24" s="245">
        <f>(1+Drivers!$L32)^INT((AX$3-1)/12)  *  Drivers!$H32  *  AX13</f>
        <v>44.883576802124985</v>
      </c>
      <c r="AY24" s="245">
        <f>(1+Drivers!$L32)^INT((AY$3-1)/12)  *  Drivers!$H32  *  AY13</f>
        <v>44.883576802124985</v>
      </c>
      <c r="AZ24" s="245">
        <f>(1+Drivers!$L32)^INT((AZ$3-1)/12)  *  Drivers!$H32  *  AZ13</f>
        <v>44.883576802124985</v>
      </c>
      <c r="BA24" s="245">
        <f>(1+Drivers!$L32)^INT((BA$3-1)/12)  *  Drivers!$H32  *  BA13</f>
        <v>44.883576802124985</v>
      </c>
      <c r="BB24" s="245">
        <f>(1+Drivers!$L32)^INT((BB$3-1)/12)  *  Drivers!$H32  *  BB13</f>
        <v>44.883576802124985</v>
      </c>
      <c r="BC24" s="245">
        <f>(1+Drivers!$L32)^INT((BC$3-1)/12)  *  Drivers!$H32  *  BC13</f>
        <v>44.883576802124985</v>
      </c>
      <c r="BD24" s="245">
        <f>(1+Drivers!$L32)^INT((BD$3-1)/12)  *  Drivers!$H32  *  BD13</f>
        <v>44.883576802124985</v>
      </c>
      <c r="BE24" s="245">
        <f>(1+Drivers!$L32)^INT((BE$3-1)/12)  *  Drivers!$H32  *  BE13</f>
        <v>44.883576802124985</v>
      </c>
      <c r="BF24" s="301">
        <f>(1+Drivers!$L32)^INT((BF$3-1)/12)  *  Drivers!$H32  *  BF13</f>
        <v>44.883576802124985</v>
      </c>
      <c r="BG24" s="60">
        <f>(1+Drivers!$L32)^INT((BG$3-1)/12)  *  Drivers!$H32  *  BG13</f>
        <v>46.010154579858309</v>
      </c>
      <c r="BH24" s="245">
        <f>(1+Drivers!$L32)^INT((BH$3-1)/12)  *  Drivers!$H32  *  BH13</f>
        <v>46.010154579858309</v>
      </c>
      <c r="BI24" s="245">
        <f>(1+Drivers!$L32)^INT((BI$3-1)/12)  *  Drivers!$H32  *  BI13</f>
        <v>46.010154579858309</v>
      </c>
      <c r="BJ24" s="245">
        <f>(1+Drivers!$L32)^INT((BJ$3-1)/12)  *  Drivers!$H32  *  BJ13</f>
        <v>46.010154579858309</v>
      </c>
      <c r="BK24" s="245">
        <f>(1+Drivers!$L32)^INT((BK$3-1)/12)  *  Drivers!$H32  *  BK13</f>
        <v>46.010154579858309</v>
      </c>
      <c r="BL24" s="245">
        <f>(1+Drivers!$L32)^INT((BL$3-1)/12)  *  Drivers!$H32  *  BL13</f>
        <v>46.010154579858309</v>
      </c>
      <c r="BM24" s="245">
        <f>(1+Drivers!$L32)^INT((BM$3-1)/12)  *  Drivers!$H32  *  BM13</f>
        <v>46.010154579858309</v>
      </c>
      <c r="BN24" s="245">
        <f>(1+Drivers!$L32)^INT((BN$3-1)/12)  *  Drivers!$H32  *  BN13</f>
        <v>46.010154579858309</v>
      </c>
      <c r="BO24" s="245">
        <f>(1+Drivers!$L32)^INT((BO$3-1)/12)  *  Drivers!$H32  *  BO13</f>
        <v>46.010154579858309</v>
      </c>
      <c r="BP24" s="245">
        <f>(1+Drivers!$L32)^INT((BP$3-1)/12)  *  Drivers!$H32  *  BP13</f>
        <v>46.010154579858309</v>
      </c>
      <c r="BQ24" s="245">
        <f>(1+Drivers!$L32)^INT((BQ$3-1)/12)  *  Drivers!$H32  *  BQ13</f>
        <v>46.010154579858309</v>
      </c>
      <c r="BR24" s="301">
        <f>(1+Drivers!$L32)^INT((BR$3-1)/12)  *  Drivers!$H32  *  BR13</f>
        <v>46.010154579858309</v>
      </c>
      <c r="BS24" s="46"/>
      <c r="BT24" s="318"/>
      <c r="BU24" s="50"/>
      <c r="BW24" s="46"/>
    </row>
    <row r="25" spans="2:75" x14ac:dyDescent="0.25">
      <c r="B25" s="290" t="str">
        <f>Drivers!$D$33</f>
        <v>Product 9</v>
      </c>
      <c r="C25" s="46"/>
      <c r="D25" s="46"/>
      <c r="E25" s="59">
        <f t="shared" si="7"/>
        <v>300</v>
      </c>
      <c r="F25" s="59">
        <f t="shared" si="8"/>
        <v>304.51499999999993</v>
      </c>
      <c r="G25" s="59">
        <f t="shared" si="9"/>
        <v>309.09795074999994</v>
      </c>
      <c r="H25" s="59">
        <f t="shared" si="10"/>
        <v>313.74987490878726</v>
      </c>
      <c r="I25" s="59">
        <f t="shared" si="11"/>
        <v>318.47181052616469</v>
      </c>
      <c r="K25" s="60">
        <f>(1+Drivers!$L33)^INT((K$3-1)/12)  *  Drivers!$H33  *  K14</f>
        <v>25</v>
      </c>
      <c r="L25" s="245">
        <f>(1+Drivers!$L33)^INT((L$3-1)/12)  *  Drivers!$H33  *  L14</f>
        <v>25</v>
      </c>
      <c r="M25" s="245">
        <f>(1+Drivers!$L33)^INT((M$3-1)/12)  *  Drivers!$H33  *  M14</f>
        <v>25</v>
      </c>
      <c r="N25" s="245">
        <f>(1+Drivers!$L33)^INT((N$3-1)/12)  *  Drivers!$H33  *  N14</f>
        <v>25</v>
      </c>
      <c r="O25" s="245">
        <f>(1+Drivers!$L33)^INT((O$3-1)/12)  *  Drivers!$H33  *  O14</f>
        <v>25</v>
      </c>
      <c r="P25" s="245">
        <f>(1+Drivers!$L33)^INT((P$3-1)/12)  *  Drivers!$H33  *  P14</f>
        <v>25</v>
      </c>
      <c r="Q25" s="245">
        <f>(1+Drivers!$L33)^INT((Q$3-1)/12)  *  Drivers!$H33  *  Q14</f>
        <v>25</v>
      </c>
      <c r="R25" s="245">
        <f>(1+Drivers!$L33)^INT((R$3-1)/12)  *  Drivers!$H33  *  R14</f>
        <v>25</v>
      </c>
      <c r="S25" s="245">
        <f>(1+Drivers!$L33)^INT((S$3-1)/12)  *  Drivers!$H33  *  S14</f>
        <v>25</v>
      </c>
      <c r="T25" s="245">
        <f>(1+Drivers!$L33)^INT((T$3-1)/12)  *  Drivers!$H33  *  T14</f>
        <v>25</v>
      </c>
      <c r="U25" s="245">
        <f>(1+Drivers!$L33)^INT((U$3-1)/12)  *  Drivers!$H33  *  U14</f>
        <v>25</v>
      </c>
      <c r="V25" s="301">
        <f>(1+Drivers!$L33)^INT((V$3-1)/12)  *  Drivers!$H33  *  V14</f>
        <v>25</v>
      </c>
      <c r="W25" s="60">
        <f>(1+Drivers!$L33)^INT((W$3-1)/12)  *  Drivers!$H33  *  W14</f>
        <v>25.376249999999995</v>
      </c>
      <c r="X25" s="245">
        <f>(1+Drivers!$L33)^INT((X$3-1)/12)  *  Drivers!$H33  *  X14</f>
        <v>25.376249999999995</v>
      </c>
      <c r="Y25" s="245">
        <f>(1+Drivers!$L33)^INT((Y$3-1)/12)  *  Drivers!$H33  *  Y14</f>
        <v>25.376249999999995</v>
      </c>
      <c r="Z25" s="245">
        <f>(1+Drivers!$L33)^INT((Z$3-1)/12)  *  Drivers!$H33  *  Z14</f>
        <v>25.376249999999995</v>
      </c>
      <c r="AA25" s="245">
        <f>(1+Drivers!$L33)^INT((AA$3-1)/12)  *  Drivers!$H33  *  AA14</f>
        <v>25.376249999999995</v>
      </c>
      <c r="AB25" s="245">
        <f>(1+Drivers!$L33)^INT((AB$3-1)/12)  *  Drivers!$H33  *  AB14</f>
        <v>25.376249999999995</v>
      </c>
      <c r="AC25" s="245">
        <f>(1+Drivers!$L33)^INT((AC$3-1)/12)  *  Drivers!$H33  *  AC14</f>
        <v>25.376249999999995</v>
      </c>
      <c r="AD25" s="245">
        <f>(1+Drivers!$L33)^INT((AD$3-1)/12)  *  Drivers!$H33  *  AD14</f>
        <v>25.376249999999995</v>
      </c>
      <c r="AE25" s="245">
        <f>(1+Drivers!$L33)^INT((AE$3-1)/12)  *  Drivers!$H33  *  AE14</f>
        <v>25.376249999999995</v>
      </c>
      <c r="AF25" s="245">
        <f>(1+Drivers!$L33)^INT((AF$3-1)/12)  *  Drivers!$H33  *  AF14</f>
        <v>25.376249999999995</v>
      </c>
      <c r="AG25" s="245">
        <f>(1+Drivers!$L33)^INT((AG$3-1)/12)  *  Drivers!$H33  *  AG14</f>
        <v>25.376249999999995</v>
      </c>
      <c r="AH25" s="301">
        <f>(1+Drivers!$L33)^INT((AH$3-1)/12)  *  Drivers!$H33  *  AH14</f>
        <v>25.376249999999995</v>
      </c>
      <c r="AI25" s="60">
        <f>(1+Drivers!$L33)^INT((AI$3-1)/12)  *  Drivers!$H33  *  AI14</f>
        <v>25.758162562499994</v>
      </c>
      <c r="AJ25" s="245">
        <f>(1+Drivers!$L33)^INT((AJ$3-1)/12)  *  Drivers!$H33  *  AJ14</f>
        <v>25.758162562499994</v>
      </c>
      <c r="AK25" s="245">
        <f>(1+Drivers!$L33)^INT((AK$3-1)/12)  *  Drivers!$H33  *  AK14</f>
        <v>25.758162562499994</v>
      </c>
      <c r="AL25" s="245">
        <f>(1+Drivers!$L33)^INT((AL$3-1)/12)  *  Drivers!$H33  *  AL14</f>
        <v>25.758162562499994</v>
      </c>
      <c r="AM25" s="245">
        <f>(1+Drivers!$L33)^INT((AM$3-1)/12)  *  Drivers!$H33  *  AM14</f>
        <v>25.758162562499994</v>
      </c>
      <c r="AN25" s="245">
        <f>(1+Drivers!$L33)^INT((AN$3-1)/12)  *  Drivers!$H33  *  AN14</f>
        <v>25.758162562499994</v>
      </c>
      <c r="AO25" s="245">
        <f>(1+Drivers!$L33)^INT((AO$3-1)/12)  *  Drivers!$H33  *  AO14</f>
        <v>25.758162562499994</v>
      </c>
      <c r="AP25" s="245">
        <f>(1+Drivers!$L33)^INT((AP$3-1)/12)  *  Drivers!$H33  *  AP14</f>
        <v>25.758162562499994</v>
      </c>
      <c r="AQ25" s="245">
        <f>(1+Drivers!$L33)^INT((AQ$3-1)/12)  *  Drivers!$H33  *  AQ14</f>
        <v>25.758162562499994</v>
      </c>
      <c r="AR25" s="245">
        <f>(1+Drivers!$L33)^INT((AR$3-1)/12)  *  Drivers!$H33  *  AR14</f>
        <v>25.758162562499994</v>
      </c>
      <c r="AS25" s="245">
        <f>(1+Drivers!$L33)^INT((AS$3-1)/12)  *  Drivers!$H33  *  AS14</f>
        <v>25.758162562499994</v>
      </c>
      <c r="AT25" s="301">
        <f>(1+Drivers!$L33)^INT((AT$3-1)/12)  *  Drivers!$H33  *  AT14</f>
        <v>25.758162562499994</v>
      </c>
      <c r="AU25" s="60">
        <f>(1+Drivers!$L33)^INT((AU$3-1)/12)  *  Drivers!$H33  *  AU14</f>
        <v>26.145822909065611</v>
      </c>
      <c r="AV25" s="245">
        <f>(1+Drivers!$L33)^INT((AV$3-1)/12)  *  Drivers!$H33  *  AV14</f>
        <v>26.145822909065611</v>
      </c>
      <c r="AW25" s="245">
        <f>(1+Drivers!$L33)^INT((AW$3-1)/12)  *  Drivers!$H33  *  AW14</f>
        <v>26.145822909065611</v>
      </c>
      <c r="AX25" s="245">
        <f>(1+Drivers!$L33)^INT((AX$3-1)/12)  *  Drivers!$H33  *  AX14</f>
        <v>26.145822909065611</v>
      </c>
      <c r="AY25" s="245">
        <f>(1+Drivers!$L33)^INT((AY$3-1)/12)  *  Drivers!$H33  *  AY14</f>
        <v>26.145822909065611</v>
      </c>
      <c r="AZ25" s="245">
        <f>(1+Drivers!$L33)^INT((AZ$3-1)/12)  *  Drivers!$H33  *  AZ14</f>
        <v>26.145822909065611</v>
      </c>
      <c r="BA25" s="245">
        <f>(1+Drivers!$L33)^INT((BA$3-1)/12)  *  Drivers!$H33  *  BA14</f>
        <v>26.145822909065611</v>
      </c>
      <c r="BB25" s="245">
        <f>(1+Drivers!$L33)^INT((BB$3-1)/12)  *  Drivers!$H33  *  BB14</f>
        <v>26.145822909065611</v>
      </c>
      <c r="BC25" s="245">
        <f>(1+Drivers!$L33)^INT((BC$3-1)/12)  *  Drivers!$H33  *  BC14</f>
        <v>26.145822909065611</v>
      </c>
      <c r="BD25" s="245">
        <f>(1+Drivers!$L33)^INT((BD$3-1)/12)  *  Drivers!$H33  *  BD14</f>
        <v>26.145822909065611</v>
      </c>
      <c r="BE25" s="245">
        <f>(1+Drivers!$L33)^INT((BE$3-1)/12)  *  Drivers!$H33  *  BE14</f>
        <v>26.145822909065611</v>
      </c>
      <c r="BF25" s="301">
        <f>(1+Drivers!$L33)^INT((BF$3-1)/12)  *  Drivers!$H33  *  BF14</f>
        <v>26.145822909065611</v>
      </c>
      <c r="BG25" s="60">
        <f>(1+Drivers!$L33)^INT((BG$3-1)/12)  *  Drivers!$H33  *  BG14</f>
        <v>26.539317543847048</v>
      </c>
      <c r="BH25" s="245">
        <f>(1+Drivers!$L33)^INT((BH$3-1)/12)  *  Drivers!$H33  *  BH14</f>
        <v>26.539317543847048</v>
      </c>
      <c r="BI25" s="245">
        <f>(1+Drivers!$L33)^INT((BI$3-1)/12)  *  Drivers!$H33  *  BI14</f>
        <v>26.539317543847048</v>
      </c>
      <c r="BJ25" s="245">
        <f>(1+Drivers!$L33)^INT((BJ$3-1)/12)  *  Drivers!$H33  *  BJ14</f>
        <v>26.539317543847048</v>
      </c>
      <c r="BK25" s="245">
        <f>(1+Drivers!$L33)^INT((BK$3-1)/12)  *  Drivers!$H33  *  BK14</f>
        <v>26.539317543847048</v>
      </c>
      <c r="BL25" s="245">
        <f>(1+Drivers!$L33)^INT((BL$3-1)/12)  *  Drivers!$H33  *  BL14</f>
        <v>26.539317543847048</v>
      </c>
      <c r="BM25" s="245">
        <f>(1+Drivers!$L33)^INT((BM$3-1)/12)  *  Drivers!$H33  *  BM14</f>
        <v>26.539317543847048</v>
      </c>
      <c r="BN25" s="245">
        <f>(1+Drivers!$L33)^INT((BN$3-1)/12)  *  Drivers!$H33  *  BN14</f>
        <v>26.539317543847048</v>
      </c>
      <c r="BO25" s="245">
        <f>(1+Drivers!$L33)^INT((BO$3-1)/12)  *  Drivers!$H33  *  BO14</f>
        <v>26.539317543847048</v>
      </c>
      <c r="BP25" s="245">
        <f>(1+Drivers!$L33)^INT((BP$3-1)/12)  *  Drivers!$H33  *  BP14</f>
        <v>26.539317543847048</v>
      </c>
      <c r="BQ25" s="245">
        <f>(1+Drivers!$L33)^INT((BQ$3-1)/12)  *  Drivers!$H33  *  BQ14</f>
        <v>26.539317543847048</v>
      </c>
      <c r="BR25" s="301">
        <f>(1+Drivers!$L33)^INT((BR$3-1)/12)  *  Drivers!$H33  *  BR14</f>
        <v>26.539317543847048</v>
      </c>
      <c r="BS25" s="46"/>
      <c r="BT25" s="318"/>
      <c r="BU25" s="50"/>
      <c r="BW25" s="46"/>
    </row>
    <row r="26" spans="2:75" x14ac:dyDescent="0.25">
      <c r="B26" s="291" t="str">
        <f>Drivers!$D$34</f>
        <v>Product 10</v>
      </c>
      <c r="C26" s="46"/>
      <c r="D26" s="46"/>
      <c r="E26" s="64">
        <f t="shared" si="7"/>
        <v>150</v>
      </c>
      <c r="F26" s="64">
        <f t="shared" si="8"/>
        <v>153.77250000000004</v>
      </c>
      <c r="G26" s="64">
        <f t="shared" si="9"/>
        <v>157.63987837499997</v>
      </c>
      <c r="H26" s="64">
        <f t="shared" si="10"/>
        <v>161.60452131613121</v>
      </c>
      <c r="I26" s="64">
        <f t="shared" si="11"/>
        <v>165.66887502723185</v>
      </c>
      <c r="K26" s="65">
        <f>(1+Drivers!$L34)^INT((K$3-1)/12)  *  Drivers!$H34  *  K15</f>
        <v>12.5</v>
      </c>
      <c r="L26" s="252">
        <f>(1+Drivers!$L34)^INT((L$3-1)/12)  *  Drivers!$H34  *  L15</f>
        <v>12.5</v>
      </c>
      <c r="M26" s="252">
        <f>(1+Drivers!$L34)^INT((M$3-1)/12)  *  Drivers!$H34  *  M15</f>
        <v>12.5</v>
      </c>
      <c r="N26" s="252">
        <f>(1+Drivers!$L34)^INT((N$3-1)/12)  *  Drivers!$H34  *  N15</f>
        <v>12.5</v>
      </c>
      <c r="O26" s="252">
        <f>(1+Drivers!$L34)^INT((O$3-1)/12)  *  Drivers!$H34  *  O15</f>
        <v>12.5</v>
      </c>
      <c r="P26" s="252">
        <f>(1+Drivers!$L34)^INT((P$3-1)/12)  *  Drivers!$H34  *  P15</f>
        <v>12.5</v>
      </c>
      <c r="Q26" s="252">
        <f>(1+Drivers!$L34)^INT((Q$3-1)/12)  *  Drivers!$H34  *  Q15</f>
        <v>12.5</v>
      </c>
      <c r="R26" s="252">
        <f>(1+Drivers!$L34)^INT((R$3-1)/12)  *  Drivers!$H34  *  R15</f>
        <v>12.5</v>
      </c>
      <c r="S26" s="252">
        <f>(1+Drivers!$L34)^INT((S$3-1)/12)  *  Drivers!$H34  *  S15</f>
        <v>12.5</v>
      </c>
      <c r="T26" s="252">
        <f>(1+Drivers!$L34)^INT((T$3-1)/12)  *  Drivers!$H34  *  T15</f>
        <v>12.5</v>
      </c>
      <c r="U26" s="252">
        <f>(1+Drivers!$L34)^INT((U$3-1)/12)  *  Drivers!$H34  *  U15</f>
        <v>12.5</v>
      </c>
      <c r="V26" s="302">
        <f>(1+Drivers!$L34)^INT((V$3-1)/12)  *  Drivers!$H34  *  V15</f>
        <v>12.5</v>
      </c>
      <c r="W26" s="65">
        <f>(1+Drivers!$L34)^INT((W$3-1)/12)  *  Drivers!$H34  *  W15</f>
        <v>12.814375000000002</v>
      </c>
      <c r="X26" s="252">
        <f>(1+Drivers!$L34)^INT((X$3-1)/12)  *  Drivers!$H34  *  X15</f>
        <v>12.814375000000002</v>
      </c>
      <c r="Y26" s="252">
        <f>(1+Drivers!$L34)^INT((Y$3-1)/12)  *  Drivers!$H34  *  Y15</f>
        <v>12.814375000000002</v>
      </c>
      <c r="Z26" s="252">
        <f>(1+Drivers!$L34)^INT((Z$3-1)/12)  *  Drivers!$H34  *  Z15</f>
        <v>12.814375000000002</v>
      </c>
      <c r="AA26" s="252">
        <f>(1+Drivers!$L34)^INT((AA$3-1)/12)  *  Drivers!$H34  *  AA15</f>
        <v>12.814375000000002</v>
      </c>
      <c r="AB26" s="252">
        <f>(1+Drivers!$L34)^INT((AB$3-1)/12)  *  Drivers!$H34  *  AB15</f>
        <v>12.814375000000002</v>
      </c>
      <c r="AC26" s="252">
        <f>(1+Drivers!$L34)^INT((AC$3-1)/12)  *  Drivers!$H34  *  AC15</f>
        <v>12.814375000000002</v>
      </c>
      <c r="AD26" s="252">
        <f>(1+Drivers!$L34)^INT((AD$3-1)/12)  *  Drivers!$H34  *  AD15</f>
        <v>12.814375000000002</v>
      </c>
      <c r="AE26" s="252">
        <f>(1+Drivers!$L34)^INT((AE$3-1)/12)  *  Drivers!$H34  *  AE15</f>
        <v>12.814375000000002</v>
      </c>
      <c r="AF26" s="252">
        <f>(1+Drivers!$L34)^INT((AF$3-1)/12)  *  Drivers!$H34  *  AF15</f>
        <v>12.814375000000002</v>
      </c>
      <c r="AG26" s="252">
        <f>(1+Drivers!$L34)^INT((AG$3-1)/12)  *  Drivers!$H34  *  AG15</f>
        <v>12.814375000000002</v>
      </c>
      <c r="AH26" s="302">
        <f>(1+Drivers!$L34)^INT((AH$3-1)/12)  *  Drivers!$H34  *  AH15</f>
        <v>12.814375000000002</v>
      </c>
      <c r="AI26" s="65">
        <f>(1+Drivers!$L34)^INT((AI$3-1)/12)  *  Drivers!$H34  *  AI15</f>
        <v>13.136656531249997</v>
      </c>
      <c r="AJ26" s="252">
        <f>(1+Drivers!$L34)^INT((AJ$3-1)/12)  *  Drivers!$H34  *  AJ15</f>
        <v>13.136656531249997</v>
      </c>
      <c r="AK26" s="252">
        <f>(1+Drivers!$L34)^INT((AK$3-1)/12)  *  Drivers!$H34  *  AK15</f>
        <v>13.136656531249997</v>
      </c>
      <c r="AL26" s="252">
        <f>(1+Drivers!$L34)^INT((AL$3-1)/12)  *  Drivers!$H34  *  AL15</f>
        <v>13.136656531249997</v>
      </c>
      <c r="AM26" s="252">
        <f>(1+Drivers!$L34)^INT((AM$3-1)/12)  *  Drivers!$H34  *  AM15</f>
        <v>13.136656531249997</v>
      </c>
      <c r="AN26" s="252">
        <f>(1+Drivers!$L34)^INT((AN$3-1)/12)  *  Drivers!$H34  *  AN15</f>
        <v>13.136656531249997</v>
      </c>
      <c r="AO26" s="252">
        <f>(1+Drivers!$L34)^INT((AO$3-1)/12)  *  Drivers!$H34  *  AO15</f>
        <v>13.136656531249997</v>
      </c>
      <c r="AP26" s="252">
        <f>(1+Drivers!$L34)^INT((AP$3-1)/12)  *  Drivers!$H34  *  AP15</f>
        <v>13.136656531249997</v>
      </c>
      <c r="AQ26" s="252">
        <f>(1+Drivers!$L34)^INT((AQ$3-1)/12)  *  Drivers!$H34  *  AQ15</f>
        <v>13.136656531249997</v>
      </c>
      <c r="AR26" s="252">
        <f>(1+Drivers!$L34)^INT((AR$3-1)/12)  *  Drivers!$H34  *  AR15</f>
        <v>13.136656531249997</v>
      </c>
      <c r="AS26" s="252">
        <f>(1+Drivers!$L34)^INT((AS$3-1)/12)  *  Drivers!$H34  *  AS15</f>
        <v>13.136656531249997</v>
      </c>
      <c r="AT26" s="302">
        <f>(1+Drivers!$L34)^INT((AT$3-1)/12)  *  Drivers!$H34  *  AT15</f>
        <v>13.136656531249997</v>
      </c>
      <c r="AU26" s="65">
        <f>(1+Drivers!$L34)^INT((AU$3-1)/12)  *  Drivers!$H34  *  AU15</f>
        <v>13.467043443010933</v>
      </c>
      <c r="AV26" s="252">
        <f>(1+Drivers!$L34)^INT((AV$3-1)/12)  *  Drivers!$H34  *  AV15</f>
        <v>13.467043443010933</v>
      </c>
      <c r="AW26" s="252">
        <f>(1+Drivers!$L34)^INT((AW$3-1)/12)  *  Drivers!$H34  *  AW15</f>
        <v>13.467043443010933</v>
      </c>
      <c r="AX26" s="252">
        <f>(1+Drivers!$L34)^INT((AX$3-1)/12)  *  Drivers!$H34  *  AX15</f>
        <v>13.467043443010933</v>
      </c>
      <c r="AY26" s="252">
        <f>(1+Drivers!$L34)^INT((AY$3-1)/12)  *  Drivers!$H34  *  AY15</f>
        <v>13.467043443010933</v>
      </c>
      <c r="AZ26" s="252">
        <f>(1+Drivers!$L34)^INT((AZ$3-1)/12)  *  Drivers!$H34  *  AZ15</f>
        <v>13.467043443010933</v>
      </c>
      <c r="BA26" s="252">
        <f>(1+Drivers!$L34)^INT((BA$3-1)/12)  *  Drivers!$H34  *  BA15</f>
        <v>13.467043443010933</v>
      </c>
      <c r="BB26" s="252">
        <f>(1+Drivers!$L34)^INT((BB$3-1)/12)  *  Drivers!$H34  *  BB15</f>
        <v>13.467043443010933</v>
      </c>
      <c r="BC26" s="252">
        <f>(1+Drivers!$L34)^INT((BC$3-1)/12)  *  Drivers!$H34  *  BC15</f>
        <v>13.467043443010933</v>
      </c>
      <c r="BD26" s="252">
        <f>(1+Drivers!$L34)^INT((BD$3-1)/12)  *  Drivers!$H34  *  BD15</f>
        <v>13.467043443010933</v>
      </c>
      <c r="BE26" s="252">
        <f>(1+Drivers!$L34)^INT((BE$3-1)/12)  *  Drivers!$H34  *  BE15</f>
        <v>13.467043443010933</v>
      </c>
      <c r="BF26" s="302">
        <f>(1+Drivers!$L34)^INT((BF$3-1)/12)  *  Drivers!$H34  *  BF15</f>
        <v>13.467043443010933</v>
      </c>
      <c r="BG26" s="65">
        <f>(1+Drivers!$L34)^INT((BG$3-1)/12)  *  Drivers!$H34  *  BG15</f>
        <v>13.805739585602657</v>
      </c>
      <c r="BH26" s="252">
        <f>(1+Drivers!$L34)^INT((BH$3-1)/12)  *  Drivers!$H34  *  BH15</f>
        <v>13.805739585602657</v>
      </c>
      <c r="BI26" s="252">
        <f>(1+Drivers!$L34)^INT((BI$3-1)/12)  *  Drivers!$H34  *  BI15</f>
        <v>13.805739585602657</v>
      </c>
      <c r="BJ26" s="252">
        <f>(1+Drivers!$L34)^INT((BJ$3-1)/12)  *  Drivers!$H34  *  BJ15</f>
        <v>13.805739585602657</v>
      </c>
      <c r="BK26" s="252">
        <f>(1+Drivers!$L34)^INT((BK$3-1)/12)  *  Drivers!$H34  *  BK15</f>
        <v>13.805739585602657</v>
      </c>
      <c r="BL26" s="252">
        <f>(1+Drivers!$L34)^INT((BL$3-1)/12)  *  Drivers!$H34  *  BL15</f>
        <v>13.805739585602657</v>
      </c>
      <c r="BM26" s="252">
        <f>(1+Drivers!$L34)^INT((BM$3-1)/12)  *  Drivers!$H34  *  BM15</f>
        <v>13.805739585602657</v>
      </c>
      <c r="BN26" s="252">
        <f>(1+Drivers!$L34)^INT((BN$3-1)/12)  *  Drivers!$H34  *  BN15</f>
        <v>13.805739585602657</v>
      </c>
      <c r="BO26" s="252">
        <f>(1+Drivers!$L34)^INT((BO$3-1)/12)  *  Drivers!$H34  *  BO15</f>
        <v>13.805739585602657</v>
      </c>
      <c r="BP26" s="252">
        <f>(1+Drivers!$L34)^INT((BP$3-1)/12)  *  Drivers!$H34  *  BP15</f>
        <v>13.805739585602657</v>
      </c>
      <c r="BQ26" s="252">
        <f>(1+Drivers!$L34)^INT((BQ$3-1)/12)  *  Drivers!$H34  *  BQ15</f>
        <v>13.805739585602657</v>
      </c>
      <c r="BR26" s="302">
        <f>(1+Drivers!$L34)^INT((BR$3-1)/12)  *  Drivers!$H34  *  BR15</f>
        <v>13.805739585602657</v>
      </c>
      <c r="BS26" s="46"/>
      <c r="BT26" s="318"/>
      <c r="BU26" s="50"/>
      <c r="BW26" s="46"/>
    </row>
    <row r="27" spans="2:75" s="319" customFormat="1" x14ac:dyDescent="0.25">
      <c r="B27" s="320" t="s">
        <v>11</v>
      </c>
      <c r="E27" s="320">
        <f>SUM(K27:V27)</f>
        <v>5000</v>
      </c>
      <c r="F27" s="320">
        <f t="shared" si="8"/>
        <v>5127.2799999999988</v>
      </c>
      <c r="G27" s="320">
        <f>SUM(AI27:AT27)</f>
        <v>5258.0405629999987</v>
      </c>
      <c r="H27" s="320">
        <f>SUM(AU27:BF27)</f>
        <v>5392.3824885580725</v>
      </c>
      <c r="I27" s="320">
        <f>SUM(BG27:BR27)</f>
        <v>5530.4096308023591</v>
      </c>
      <c r="J27" s="321"/>
      <c r="K27" s="319">
        <f t="shared" ref="K27:AP27" si="12">SUM(K17:K26)</f>
        <v>416.66666666666669</v>
      </c>
      <c r="L27" s="319">
        <f t="shared" si="12"/>
        <v>416.66666666666669</v>
      </c>
      <c r="M27" s="319">
        <f t="shared" si="12"/>
        <v>416.66666666666669</v>
      </c>
      <c r="N27" s="319">
        <f t="shared" si="12"/>
        <v>416.66666666666669</v>
      </c>
      <c r="O27" s="319">
        <f t="shared" si="12"/>
        <v>416.66666666666669</v>
      </c>
      <c r="P27" s="319">
        <f t="shared" si="12"/>
        <v>416.66666666666669</v>
      </c>
      <c r="Q27" s="319">
        <f t="shared" si="12"/>
        <v>416.66666666666669</v>
      </c>
      <c r="R27" s="319">
        <f t="shared" si="12"/>
        <v>416.66666666666669</v>
      </c>
      <c r="S27" s="319">
        <f t="shared" si="12"/>
        <v>416.66666666666669</v>
      </c>
      <c r="T27" s="319">
        <f t="shared" si="12"/>
        <v>416.66666666666669</v>
      </c>
      <c r="U27" s="319">
        <f t="shared" si="12"/>
        <v>416.66666666666669</v>
      </c>
      <c r="V27" s="320">
        <f t="shared" si="12"/>
        <v>416.66666666666669</v>
      </c>
      <c r="W27" s="319">
        <f t="shared" si="12"/>
        <v>427.2733333333332</v>
      </c>
      <c r="X27" s="319">
        <f t="shared" si="12"/>
        <v>427.2733333333332</v>
      </c>
      <c r="Y27" s="319">
        <f t="shared" si="12"/>
        <v>427.2733333333332</v>
      </c>
      <c r="Z27" s="319">
        <f t="shared" si="12"/>
        <v>427.2733333333332</v>
      </c>
      <c r="AA27" s="319">
        <f t="shared" si="12"/>
        <v>427.2733333333332</v>
      </c>
      <c r="AB27" s="319">
        <f t="shared" si="12"/>
        <v>427.2733333333332</v>
      </c>
      <c r="AC27" s="319">
        <f t="shared" si="12"/>
        <v>427.2733333333332</v>
      </c>
      <c r="AD27" s="319">
        <f t="shared" si="12"/>
        <v>427.2733333333332</v>
      </c>
      <c r="AE27" s="319">
        <f t="shared" si="12"/>
        <v>427.2733333333332</v>
      </c>
      <c r="AF27" s="319">
        <f t="shared" si="12"/>
        <v>427.2733333333332</v>
      </c>
      <c r="AG27" s="319">
        <f t="shared" si="12"/>
        <v>427.2733333333332</v>
      </c>
      <c r="AH27" s="320">
        <f t="shared" si="12"/>
        <v>427.2733333333332</v>
      </c>
      <c r="AI27" s="319">
        <f t="shared" si="12"/>
        <v>438.17004691666659</v>
      </c>
      <c r="AJ27" s="319">
        <f t="shared" si="12"/>
        <v>438.17004691666659</v>
      </c>
      <c r="AK27" s="319">
        <f t="shared" si="12"/>
        <v>438.17004691666659</v>
      </c>
      <c r="AL27" s="319">
        <f t="shared" si="12"/>
        <v>438.17004691666659</v>
      </c>
      <c r="AM27" s="319">
        <f t="shared" si="12"/>
        <v>438.17004691666659</v>
      </c>
      <c r="AN27" s="319">
        <f t="shared" si="12"/>
        <v>438.17004691666659</v>
      </c>
      <c r="AO27" s="319">
        <f t="shared" si="12"/>
        <v>438.17004691666659</v>
      </c>
      <c r="AP27" s="319">
        <f t="shared" si="12"/>
        <v>438.17004691666659</v>
      </c>
      <c r="AQ27" s="319">
        <f t="shared" ref="AQ27:BR27" si="13">SUM(AQ17:AQ26)</f>
        <v>438.17004691666659</v>
      </c>
      <c r="AR27" s="319">
        <f t="shared" si="13"/>
        <v>438.17004691666659</v>
      </c>
      <c r="AS27" s="319">
        <f t="shared" si="13"/>
        <v>438.17004691666659</v>
      </c>
      <c r="AT27" s="320">
        <f t="shared" si="13"/>
        <v>438.17004691666659</v>
      </c>
      <c r="AU27" s="319">
        <f t="shared" si="13"/>
        <v>449.36520737983938</v>
      </c>
      <c r="AV27" s="319">
        <f t="shared" si="13"/>
        <v>449.36520737983938</v>
      </c>
      <c r="AW27" s="319">
        <f t="shared" si="13"/>
        <v>449.36520737983938</v>
      </c>
      <c r="AX27" s="319">
        <f t="shared" si="13"/>
        <v>449.36520737983938</v>
      </c>
      <c r="AY27" s="319">
        <f t="shared" si="13"/>
        <v>449.36520737983938</v>
      </c>
      <c r="AZ27" s="319">
        <f t="shared" si="13"/>
        <v>449.36520737983938</v>
      </c>
      <c r="BA27" s="319">
        <f t="shared" si="13"/>
        <v>449.36520737983938</v>
      </c>
      <c r="BB27" s="319">
        <f t="shared" si="13"/>
        <v>449.36520737983938</v>
      </c>
      <c r="BC27" s="319">
        <f t="shared" si="13"/>
        <v>449.36520737983938</v>
      </c>
      <c r="BD27" s="319">
        <f t="shared" si="13"/>
        <v>449.36520737983938</v>
      </c>
      <c r="BE27" s="319">
        <f t="shared" si="13"/>
        <v>449.36520737983938</v>
      </c>
      <c r="BF27" s="320">
        <f t="shared" si="13"/>
        <v>449.36520737983938</v>
      </c>
      <c r="BG27" s="319">
        <f t="shared" si="13"/>
        <v>460.86746923352996</v>
      </c>
      <c r="BH27" s="319">
        <f t="shared" si="13"/>
        <v>460.86746923352996</v>
      </c>
      <c r="BI27" s="319">
        <f t="shared" si="13"/>
        <v>460.86746923352996</v>
      </c>
      <c r="BJ27" s="319">
        <f t="shared" si="13"/>
        <v>460.86746923352996</v>
      </c>
      <c r="BK27" s="319">
        <f t="shared" si="13"/>
        <v>460.86746923352996</v>
      </c>
      <c r="BL27" s="319">
        <f t="shared" si="13"/>
        <v>460.86746923352996</v>
      </c>
      <c r="BM27" s="319">
        <f t="shared" si="13"/>
        <v>460.86746923352996</v>
      </c>
      <c r="BN27" s="319">
        <f t="shared" si="13"/>
        <v>460.86746923352996</v>
      </c>
      <c r="BO27" s="319">
        <f t="shared" si="13"/>
        <v>460.86746923352996</v>
      </c>
      <c r="BP27" s="319">
        <f t="shared" si="13"/>
        <v>460.86746923352996</v>
      </c>
      <c r="BQ27" s="319">
        <f t="shared" si="13"/>
        <v>460.86746923352996</v>
      </c>
      <c r="BR27" s="320">
        <f t="shared" si="13"/>
        <v>460.86746923352996</v>
      </c>
      <c r="BU27" s="322"/>
      <c r="BV27" s="322"/>
    </row>
    <row r="28" spans="2:75" ht="6" customHeight="1" x14ac:dyDescent="0.25">
      <c r="C28" s="46"/>
      <c r="D28" s="46"/>
      <c r="E28" s="50"/>
      <c r="F28" s="50"/>
      <c r="G28" s="50"/>
      <c r="H28" s="50"/>
      <c r="I28" s="50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50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50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50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50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50"/>
      <c r="BS28" s="46"/>
      <c r="BT28" s="50"/>
      <c r="BU28" s="50"/>
      <c r="BW28" s="46"/>
    </row>
    <row r="29" spans="2:75" hidden="1" x14ac:dyDescent="0.25">
      <c r="B29" s="317" t="str">
        <f>Drivers!$D$25</f>
        <v>Product 1</v>
      </c>
      <c r="C29" s="46"/>
      <c r="D29" s="46"/>
      <c r="E29" s="53">
        <f t="shared" ref="E29:E39" si="14">SUM(K29:V29)</f>
        <v>300</v>
      </c>
      <c r="F29" s="53">
        <f t="shared" ref="F29:F39" si="15">SUM(W29:AH29)</f>
        <v>306.02249999999987</v>
      </c>
      <c r="G29" s="53">
        <f t="shared" ref="G29:G38" si="16">SUM(AI29:AT29)</f>
        <v>312.1659016874998</v>
      </c>
      <c r="H29" s="53">
        <f t="shared" ref="H29:H38" si="17">SUM(AU29:BF29)</f>
        <v>318.43263216387641</v>
      </c>
      <c r="I29" s="53">
        <f t="shared" ref="I29:I38" si="18">SUM(BG29:BR29)</f>
        <v>324.82516725456594</v>
      </c>
      <c r="K29" s="54">
        <f>(1+Drivers!$N25)^INT((K$3-1)/12)  *  Drivers!$M25  *  K6</f>
        <v>25</v>
      </c>
      <c r="L29" s="237">
        <f>(1+Drivers!$N25)^INT((L$3-1)/12)  *  Drivers!$M25  *  L6</f>
        <v>25</v>
      </c>
      <c r="M29" s="237">
        <f>(1+Drivers!$N25)^INT((M$3-1)/12)  *  Drivers!$M25  *  M6</f>
        <v>25</v>
      </c>
      <c r="N29" s="237">
        <f>(1+Drivers!$N25)^INT((N$3-1)/12)  *  Drivers!$M25  *  N6</f>
        <v>25</v>
      </c>
      <c r="O29" s="237">
        <f>(1+Drivers!$N25)^INT((O$3-1)/12)  *  Drivers!$M25  *  O6</f>
        <v>25</v>
      </c>
      <c r="P29" s="237">
        <f>(1+Drivers!$N25)^INT((P$3-1)/12)  *  Drivers!$M25  *  P6</f>
        <v>25</v>
      </c>
      <c r="Q29" s="237">
        <f>(1+Drivers!$N25)^INT((Q$3-1)/12)  *  Drivers!$M25  *  Q6</f>
        <v>25</v>
      </c>
      <c r="R29" s="237">
        <f>(1+Drivers!$N25)^INT((R$3-1)/12)  *  Drivers!$M25  *  R6</f>
        <v>25</v>
      </c>
      <c r="S29" s="237">
        <f>(1+Drivers!$N25)^INT((S$3-1)/12)  *  Drivers!$M25  *  S6</f>
        <v>25</v>
      </c>
      <c r="T29" s="237">
        <f>(1+Drivers!$N25)^INT((T$3-1)/12)  *  Drivers!$M25  *  T6</f>
        <v>25</v>
      </c>
      <c r="U29" s="237">
        <f>(1+Drivers!$N25)^INT((U$3-1)/12)  *  Drivers!$M25  *  U6</f>
        <v>25</v>
      </c>
      <c r="V29" s="308">
        <f>(1+Drivers!$N25)^INT((V$3-1)/12)  *  Drivers!$M25  *  V6</f>
        <v>25</v>
      </c>
      <c r="W29" s="54">
        <f>(1+Drivers!$N25)^INT((W$3-1)/12)  *  Drivers!$M25  *  W6</f>
        <v>25.501874999999995</v>
      </c>
      <c r="X29" s="237">
        <f>(1+Drivers!$N25)^INT((X$3-1)/12)  *  Drivers!$M25  *  X6</f>
        <v>25.501874999999995</v>
      </c>
      <c r="Y29" s="237">
        <f>(1+Drivers!$N25)^INT((Y$3-1)/12)  *  Drivers!$M25  *  Y6</f>
        <v>25.501874999999995</v>
      </c>
      <c r="Z29" s="237">
        <f>(1+Drivers!$N25)^INT((Z$3-1)/12)  *  Drivers!$M25  *  Z6</f>
        <v>25.501874999999995</v>
      </c>
      <c r="AA29" s="237">
        <f>(1+Drivers!$N25)^INT((AA$3-1)/12)  *  Drivers!$M25  *  AA6</f>
        <v>25.501874999999995</v>
      </c>
      <c r="AB29" s="237">
        <f>(1+Drivers!$N25)^INT((AB$3-1)/12)  *  Drivers!$M25  *  AB6</f>
        <v>25.501874999999995</v>
      </c>
      <c r="AC29" s="237">
        <f>(1+Drivers!$N25)^INT((AC$3-1)/12)  *  Drivers!$M25  *  AC6</f>
        <v>25.501874999999995</v>
      </c>
      <c r="AD29" s="237">
        <f>(1+Drivers!$N25)^INT((AD$3-1)/12)  *  Drivers!$M25  *  AD6</f>
        <v>25.501874999999995</v>
      </c>
      <c r="AE29" s="237">
        <f>(1+Drivers!$N25)^INT((AE$3-1)/12)  *  Drivers!$M25  *  AE6</f>
        <v>25.501874999999995</v>
      </c>
      <c r="AF29" s="237">
        <f>(1+Drivers!$N25)^INT((AF$3-1)/12)  *  Drivers!$M25  *  AF6</f>
        <v>25.501874999999995</v>
      </c>
      <c r="AG29" s="237">
        <f>(1+Drivers!$N25)^INT((AG$3-1)/12)  *  Drivers!$M25  *  AG6</f>
        <v>25.501874999999995</v>
      </c>
      <c r="AH29" s="308">
        <f>(1+Drivers!$N25)^INT((AH$3-1)/12)  *  Drivers!$M25  *  AH6</f>
        <v>25.501874999999995</v>
      </c>
      <c r="AI29" s="54">
        <f>(1+Drivers!$N25)^INT((AI$3-1)/12)  *  Drivers!$M25  *  AI6</f>
        <v>26.013825140624984</v>
      </c>
      <c r="AJ29" s="237">
        <f>(1+Drivers!$N25)^INT((AJ$3-1)/12)  *  Drivers!$M25  *  AJ6</f>
        <v>26.013825140624984</v>
      </c>
      <c r="AK29" s="237">
        <f>(1+Drivers!$N25)^INT((AK$3-1)/12)  *  Drivers!$M25  *  AK6</f>
        <v>26.013825140624984</v>
      </c>
      <c r="AL29" s="237">
        <f>(1+Drivers!$N25)^INT((AL$3-1)/12)  *  Drivers!$M25  *  AL6</f>
        <v>26.013825140624984</v>
      </c>
      <c r="AM29" s="237">
        <f>(1+Drivers!$N25)^INT((AM$3-1)/12)  *  Drivers!$M25  *  AM6</f>
        <v>26.013825140624984</v>
      </c>
      <c r="AN29" s="237">
        <f>(1+Drivers!$N25)^INT((AN$3-1)/12)  *  Drivers!$M25  *  AN6</f>
        <v>26.013825140624984</v>
      </c>
      <c r="AO29" s="237">
        <f>(1+Drivers!$N25)^INT((AO$3-1)/12)  *  Drivers!$M25  *  AO6</f>
        <v>26.013825140624984</v>
      </c>
      <c r="AP29" s="237">
        <f>(1+Drivers!$N25)^INT((AP$3-1)/12)  *  Drivers!$M25  *  AP6</f>
        <v>26.013825140624984</v>
      </c>
      <c r="AQ29" s="237">
        <f>(1+Drivers!$N25)^INT((AQ$3-1)/12)  *  Drivers!$M25  *  AQ6</f>
        <v>26.013825140624984</v>
      </c>
      <c r="AR29" s="237">
        <f>(1+Drivers!$N25)^INT((AR$3-1)/12)  *  Drivers!$M25  *  AR6</f>
        <v>26.013825140624984</v>
      </c>
      <c r="AS29" s="237">
        <f>(1+Drivers!$N25)^INT((AS$3-1)/12)  *  Drivers!$M25  *  AS6</f>
        <v>26.013825140624984</v>
      </c>
      <c r="AT29" s="308">
        <f>(1+Drivers!$N25)^INT((AT$3-1)/12)  *  Drivers!$M25  *  AT6</f>
        <v>26.013825140624984</v>
      </c>
      <c r="AU29" s="54">
        <f>(1+Drivers!$N25)^INT((AU$3-1)/12)  *  Drivers!$M25  *  AU6</f>
        <v>26.536052680323028</v>
      </c>
      <c r="AV29" s="237">
        <f>(1+Drivers!$N25)^INT((AV$3-1)/12)  *  Drivers!$M25  *  AV6</f>
        <v>26.536052680323028</v>
      </c>
      <c r="AW29" s="237">
        <f>(1+Drivers!$N25)^INT((AW$3-1)/12)  *  Drivers!$M25  *  AW6</f>
        <v>26.536052680323028</v>
      </c>
      <c r="AX29" s="237">
        <f>(1+Drivers!$N25)^INT((AX$3-1)/12)  *  Drivers!$M25  *  AX6</f>
        <v>26.536052680323028</v>
      </c>
      <c r="AY29" s="237">
        <f>(1+Drivers!$N25)^INT((AY$3-1)/12)  *  Drivers!$M25  *  AY6</f>
        <v>26.536052680323028</v>
      </c>
      <c r="AZ29" s="237">
        <f>(1+Drivers!$N25)^INT((AZ$3-1)/12)  *  Drivers!$M25  *  AZ6</f>
        <v>26.536052680323028</v>
      </c>
      <c r="BA29" s="237">
        <f>(1+Drivers!$N25)^INT((BA$3-1)/12)  *  Drivers!$M25  *  BA6</f>
        <v>26.536052680323028</v>
      </c>
      <c r="BB29" s="237">
        <f>(1+Drivers!$N25)^INT((BB$3-1)/12)  *  Drivers!$M25  *  BB6</f>
        <v>26.536052680323028</v>
      </c>
      <c r="BC29" s="237">
        <f>(1+Drivers!$N25)^INT((BC$3-1)/12)  *  Drivers!$M25  *  BC6</f>
        <v>26.536052680323028</v>
      </c>
      <c r="BD29" s="237">
        <f>(1+Drivers!$N25)^INT((BD$3-1)/12)  *  Drivers!$M25  *  BD6</f>
        <v>26.536052680323028</v>
      </c>
      <c r="BE29" s="237">
        <f>(1+Drivers!$N25)^INT((BE$3-1)/12)  *  Drivers!$M25  *  BE6</f>
        <v>26.536052680323028</v>
      </c>
      <c r="BF29" s="308">
        <f>(1+Drivers!$N25)^INT((BF$3-1)/12)  *  Drivers!$M25  *  BF6</f>
        <v>26.536052680323028</v>
      </c>
      <c r="BG29" s="54">
        <f>(1+Drivers!$N25)^INT((BG$3-1)/12)  *  Drivers!$M25  *  BG6</f>
        <v>27.068763937880501</v>
      </c>
      <c r="BH29" s="237">
        <f>(1+Drivers!$N25)^INT((BH$3-1)/12)  *  Drivers!$M25  *  BH6</f>
        <v>27.068763937880501</v>
      </c>
      <c r="BI29" s="237">
        <f>(1+Drivers!$N25)^INT((BI$3-1)/12)  *  Drivers!$M25  *  BI6</f>
        <v>27.068763937880501</v>
      </c>
      <c r="BJ29" s="237">
        <f>(1+Drivers!$N25)^INT((BJ$3-1)/12)  *  Drivers!$M25  *  BJ6</f>
        <v>27.068763937880501</v>
      </c>
      <c r="BK29" s="237">
        <f>(1+Drivers!$N25)^INT((BK$3-1)/12)  *  Drivers!$M25  *  BK6</f>
        <v>27.068763937880501</v>
      </c>
      <c r="BL29" s="237">
        <f>(1+Drivers!$N25)^INT((BL$3-1)/12)  *  Drivers!$M25  *  BL6</f>
        <v>27.068763937880501</v>
      </c>
      <c r="BM29" s="237">
        <f>(1+Drivers!$N25)^INT((BM$3-1)/12)  *  Drivers!$M25  *  BM6</f>
        <v>27.068763937880501</v>
      </c>
      <c r="BN29" s="237">
        <f>(1+Drivers!$N25)^INT((BN$3-1)/12)  *  Drivers!$M25  *  BN6</f>
        <v>27.068763937880501</v>
      </c>
      <c r="BO29" s="237">
        <f>(1+Drivers!$N25)^INT((BO$3-1)/12)  *  Drivers!$M25  *  BO6</f>
        <v>27.068763937880501</v>
      </c>
      <c r="BP29" s="237">
        <f>(1+Drivers!$N25)^INT((BP$3-1)/12)  *  Drivers!$M25  *  BP6</f>
        <v>27.068763937880501</v>
      </c>
      <c r="BQ29" s="237">
        <f>(1+Drivers!$N25)^INT((BQ$3-1)/12)  *  Drivers!$M25  *  BQ6</f>
        <v>27.068763937880501</v>
      </c>
      <c r="BR29" s="308">
        <f>(1+Drivers!$N25)^INT((BR$3-1)/12)  *  Drivers!$M25  *  BR6</f>
        <v>27.068763937880501</v>
      </c>
      <c r="BS29" s="46"/>
      <c r="BT29" s="318"/>
      <c r="BU29" s="50"/>
      <c r="BW29" s="46"/>
    </row>
    <row r="30" spans="2:75" hidden="1" x14ac:dyDescent="0.25">
      <c r="B30" s="290" t="str">
        <f>Drivers!$D$26</f>
        <v>Product 2</v>
      </c>
      <c r="C30" s="46"/>
      <c r="D30" s="46"/>
      <c r="E30" s="59">
        <f t="shared" si="14"/>
        <v>375</v>
      </c>
      <c r="F30" s="59">
        <f t="shared" si="15"/>
        <v>386.32500000000005</v>
      </c>
      <c r="G30" s="59">
        <f t="shared" si="16"/>
        <v>397.99201500000004</v>
      </c>
      <c r="H30" s="59">
        <f t="shared" si="17"/>
        <v>410.01137385299984</v>
      </c>
      <c r="I30" s="59">
        <f t="shared" si="18"/>
        <v>422.39371734336049</v>
      </c>
      <c r="K30" s="60">
        <f>(1+Drivers!$N26)^INT((K$3-1)/12)  *  Drivers!$M26  *  K7</f>
        <v>31.25</v>
      </c>
      <c r="L30" s="245">
        <f>(1+Drivers!$N26)^INT((L$3-1)/12)  *  Drivers!$M26  *  L7</f>
        <v>31.25</v>
      </c>
      <c r="M30" s="245">
        <f>(1+Drivers!$N26)^INT((M$3-1)/12)  *  Drivers!$M26  *  M7</f>
        <v>31.25</v>
      </c>
      <c r="N30" s="245">
        <f>(1+Drivers!$N26)^INT((N$3-1)/12)  *  Drivers!$M26  *  N7</f>
        <v>31.25</v>
      </c>
      <c r="O30" s="245">
        <f>(1+Drivers!$N26)^INT((O$3-1)/12)  *  Drivers!$M26  *  O7</f>
        <v>31.25</v>
      </c>
      <c r="P30" s="245">
        <f>(1+Drivers!$N26)^INT((P$3-1)/12)  *  Drivers!$M26  *  P7</f>
        <v>31.25</v>
      </c>
      <c r="Q30" s="245">
        <f>(1+Drivers!$N26)^INT((Q$3-1)/12)  *  Drivers!$M26  *  Q7</f>
        <v>31.25</v>
      </c>
      <c r="R30" s="245">
        <f>(1+Drivers!$N26)^INT((R$3-1)/12)  *  Drivers!$M26  *  R7</f>
        <v>31.25</v>
      </c>
      <c r="S30" s="245">
        <f>(1+Drivers!$N26)^INT((S$3-1)/12)  *  Drivers!$M26  *  S7</f>
        <v>31.25</v>
      </c>
      <c r="T30" s="245">
        <f>(1+Drivers!$N26)^INT((T$3-1)/12)  *  Drivers!$M26  *  T7</f>
        <v>31.25</v>
      </c>
      <c r="U30" s="245">
        <f>(1+Drivers!$N26)^INT((U$3-1)/12)  *  Drivers!$M26  *  U7</f>
        <v>31.25</v>
      </c>
      <c r="V30" s="301">
        <f>(1+Drivers!$N26)^INT((V$3-1)/12)  *  Drivers!$M26  *  V7</f>
        <v>31.25</v>
      </c>
      <c r="W30" s="60">
        <f>(1+Drivers!$N26)^INT((W$3-1)/12)  *  Drivers!$M26  *  W7</f>
        <v>32.193749999999994</v>
      </c>
      <c r="X30" s="245">
        <f>(1+Drivers!$N26)^INT((X$3-1)/12)  *  Drivers!$M26  *  X7</f>
        <v>32.193749999999994</v>
      </c>
      <c r="Y30" s="245">
        <f>(1+Drivers!$N26)^INT((Y$3-1)/12)  *  Drivers!$M26  *  Y7</f>
        <v>32.193749999999994</v>
      </c>
      <c r="Z30" s="245">
        <f>(1+Drivers!$N26)^INT((Z$3-1)/12)  *  Drivers!$M26  *  Z7</f>
        <v>32.193749999999994</v>
      </c>
      <c r="AA30" s="245">
        <f>(1+Drivers!$N26)^INT((AA$3-1)/12)  *  Drivers!$M26  *  AA7</f>
        <v>32.193749999999994</v>
      </c>
      <c r="AB30" s="245">
        <f>(1+Drivers!$N26)^INT((AB$3-1)/12)  *  Drivers!$M26  *  AB7</f>
        <v>32.193749999999994</v>
      </c>
      <c r="AC30" s="245">
        <f>(1+Drivers!$N26)^INT((AC$3-1)/12)  *  Drivers!$M26  *  AC7</f>
        <v>32.193749999999994</v>
      </c>
      <c r="AD30" s="245">
        <f>(1+Drivers!$N26)^INT((AD$3-1)/12)  *  Drivers!$M26  *  AD7</f>
        <v>32.193749999999994</v>
      </c>
      <c r="AE30" s="245">
        <f>(1+Drivers!$N26)^INT((AE$3-1)/12)  *  Drivers!$M26  *  AE7</f>
        <v>32.193749999999994</v>
      </c>
      <c r="AF30" s="245">
        <f>(1+Drivers!$N26)^INT((AF$3-1)/12)  *  Drivers!$M26  *  AF7</f>
        <v>32.193749999999994</v>
      </c>
      <c r="AG30" s="245">
        <f>(1+Drivers!$N26)^INT((AG$3-1)/12)  *  Drivers!$M26  *  AG7</f>
        <v>32.193749999999994</v>
      </c>
      <c r="AH30" s="301">
        <f>(1+Drivers!$N26)^INT((AH$3-1)/12)  *  Drivers!$M26  *  AH7</f>
        <v>32.193749999999994</v>
      </c>
      <c r="AI30" s="60">
        <f>(1+Drivers!$N26)^INT((AI$3-1)/12)  *  Drivers!$M26  *  AI7</f>
        <v>33.166001249999994</v>
      </c>
      <c r="AJ30" s="245">
        <f>(1+Drivers!$N26)^INT((AJ$3-1)/12)  *  Drivers!$M26  *  AJ7</f>
        <v>33.166001249999994</v>
      </c>
      <c r="AK30" s="245">
        <f>(1+Drivers!$N26)^INT((AK$3-1)/12)  *  Drivers!$M26  *  AK7</f>
        <v>33.166001249999994</v>
      </c>
      <c r="AL30" s="245">
        <f>(1+Drivers!$N26)^INT((AL$3-1)/12)  *  Drivers!$M26  *  AL7</f>
        <v>33.166001249999994</v>
      </c>
      <c r="AM30" s="245">
        <f>(1+Drivers!$N26)^INT((AM$3-1)/12)  *  Drivers!$M26  *  AM7</f>
        <v>33.166001249999994</v>
      </c>
      <c r="AN30" s="245">
        <f>(1+Drivers!$N26)^INT((AN$3-1)/12)  *  Drivers!$M26  *  AN7</f>
        <v>33.166001249999994</v>
      </c>
      <c r="AO30" s="245">
        <f>(1+Drivers!$N26)^INT((AO$3-1)/12)  *  Drivers!$M26  *  AO7</f>
        <v>33.166001249999994</v>
      </c>
      <c r="AP30" s="245">
        <f>(1+Drivers!$N26)^INT((AP$3-1)/12)  *  Drivers!$M26  *  AP7</f>
        <v>33.166001249999994</v>
      </c>
      <c r="AQ30" s="245">
        <f>(1+Drivers!$N26)^INT((AQ$3-1)/12)  *  Drivers!$M26  *  AQ7</f>
        <v>33.166001249999994</v>
      </c>
      <c r="AR30" s="245">
        <f>(1+Drivers!$N26)^INT((AR$3-1)/12)  *  Drivers!$M26  *  AR7</f>
        <v>33.166001249999994</v>
      </c>
      <c r="AS30" s="245">
        <f>(1+Drivers!$N26)^INT((AS$3-1)/12)  *  Drivers!$M26  *  AS7</f>
        <v>33.166001249999994</v>
      </c>
      <c r="AT30" s="301">
        <f>(1+Drivers!$N26)^INT((AT$3-1)/12)  *  Drivers!$M26  *  AT7</f>
        <v>33.166001249999994</v>
      </c>
      <c r="AU30" s="60">
        <f>(1+Drivers!$N26)^INT((AU$3-1)/12)  *  Drivers!$M26  *  AU7</f>
        <v>34.167614487749994</v>
      </c>
      <c r="AV30" s="245">
        <f>(1+Drivers!$N26)^INT((AV$3-1)/12)  *  Drivers!$M26  *  AV7</f>
        <v>34.167614487749994</v>
      </c>
      <c r="AW30" s="245">
        <f>(1+Drivers!$N26)^INT((AW$3-1)/12)  *  Drivers!$M26  *  AW7</f>
        <v>34.167614487749994</v>
      </c>
      <c r="AX30" s="245">
        <f>(1+Drivers!$N26)^INT((AX$3-1)/12)  *  Drivers!$M26  *  AX7</f>
        <v>34.167614487749994</v>
      </c>
      <c r="AY30" s="245">
        <f>(1+Drivers!$N26)^INT((AY$3-1)/12)  *  Drivers!$M26  *  AY7</f>
        <v>34.167614487749994</v>
      </c>
      <c r="AZ30" s="245">
        <f>(1+Drivers!$N26)^INT((AZ$3-1)/12)  *  Drivers!$M26  *  AZ7</f>
        <v>34.167614487749994</v>
      </c>
      <c r="BA30" s="245">
        <f>(1+Drivers!$N26)^INT((BA$3-1)/12)  *  Drivers!$M26  *  BA7</f>
        <v>34.167614487749994</v>
      </c>
      <c r="BB30" s="245">
        <f>(1+Drivers!$N26)^INT((BB$3-1)/12)  *  Drivers!$M26  *  BB7</f>
        <v>34.167614487749994</v>
      </c>
      <c r="BC30" s="245">
        <f>(1+Drivers!$N26)^INT((BC$3-1)/12)  *  Drivers!$M26  *  BC7</f>
        <v>34.167614487749994</v>
      </c>
      <c r="BD30" s="245">
        <f>(1+Drivers!$N26)^INT((BD$3-1)/12)  *  Drivers!$M26  *  BD7</f>
        <v>34.167614487749994</v>
      </c>
      <c r="BE30" s="245">
        <f>(1+Drivers!$N26)^INT((BE$3-1)/12)  *  Drivers!$M26  *  BE7</f>
        <v>34.167614487749994</v>
      </c>
      <c r="BF30" s="301">
        <f>(1+Drivers!$N26)^INT((BF$3-1)/12)  *  Drivers!$M26  *  BF7</f>
        <v>34.167614487749994</v>
      </c>
      <c r="BG30" s="60">
        <f>(1+Drivers!$N26)^INT((BG$3-1)/12)  *  Drivers!$M26  *  BG7</f>
        <v>35.199476445280048</v>
      </c>
      <c r="BH30" s="245">
        <f>(1+Drivers!$N26)^INT((BH$3-1)/12)  *  Drivers!$M26  *  BH7</f>
        <v>35.199476445280048</v>
      </c>
      <c r="BI30" s="245">
        <f>(1+Drivers!$N26)^INT((BI$3-1)/12)  *  Drivers!$M26  *  BI7</f>
        <v>35.199476445280048</v>
      </c>
      <c r="BJ30" s="245">
        <f>(1+Drivers!$N26)^INT((BJ$3-1)/12)  *  Drivers!$M26  *  BJ7</f>
        <v>35.199476445280048</v>
      </c>
      <c r="BK30" s="245">
        <f>(1+Drivers!$N26)^INT((BK$3-1)/12)  *  Drivers!$M26  *  BK7</f>
        <v>35.199476445280048</v>
      </c>
      <c r="BL30" s="245">
        <f>(1+Drivers!$N26)^INT((BL$3-1)/12)  *  Drivers!$M26  *  BL7</f>
        <v>35.199476445280048</v>
      </c>
      <c r="BM30" s="245">
        <f>(1+Drivers!$N26)^INT((BM$3-1)/12)  *  Drivers!$M26  *  BM7</f>
        <v>35.199476445280048</v>
      </c>
      <c r="BN30" s="245">
        <f>(1+Drivers!$N26)^INT((BN$3-1)/12)  *  Drivers!$M26  *  BN7</f>
        <v>35.199476445280048</v>
      </c>
      <c r="BO30" s="245">
        <f>(1+Drivers!$N26)^INT((BO$3-1)/12)  *  Drivers!$M26  *  BO7</f>
        <v>35.199476445280048</v>
      </c>
      <c r="BP30" s="245">
        <f>(1+Drivers!$N26)^INT((BP$3-1)/12)  *  Drivers!$M26  *  BP7</f>
        <v>35.199476445280048</v>
      </c>
      <c r="BQ30" s="245">
        <f>(1+Drivers!$N26)^INT((BQ$3-1)/12)  *  Drivers!$M26  *  BQ7</f>
        <v>35.199476445280048</v>
      </c>
      <c r="BR30" s="301">
        <f>(1+Drivers!$N26)^INT((BR$3-1)/12)  *  Drivers!$M26  *  BR7</f>
        <v>35.199476445280048</v>
      </c>
      <c r="BS30" s="46"/>
      <c r="BT30" s="318"/>
      <c r="BU30" s="50"/>
      <c r="BW30" s="46"/>
    </row>
    <row r="31" spans="2:75" hidden="1" x14ac:dyDescent="0.25">
      <c r="B31" s="290" t="str">
        <f>Drivers!$D$27</f>
        <v>Product 3</v>
      </c>
      <c r="C31" s="46"/>
      <c r="D31" s="46"/>
      <c r="E31" s="59">
        <f t="shared" si="14"/>
        <v>399.99999999999994</v>
      </c>
      <c r="F31" s="59">
        <f t="shared" si="15"/>
        <v>408.03</v>
      </c>
      <c r="G31" s="59">
        <f t="shared" si="16"/>
        <v>416.22120224999981</v>
      </c>
      <c r="H31" s="59">
        <f t="shared" si="17"/>
        <v>424.57684288516845</v>
      </c>
      <c r="I31" s="59">
        <f t="shared" si="18"/>
        <v>433.10022300608807</v>
      </c>
      <c r="K31" s="60">
        <f>(1+Drivers!$N27)^INT((K$3-1)/12)  *  Drivers!$M27  *  K8</f>
        <v>33.333333333333336</v>
      </c>
      <c r="L31" s="245">
        <f>(1+Drivers!$N27)^INT((L$3-1)/12)  *  Drivers!$M27  *  L8</f>
        <v>33.333333333333336</v>
      </c>
      <c r="M31" s="245">
        <f>(1+Drivers!$N27)^INT((M$3-1)/12)  *  Drivers!$M27  *  M8</f>
        <v>33.333333333333336</v>
      </c>
      <c r="N31" s="245">
        <f>(1+Drivers!$N27)^INT((N$3-1)/12)  *  Drivers!$M27  *  N8</f>
        <v>33.333333333333336</v>
      </c>
      <c r="O31" s="245">
        <f>(1+Drivers!$N27)^INT((O$3-1)/12)  *  Drivers!$M27  *  O8</f>
        <v>33.333333333333336</v>
      </c>
      <c r="P31" s="245">
        <f>(1+Drivers!$N27)^INT((P$3-1)/12)  *  Drivers!$M27  *  P8</f>
        <v>33.333333333333336</v>
      </c>
      <c r="Q31" s="245">
        <f>(1+Drivers!$N27)^INT((Q$3-1)/12)  *  Drivers!$M27  *  Q8</f>
        <v>33.333333333333336</v>
      </c>
      <c r="R31" s="245">
        <f>(1+Drivers!$N27)^INT((R$3-1)/12)  *  Drivers!$M27  *  R8</f>
        <v>33.333333333333336</v>
      </c>
      <c r="S31" s="245">
        <f>(1+Drivers!$N27)^INT((S$3-1)/12)  *  Drivers!$M27  *  S8</f>
        <v>33.333333333333336</v>
      </c>
      <c r="T31" s="245">
        <f>(1+Drivers!$N27)^INT((T$3-1)/12)  *  Drivers!$M27  *  T8</f>
        <v>33.333333333333336</v>
      </c>
      <c r="U31" s="245">
        <f>(1+Drivers!$N27)^INT((U$3-1)/12)  *  Drivers!$M27  *  U8</f>
        <v>33.333333333333336</v>
      </c>
      <c r="V31" s="301">
        <f>(1+Drivers!$N27)^INT((V$3-1)/12)  *  Drivers!$M27  *  V8</f>
        <v>33.333333333333336</v>
      </c>
      <c r="W31" s="60">
        <f>(1+Drivers!$N27)^INT((W$3-1)/12)  *  Drivers!$M27  *  W8</f>
        <v>34.002499999999998</v>
      </c>
      <c r="X31" s="245">
        <f>(1+Drivers!$N27)^INT((X$3-1)/12)  *  Drivers!$M27  *  X8</f>
        <v>34.002499999999998</v>
      </c>
      <c r="Y31" s="245">
        <f>(1+Drivers!$N27)^INT((Y$3-1)/12)  *  Drivers!$M27  *  Y8</f>
        <v>34.002499999999998</v>
      </c>
      <c r="Z31" s="245">
        <f>(1+Drivers!$N27)^INT((Z$3-1)/12)  *  Drivers!$M27  *  Z8</f>
        <v>34.002499999999998</v>
      </c>
      <c r="AA31" s="245">
        <f>(1+Drivers!$N27)^INT((AA$3-1)/12)  *  Drivers!$M27  *  AA8</f>
        <v>34.002499999999998</v>
      </c>
      <c r="AB31" s="245">
        <f>(1+Drivers!$N27)^INT((AB$3-1)/12)  *  Drivers!$M27  *  AB8</f>
        <v>34.002499999999998</v>
      </c>
      <c r="AC31" s="245">
        <f>(1+Drivers!$N27)^INT((AC$3-1)/12)  *  Drivers!$M27  *  AC8</f>
        <v>34.002499999999998</v>
      </c>
      <c r="AD31" s="245">
        <f>(1+Drivers!$N27)^INT((AD$3-1)/12)  *  Drivers!$M27  *  AD8</f>
        <v>34.002499999999998</v>
      </c>
      <c r="AE31" s="245">
        <f>(1+Drivers!$N27)^INT((AE$3-1)/12)  *  Drivers!$M27  *  AE8</f>
        <v>34.002499999999998</v>
      </c>
      <c r="AF31" s="245">
        <f>(1+Drivers!$N27)^INT((AF$3-1)/12)  *  Drivers!$M27  *  AF8</f>
        <v>34.002499999999998</v>
      </c>
      <c r="AG31" s="245">
        <f>(1+Drivers!$N27)^INT((AG$3-1)/12)  *  Drivers!$M27  *  AG8</f>
        <v>34.002499999999998</v>
      </c>
      <c r="AH31" s="301">
        <f>(1+Drivers!$N27)^INT((AH$3-1)/12)  *  Drivers!$M27  *  AH8</f>
        <v>34.002499999999998</v>
      </c>
      <c r="AI31" s="60">
        <f>(1+Drivers!$N27)^INT((AI$3-1)/12)  *  Drivers!$M27  *  AI8</f>
        <v>34.685100187499984</v>
      </c>
      <c r="AJ31" s="245">
        <f>(1+Drivers!$N27)^INT((AJ$3-1)/12)  *  Drivers!$M27  *  AJ8</f>
        <v>34.685100187499984</v>
      </c>
      <c r="AK31" s="245">
        <f>(1+Drivers!$N27)^INT((AK$3-1)/12)  *  Drivers!$M27  *  AK8</f>
        <v>34.685100187499984</v>
      </c>
      <c r="AL31" s="245">
        <f>(1+Drivers!$N27)^INT((AL$3-1)/12)  *  Drivers!$M27  *  AL8</f>
        <v>34.685100187499984</v>
      </c>
      <c r="AM31" s="245">
        <f>(1+Drivers!$N27)^INT((AM$3-1)/12)  *  Drivers!$M27  *  AM8</f>
        <v>34.685100187499984</v>
      </c>
      <c r="AN31" s="245">
        <f>(1+Drivers!$N27)^INT((AN$3-1)/12)  *  Drivers!$M27  *  AN8</f>
        <v>34.685100187499984</v>
      </c>
      <c r="AO31" s="245">
        <f>(1+Drivers!$N27)^INT((AO$3-1)/12)  *  Drivers!$M27  *  AO8</f>
        <v>34.685100187499984</v>
      </c>
      <c r="AP31" s="245">
        <f>(1+Drivers!$N27)^INT((AP$3-1)/12)  *  Drivers!$M27  *  AP8</f>
        <v>34.685100187499984</v>
      </c>
      <c r="AQ31" s="245">
        <f>(1+Drivers!$N27)^INT((AQ$3-1)/12)  *  Drivers!$M27  *  AQ8</f>
        <v>34.685100187499984</v>
      </c>
      <c r="AR31" s="245">
        <f>(1+Drivers!$N27)^INT((AR$3-1)/12)  *  Drivers!$M27  *  AR8</f>
        <v>34.685100187499984</v>
      </c>
      <c r="AS31" s="245">
        <f>(1+Drivers!$N27)^INT((AS$3-1)/12)  *  Drivers!$M27  *  AS8</f>
        <v>34.685100187499984</v>
      </c>
      <c r="AT31" s="301">
        <f>(1+Drivers!$N27)^INT((AT$3-1)/12)  *  Drivers!$M27  *  AT8</f>
        <v>34.685100187499984</v>
      </c>
      <c r="AU31" s="60">
        <f>(1+Drivers!$N27)^INT((AU$3-1)/12)  *  Drivers!$M27  *  AU8</f>
        <v>35.38140357376404</v>
      </c>
      <c r="AV31" s="245">
        <f>(1+Drivers!$N27)^INT((AV$3-1)/12)  *  Drivers!$M27  *  AV8</f>
        <v>35.38140357376404</v>
      </c>
      <c r="AW31" s="245">
        <f>(1+Drivers!$N27)^INT((AW$3-1)/12)  *  Drivers!$M27  *  AW8</f>
        <v>35.38140357376404</v>
      </c>
      <c r="AX31" s="245">
        <f>(1+Drivers!$N27)^INT((AX$3-1)/12)  *  Drivers!$M27  *  AX8</f>
        <v>35.38140357376404</v>
      </c>
      <c r="AY31" s="245">
        <f>(1+Drivers!$N27)^INT((AY$3-1)/12)  *  Drivers!$M27  *  AY8</f>
        <v>35.38140357376404</v>
      </c>
      <c r="AZ31" s="245">
        <f>(1+Drivers!$N27)^INT((AZ$3-1)/12)  *  Drivers!$M27  *  AZ8</f>
        <v>35.38140357376404</v>
      </c>
      <c r="BA31" s="245">
        <f>(1+Drivers!$N27)^INT((BA$3-1)/12)  *  Drivers!$M27  *  BA8</f>
        <v>35.38140357376404</v>
      </c>
      <c r="BB31" s="245">
        <f>(1+Drivers!$N27)^INT((BB$3-1)/12)  *  Drivers!$M27  *  BB8</f>
        <v>35.38140357376404</v>
      </c>
      <c r="BC31" s="245">
        <f>(1+Drivers!$N27)^INT((BC$3-1)/12)  *  Drivers!$M27  *  BC8</f>
        <v>35.38140357376404</v>
      </c>
      <c r="BD31" s="245">
        <f>(1+Drivers!$N27)^INT((BD$3-1)/12)  *  Drivers!$M27  *  BD8</f>
        <v>35.38140357376404</v>
      </c>
      <c r="BE31" s="245">
        <f>(1+Drivers!$N27)^INT((BE$3-1)/12)  *  Drivers!$M27  *  BE8</f>
        <v>35.38140357376404</v>
      </c>
      <c r="BF31" s="301">
        <f>(1+Drivers!$N27)^INT((BF$3-1)/12)  *  Drivers!$M27  *  BF8</f>
        <v>35.38140357376404</v>
      </c>
      <c r="BG31" s="60">
        <f>(1+Drivers!$N27)^INT((BG$3-1)/12)  *  Drivers!$M27  *  BG8</f>
        <v>36.091685250507339</v>
      </c>
      <c r="BH31" s="245">
        <f>(1+Drivers!$N27)^INT((BH$3-1)/12)  *  Drivers!$M27  *  BH8</f>
        <v>36.091685250507339</v>
      </c>
      <c r="BI31" s="245">
        <f>(1+Drivers!$N27)^INT((BI$3-1)/12)  *  Drivers!$M27  *  BI8</f>
        <v>36.091685250507339</v>
      </c>
      <c r="BJ31" s="245">
        <f>(1+Drivers!$N27)^INT((BJ$3-1)/12)  *  Drivers!$M27  *  BJ8</f>
        <v>36.091685250507339</v>
      </c>
      <c r="BK31" s="245">
        <f>(1+Drivers!$N27)^INT((BK$3-1)/12)  *  Drivers!$M27  *  BK8</f>
        <v>36.091685250507339</v>
      </c>
      <c r="BL31" s="245">
        <f>(1+Drivers!$N27)^INT((BL$3-1)/12)  *  Drivers!$M27  *  BL8</f>
        <v>36.091685250507339</v>
      </c>
      <c r="BM31" s="245">
        <f>(1+Drivers!$N27)^INT((BM$3-1)/12)  *  Drivers!$M27  *  BM8</f>
        <v>36.091685250507339</v>
      </c>
      <c r="BN31" s="245">
        <f>(1+Drivers!$N27)^INT((BN$3-1)/12)  *  Drivers!$M27  *  BN8</f>
        <v>36.091685250507339</v>
      </c>
      <c r="BO31" s="245">
        <f>(1+Drivers!$N27)^INT((BO$3-1)/12)  *  Drivers!$M27  *  BO8</f>
        <v>36.091685250507339</v>
      </c>
      <c r="BP31" s="245">
        <f>(1+Drivers!$N27)^INT((BP$3-1)/12)  *  Drivers!$M27  *  BP8</f>
        <v>36.091685250507339</v>
      </c>
      <c r="BQ31" s="245">
        <f>(1+Drivers!$N27)^INT((BQ$3-1)/12)  *  Drivers!$M27  *  BQ8</f>
        <v>36.091685250507339</v>
      </c>
      <c r="BR31" s="301">
        <f>(1+Drivers!$N27)^INT((BR$3-1)/12)  *  Drivers!$M27  *  BR8</f>
        <v>36.091685250507339</v>
      </c>
      <c r="BS31" s="46"/>
      <c r="BT31" s="318"/>
      <c r="BU31" s="50"/>
      <c r="BW31" s="46"/>
    </row>
    <row r="32" spans="2:75" hidden="1" x14ac:dyDescent="0.25">
      <c r="B32" s="290" t="str">
        <f>Drivers!$D$28</f>
        <v>Product 4</v>
      </c>
      <c r="C32" s="46"/>
      <c r="D32" s="46"/>
      <c r="E32" s="59">
        <f t="shared" si="14"/>
        <v>375</v>
      </c>
      <c r="F32" s="59">
        <f t="shared" si="15"/>
        <v>386.3250000000001</v>
      </c>
      <c r="G32" s="59">
        <f t="shared" si="16"/>
        <v>397.99201500000009</v>
      </c>
      <c r="H32" s="59">
        <f t="shared" si="17"/>
        <v>410.01137385299984</v>
      </c>
      <c r="I32" s="59">
        <f t="shared" si="18"/>
        <v>422.39371734336078</v>
      </c>
      <c r="K32" s="60">
        <f>(1+Drivers!$N28)^INT((K$3-1)/12)  *  Drivers!$M28  *  K9</f>
        <v>31.25</v>
      </c>
      <c r="L32" s="245">
        <f>(1+Drivers!$N28)^INT((L$3-1)/12)  *  Drivers!$M28  *  L9</f>
        <v>31.25</v>
      </c>
      <c r="M32" s="245">
        <f>(1+Drivers!$N28)^INT((M$3-1)/12)  *  Drivers!$M28  *  M9</f>
        <v>31.25</v>
      </c>
      <c r="N32" s="245">
        <f>(1+Drivers!$N28)^INT((N$3-1)/12)  *  Drivers!$M28  *  N9</f>
        <v>31.25</v>
      </c>
      <c r="O32" s="245">
        <f>(1+Drivers!$N28)^INT((O$3-1)/12)  *  Drivers!$M28  *  O9</f>
        <v>31.25</v>
      </c>
      <c r="P32" s="245">
        <f>(1+Drivers!$N28)^INT((P$3-1)/12)  *  Drivers!$M28  *  P9</f>
        <v>31.25</v>
      </c>
      <c r="Q32" s="245">
        <f>(1+Drivers!$N28)^INT((Q$3-1)/12)  *  Drivers!$M28  *  Q9</f>
        <v>31.25</v>
      </c>
      <c r="R32" s="245">
        <f>(1+Drivers!$N28)^INT((R$3-1)/12)  *  Drivers!$M28  *  R9</f>
        <v>31.25</v>
      </c>
      <c r="S32" s="245">
        <f>(1+Drivers!$N28)^INT((S$3-1)/12)  *  Drivers!$M28  *  S9</f>
        <v>31.25</v>
      </c>
      <c r="T32" s="245">
        <f>(1+Drivers!$N28)^INT((T$3-1)/12)  *  Drivers!$M28  *  T9</f>
        <v>31.25</v>
      </c>
      <c r="U32" s="245">
        <f>(1+Drivers!$N28)^INT((U$3-1)/12)  *  Drivers!$M28  *  U9</f>
        <v>31.25</v>
      </c>
      <c r="V32" s="301">
        <f>(1+Drivers!$N28)^INT((V$3-1)/12)  *  Drivers!$M28  *  V9</f>
        <v>31.25</v>
      </c>
      <c r="W32" s="60">
        <f>(1+Drivers!$N28)^INT((W$3-1)/12)  *  Drivers!$M28  *  W9</f>
        <v>32.193750000000001</v>
      </c>
      <c r="X32" s="245">
        <f>(1+Drivers!$N28)^INT((X$3-1)/12)  *  Drivers!$M28  *  X9</f>
        <v>32.193750000000001</v>
      </c>
      <c r="Y32" s="245">
        <f>(1+Drivers!$N28)^INT((Y$3-1)/12)  *  Drivers!$M28  *  Y9</f>
        <v>32.193750000000001</v>
      </c>
      <c r="Z32" s="245">
        <f>(1+Drivers!$N28)^INT((Z$3-1)/12)  *  Drivers!$M28  *  Z9</f>
        <v>32.193750000000001</v>
      </c>
      <c r="AA32" s="245">
        <f>(1+Drivers!$N28)^INT((AA$3-1)/12)  *  Drivers!$M28  *  AA9</f>
        <v>32.193750000000001</v>
      </c>
      <c r="AB32" s="245">
        <f>(1+Drivers!$N28)^INT((AB$3-1)/12)  *  Drivers!$M28  *  AB9</f>
        <v>32.193750000000001</v>
      </c>
      <c r="AC32" s="245">
        <f>(1+Drivers!$N28)^INT((AC$3-1)/12)  *  Drivers!$M28  *  AC9</f>
        <v>32.193750000000001</v>
      </c>
      <c r="AD32" s="245">
        <f>(1+Drivers!$N28)^INT((AD$3-1)/12)  *  Drivers!$M28  *  AD9</f>
        <v>32.193750000000001</v>
      </c>
      <c r="AE32" s="245">
        <f>(1+Drivers!$N28)^INT((AE$3-1)/12)  *  Drivers!$M28  *  AE9</f>
        <v>32.193750000000001</v>
      </c>
      <c r="AF32" s="245">
        <f>(1+Drivers!$N28)^INT((AF$3-1)/12)  *  Drivers!$M28  *  AF9</f>
        <v>32.193750000000001</v>
      </c>
      <c r="AG32" s="245">
        <f>(1+Drivers!$N28)^INT((AG$3-1)/12)  *  Drivers!$M28  *  AG9</f>
        <v>32.193750000000001</v>
      </c>
      <c r="AH32" s="301">
        <f>(1+Drivers!$N28)^INT((AH$3-1)/12)  *  Drivers!$M28  *  AH9</f>
        <v>32.193750000000001</v>
      </c>
      <c r="AI32" s="60">
        <f>(1+Drivers!$N28)^INT((AI$3-1)/12)  *  Drivers!$M28  *  AI9</f>
        <v>33.166001250000001</v>
      </c>
      <c r="AJ32" s="245">
        <f>(1+Drivers!$N28)^INT((AJ$3-1)/12)  *  Drivers!$M28  *  AJ9</f>
        <v>33.166001250000001</v>
      </c>
      <c r="AK32" s="245">
        <f>(1+Drivers!$N28)^INT((AK$3-1)/12)  *  Drivers!$M28  *  AK9</f>
        <v>33.166001250000001</v>
      </c>
      <c r="AL32" s="245">
        <f>(1+Drivers!$N28)^INT((AL$3-1)/12)  *  Drivers!$M28  *  AL9</f>
        <v>33.166001250000001</v>
      </c>
      <c r="AM32" s="245">
        <f>(1+Drivers!$N28)^INT((AM$3-1)/12)  *  Drivers!$M28  *  AM9</f>
        <v>33.166001250000001</v>
      </c>
      <c r="AN32" s="245">
        <f>(1+Drivers!$N28)^INT((AN$3-1)/12)  *  Drivers!$M28  *  AN9</f>
        <v>33.166001250000001</v>
      </c>
      <c r="AO32" s="245">
        <f>(1+Drivers!$N28)^INT((AO$3-1)/12)  *  Drivers!$M28  *  AO9</f>
        <v>33.166001250000001</v>
      </c>
      <c r="AP32" s="245">
        <f>(1+Drivers!$N28)^INT((AP$3-1)/12)  *  Drivers!$M28  *  AP9</f>
        <v>33.166001250000001</v>
      </c>
      <c r="AQ32" s="245">
        <f>(1+Drivers!$N28)^INT((AQ$3-1)/12)  *  Drivers!$M28  *  AQ9</f>
        <v>33.166001250000001</v>
      </c>
      <c r="AR32" s="245">
        <f>(1+Drivers!$N28)^INT((AR$3-1)/12)  *  Drivers!$M28  *  AR9</f>
        <v>33.166001250000001</v>
      </c>
      <c r="AS32" s="245">
        <f>(1+Drivers!$N28)^INT((AS$3-1)/12)  *  Drivers!$M28  *  AS9</f>
        <v>33.166001250000001</v>
      </c>
      <c r="AT32" s="301">
        <f>(1+Drivers!$N28)^INT((AT$3-1)/12)  *  Drivers!$M28  *  AT9</f>
        <v>33.166001250000001</v>
      </c>
      <c r="AU32" s="60">
        <f>(1+Drivers!$N28)^INT((AU$3-1)/12)  *  Drivers!$M28  *  AU9</f>
        <v>34.167614487749994</v>
      </c>
      <c r="AV32" s="245">
        <f>(1+Drivers!$N28)^INT((AV$3-1)/12)  *  Drivers!$M28  *  AV9</f>
        <v>34.167614487749994</v>
      </c>
      <c r="AW32" s="245">
        <f>(1+Drivers!$N28)^INT((AW$3-1)/12)  *  Drivers!$M28  *  AW9</f>
        <v>34.167614487749994</v>
      </c>
      <c r="AX32" s="245">
        <f>(1+Drivers!$N28)^INT((AX$3-1)/12)  *  Drivers!$M28  *  AX9</f>
        <v>34.167614487749994</v>
      </c>
      <c r="AY32" s="245">
        <f>(1+Drivers!$N28)^INT((AY$3-1)/12)  *  Drivers!$M28  *  AY9</f>
        <v>34.167614487749994</v>
      </c>
      <c r="AZ32" s="245">
        <f>(1+Drivers!$N28)^INT((AZ$3-1)/12)  *  Drivers!$M28  *  AZ9</f>
        <v>34.167614487749994</v>
      </c>
      <c r="BA32" s="245">
        <f>(1+Drivers!$N28)^INT((BA$3-1)/12)  *  Drivers!$M28  *  BA9</f>
        <v>34.167614487749994</v>
      </c>
      <c r="BB32" s="245">
        <f>(1+Drivers!$N28)^INT((BB$3-1)/12)  *  Drivers!$M28  *  BB9</f>
        <v>34.167614487749994</v>
      </c>
      <c r="BC32" s="245">
        <f>(1+Drivers!$N28)^INT((BC$3-1)/12)  *  Drivers!$M28  *  BC9</f>
        <v>34.167614487749994</v>
      </c>
      <c r="BD32" s="245">
        <f>(1+Drivers!$N28)^INT((BD$3-1)/12)  *  Drivers!$M28  *  BD9</f>
        <v>34.167614487749994</v>
      </c>
      <c r="BE32" s="245">
        <f>(1+Drivers!$N28)^INT((BE$3-1)/12)  *  Drivers!$M28  *  BE9</f>
        <v>34.167614487749994</v>
      </c>
      <c r="BF32" s="301">
        <f>(1+Drivers!$N28)^INT((BF$3-1)/12)  *  Drivers!$M28  *  BF9</f>
        <v>34.167614487749994</v>
      </c>
      <c r="BG32" s="60">
        <f>(1+Drivers!$N28)^INT((BG$3-1)/12)  *  Drivers!$M28  *  BG9</f>
        <v>35.199476445280055</v>
      </c>
      <c r="BH32" s="245">
        <f>(1+Drivers!$N28)^INT((BH$3-1)/12)  *  Drivers!$M28  *  BH9</f>
        <v>35.199476445280055</v>
      </c>
      <c r="BI32" s="245">
        <f>(1+Drivers!$N28)^INT((BI$3-1)/12)  *  Drivers!$M28  *  BI9</f>
        <v>35.199476445280055</v>
      </c>
      <c r="BJ32" s="245">
        <f>(1+Drivers!$N28)^INT((BJ$3-1)/12)  *  Drivers!$M28  *  BJ9</f>
        <v>35.199476445280055</v>
      </c>
      <c r="BK32" s="245">
        <f>(1+Drivers!$N28)^INT((BK$3-1)/12)  *  Drivers!$M28  *  BK9</f>
        <v>35.199476445280055</v>
      </c>
      <c r="BL32" s="245">
        <f>(1+Drivers!$N28)^INT((BL$3-1)/12)  *  Drivers!$M28  *  BL9</f>
        <v>35.199476445280055</v>
      </c>
      <c r="BM32" s="245">
        <f>(1+Drivers!$N28)^INT((BM$3-1)/12)  *  Drivers!$M28  *  BM9</f>
        <v>35.199476445280055</v>
      </c>
      <c r="BN32" s="245">
        <f>(1+Drivers!$N28)^INT((BN$3-1)/12)  *  Drivers!$M28  *  BN9</f>
        <v>35.199476445280055</v>
      </c>
      <c r="BO32" s="245">
        <f>(1+Drivers!$N28)^INT((BO$3-1)/12)  *  Drivers!$M28  *  BO9</f>
        <v>35.199476445280055</v>
      </c>
      <c r="BP32" s="245">
        <f>(1+Drivers!$N28)^INT((BP$3-1)/12)  *  Drivers!$M28  *  BP9</f>
        <v>35.199476445280055</v>
      </c>
      <c r="BQ32" s="245">
        <f>(1+Drivers!$N28)^INT((BQ$3-1)/12)  *  Drivers!$M28  *  BQ9</f>
        <v>35.199476445280055</v>
      </c>
      <c r="BR32" s="301">
        <f>(1+Drivers!$N28)^INT((BR$3-1)/12)  *  Drivers!$M28  *  BR9</f>
        <v>35.199476445280055</v>
      </c>
      <c r="BS32" s="46"/>
      <c r="BT32" s="318"/>
      <c r="BU32" s="50"/>
      <c r="BW32" s="46"/>
    </row>
    <row r="33" spans="1:75" hidden="1" x14ac:dyDescent="0.25">
      <c r="B33" s="290" t="str">
        <f>Drivers!$D$29</f>
        <v>Product 5</v>
      </c>
      <c r="C33" s="46"/>
      <c r="D33" s="46"/>
      <c r="E33" s="59">
        <f t="shared" si="14"/>
        <v>300</v>
      </c>
      <c r="F33" s="59">
        <f t="shared" si="15"/>
        <v>306.02249999999992</v>
      </c>
      <c r="G33" s="59">
        <f t="shared" si="16"/>
        <v>312.16590168749991</v>
      </c>
      <c r="H33" s="59">
        <f t="shared" si="17"/>
        <v>318.43263216387641</v>
      </c>
      <c r="I33" s="59">
        <f t="shared" si="18"/>
        <v>324.82516725456605</v>
      </c>
      <c r="K33" s="60">
        <f>(1+Drivers!$N29)^INT((K$3-1)/12)  *  Drivers!$M29  *  K10</f>
        <v>25</v>
      </c>
      <c r="L33" s="245">
        <f>(1+Drivers!$N29)^INT((L$3-1)/12)  *  Drivers!$M29  *  L10</f>
        <v>25</v>
      </c>
      <c r="M33" s="245">
        <f>(1+Drivers!$N29)^INT((M$3-1)/12)  *  Drivers!$M29  *  M10</f>
        <v>25</v>
      </c>
      <c r="N33" s="245">
        <f>(1+Drivers!$N29)^INT((N$3-1)/12)  *  Drivers!$M29  *  N10</f>
        <v>25</v>
      </c>
      <c r="O33" s="245">
        <f>(1+Drivers!$N29)^INT((O$3-1)/12)  *  Drivers!$M29  *  O10</f>
        <v>25</v>
      </c>
      <c r="P33" s="245">
        <f>(1+Drivers!$N29)^INT((P$3-1)/12)  *  Drivers!$M29  *  P10</f>
        <v>25</v>
      </c>
      <c r="Q33" s="245">
        <f>(1+Drivers!$N29)^INT((Q$3-1)/12)  *  Drivers!$M29  *  Q10</f>
        <v>25</v>
      </c>
      <c r="R33" s="245">
        <f>(1+Drivers!$N29)^INT((R$3-1)/12)  *  Drivers!$M29  *  R10</f>
        <v>25</v>
      </c>
      <c r="S33" s="245">
        <f>(1+Drivers!$N29)^INT((S$3-1)/12)  *  Drivers!$M29  *  S10</f>
        <v>25</v>
      </c>
      <c r="T33" s="245">
        <f>(1+Drivers!$N29)^INT((T$3-1)/12)  *  Drivers!$M29  *  T10</f>
        <v>25</v>
      </c>
      <c r="U33" s="245">
        <f>(1+Drivers!$N29)^INT((U$3-1)/12)  *  Drivers!$M29  *  U10</f>
        <v>25</v>
      </c>
      <c r="V33" s="301">
        <f>(1+Drivers!$N29)^INT((V$3-1)/12)  *  Drivers!$M29  *  V10</f>
        <v>25</v>
      </c>
      <c r="W33" s="60">
        <f>(1+Drivers!$N29)^INT((W$3-1)/12)  *  Drivers!$M29  *  W10</f>
        <v>25.501874999999998</v>
      </c>
      <c r="X33" s="245">
        <f>(1+Drivers!$N29)^INT((X$3-1)/12)  *  Drivers!$M29  *  X10</f>
        <v>25.501874999999998</v>
      </c>
      <c r="Y33" s="245">
        <f>(1+Drivers!$N29)^INT((Y$3-1)/12)  *  Drivers!$M29  *  Y10</f>
        <v>25.501874999999998</v>
      </c>
      <c r="Z33" s="245">
        <f>(1+Drivers!$N29)^INT((Z$3-1)/12)  *  Drivers!$M29  *  Z10</f>
        <v>25.501874999999998</v>
      </c>
      <c r="AA33" s="245">
        <f>(1+Drivers!$N29)^INT((AA$3-1)/12)  *  Drivers!$M29  *  AA10</f>
        <v>25.501874999999998</v>
      </c>
      <c r="AB33" s="245">
        <f>(1+Drivers!$N29)^INT((AB$3-1)/12)  *  Drivers!$M29  *  AB10</f>
        <v>25.501874999999998</v>
      </c>
      <c r="AC33" s="245">
        <f>(1+Drivers!$N29)^INT((AC$3-1)/12)  *  Drivers!$M29  *  AC10</f>
        <v>25.501874999999998</v>
      </c>
      <c r="AD33" s="245">
        <f>(1+Drivers!$N29)^INT((AD$3-1)/12)  *  Drivers!$M29  *  AD10</f>
        <v>25.501874999999998</v>
      </c>
      <c r="AE33" s="245">
        <f>(1+Drivers!$N29)^INT((AE$3-1)/12)  *  Drivers!$M29  *  AE10</f>
        <v>25.501874999999998</v>
      </c>
      <c r="AF33" s="245">
        <f>(1+Drivers!$N29)^INT((AF$3-1)/12)  *  Drivers!$M29  *  AF10</f>
        <v>25.501874999999998</v>
      </c>
      <c r="AG33" s="245">
        <f>(1+Drivers!$N29)^INT((AG$3-1)/12)  *  Drivers!$M29  *  AG10</f>
        <v>25.501874999999998</v>
      </c>
      <c r="AH33" s="301">
        <f>(1+Drivers!$N29)^INT((AH$3-1)/12)  *  Drivers!$M29  *  AH10</f>
        <v>25.501874999999998</v>
      </c>
      <c r="AI33" s="60">
        <f>(1+Drivers!$N29)^INT((AI$3-1)/12)  *  Drivers!$M29  *  AI10</f>
        <v>26.013825140624991</v>
      </c>
      <c r="AJ33" s="245">
        <f>(1+Drivers!$N29)^INT((AJ$3-1)/12)  *  Drivers!$M29  *  AJ10</f>
        <v>26.013825140624991</v>
      </c>
      <c r="AK33" s="245">
        <f>(1+Drivers!$N29)^INT((AK$3-1)/12)  *  Drivers!$M29  *  AK10</f>
        <v>26.013825140624991</v>
      </c>
      <c r="AL33" s="245">
        <f>(1+Drivers!$N29)^INT((AL$3-1)/12)  *  Drivers!$M29  *  AL10</f>
        <v>26.013825140624991</v>
      </c>
      <c r="AM33" s="245">
        <f>(1+Drivers!$N29)^INT((AM$3-1)/12)  *  Drivers!$M29  *  AM10</f>
        <v>26.013825140624991</v>
      </c>
      <c r="AN33" s="245">
        <f>(1+Drivers!$N29)^INT((AN$3-1)/12)  *  Drivers!$M29  *  AN10</f>
        <v>26.013825140624991</v>
      </c>
      <c r="AO33" s="245">
        <f>(1+Drivers!$N29)^INT((AO$3-1)/12)  *  Drivers!$M29  *  AO10</f>
        <v>26.013825140624991</v>
      </c>
      <c r="AP33" s="245">
        <f>(1+Drivers!$N29)^INT((AP$3-1)/12)  *  Drivers!$M29  *  AP10</f>
        <v>26.013825140624991</v>
      </c>
      <c r="AQ33" s="245">
        <f>(1+Drivers!$N29)^INT((AQ$3-1)/12)  *  Drivers!$M29  *  AQ10</f>
        <v>26.013825140624991</v>
      </c>
      <c r="AR33" s="245">
        <f>(1+Drivers!$N29)^INT((AR$3-1)/12)  *  Drivers!$M29  *  AR10</f>
        <v>26.013825140624991</v>
      </c>
      <c r="AS33" s="245">
        <f>(1+Drivers!$N29)^INT((AS$3-1)/12)  *  Drivers!$M29  *  AS10</f>
        <v>26.013825140624991</v>
      </c>
      <c r="AT33" s="301">
        <f>(1+Drivers!$N29)^INT((AT$3-1)/12)  *  Drivers!$M29  *  AT10</f>
        <v>26.013825140624991</v>
      </c>
      <c r="AU33" s="60">
        <f>(1+Drivers!$N29)^INT((AU$3-1)/12)  *  Drivers!$M29  *  AU10</f>
        <v>26.536052680323028</v>
      </c>
      <c r="AV33" s="245">
        <f>(1+Drivers!$N29)^INT((AV$3-1)/12)  *  Drivers!$M29  *  AV10</f>
        <v>26.536052680323028</v>
      </c>
      <c r="AW33" s="245">
        <f>(1+Drivers!$N29)^INT((AW$3-1)/12)  *  Drivers!$M29  *  AW10</f>
        <v>26.536052680323028</v>
      </c>
      <c r="AX33" s="245">
        <f>(1+Drivers!$N29)^INT((AX$3-1)/12)  *  Drivers!$M29  *  AX10</f>
        <v>26.536052680323028</v>
      </c>
      <c r="AY33" s="245">
        <f>(1+Drivers!$N29)^INT((AY$3-1)/12)  *  Drivers!$M29  *  AY10</f>
        <v>26.536052680323028</v>
      </c>
      <c r="AZ33" s="245">
        <f>(1+Drivers!$N29)^INT((AZ$3-1)/12)  *  Drivers!$M29  *  AZ10</f>
        <v>26.536052680323028</v>
      </c>
      <c r="BA33" s="245">
        <f>(1+Drivers!$N29)^INT((BA$3-1)/12)  *  Drivers!$M29  *  BA10</f>
        <v>26.536052680323028</v>
      </c>
      <c r="BB33" s="245">
        <f>(1+Drivers!$N29)^INT((BB$3-1)/12)  *  Drivers!$M29  *  BB10</f>
        <v>26.536052680323028</v>
      </c>
      <c r="BC33" s="245">
        <f>(1+Drivers!$N29)^INT((BC$3-1)/12)  *  Drivers!$M29  *  BC10</f>
        <v>26.536052680323028</v>
      </c>
      <c r="BD33" s="245">
        <f>(1+Drivers!$N29)^INT((BD$3-1)/12)  *  Drivers!$M29  *  BD10</f>
        <v>26.536052680323028</v>
      </c>
      <c r="BE33" s="245">
        <f>(1+Drivers!$N29)^INT((BE$3-1)/12)  *  Drivers!$M29  *  BE10</f>
        <v>26.536052680323028</v>
      </c>
      <c r="BF33" s="301">
        <f>(1+Drivers!$N29)^INT((BF$3-1)/12)  *  Drivers!$M29  *  BF10</f>
        <v>26.536052680323028</v>
      </c>
      <c r="BG33" s="60">
        <f>(1+Drivers!$N29)^INT((BG$3-1)/12)  *  Drivers!$M29  *  BG10</f>
        <v>27.068763937880504</v>
      </c>
      <c r="BH33" s="245">
        <f>(1+Drivers!$N29)^INT((BH$3-1)/12)  *  Drivers!$M29  *  BH10</f>
        <v>27.068763937880504</v>
      </c>
      <c r="BI33" s="245">
        <f>(1+Drivers!$N29)^INT((BI$3-1)/12)  *  Drivers!$M29  *  BI10</f>
        <v>27.068763937880504</v>
      </c>
      <c r="BJ33" s="245">
        <f>(1+Drivers!$N29)^INT((BJ$3-1)/12)  *  Drivers!$M29  *  BJ10</f>
        <v>27.068763937880504</v>
      </c>
      <c r="BK33" s="245">
        <f>(1+Drivers!$N29)^INT((BK$3-1)/12)  *  Drivers!$M29  *  BK10</f>
        <v>27.068763937880504</v>
      </c>
      <c r="BL33" s="245">
        <f>(1+Drivers!$N29)^INT((BL$3-1)/12)  *  Drivers!$M29  *  BL10</f>
        <v>27.068763937880504</v>
      </c>
      <c r="BM33" s="245">
        <f>(1+Drivers!$N29)^INT((BM$3-1)/12)  *  Drivers!$M29  *  BM10</f>
        <v>27.068763937880504</v>
      </c>
      <c r="BN33" s="245">
        <f>(1+Drivers!$N29)^INT((BN$3-1)/12)  *  Drivers!$M29  *  BN10</f>
        <v>27.068763937880504</v>
      </c>
      <c r="BO33" s="245">
        <f>(1+Drivers!$N29)^INT((BO$3-1)/12)  *  Drivers!$M29  *  BO10</f>
        <v>27.068763937880504</v>
      </c>
      <c r="BP33" s="245">
        <f>(1+Drivers!$N29)^INT((BP$3-1)/12)  *  Drivers!$M29  *  BP10</f>
        <v>27.068763937880504</v>
      </c>
      <c r="BQ33" s="245">
        <f>(1+Drivers!$N29)^INT((BQ$3-1)/12)  *  Drivers!$M29  *  BQ10</f>
        <v>27.068763937880504</v>
      </c>
      <c r="BR33" s="301">
        <f>(1+Drivers!$N29)^INT((BR$3-1)/12)  *  Drivers!$M29  *  BR10</f>
        <v>27.068763937880504</v>
      </c>
      <c r="BS33" s="46"/>
      <c r="BT33" s="318"/>
      <c r="BU33" s="50"/>
      <c r="BW33" s="46"/>
    </row>
    <row r="34" spans="1:75" hidden="1" x14ac:dyDescent="0.25">
      <c r="B34" s="290" t="str">
        <f>Drivers!$D$30</f>
        <v>Product 6</v>
      </c>
      <c r="C34" s="46"/>
      <c r="D34" s="46"/>
      <c r="E34" s="59">
        <f t="shared" si="14"/>
        <v>900</v>
      </c>
      <c r="F34" s="59">
        <f t="shared" si="15"/>
        <v>927.18</v>
      </c>
      <c r="G34" s="59">
        <f t="shared" si="16"/>
        <v>955.18083599999989</v>
      </c>
      <c r="H34" s="59">
        <f t="shared" si="17"/>
        <v>984.02729724720018</v>
      </c>
      <c r="I34" s="59">
        <f t="shared" si="18"/>
        <v>1013.7449216240652</v>
      </c>
      <c r="K34" s="60">
        <f>(1+Drivers!$N30)^INT((K$3-1)/12)  *  Drivers!$M30  *  K11</f>
        <v>75</v>
      </c>
      <c r="L34" s="245">
        <f>(1+Drivers!$N30)^INT((L$3-1)/12)  *  Drivers!$M30  *  L11</f>
        <v>75</v>
      </c>
      <c r="M34" s="245">
        <f>(1+Drivers!$N30)^INT((M$3-1)/12)  *  Drivers!$M30  *  M11</f>
        <v>75</v>
      </c>
      <c r="N34" s="245">
        <f>(1+Drivers!$N30)^INT((N$3-1)/12)  *  Drivers!$M30  *  N11</f>
        <v>75</v>
      </c>
      <c r="O34" s="245">
        <f>(1+Drivers!$N30)^INT((O$3-1)/12)  *  Drivers!$M30  *  O11</f>
        <v>75</v>
      </c>
      <c r="P34" s="245">
        <f>(1+Drivers!$N30)^INT((P$3-1)/12)  *  Drivers!$M30  *  P11</f>
        <v>75</v>
      </c>
      <c r="Q34" s="245">
        <f>(1+Drivers!$N30)^INT((Q$3-1)/12)  *  Drivers!$M30  *  Q11</f>
        <v>75</v>
      </c>
      <c r="R34" s="245">
        <f>(1+Drivers!$N30)^INT((R$3-1)/12)  *  Drivers!$M30  *  R11</f>
        <v>75</v>
      </c>
      <c r="S34" s="245">
        <f>(1+Drivers!$N30)^INT((S$3-1)/12)  *  Drivers!$M30  *  S11</f>
        <v>75</v>
      </c>
      <c r="T34" s="245">
        <f>(1+Drivers!$N30)^INT((T$3-1)/12)  *  Drivers!$M30  *  T11</f>
        <v>75</v>
      </c>
      <c r="U34" s="245">
        <f>(1+Drivers!$N30)^INT((U$3-1)/12)  *  Drivers!$M30  *  U11</f>
        <v>75</v>
      </c>
      <c r="V34" s="301">
        <f>(1+Drivers!$N30)^INT((V$3-1)/12)  *  Drivers!$M30  *  V11</f>
        <v>75</v>
      </c>
      <c r="W34" s="60">
        <f>(1+Drivers!$N30)^INT((W$3-1)/12)  *  Drivers!$M30  *  W11</f>
        <v>77.265000000000001</v>
      </c>
      <c r="X34" s="245">
        <f>(1+Drivers!$N30)^INT((X$3-1)/12)  *  Drivers!$M30  *  X11</f>
        <v>77.265000000000001</v>
      </c>
      <c r="Y34" s="245">
        <f>(1+Drivers!$N30)^INT((Y$3-1)/12)  *  Drivers!$M30  *  Y11</f>
        <v>77.265000000000001</v>
      </c>
      <c r="Z34" s="245">
        <f>(1+Drivers!$N30)^INT((Z$3-1)/12)  *  Drivers!$M30  *  Z11</f>
        <v>77.265000000000001</v>
      </c>
      <c r="AA34" s="245">
        <f>(1+Drivers!$N30)^INT((AA$3-1)/12)  *  Drivers!$M30  *  AA11</f>
        <v>77.265000000000001</v>
      </c>
      <c r="AB34" s="245">
        <f>(1+Drivers!$N30)^INT((AB$3-1)/12)  *  Drivers!$M30  *  AB11</f>
        <v>77.265000000000001</v>
      </c>
      <c r="AC34" s="245">
        <f>(1+Drivers!$N30)^INT((AC$3-1)/12)  *  Drivers!$M30  *  AC11</f>
        <v>77.265000000000001</v>
      </c>
      <c r="AD34" s="245">
        <f>(1+Drivers!$N30)^INT((AD$3-1)/12)  *  Drivers!$M30  *  AD11</f>
        <v>77.265000000000001</v>
      </c>
      <c r="AE34" s="245">
        <f>(1+Drivers!$N30)^INT((AE$3-1)/12)  *  Drivers!$M30  *  AE11</f>
        <v>77.265000000000001</v>
      </c>
      <c r="AF34" s="245">
        <f>(1+Drivers!$N30)^INT((AF$3-1)/12)  *  Drivers!$M30  *  AF11</f>
        <v>77.265000000000001</v>
      </c>
      <c r="AG34" s="245">
        <f>(1+Drivers!$N30)^INT((AG$3-1)/12)  *  Drivers!$M30  *  AG11</f>
        <v>77.265000000000001</v>
      </c>
      <c r="AH34" s="301">
        <f>(1+Drivers!$N30)^INT((AH$3-1)/12)  *  Drivers!$M30  *  AH11</f>
        <v>77.265000000000001</v>
      </c>
      <c r="AI34" s="60">
        <f>(1+Drivers!$N30)^INT((AI$3-1)/12)  *  Drivers!$M30  *  AI11</f>
        <v>79.598403000000005</v>
      </c>
      <c r="AJ34" s="245">
        <f>(1+Drivers!$N30)^INT((AJ$3-1)/12)  *  Drivers!$M30  *  AJ11</f>
        <v>79.598403000000005</v>
      </c>
      <c r="AK34" s="245">
        <f>(1+Drivers!$N30)^INT((AK$3-1)/12)  *  Drivers!$M30  *  AK11</f>
        <v>79.598403000000005</v>
      </c>
      <c r="AL34" s="245">
        <f>(1+Drivers!$N30)^INT((AL$3-1)/12)  *  Drivers!$M30  *  AL11</f>
        <v>79.598403000000005</v>
      </c>
      <c r="AM34" s="245">
        <f>(1+Drivers!$N30)^INT((AM$3-1)/12)  *  Drivers!$M30  *  AM11</f>
        <v>79.598403000000005</v>
      </c>
      <c r="AN34" s="245">
        <f>(1+Drivers!$N30)^INT((AN$3-1)/12)  *  Drivers!$M30  *  AN11</f>
        <v>79.598403000000005</v>
      </c>
      <c r="AO34" s="245">
        <f>(1+Drivers!$N30)^INT((AO$3-1)/12)  *  Drivers!$M30  *  AO11</f>
        <v>79.598403000000005</v>
      </c>
      <c r="AP34" s="245">
        <f>(1+Drivers!$N30)^INT((AP$3-1)/12)  *  Drivers!$M30  *  AP11</f>
        <v>79.598403000000005</v>
      </c>
      <c r="AQ34" s="245">
        <f>(1+Drivers!$N30)^INT((AQ$3-1)/12)  *  Drivers!$M30  *  AQ11</f>
        <v>79.598403000000005</v>
      </c>
      <c r="AR34" s="245">
        <f>(1+Drivers!$N30)^INT((AR$3-1)/12)  *  Drivers!$M30  *  AR11</f>
        <v>79.598403000000005</v>
      </c>
      <c r="AS34" s="245">
        <f>(1+Drivers!$N30)^INT((AS$3-1)/12)  *  Drivers!$M30  *  AS11</f>
        <v>79.598403000000005</v>
      </c>
      <c r="AT34" s="301">
        <f>(1+Drivers!$N30)^INT((AT$3-1)/12)  *  Drivers!$M30  *  AT11</f>
        <v>79.598403000000005</v>
      </c>
      <c r="AU34" s="60">
        <f>(1+Drivers!$N30)^INT((AU$3-1)/12)  *  Drivers!$M30  *  AU11</f>
        <v>82.002274770599996</v>
      </c>
      <c r="AV34" s="245">
        <f>(1+Drivers!$N30)^INT((AV$3-1)/12)  *  Drivers!$M30  *  AV11</f>
        <v>82.002274770599996</v>
      </c>
      <c r="AW34" s="245">
        <f>(1+Drivers!$N30)^INT((AW$3-1)/12)  *  Drivers!$M30  *  AW11</f>
        <v>82.002274770599996</v>
      </c>
      <c r="AX34" s="245">
        <f>(1+Drivers!$N30)^INT((AX$3-1)/12)  *  Drivers!$M30  *  AX11</f>
        <v>82.002274770599996</v>
      </c>
      <c r="AY34" s="245">
        <f>(1+Drivers!$N30)^INT((AY$3-1)/12)  *  Drivers!$M30  *  AY11</f>
        <v>82.002274770599996</v>
      </c>
      <c r="AZ34" s="245">
        <f>(1+Drivers!$N30)^INT((AZ$3-1)/12)  *  Drivers!$M30  *  AZ11</f>
        <v>82.002274770599996</v>
      </c>
      <c r="BA34" s="245">
        <f>(1+Drivers!$N30)^INT((BA$3-1)/12)  *  Drivers!$M30  *  BA11</f>
        <v>82.002274770599996</v>
      </c>
      <c r="BB34" s="245">
        <f>(1+Drivers!$N30)^INT((BB$3-1)/12)  *  Drivers!$M30  *  BB11</f>
        <v>82.002274770599996</v>
      </c>
      <c r="BC34" s="245">
        <f>(1+Drivers!$N30)^INT((BC$3-1)/12)  *  Drivers!$M30  *  BC11</f>
        <v>82.002274770599996</v>
      </c>
      <c r="BD34" s="245">
        <f>(1+Drivers!$N30)^INT((BD$3-1)/12)  *  Drivers!$M30  *  BD11</f>
        <v>82.002274770599996</v>
      </c>
      <c r="BE34" s="245">
        <f>(1+Drivers!$N30)^INT((BE$3-1)/12)  *  Drivers!$M30  *  BE11</f>
        <v>82.002274770599996</v>
      </c>
      <c r="BF34" s="301">
        <f>(1+Drivers!$N30)^INT((BF$3-1)/12)  *  Drivers!$M30  *  BF11</f>
        <v>82.002274770599996</v>
      </c>
      <c r="BG34" s="60">
        <f>(1+Drivers!$N30)^INT((BG$3-1)/12)  *  Drivers!$M30  *  BG11</f>
        <v>84.478743468672121</v>
      </c>
      <c r="BH34" s="245">
        <f>(1+Drivers!$N30)^INT((BH$3-1)/12)  *  Drivers!$M30  *  BH11</f>
        <v>84.478743468672121</v>
      </c>
      <c r="BI34" s="245">
        <f>(1+Drivers!$N30)^INT((BI$3-1)/12)  *  Drivers!$M30  *  BI11</f>
        <v>84.478743468672121</v>
      </c>
      <c r="BJ34" s="245">
        <f>(1+Drivers!$N30)^INT((BJ$3-1)/12)  *  Drivers!$M30  *  BJ11</f>
        <v>84.478743468672121</v>
      </c>
      <c r="BK34" s="245">
        <f>(1+Drivers!$N30)^INT((BK$3-1)/12)  *  Drivers!$M30  *  BK11</f>
        <v>84.478743468672121</v>
      </c>
      <c r="BL34" s="245">
        <f>(1+Drivers!$N30)^INT((BL$3-1)/12)  *  Drivers!$M30  *  BL11</f>
        <v>84.478743468672121</v>
      </c>
      <c r="BM34" s="245">
        <f>(1+Drivers!$N30)^INT((BM$3-1)/12)  *  Drivers!$M30  *  BM11</f>
        <v>84.478743468672121</v>
      </c>
      <c r="BN34" s="245">
        <f>(1+Drivers!$N30)^INT((BN$3-1)/12)  *  Drivers!$M30  *  BN11</f>
        <v>84.478743468672121</v>
      </c>
      <c r="BO34" s="245">
        <f>(1+Drivers!$N30)^INT((BO$3-1)/12)  *  Drivers!$M30  *  BO11</f>
        <v>84.478743468672121</v>
      </c>
      <c r="BP34" s="245">
        <f>(1+Drivers!$N30)^INT((BP$3-1)/12)  *  Drivers!$M30  *  BP11</f>
        <v>84.478743468672121</v>
      </c>
      <c r="BQ34" s="245">
        <f>(1+Drivers!$N30)^INT((BQ$3-1)/12)  *  Drivers!$M30  *  BQ11</f>
        <v>84.478743468672121</v>
      </c>
      <c r="BR34" s="301">
        <f>(1+Drivers!$N30)^INT((BR$3-1)/12)  *  Drivers!$M30  *  BR11</f>
        <v>84.478743468672121</v>
      </c>
      <c r="BS34" s="46"/>
      <c r="BT34" s="318"/>
      <c r="BU34" s="50"/>
      <c r="BW34" s="46"/>
    </row>
    <row r="35" spans="1:75" hidden="1" x14ac:dyDescent="0.25">
      <c r="B35" s="290" t="str">
        <f>Drivers!$D$31</f>
        <v>Product 7</v>
      </c>
      <c r="C35" s="46"/>
      <c r="D35" s="46"/>
      <c r="E35" s="59">
        <f t="shared" si="14"/>
        <v>625</v>
      </c>
      <c r="F35" s="59">
        <f t="shared" si="15"/>
        <v>637.54687499999989</v>
      </c>
      <c r="G35" s="59">
        <f t="shared" si="16"/>
        <v>650.34562851562475</v>
      </c>
      <c r="H35" s="59">
        <f t="shared" si="17"/>
        <v>663.40131700807558</v>
      </c>
      <c r="I35" s="59">
        <f t="shared" si="18"/>
        <v>676.71909844701258</v>
      </c>
      <c r="K35" s="60">
        <f>(1+Drivers!$N31)^INT((K$3-1)/12)  *  Drivers!$M31  *  K12</f>
        <v>52.083333333333329</v>
      </c>
      <c r="L35" s="245">
        <f>(1+Drivers!$N31)^INT((L$3-1)/12)  *  Drivers!$M31  *  L12</f>
        <v>52.083333333333329</v>
      </c>
      <c r="M35" s="245">
        <f>(1+Drivers!$N31)^INT((M$3-1)/12)  *  Drivers!$M31  *  M12</f>
        <v>52.083333333333329</v>
      </c>
      <c r="N35" s="245">
        <f>(1+Drivers!$N31)^INT((N$3-1)/12)  *  Drivers!$M31  *  N12</f>
        <v>52.083333333333329</v>
      </c>
      <c r="O35" s="245">
        <f>(1+Drivers!$N31)^INT((O$3-1)/12)  *  Drivers!$M31  *  O12</f>
        <v>52.083333333333329</v>
      </c>
      <c r="P35" s="245">
        <f>(1+Drivers!$N31)^INT((P$3-1)/12)  *  Drivers!$M31  *  P12</f>
        <v>52.083333333333329</v>
      </c>
      <c r="Q35" s="245">
        <f>(1+Drivers!$N31)^INT((Q$3-1)/12)  *  Drivers!$M31  *  Q12</f>
        <v>52.083333333333329</v>
      </c>
      <c r="R35" s="245">
        <f>(1+Drivers!$N31)^INT((R$3-1)/12)  *  Drivers!$M31  *  R12</f>
        <v>52.083333333333329</v>
      </c>
      <c r="S35" s="245">
        <f>(1+Drivers!$N31)^INT((S$3-1)/12)  *  Drivers!$M31  *  S12</f>
        <v>52.083333333333329</v>
      </c>
      <c r="T35" s="245">
        <f>(1+Drivers!$N31)^INT((T$3-1)/12)  *  Drivers!$M31  *  T12</f>
        <v>52.083333333333329</v>
      </c>
      <c r="U35" s="245">
        <f>(1+Drivers!$N31)^INT((U$3-1)/12)  *  Drivers!$M31  *  U12</f>
        <v>52.083333333333329</v>
      </c>
      <c r="V35" s="301">
        <f>(1+Drivers!$N31)^INT((V$3-1)/12)  *  Drivers!$M31  *  V12</f>
        <v>52.083333333333329</v>
      </c>
      <c r="W35" s="60">
        <f>(1+Drivers!$N31)^INT((W$3-1)/12)  *  Drivers!$M31  *  W12</f>
        <v>53.128906249999986</v>
      </c>
      <c r="X35" s="245">
        <f>(1+Drivers!$N31)^INT((X$3-1)/12)  *  Drivers!$M31  *  X12</f>
        <v>53.128906249999986</v>
      </c>
      <c r="Y35" s="245">
        <f>(1+Drivers!$N31)^INT((Y$3-1)/12)  *  Drivers!$M31  *  Y12</f>
        <v>53.128906249999986</v>
      </c>
      <c r="Z35" s="245">
        <f>(1+Drivers!$N31)^INT((Z$3-1)/12)  *  Drivers!$M31  *  Z12</f>
        <v>53.128906249999986</v>
      </c>
      <c r="AA35" s="245">
        <f>(1+Drivers!$N31)^INT((AA$3-1)/12)  *  Drivers!$M31  *  AA12</f>
        <v>53.128906249999986</v>
      </c>
      <c r="AB35" s="245">
        <f>(1+Drivers!$N31)^INT((AB$3-1)/12)  *  Drivers!$M31  *  AB12</f>
        <v>53.128906249999986</v>
      </c>
      <c r="AC35" s="245">
        <f>(1+Drivers!$N31)^INT((AC$3-1)/12)  *  Drivers!$M31  *  AC12</f>
        <v>53.128906249999986</v>
      </c>
      <c r="AD35" s="245">
        <f>(1+Drivers!$N31)^INT((AD$3-1)/12)  *  Drivers!$M31  *  AD12</f>
        <v>53.128906249999986</v>
      </c>
      <c r="AE35" s="245">
        <f>(1+Drivers!$N31)^INT((AE$3-1)/12)  *  Drivers!$M31  *  AE12</f>
        <v>53.128906249999986</v>
      </c>
      <c r="AF35" s="245">
        <f>(1+Drivers!$N31)^INT((AF$3-1)/12)  *  Drivers!$M31  *  AF12</f>
        <v>53.128906249999986</v>
      </c>
      <c r="AG35" s="245">
        <f>(1+Drivers!$N31)^INT((AG$3-1)/12)  *  Drivers!$M31  *  AG12</f>
        <v>53.128906249999986</v>
      </c>
      <c r="AH35" s="301">
        <f>(1+Drivers!$N31)^INT((AH$3-1)/12)  *  Drivers!$M31  *  AH12</f>
        <v>53.128906249999986</v>
      </c>
      <c r="AI35" s="60">
        <f>(1+Drivers!$N31)^INT((AI$3-1)/12)  *  Drivers!$M31  *  AI12</f>
        <v>54.195469042968725</v>
      </c>
      <c r="AJ35" s="245">
        <f>(1+Drivers!$N31)^INT((AJ$3-1)/12)  *  Drivers!$M31  *  AJ12</f>
        <v>54.195469042968725</v>
      </c>
      <c r="AK35" s="245">
        <f>(1+Drivers!$N31)^INT((AK$3-1)/12)  *  Drivers!$M31  *  AK12</f>
        <v>54.195469042968725</v>
      </c>
      <c r="AL35" s="245">
        <f>(1+Drivers!$N31)^INT((AL$3-1)/12)  *  Drivers!$M31  *  AL12</f>
        <v>54.195469042968725</v>
      </c>
      <c r="AM35" s="245">
        <f>(1+Drivers!$N31)^INT((AM$3-1)/12)  *  Drivers!$M31  *  AM12</f>
        <v>54.195469042968725</v>
      </c>
      <c r="AN35" s="245">
        <f>(1+Drivers!$N31)^INT((AN$3-1)/12)  *  Drivers!$M31  *  AN12</f>
        <v>54.195469042968725</v>
      </c>
      <c r="AO35" s="245">
        <f>(1+Drivers!$N31)^INT((AO$3-1)/12)  *  Drivers!$M31  *  AO12</f>
        <v>54.195469042968725</v>
      </c>
      <c r="AP35" s="245">
        <f>(1+Drivers!$N31)^INT((AP$3-1)/12)  *  Drivers!$M31  *  AP12</f>
        <v>54.195469042968725</v>
      </c>
      <c r="AQ35" s="245">
        <f>(1+Drivers!$N31)^INT((AQ$3-1)/12)  *  Drivers!$M31  *  AQ12</f>
        <v>54.195469042968725</v>
      </c>
      <c r="AR35" s="245">
        <f>(1+Drivers!$N31)^INT((AR$3-1)/12)  *  Drivers!$M31  *  AR12</f>
        <v>54.195469042968725</v>
      </c>
      <c r="AS35" s="245">
        <f>(1+Drivers!$N31)^INT((AS$3-1)/12)  *  Drivers!$M31  *  AS12</f>
        <v>54.195469042968725</v>
      </c>
      <c r="AT35" s="301">
        <f>(1+Drivers!$N31)^INT((AT$3-1)/12)  *  Drivers!$M31  *  AT12</f>
        <v>54.195469042968725</v>
      </c>
      <c r="AU35" s="60">
        <f>(1+Drivers!$N31)^INT((AU$3-1)/12)  *  Drivers!$M31  *  AU12</f>
        <v>55.283443084006294</v>
      </c>
      <c r="AV35" s="245">
        <f>(1+Drivers!$N31)^INT((AV$3-1)/12)  *  Drivers!$M31  *  AV12</f>
        <v>55.283443084006294</v>
      </c>
      <c r="AW35" s="245">
        <f>(1+Drivers!$N31)^INT((AW$3-1)/12)  *  Drivers!$M31  *  AW12</f>
        <v>55.283443084006294</v>
      </c>
      <c r="AX35" s="245">
        <f>(1+Drivers!$N31)^INT((AX$3-1)/12)  *  Drivers!$M31  *  AX12</f>
        <v>55.283443084006294</v>
      </c>
      <c r="AY35" s="245">
        <f>(1+Drivers!$N31)^INT((AY$3-1)/12)  *  Drivers!$M31  *  AY12</f>
        <v>55.283443084006294</v>
      </c>
      <c r="AZ35" s="245">
        <f>(1+Drivers!$N31)^INT((AZ$3-1)/12)  *  Drivers!$M31  *  AZ12</f>
        <v>55.283443084006294</v>
      </c>
      <c r="BA35" s="245">
        <f>(1+Drivers!$N31)^INT((BA$3-1)/12)  *  Drivers!$M31  *  BA12</f>
        <v>55.283443084006294</v>
      </c>
      <c r="BB35" s="245">
        <f>(1+Drivers!$N31)^INT((BB$3-1)/12)  *  Drivers!$M31  *  BB12</f>
        <v>55.283443084006294</v>
      </c>
      <c r="BC35" s="245">
        <f>(1+Drivers!$N31)^INT((BC$3-1)/12)  *  Drivers!$M31  *  BC12</f>
        <v>55.283443084006294</v>
      </c>
      <c r="BD35" s="245">
        <f>(1+Drivers!$N31)^INT((BD$3-1)/12)  *  Drivers!$M31  *  BD12</f>
        <v>55.283443084006294</v>
      </c>
      <c r="BE35" s="245">
        <f>(1+Drivers!$N31)^INT((BE$3-1)/12)  *  Drivers!$M31  *  BE12</f>
        <v>55.283443084006294</v>
      </c>
      <c r="BF35" s="301">
        <f>(1+Drivers!$N31)^INT((BF$3-1)/12)  *  Drivers!$M31  *  BF12</f>
        <v>55.283443084006294</v>
      </c>
      <c r="BG35" s="60">
        <f>(1+Drivers!$N31)^INT((BG$3-1)/12)  *  Drivers!$M31  *  BG12</f>
        <v>56.393258203917703</v>
      </c>
      <c r="BH35" s="245">
        <f>(1+Drivers!$N31)^INT((BH$3-1)/12)  *  Drivers!$M31  *  BH12</f>
        <v>56.393258203917703</v>
      </c>
      <c r="BI35" s="245">
        <f>(1+Drivers!$N31)^INT((BI$3-1)/12)  *  Drivers!$M31  *  BI12</f>
        <v>56.393258203917703</v>
      </c>
      <c r="BJ35" s="245">
        <f>(1+Drivers!$N31)^INT((BJ$3-1)/12)  *  Drivers!$M31  *  BJ12</f>
        <v>56.393258203917703</v>
      </c>
      <c r="BK35" s="245">
        <f>(1+Drivers!$N31)^INT((BK$3-1)/12)  *  Drivers!$M31  *  BK12</f>
        <v>56.393258203917703</v>
      </c>
      <c r="BL35" s="245">
        <f>(1+Drivers!$N31)^INT((BL$3-1)/12)  *  Drivers!$M31  *  BL12</f>
        <v>56.393258203917703</v>
      </c>
      <c r="BM35" s="245">
        <f>(1+Drivers!$N31)^INT((BM$3-1)/12)  *  Drivers!$M31  *  BM12</f>
        <v>56.393258203917703</v>
      </c>
      <c r="BN35" s="245">
        <f>(1+Drivers!$N31)^INT((BN$3-1)/12)  *  Drivers!$M31  *  BN12</f>
        <v>56.393258203917703</v>
      </c>
      <c r="BO35" s="245">
        <f>(1+Drivers!$N31)^INT((BO$3-1)/12)  *  Drivers!$M31  *  BO12</f>
        <v>56.393258203917703</v>
      </c>
      <c r="BP35" s="245">
        <f>(1+Drivers!$N31)^INT((BP$3-1)/12)  *  Drivers!$M31  *  BP12</f>
        <v>56.393258203917703</v>
      </c>
      <c r="BQ35" s="245">
        <f>(1+Drivers!$N31)^INT((BQ$3-1)/12)  *  Drivers!$M31  *  BQ12</f>
        <v>56.393258203917703</v>
      </c>
      <c r="BR35" s="301">
        <f>(1+Drivers!$N31)^INT((BR$3-1)/12)  *  Drivers!$M31  *  BR12</f>
        <v>56.393258203917703</v>
      </c>
      <c r="BS35" s="46"/>
      <c r="BT35" s="318"/>
      <c r="BU35" s="50"/>
      <c r="BW35" s="46"/>
    </row>
    <row r="36" spans="1:75" hidden="1" x14ac:dyDescent="0.25">
      <c r="B36" s="290" t="str">
        <f>Drivers!$D$32</f>
        <v>Product 8</v>
      </c>
      <c r="C36" s="46"/>
      <c r="D36" s="46"/>
      <c r="E36" s="59">
        <f t="shared" si="14"/>
        <v>399.99999999999994</v>
      </c>
      <c r="F36" s="59">
        <f t="shared" si="15"/>
        <v>412.08000000000015</v>
      </c>
      <c r="G36" s="59">
        <f t="shared" si="16"/>
        <v>424.52481600000004</v>
      </c>
      <c r="H36" s="59">
        <f t="shared" si="17"/>
        <v>437.3454654432</v>
      </c>
      <c r="I36" s="59">
        <f t="shared" si="18"/>
        <v>450.55329849958474</v>
      </c>
      <c r="K36" s="60">
        <f>(1+Drivers!$N32)^INT((K$3-1)/12)  *  Drivers!$M32  *  K13</f>
        <v>33.333333333333336</v>
      </c>
      <c r="L36" s="245">
        <f>(1+Drivers!$N32)^INT((L$3-1)/12)  *  Drivers!$M32  *  L13</f>
        <v>33.333333333333336</v>
      </c>
      <c r="M36" s="245">
        <f>(1+Drivers!$N32)^INT((M$3-1)/12)  *  Drivers!$M32  *  M13</f>
        <v>33.333333333333336</v>
      </c>
      <c r="N36" s="245">
        <f>(1+Drivers!$N32)^INT((N$3-1)/12)  *  Drivers!$M32  *  N13</f>
        <v>33.333333333333336</v>
      </c>
      <c r="O36" s="245">
        <f>(1+Drivers!$N32)^INT((O$3-1)/12)  *  Drivers!$M32  *  O13</f>
        <v>33.333333333333336</v>
      </c>
      <c r="P36" s="245">
        <f>(1+Drivers!$N32)^INT((P$3-1)/12)  *  Drivers!$M32  *  P13</f>
        <v>33.333333333333336</v>
      </c>
      <c r="Q36" s="245">
        <f>(1+Drivers!$N32)^INT((Q$3-1)/12)  *  Drivers!$M32  *  Q13</f>
        <v>33.333333333333336</v>
      </c>
      <c r="R36" s="245">
        <f>(1+Drivers!$N32)^INT((R$3-1)/12)  *  Drivers!$M32  *  R13</f>
        <v>33.333333333333336</v>
      </c>
      <c r="S36" s="245">
        <f>(1+Drivers!$N32)^INT((S$3-1)/12)  *  Drivers!$M32  *  S13</f>
        <v>33.333333333333336</v>
      </c>
      <c r="T36" s="245">
        <f>(1+Drivers!$N32)^INT((T$3-1)/12)  *  Drivers!$M32  *  T13</f>
        <v>33.333333333333336</v>
      </c>
      <c r="U36" s="245">
        <f>(1+Drivers!$N32)^INT((U$3-1)/12)  *  Drivers!$M32  *  U13</f>
        <v>33.333333333333336</v>
      </c>
      <c r="V36" s="301">
        <f>(1+Drivers!$N32)^INT((V$3-1)/12)  *  Drivers!$M32  *  V13</f>
        <v>33.333333333333336</v>
      </c>
      <c r="W36" s="60">
        <f>(1+Drivers!$N32)^INT((W$3-1)/12)  *  Drivers!$M32  *  W13</f>
        <v>34.340000000000003</v>
      </c>
      <c r="X36" s="245">
        <f>(1+Drivers!$N32)^INT((X$3-1)/12)  *  Drivers!$M32  *  X13</f>
        <v>34.340000000000003</v>
      </c>
      <c r="Y36" s="245">
        <f>(1+Drivers!$N32)^INT((Y$3-1)/12)  *  Drivers!$M32  *  Y13</f>
        <v>34.340000000000003</v>
      </c>
      <c r="Z36" s="245">
        <f>(1+Drivers!$N32)^INT((Z$3-1)/12)  *  Drivers!$M32  *  Z13</f>
        <v>34.340000000000003</v>
      </c>
      <c r="AA36" s="245">
        <f>(1+Drivers!$N32)^INT((AA$3-1)/12)  *  Drivers!$M32  *  AA13</f>
        <v>34.340000000000003</v>
      </c>
      <c r="AB36" s="245">
        <f>(1+Drivers!$N32)^INT((AB$3-1)/12)  *  Drivers!$M32  *  AB13</f>
        <v>34.340000000000003</v>
      </c>
      <c r="AC36" s="245">
        <f>(1+Drivers!$N32)^INT((AC$3-1)/12)  *  Drivers!$M32  *  AC13</f>
        <v>34.340000000000003</v>
      </c>
      <c r="AD36" s="245">
        <f>(1+Drivers!$N32)^INT((AD$3-1)/12)  *  Drivers!$M32  *  AD13</f>
        <v>34.340000000000003</v>
      </c>
      <c r="AE36" s="245">
        <f>(1+Drivers!$N32)^INT((AE$3-1)/12)  *  Drivers!$M32  *  AE13</f>
        <v>34.340000000000003</v>
      </c>
      <c r="AF36" s="245">
        <f>(1+Drivers!$N32)^INT((AF$3-1)/12)  *  Drivers!$M32  *  AF13</f>
        <v>34.340000000000003</v>
      </c>
      <c r="AG36" s="245">
        <f>(1+Drivers!$N32)^INT((AG$3-1)/12)  *  Drivers!$M32  *  AG13</f>
        <v>34.340000000000003</v>
      </c>
      <c r="AH36" s="301">
        <f>(1+Drivers!$N32)^INT((AH$3-1)/12)  *  Drivers!$M32  *  AH13</f>
        <v>34.340000000000003</v>
      </c>
      <c r="AI36" s="60">
        <f>(1+Drivers!$N32)^INT((AI$3-1)/12)  *  Drivers!$M32  *  AI13</f>
        <v>35.377068000000001</v>
      </c>
      <c r="AJ36" s="245">
        <f>(1+Drivers!$N32)^INT((AJ$3-1)/12)  *  Drivers!$M32  *  AJ13</f>
        <v>35.377068000000001</v>
      </c>
      <c r="AK36" s="245">
        <f>(1+Drivers!$N32)^INT((AK$3-1)/12)  *  Drivers!$M32  *  AK13</f>
        <v>35.377068000000001</v>
      </c>
      <c r="AL36" s="245">
        <f>(1+Drivers!$N32)^INT((AL$3-1)/12)  *  Drivers!$M32  *  AL13</f>
        <v>35.377068000000001</v>
      </c>
      <c r="AM36" s="245">
        <f>(1+Drivers!$N32)^INT((AM$3-1)/12)  *  Drivers!$M32  *  AM13</f>
        <v>35.377068000000001</v>
      </c>
      <c r="AN36" s="245">
        <f>(1+Drivers!$N32)^INT((AN$3-1)/12)  *  Drivers!$M32  *  AN13</f>
        <v>35.377068000000001</v>
      </c>
      <c r="AO36" s="245">
        <f>(1+Drivers!$N32)^INT((AO$3-1)/12)  *  Drivers!$M32  *  AO13</f>
        <v>35.377068000000001</v>
      </c>
      <c r="AP36" s="245">
        <f>(1+Drivers!$N32)^INT((AP$3-1)/12)  *  Drivers!$M32  *  AP13</f>
        <v>35.377068000000001</v>
      </c>
      <c r="AQ36" s="245">
        <f>(1+Drivers!$N32)^INT((AQ$3-1)/12)  *  Drivers!$M32  *  AQ13</f>
        <v>35.377068000000001</v>
      </c>
      <c r="AR36" s="245">
        <f>(1+Drivers!$N32)^INT((AR$3-1)/12)  *  Drivers!$M32  *  AR13</f>
        <v>35.377068000000001</v>
      </c>
      <c r="AS36" s="245">
        <f>(1+Drivers!$N32)^INT((AS$3-1)/12)  *  Drivers!$M32  *  AS13</f>
        <v>35.377068000000001</v>
      </c>
      <c r="AT36" s="301">
        <f>(1+Drivers!$N32)^INT((AT$3-1)/12)  *  Drivers!$M32  *  AT13</f>
        <v>35.377068000000001</v>
      </c>
      <c r="AU36" s="60">
        <f>(1+Drivers!$N32)^INT((AU$3-1)/12)  *  Drivers!$M32  *  AU13</f>
        <v>36.445455453599997</v>
      </c>
      <c r="AV36" s="245">
        <f>(1+Drivers!$N32)^INT((AV$3-1)/12)  *  Drivers!$M32  *  AV13</f>
        <v>36.445455453599997</v>
      </c>
      <c r="AW36" s="245">
        <f>(1+Drivers!$N32)^INT((AW$3-1)/12)  *  Drivers!$M32  *  AW13</f>
        <v>36.445455453599997</v>
      </c>
      <c r="AX36" s="245">
        <f>(1+Drivers!$N32)^INT((AX$3-1)/12)  *  Drivers!$M32  *  AX13</f>
        <v>36.445455453599997</v>
      </c>
      <c r="AY36" s="245">
        <f>(1+Drivers!$N32)^INT((AY$3-1)/12)  *  Drivers!$M32  *  AY13</f>
        <v>36.445455453599997</v>
      </c>
      <c r="AZ36" s="245">
        <f>(1+Drivers!$N32)^INT((AZ$3-1)/12)  *  Drivers!$M32  *  AZ13</f>
        <v>36.445455453599997</v>
      </c>
      <c r="BA36" s="245">
        <f>(1+Drivers!$N32)^INT((BA$3-1)/12)  *  Drivers!$M32  *  BA13</f>
        <v>36.445455453599997</v>
      </c>
      <c r="BB36" s="245">
        <f>(1+Drivers!$N32)^INT((BB$3-1)/12)  *  Drivers!$M32  *  BB13</f>
        <v>36.445455453599997</v>
      </c>
      <c r="BC36" s="245">
        <f>(1+Drivers!$N32)^INT((BC$3-1)/12)  *  Drivers!$M32  *  BC13</f>
        <v>36.445455453599997</v>
      </c>
      <c r="BD36" s="245">
        <f>(1+Drivers!$N32)^INT((BD$3-1)/12)  *  Drivers!$M32  *  BD13</f>
        <v>36.445455453599997</v>
      </c>
      <c r="BE36" s="245">
        <f>(1+Drivers!$N32)^INT((BE$3-1)/12)  *  Drivers!$M32  *  BE13</f>
        <v>36.445455453599997</v>
      </c>
      <c r="BF36" s="301">
        <f>(1+Drivers!$N32)^INT((BF$3-1)/12)  *  Drivers!$M32  *  BF13</f>
        <v>36.445455453599997</v>
      </c>
      <c r="BG36" s="60">
        <f>(1+Drivers!$N32)^INT((BG$3-1)/12)  *  Drivers!$M32  *  BG13</f>
        <v>37.546108208298719</v>
      </c>
      <c r="BH36" s="245">
        <f>(1+Drivers!$N32)^INT((BH$3-1)/12)  *  Drivers!$M32  *  BH13</f>
        <v>37.546108208298719</v>
      </c>
      <c r="BI36" s="245">
        <f>(1+Drivers!$N32)^INT((BI$3-1)/12)  *  Drivers!$M32  *  BI13</f>
        <v>37.546108208298719</v>
      </c>
      <c r="BJ36" s="245">
        <f>(1+Drivers!$N32)^INT((BJ$3-1)/12)  *  Drivers!$M32  *  BJ13</f>
        <v>37.546108208298719</v>
      </c>
      <c r="BK36" s="245">
        <f>(1+Drivers!$N32)^INT((BK$3-1)/12)  *  Drivers!$M32  *  BK13</f>
        <v>37.546108208298719</v>
      </c>
      <c r="BL36" s="245">
        <f>(1+Drivers!$N32)^INT((BL$3-1)/12)  *  Drivers!$M32  *  BL13</f>
        <v>37.546108208298719</v>
      </c>
      <c r="BM36" s="245">
        <f>(1+Drivers!$N32)^INT((BM$3-1)/12)  *  Drivers!$M32  *  BM13</f>
        <v>37.546108208298719</v>
      </c>
      <c r="BN36" s="245">
        <f>(1+Drivers!$N32)^INT((BN$3-1)/12)  *  Drivers!$M32  *  BN13</f>
        <v>37.546108208298719</v>
      </c>
      <c r="BO36" s="245">
        <f>(1+Drivers!$N32)^INT((BO$3-1)/12)  *  Drivers!$M32  *  BO13</f>
        <v>37.546108208298719</v>
      </c>
      <c r="BP36" s="245">
        <f>(1+Drivers!$N32)^INT((BP$3-1)/12)  *  Drivers!$M32  *  BP13</f>
        <v>37.546108208298719</v>
      </c>
      <c r="BQ36" s="245">
        <f>(1+Drivers!$N32)^INT((BQ$3-1)/12)  *  Drivers!$M32  *  BQ13</f>
        <v>37.546108208298719</v>
      </c>
      <c r="BR36" s="301">
        <f>(1+Drivers!$N32)^INT((BR$3-1)/12)  *  Drivers!$M32  *  BR13</f>
        <v>37.546108208298719</v>
      </c>
      <c r="BS36" s="46"/>
      <c r="BT36" s="318"/>
      <c r="BU36" s="50"/>
      <c r="BW36" s="46"/>
    </row>
    <row r="37" spans="1:75" hidden="1" x14ac:dyDescent="0.25">
      <c r="B37" s="290" t="str">
        <f>Drivers!$D$33</f>
        <v>Product 9</v>
      </c>
      <c r="C37" s="46"/>
      <c r="D37" s="46"/>
      <c r="E37" s="59">
        <f t="shared" si="14"/>
        <v>225</v>
      </c>
      <c r="F37" s="59">
        <f t="shared" si="15"/>
        <v>229.516875</v>
      </c>
      <c r="G37" s="59">
        <f t="shared" si="16"/>
        <v>234.12442626562481</v>
      </c>
      <c r="H37" s="59">
        <f t="shared" si="17"/>
        <v>238.82447412290728</v>
      </c>
      <c r="I37" s="59">
        <f t="shared" si="18"/>
        <v>243.61887544092454</v>
      </c>
      <c r="K37" s="60">
        <f>(1+Drivers!$N33)^INT((K$3-1)/12)  *  Drivers!$M33  *  K14</f>
        <v>18.75</v>
      </c>
      <c r="L37" s="245">
        <f>(1+Drivers!$N33)^INT((L$3-1)/12)  *  Drivers!$M33  *  L14</f>
        <v>18.75</v>
      </c>
      <c r="M37" s="245">
        <f>(1+Drivers!$N33)^INT((M$3-1)/12)  *  Drivers!$M33  *  M14</f>
        <v>18.75</v>
      </c>
      <c r="N37" s="245">
        <f>(1+Drivers!$N33)^INT((N$3-1)/12)  *  Drivers!$M33  *  N14</f>
        <v>18.75</v>
      </c>
      <c r="O37" s="245">
        <f>(1+Drivers!$N33)^INT((O$3-1)/12)  *  Drivers!$M33  *  O14</f>
        <v>18.75</v>
      </c>
      <c r="P37" s="245">
        <f>(1+Drivers!$N33)^INT((P$3-1)/12)  *  Drivers!$M33  *  P14</f>
        <v>18.75</v>
      </c>
      <c r="Q37" s="245">
        <f>(1+Drivers!$N33)^INT((Q$3-1)/12)  *  Drivers!$M33  *  Q14</f>
        <v>18.75</v>
      </c>
      <c r="R37" s="245">
        <f>(1+Drivers!$N33)^INT((R$3-1)/12)  *  Drivers!$M33  *  R14</f>
        <v>18.75</v>
      </c>
      <c r="S37" s="245">
        <f>(1+Drivers!$N33)^INT((S$3-1)/12)  *  Drivers!$M33  *  S14</f>
        <v>18.75</v>
      </c>
      <c r="T37" s="245">
        <f>(1+Drivers!$N33)^INT((T$3-1)/12)  *  Drivers!$M33  *  T14</f>
        <v>18.75</v>
      </c>
      <c r="U37" s="245">
        <f>(1+Drivers!$N33)^INT((U$3-1)/12)  *  Drivers!$M33  *  U14</f>
        <v>18.75</v>
      </c>
      <c r="V37" s="301">
        <f>(1+Drivers!$N33)^INT((V$3-1)/12)  *  Drivers!$M33  *  V14</f>
        <v>18.75</v>
      </c>
      <c r="W37" s="60">
        <f>(1+Drivers!$N33)^INT((W$3-1)/12)  *  Drivers!$M33  *  W14</f>
        <v>19.126406249999995</v>
      </c>
      <c r="X37" s="245">
        <f>(1+Drivers!$N33)^INT((X$3-1)/12)  *  Drivers!$M33  *  X14</f>
        <v>19.126406249999995</v>
      </c>
      <c r="Y37" s="245">
        <f>(1+Drivers!$N33)^INT((Y$3-1)/12)  *  Drivers!$M33  *  Y14</f>
        <v>19.126406249999995</v>
      </c>
      <c r="Z37" s="245">
        <f>(1+Drivers!$N33)^INT((Z$3-1)/12)  *  Drivers!$M33  *  Z14</f>
        <v>19.126406249999995</v>
      </c>
      <c r="AA37" s="245">
        <f>(1+Drivers!$N33)^INT((AA$3-1)/12)  *  Drivers!$M33  *  AA14</f>
        <v>19.126406249999995</v>
      </c>
      <c r="AB37" s="245">
        <f>(1+Drivers!$N33)^INT((AB$3-1)/12)  *  Drivers!$M33  *  AB14</f>
        <v>19.126406249999995</v>
      </c>
      <c r="AC37" s="245">
        <f>(1+Drivers!$N33)^INT((AC$3-1)/12)  *  Drivers!$M33  *  AC14</f>
        <v>19.126406249999995</v>
      </c>
      <c r="AD37" s="245">
        <f>(1+Drivers!$N33)^INT((AD$3-1)/12)  *  Drivers!$M33  *  AD14</f>
        <v>19.126406249999995</v>
      </c>
      <c r="AE37" s="245">
        <f>(1+Drivers!$N33)^INT((AE$3-1)/12)  *  Drivers!$M33  *  AE14</f>
        <v>19.126406249999995</v>
      </c>
      <c r="AF37" s="245">
        <f>(1+Drivers!$N33)^INT((AF$3-1)/12)  *  Drivers!$M33  *  AF14</f>
        <v>19.126406249999995</v>
      </c>
      <c r="AG37" s="245">
        <f>(1+Drivers!$N33)^INT((AG$3-1)/12)  *  Drivers!$M33  *  AG14</f>
        <v>19.126406249999995</v>
      </c>
      <c r="AH37" s="301">
        <f>(1+Drivers!$N33)^INT((AH$3-1)/12)  *  Drivers!$M33  *  AH14</f>
        <v>19.126406249999995</v>
      </c>
      <c r="AI37" s="60">
        <f>(1+Drivers!$N33)^INT((AI$3-1)/12)  *  Drivers!$M33  *  AI14</f>
        <v>19.510368855468737</v>
      </c>
      <c r="AJ37" s="245">
        <f>(1+Drivers!$N33)^INT((AJ$3-1)/12)  *  Drivers!$M33  *  AJ14</f>
        <v>19.510368855468737</v>
      </c>
      <c r="AK37" s="245">
        <f>(1+Drivers!$N33)^INT((AK$3-1)/12)  *  Drivers!$M33  *  AK14</f>
        <v>19.510368855468737</v>
      </c>
      <c r="AL37" s="245">
        <f>(1+Drivers!$N33)^INT((AL$3-1)/12)  *  Drivers!$M33  *  AL14</f>
        <v>19.510368855468737</v>
      </c>
      <c r="AM37" s="245">
        <f>(1+Drivers!$N33)^INT((AM$3-1)/12)  *  Drivers!$M33  *  AM14</f>
        <v>19.510368855468737</v>
      </c>
      <c r="AN37" s="245">
        <f>(1+Drivers!$N33)^INT((AN$3-1)/12)  *  Drivers!$M33  *  AN14</f>
        <v>19.510368855468737</v>
      </c>
      <c r="AO37" s="245">
        <f>(1+Drivers!$N33)^INT((AO$3-1)/12)  *  Drivers!$M33  *  AO14</f>
        <v>19.510368855468737</v>
      </c>
      <c r="AP37" s="245">
        <f>(1+Drivers!$N33)^INT((AP$3-1)/12)  *  Drivers!$M33  *  AP14</f>
        <v>19.510368855468737</v>
      </c>
      <c r="AQ37" s="245">
        <f>(1+Drivers!$N33)^INT((AQ$3-1)/12)  *  Drivers!$M33  *  AQ14</f>
        <v>19.510368855468737</v>
      </c>
      <c r="AR37" s="245">
        <f>(1+Drivers!$N33)^INT((AR$3-1)/12)  *  Drivers!$M33  *  AR14</f>
        <v>19.510368855468737</v>
      </c>
      <c r="AS37" s="245">
        <f>(1+Drivers!$N33)^INT((AS$3-1)/12)  *  Drivers!$M33  *  AS14</f>
        <v>19.510368855468737</v>
      </c>
      <c r="AT37" s="301">
        <f>(1+Drivers!$N33)^INT((AT$3-1)/12)  *  Drivers!$M33  *  AT14</f>
        <v>19.510368855468737</v>
      </c>
      <c r="AU37" s="60">
        <f>(1+Drivers!$N33)^INT((AU$3-1)/12)  *  Drivers!$M33  *  AU14</f>
        <v>19.902039510242272</v>
      </c>
      <c r="AV37" s="245">
        <f>(1+Drivers!$N33)^INT((AV$3-1)/12)  *  Drivers!$M33  *  AV14</f>
        <v>19.902039510242272</v>
      </c>
      <c r="AW37" s="245">
        <f>(1+Drivers!$N33)^INT((AW$3-1)/12)  *  Drivers!$M33  *  AW14</f>
        <v>19.902039510242272</v>
      </c>
      <c r="AX37" s="245">
        <f>(1+Drivers!$N33)^INT((AX$3-1)/12)  *  Drivers!$M33  *  AX14</f>
        <v>19.902039510242272</v>
      </c>
      <c r="AY37" s="245">
        <f>(1+Drivers!$N33)^INT((AY$3-1)/12)  *  Drivers!$M33  *  AY14</f>
        <v>19.902039510242272</v>
      </c>
      <c r="AZ37" s="245">
        <f>(1+Drivers!$N33)^INT((AZ$3-1)/12)  *  Drivers!$M33  *  AZ14</f>
        <v>19.902039510242272</v>
      </c>
      <c r="BA37" s="245">
        <f>(1+Drivers!$N33)^INT((BA$3-1)/12)  *  Drivers!$M33  *  BA14</f>
        <v>19.902039510242272</v>
      </c>
      <c r="BB37" s="245">
        <f>(1+Drivers!$N33)^INT((BB$3-1)/12)  *  Drivers!$M33  *  BB14</f>
        <v>19.902039510242272</v>
      </c>
      <c r="BC37" s="245">
        <f>(1+Drivers!$N33)^INT((BC$3-1)/12)  *  Drivers!$M33  *  BC14</f>
        <v>19.902039510242272</v>
      </c>
      <c r="BD37" s="245">
        <f>(1+Drivers!$N33)^INT((BD$3-1)/12)  *  Drivers!$M33  *  BD14</f>
        <v>19.902039510242272</v>
      </c>
      <c r="BE37" s="245">
        <f>(1+Drivers!$N33)^INT((BE$3-1)/12)  *  Drivers!$M33  *  BE14</f>
        <v>19.902039510242272</v>
      </c>
      <c r="BF37" s="301">
        <f>(1+Drivers!$N33)^INT((BF$3-1)/12)  *  Drivers!$M33  *  BF14</f>
        <v>19.902039510242272</v>
      </c>
      <c r="BG37" s="60">
        <f>(1+Drivers!$N33)^INT((BG$3-1)/12)  *  Drivers!$M33  *  BG14</f>
        <v>20.301572953410375</v>
      </c>
      <c r="BH37" s="245">
        <f>(1+Drivers!$N33)^INT((BH$3-1)/12)  *  Drivers!$M33  *  BH14</f>
        <v>20.301572953410375</v>
      </c>
      <c r="BI37" s="245">
        <f>(1+Drivers!$N33)^INT((BI$3-1)/12)  *  Drivers!$M33  *  BI14</f>
        <v>20.301572953410375</v>
      </c>
      <c r="BJ37" s="245">
        <f>(1+Drivers!$N33)^INT((BJ$3-1)/12)  *  Drivers!$M33  *  BJ14</f>
        <v>20.301572953410375</v>
      </c>
      <c r="BK37" s="245">
        <f>(1+Drivers!$N33)^INT((BK$3-1)/12)  *  Drivers!$M33  *  BK14</f>
        <v>20.301572953410375</v>
      </c>
      <c r="BL37" s="245">
        <f>(1+Drivers!$N33)^INT((BL$3-1)/12)  *  Drivers!$M33  *  BL14</f>
        <v>20.301572953410375</v>
      </c>
      <c r="BM37" s="245">
        <f>(1+Drivers!$N33)^INT((BM$3-1)/12)  *  Drivers!$M33  *  BM14</f>
        <v>20.301572953410375</v>
      </c>
      <c r="BN37" s="245">
        <f>(1+Drivers!$N33)^INT((BN$3-1)/12)  *  Drivers!$M33  *  BN14</f>
        <v>20.301572953410375</v>
      </c>
      <c r="BO37" s="245">
        <f>(1+Drivers!$N33)^INT((BO$3-1)/12)  *  Drivers!$M33  *  BO14</f>
        <v>20.301572953410375</v>
      </c>
      <c r="BP37" s="245">
        <f>(1+Drivers!$N33)^INT((BP$3-1)/12)  *  Drivers!$M33  *  BP14</f>
        <v>20.301572953410375</v>
      </c>
      <c r="BQ37" s="245">
        <f>(1+Drivers!$N33)^INT((BQ$3-1)/12)  *  Drivers!$M33  *  BQ14</f>
        <v>20.301572953410375</v>
      </c>
      <c r="BR37" s="301">
        <f>(1+Drivers!$N33)^INT((BR$3-1)/12)  *  Drivers!$M33  *  BR14</f>
        <v>20.301572953410375</v>
      </c>
      <c r="BS37" s="46"/>
      <c r="BT37" s="318"/>
      <c r="BU37" s="50"/>
      <c r="BW37" s="46"/>
    </row>
    <row r="38" spans="1:75" hidden="1" x14ac:dyDescent="0.25">
      <c r="B38" s="291" t="str">
        <f>Drivers!$D$34</f>
        <v>Product 10</v>
      </c>
      <c r="C38" s="46"/>
      <c r="D38" s="46"/>
      <c r="E38" s="64">
        <f t="shared" si="14"/>
        <v>99.999999999999986</v>
      </c>
      <c r="F38" s="64">
        <f t="shared" si="15"/>
        <v>103.02000000000004</v>
      </c>
      <c r="G38" s="64">
        <f t="shared" si="16"/>
        <v>106.13120400000001</v>
      </c>
      <c r="H38" s="64">
        <f t="shared" si="17"/>
        <v>109.3363663608</v>
      </c>
      <c r="I38" s="64">
        <f t="shared" si="18"/>
        <v>112.63832462489619</v>
      </c>
      <c r="K38" s="65">
        <f>(1+Drivers!$N34)^INT((K$3-1)/12)  *  Drivers!$M34  *  K15</f>
        <v>8.3333333333333339</v>
      </c>
      <c r="L38" s="252">
        <f>(1+Drivers!$N34)^INT((L$3-1)/12)  *  Drivers!$M34  *  L15</f>
        <v>8.3333333333333339</v>
      </c>
      <c r="M38" s="252">
        <f>(1+Drivers!$N34)^INT((M$3-1)/12)  *  Drivers!$M34  *  M15</f>
        <v>8.3333333333333339</v>
      </c>
      <c r="N38" s="252">
        <f>(1+Drivers!$N34)^INT((N$3-1)/12)  *  Drivers!$M34  *  N15</f>
        <v>8.3333333333333339</v>
      </c>
      <c r="O38" s="252">
        <f>(1+Drivers!$N34)^INT((O$3-1)/12)  *  Drivers!$M34  *  O15</f>
        <v>8.3333333333333339</v>
      </c>
      <c r="P38" s="252">
        <f>(1+Drivers!$N34)^INT((P$3-1)/12)  *  Drivers!$M34  *  P15</f>
        <v>8.3333333333333339</v>
      </c>
      <c r="Q38" s="252">
        <f>(1+Drivers!$N34)^INT((Q$3-1)/12)  *  Drivers!$M34  *  Q15</f>
        <v>8.3333333333333339</v>
      </c>
      <c r="R38" s="252">
        <f>(1+Drivers!$N34)^INT((R$3-1)/12)  *  Drivers!$M34  *  R15</f>
        <v>8.3333333333333339</v>
      </c>
      <c r="S38" s="252">
        <f>(1+Drivers!$N34)^INT((S$3-1)/12)  *  Drivers!$M34  *  S15</f>
        <v>8.3333333333333339</v>
      </c>
      <c r="T38" s="252">
        <f>(1+Drivers!$N34)^INT((T$3-1)/12)  *  Drivers!$M34  *  T15</f>
        <v>8.3333333333333339</v>
      </c>
      <c r="U38" s="252">
        <f>(1+Drivers!$N34)^INT((U$3-1)/12)  *  Drivers!$M34  *  U15</f>
        <v>8.3333333333333339</v>
      </c>
      <c r="V38" s="302">
        <f>(1+Drivers!$N34)^INT((V$3-1)/12)  *  Drivers!$M34  *  V15</f>
        <v>8.3333333333333339</v>
      </c>
      <c r="W38" s="65">
        <f>(1+Drivers!$N34)^INT((W$3-1)/12)  *  Drivers!$M34  *  W15</f>
        <v>8.5850000000000009</v>
      </c>
      <c r="X38" s="252">
        <f>(1+Drivers!$N34)^INT((X$3-1)/12)  *  Drivers!$M34  *  X15</f>
        <v>8.5850000000000009</v>
      </c>
      <c r="Y38" s="252">
        <f>(1+Drivers!$N34)^INT((Y$3-1)/12)  *  Drivers!$M34  *  Y15</f>
        <v>8.5850000000000009</v>
      </c>
      <c r="Z38" s="252">
        <f>(1+Drivers!$N34)^INT((Z$3-1)/12)  *  Drivers!$M34  *  Z15</f>
        <v>8.5850000000000009</v>
      </c>
      <c r="AA38" s="252">
        <f>(1+Drivers!$N34)^INT((AA$3-1)/12)  *  Drivers!$M34  *  AA15</f>
        <v>8.5850000000000009</v>
      </c>
      <c r="AB38" s="252">
        <f>(1+Drivers!$N34)^INT((AB$3-1)/12)  *  Drivers!$M34  *  AB15</f>
        <v>8.5850000000000009</v>
      </c>
      <c r="AC38" s="252">
        <f>(1+Drivers!$N34)^INT((AC$3-1)/12)  *  Drivers!$M34  *  AC15</f>
        <v>8.5850000000000009</v>
      </c>
      <c r="AD38" s="252">
        <f>(1+Drivers!$N34)^INT((AD$3-1)/12)  *  Drivers!$M34  *  AD15</f>
        <v>8.5850000000000009</v>
      </c>
      <c r="AE38" s="252">
        <f>(1+Drivers!$N34)^INT((AE$3-1)/12)  *  Drivers!$M34  *  AE15</f>
        <v>8.5850000000000009</v>
      </c>
      <c r="AF38" s="252">
        <f>(1+Drivers!$N34)^INT((AF$3-1)/12)  *  Drivers!$M34  *  AF15</f>
        <v>8.5850000000000009</v>
      </c>
      <c r="AG38" s="252">
        <f>(1+Drivers!$N34)^INT((AG$3-1)/12)  *  Drivers!$M34  *  AG15</f>
        <v>8.5850000000000009</v>
      </c>
      <c r="AH38" s="302">
        <f>(1+Drivers!$N34)^INT((AH$3-1)/12)  *  Drivers!$M34  *  AH15</f>
        <v>8.5850000000000009</v>
      </c>
      <c r="AI38" s="65">
        <f>(1+Drivers!$N34)^INT((AI$3-1)/12)  *  Drivers!$M34  *  AI15</f>
        <v>8.8442670000000003</v>
      </c>
      <c r="AJ38" s="252">
        <f>(1+Drivers!$N34)^INT((AJ$3-1)/12)  *  Drivers!$M34  *  AJ15</f>
        <v>8.8442670000000003</v>
      </c>
      <c r="AK38" s="252">
        <f>(1+Drivers!$N34)^INT((AK$3-1)/12)  *  Drivers!$M34  *  AK15</f>
        <v>8.8442670000000003</v>
      </c>
      <c r="AL38" s="252">
        <f>(1+Drivers!$N34)^INT((AL$3-1)/12)  *  Drivers!$M34  *  AL15</f>
        <v>8.8442670000000003</v>
      </c>
      <c r="AM38" s="252">
        <f>(1+Drivers!$N34)^INT((AM$3-1)/12)  *  Drivers!$M34  *  AM15</f>
        <v>8.8442670000000003</v>
      </c>
      <c r="AN38" s="252">
        <f>(1+Drivers!$N34)^INT((AN$3-1)/12)  *  Drivers!$M34  *  AN15</f>
        <v>8.8442670000000003</v>
      </c>
      <c r="AO38" s="252">
        <f>(1+Drivers!$N34)^INT((AO$3-1)/12)  *  Drivers!$M34  *  AO15</f>
        <v>8.8442670000000003</v>
      </c>
      <c r="AP38" s="252">
        <f>(1+Drivers!$N34)^INT((AP$3-1)/12)  *  Drivers!$M34  *  AP15</f>
        <v>8.8442670000000003</v>
      </c>
      <c r="AQ38" s="252">
        <f>(1+Drivers!$N34)^INT((AQ$3-1)/12)  *  Drivers!$M34  *  AQ15</f>
        <v>8.8442670000000003</v>
      </c>
      <c r="AR38" s="252">
        <f>(1+Drivers!$N34)^INT((AR$3-1)/12)  *  Drivers!$M34  *  AR15</f>
        <v>8.8442670000000003</v>
      </c>
      <c r="AS38" s="252">
        <f>(1+Drivers!$N34)^INT((AS$3-1)/12)  *  Drivers!$M34  *  AS15</f>
        <v>8.8442670000000003</v>
      </c>
      <c r="AT38" s="302">
        <f>(1+Drivers!$N34)^INT((AT$3-1)/12)  *  Drivers!$M34  *  AT15</f>
        <v>8.8442670000000003</v>
      </c>
      <c r="AU38" s="65">
        <f>(1+Drivers!$N34)^INT((AU$3-1)/12)  *  Drivers!$M34  *  AU15</f>
        <v>9.1113638633999994</v>
      </c>
      <c r="AV38" s="252">
        <f>(1+Drivers!$N34)^INT((AV$3-1)/12)  *  Drivers!$M34  *  AV15</f>
        <v>9.1113638633999994</v>
      </c>
      <c r="AW38" s="252">
        <f>(1+Drivers!$N34)^INT((AW$3-1)/12)  *  Drivers!$M34  *  AW15</f>
        <v>9.1113638633999994</v>
      </c>
      <c r="AX38" s="252">
        <f>(1+Drivers!$N34)^INT((AX$3-1)/12)  *  Drivers!$M34  *  AX15</f>
        <v>9.1113638633999994</v>
      </c>
      <c r="AY38" s="252">
        <f>(1+Drivers!$N34)^INT((AY$3-1)/12)  *  Drivers!$M34  *  AY15</f>
        <v>9.1113638633999994</v>
      </c>
      <c r="AZ38" s="252">
        <f>(1+Drivers!$N34)^INT((AZ$3-1)/12)  *  Drivers!$M34  *  AZ15</f>
        <v>9.1113638633999994</v>
      </c>
      <c r="BA38" s="252">
        <f>(1+Drivers!$N34)^INT((BA$3-1)/12)  *  Drivers!$M34  *  BA15</f>
        <v>9.1113638633999994</v>
      </c>
      <c r="BB38" s="252">
        <f>(1+Drivers!$N34)^INT((BB$3-1)/12)  *  Drivers!$M34  *  BB15</f>
        <v>9.1113638633999994</v>
      </c>
      <c r="BC38" s="252">
        <f>(1+Drivers!$N34)^INT((BC$3-1)/12)  *  Drivers!$M34  *  BC15</f>
        <v>9.1113638633999994</v>
      </c>
      <c r="BD38" s="252">
        <f>(1+Drivers!$N34)^INT((BD$3-1)/12)  *  Drivers!$M34  *  BD15</f>
        <v>9.1113638633999994</v>
      </c>
      <c r="BE38" s="252">
        <f>(1+Drivers!$N34)^INT((BE$3-1)/12)  *  Drivers!$M34  *  BE15</f>
        <v>9.1113638633999994</v>
      </c>
      <c r="BF38" s="302">
        <f>(1+Drivers!$N34)^INT((BF$3-1)/12)  *  Drivers!$M34  *  BF15</f>
        <v>9.1113638633999994</v>
      </c>
      <c r="BG38" s="65">
        <f>(1+Drivers!$N34)^INT((BG$3-1)/12)  *  Drivers!$M34  *  BG15</f>
        <v>9.3865270520746815</v>
      </c>
      <c r="BH38" s="252">
        <f>(1+Drivers!$N34)^INT((BH$3-1)/12)  *  Drivers!$M34  *  BH15</f>
        <v>9.3865270520746815</v>
      </c>
      <c r="BI38" s="252">
        <f>(1+Drivers!$N34)^INT((BI$3-1)/12)  *  Drivers!$M34  *  BI15</f>
        <v>9.3865270520746815</v>
      </c>
      <c r="BJ38" s="252">
        <f>(1+Drivers!$N34)^INT((BJ$3-1)/12)  *  Drivers!$M34  *  BJ15</f>
        <v>9.3865270520746815</v>
      </c>
      <c r="BK38" s="252">
        <f>(1+Drivers!$N34)^INT((BK$3-1)/12)  *  Drivers!$M34  *  BK15</f>
        <v>9.3865270520746815</v>
      </c>
      <c r="BL38" s="252">
        <f>(1+Drivers!$N34)^INT((BL$3-1)/12)  *  Drivers!$M34  *  BL15</f>
        <v>9.3865270520746815</v>
      </c>
      <c r="BM38" s="252">
        <f>(1+Drivers!$N34)^INT((BM$3-1)/12)  *  Drivers!$M34  *  BM15</f>
        <v>9.3865270520746815</v>
      </c>
      <c r="BN38" s="252">
        <f>(1+Drivers!$N34)^INT((BN$3-1)/12)  *  Drivers!$M34  *  BN15</f>
        <v>9.3865270520746815</v>
      </c>
      <c r="BO38" s="252">
        <f>(1+Drivers!$N34)^INT((BO$3-1)/12)  *  Drivers!$M34  *  BO15</f>
        <v>9.3865270520746815</v>
      </c>
      <c r="BP38" s="252">
        <f>(1+Drivers!$N34)^INT((BP$3-1)/12)  *  Drivers!$M34  *  BP15</f>
        <v>9.3865270520746815</v>
      </c>
      <c r="BQ38" s="252">
        <f>(1+Drivers!$N34)^INT((BQ$3-1)/12)  *  Drivers!$M34  *  BQ15</f>
        <v>9.3865270520746815</v>
      </c>
      <c r="BR38" s="302">
        <f>(1+Drivers!$N34)^INT((BR$3-1)/12)  *  Drivers!$M34  *  BR15</f>
        <v>9.3865270520746815</v>
      </c>
      <c r="BS38" s="46"/>
      <c r="BT38" s="318"/>
      <c r="BU38" s="50"/>
      <c r="BW38" s="46"/>
    </row>
    <row r="39" spans="1:75" s="319" customFormat="1" x14ac:dyDescent="0.25">
      <c r="B39" s="320" t="s">
        <v>16</v>
      </c>
      <c r="E39" s="320">
        <f t="shared" si="14"/>
        <v>4000.0000000000005</v>
      </c>
      <c r="F39" s="320">
        <f t="shared" si="15"/>
        <v>4102.0687500000004</v>
      </c>
      <c r="G39" s="320">
        <f>SUM(AI39:AT39)</f>
        <v>4206.8439464062494</v>
      </c>
      <c r="H39" s="320">
        <f>SUM(AU39:BF39)</f>
        <v>4314.3997751011029</v>
      </c>
      <c r="I39" s="320">
        <f>SUM(BG39:BR39)</f>
        <v>4424.8125108384238</v>
      </c>
      <c r="J39" s="321"/>
      <c r="K39" s="319">
        <f t="shared" ref="K39:AP39" si="19">SUM(K29:K38)</f>
        <v>333.33333333333331</v>
      </c>
      <c r="L39" s="319">
        <f t="shared" si="19"/>
        <v>333.33333333333331</v>
      </c>
      <c r="M39" s="319">
        <f t="shared" si="19"/>
        <v>333.33333333333331</v>
      </c>
      <c r="N39" s="319">
        <f t="shared" si="19"/>
        <v>333.33333333333331</v>
      </c>
      <c r="O39" s="319">
        <f t="shared" si="19"/>
        <v>333.33333333333331</v>
      </c>
      <c r="P39" s="319">
        <f t="shared" si="19"/>
        <v>333.33333333333331</v>
      </c>
      <c r="Q39" s="319">
        <f t="shared" si="19"/>
        <v>333.33333333333331</v>
      </c>
      <c r="R39" s="319">
        <f t="shared" si="19"/>
        <v>333.33333333333331</v>
      </c>
      <c r="S39" s="319">
        <f t="shared" si="19"/>
        <v>333.33333333333331</v>
      </c>
      <c r="T39" s="319">
        <f t="shared" si="19"/>
        <v>333.33333333333331</v>
      </c>
      <c r="U39" s="319">
        <f t="shared" si="19"/>
        <v>333.33333333333331</v>
      </c>
      <c r="V39" s="320">
        <f t="shared" si="19"/>
        <v>333.33333333333331</v>
      </c>
      <c r="W39" s="319">
        <f t="shared" si="19"/>
        <v>341.83906249999995</v>
      </c>
      <c r="X39" s="319">
        <f t="shared" si="19"/>
        <v>341.83906249999995</v>
      </c>
      <c r="Y39" s="319">
        <f t="shared" si="19"/>
        <v>341.83906249999995</v>
      </c>
      <c r="Z39" s="319">
        <f t="shared" si="19"/>
        <v>341.83906249999995</v>
      </c>
      <c r="AA39" s="319">
        <f t="shared" si="19"/>
        <v>341.83906249999995</v>
      </c>
      <c r="AB39" s="319">
        <f t="shared" si="19"/>
        <v>341.83906249999995</v>
      </c>
      <c r="AC39" s="319">
        <f t="shared" si="19"/>
        <v>341.83906249999995</v>
      </c>
      <c r="AD39" s="319">
        <f t="shared" si="19"/>
        <v>341.83906249999995</v>
      </c>
      <c r="AE39" s="319">
        <f t="shared" si="19"/>
        <v>341.83906249999995</v>
      </c>
      <c r="AF39" s="319">
        <f t="shared" si="19"/>
        <v>341.83906249999995</v>
      </c>
      <c r="AG39" s="319">
        <f t="shared" si="19"/>
        <v>341.83906249999995</v>
      </c>
      <c r="AH39" s="320">
        <f t="shared" si="19"/>
        <v>341.83906249999995</v>
      </c>
      <c r="AI39" s="319">
        <f t="shared" si="19"/>
        <v>350.57032886718747</v>
      </c>
      <c r="AJ39" s="319">
        <f t="shared" si="19"/>
        <v>350.57032886718747</v>
      </c>
      <c r="AK39" s="319">
        <f t="shared" si="19"/>
        <v>350.57032886718747</v>
      </c>
      <c r="AL39" s="319">
        <f t="shared" si="19"/>
        <v>350.57032886718747</v>
      </c>
      <c r="AM39" s="319">
        <f t="shared" si="19"/>
        <v>350.57032886718747</v>
      </c>
      <c r="AN39" s="319">
        <f t="shared" si="19"/>
        <v>350.57032886718747</v>
      </c>
      <c r="AO39" s="319">
        <f t="shared" si="19"/>
        <v>350.57032886718747</v>
      </c>
      <c r="AP39" s="319">
        <f t="shared" si="19"/>
        <v>350.57032886718747</v>
      </c>
      <c r="AQ39" s="319">
        <f t="shared" ref="AQ39:BR39" si="20">SUM(AQ29:AQ38)</f>
        <v>350.57032886718747</v>
      </c>
      <c r="AR39" s="319">
        <f t="shared" si="20"/>
        <v>350.57032886718747</v>
      </c>
      <c r="AS39" s="319">
        <f t="shared" si="20"/>
        <v>350.57032886718747</v>
      </c>
      <c r="AT39" s="320">
        <f t="shared" si="20"/>
        <v>350.57032886718747</v>
      </c>
      <c r="AU39" s="319">
        <f t="shared" si="20"/>
        <v>359.53331459175865</v>
      </c>
      <c r="AV39" s="319">
        <f t="shared" si="20"/>
        <v>359.53331459175865</v>
      </c>
      <c r="AW39" s="319">
        <f t="shared" si="20"/>
        <v>359.53331459175865</v>
      </c>
      <c r="AX39" s="319">
        <f t="shared" si="20"/>
        <v>359.53331459175865</v>
      </c>
      <c r="AY39" s="319">
        <f t="shared" si="20"/>
        <v>359.53331459175865</v>
      </c>
      <c r="AZ39" s="319">
        <f t="shared" si="20"/>
        <v>359.53331459175865</v>
      </c>
      <c r="BA39" s="319">
        <f t="shared" si="20"/>
        <v>359.53331459175865</v>
      </c>
      <c r="BB39" s="319">
        <f t="shared" si="20"/>
        <v>359.53331459175865</v>
      </c>
      <c r="BC39" s="319">
        <f t="shared" si="20"/>
        <v>359.53331459175865</v>
      </c>
      <c r="BD39" s="319">
        <f t="shared" si="20"/>
        <v>359.53331459175865</v>
      </c>
      <c r="BE39" s="319">
        <f t="shared" si="20"/>
        <v>359.53331459175865</v>
      </c>
      <c r="BF39" s="320">
        <f t="shared" si="20"/>
        <v>359.53331459175865</v>
      </c>
      <c r="BG39" s="319">
        <f t="shared" si="20"/>
        <v>368.73437590320202</v>
      </c>
      <c r="BH39" s="319">
        <f t="shared" si="20"/>
        <v>368.73437590320202</v>
      </c>
      <c r="BI39" s="319">
        <f t="shared" si="20"/>
        <v>368.73437590320202</v>
      </c>
      <c r="BJ39" s="319">
        <f t="shared" si="20"/>
        <v>368.73437590320202</v>
      </c>
      <c r="BK39" s="319">
        <f t="shared" si="20"/>
        <v>368.73437590320202</v>
      </c>
      <c r="BL39" s="319">
        <f t="shared" si="20"/>
        <v>368.73437590320202</v>
      </c>
      <c r="BM39" s="319">
        <f t="shared" si="20"/>
        <v>368.73437590320202</v>
      </c>
      <c r="BN39" s="319">
        <f t="shared" si="20"/>
        <v>368.73437590320202</v>
      </c>
      <c r="BO39" s="319">
        <f t="shared" si="20"/>
        <v>368.73437590320202</v>
      </c>
      <c r="BP39" s="319">
        <f t="shared" si="20"/>
        <v>368.73437590320202</v>
      </c>
      <c r="BQ39" s="319">
        <f t="shared" si="20"/>
        <v>368.73437590320202</v>
      </c>
      <c r="BR39" s="320">
        <f t="shared" si="20"/>
        <v>368.73437590320202</v>
      </c>
      <c r="BU39" s="322"/>
      <c r="BV39" s="322"/>
    </row>
    <row r="40" spans="1:75" ht="6" customHeight="1" x14ac:dyDescent="0.25">
      <c r="C40" s="46"/>
      <c r="D40" s="46"/>
      <c r="E40" s="50"/>
      <c r="F40" s="50"/>
      <c r="G40" s="50"/>
      <c r="H40" s="50"/>
      <c r="I40" s="50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50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50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50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50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50"/>
      <c r="BS40" s="46"/>
      <c r="BT40" s="50"/>
      <c r="BU40" s="50"/>
      <c r="BW40" s="46"/>
    </row>
    <row r="41" spans="1:75" x14ac:dyDescent="0.25">
      <c r="B41" s="317" t="str">
        <f>Drivers!R25</f>
        <v>Executive</v>
      </c>
      <c r="C41" s="46"/>
      <c r="D41" s="46"/>
      <c r="E41" s="53">
        <f t="shared" ref="E41:E50" si="21">SUM(K41:V41)</f>
        <v>129.99999999999997</v>
      </c>
      <c r="F41" s="53">
        <f t="shared" ref="F41:F50" si="22">SUM(W41:AH41)</f>
        <v>131.95000000000002</v>
      </c>
      <c r="G41" s="53">
        <f t="shared" ref="G41:G50" si="23">SUM(AI41:AT41)</f>
        <v>133.92925</v>
      </c>
      <c r="H41" s="53">
        <f t="shared" ref="H41:H50" si="24">SUM(AU41:BF41)</f>
        <v>135.93818874999994</v>
      </c>
      <c r="I41" s="53">
        <f t="shared" ref="I41:I50" si="25">SUM(BG41:BR41)</f>
        <v>137.97726158124996</v>
      </c>
      <c r="K41" s="54">
        <f>Drivers!$T25*Drivers!$U25/12*(1+Drivers!$V25)^INT((K$3-1)/12)*(1+SalaryLoad)</f>
        <v>10.833333333333334</v>
      </c>
      <c r="L41" s="237">
        <f>Drivers!$T25*Drivers!$U25/12*(1+Drivers!$V25)^INT((L$3-1)/12)*(1+SalaryLoad)</f>
        <v>10.833333333333334</v>
      </c>
      <c r="M41" s="237">
        <f>Drivers!$T25*Drivers!$U25/12*(1+Drivers!$V25)^INT((M$3-1)/12)*(1+SalaryLoad)</f>
        <v>10.833333333333334</v>
      </c>
      <c r="N41" s="237">
        <f>Drivers!$T25*Drivers!$U25/12*(1+Drivers!$V25)^INT((N$3-1)/12)*(1+SalaryLoad)</f>
        <v>10.833333333333334</v>
      </c>
      <c r="O41" s="237">
        <f>Drivers!$T25*Drivers!$U25/12*(1+Drivers!$V25)^INT((O$3-1)/12)*(1+SalaryLoad)</f>
        <v>10.833333333333334</v>
      </c>
      <c r="P41" s="237">
        <f>Drivers!$T25*Drivers!$U25/12*(1+Drivers!$V25)^INT((P$3-1)/12)*(1+SalaryLoad)</f>
        <v>10.833333333333334</v>
      </c>
      <c r="Q41" s="237">
        <f>Drivers!$T25*Drivers!$U25/12*(1+Drivers!$V25)^INT((Q$3-1)/12)*(1+SalaryLoad)</f>
        <v>10.833333333333334</v>
      </c>
      <c r="R41" s="237">
        <f>Drivers!$T25*Drivers!$U25/12*(1+Drivers!$V25)^INT((R$3-1)/12)*(1+SalaryLoad)</f>
        <v>10.833333333333334</v>
      </c>
      <c r="S41" s="237">
        <f>Drivers!$T25*Drivers!$U25/12*(1+Drivers!$V25)^INT((S$3-1)/12)*(1+SalaryLoad)</f>
        <v>10.833333333333334</v>
      </c>
      <c r="T41" s="237">
        <f>Drivers!$T25*Drivers!$U25/12*(1+Drivers!$V25)^INT((T$3-1)/12)*(1+SalaryLoad)</f>
        <v>10.833333333333334</v>
      </c>
      <c r="U41" s="237">
        <f>Drivers!$T25*Drivers!$U25/12*(1+Drivers!$V25)^INT((U$3-1)/12)*(1+SalaryLoad)</f>
        <v>10.833333333333334</v>
      </c>
      <c r="V41" s="308">
        <f>Drivers!$T25*Drivers!$U25/12*(1+Drivers!$V25)^INT((V$3-1)/12)*(1+SalaryLoad)</f>
        <v>10.833333333333334</v>
      </c>
      <c r="W41" s="54">
        <f>Drivers!$T25*Drivers!$U25/12*(1+Drivers!$V25)^INT((W$3-1)/12)*(1+SalaryLoad)</f>
        <v>10.995833333333335</v>
      </c>
      <c r="X41" s="237">
        <f>Drivers!$T25*Drivers!$U25/12*(1+Drivers!$V25)^INT((X$3-1)/12)*(1+SalaryLoad)</f>
        <v>10.995833333333335</v>
      </c>
      <c r="Y41" s="237">
        <f>Drivers!$T25*Drivers!$U25/12*(1+Drivers!$V25)^INT((Y$3-1)/12)*(1+SalaryLoad)</f>
        <v>10.995833333333335</v>
      </c>
      <c r="Z41" s="237">
        <f>Drivers!$T25*Drivers!$U25/12*(1+Drivers!$V25)^INT((Z$3-1)/12)*(1+SalaryLoad)</f>
        <v>10.995833333333335</v>
      </c>
      <c r="AA41" s="237">
        <f>Drivers!$T25*Drivers!$U25/12*(1+Drivers!$V25)^INT((AA$3-1)/12)*(1+SalaryLoad)</f>
        <v>10.995833333333335</v>
      </c>
      <c r="AB41" s="237">
        <f>Drivers!$T25*Drivers!$U25/12*(1+Drivers!$V25)^INT((AB$3-1)/12)*(1+SalaryLoad)</f>
        <v>10.995833333333335</v>
      </c>
      <c r="AC41" s="237">
        <f>Drivers!$T25*Drivers!$U25/12*(1+Drivers!$V25)^INT((AC$3-1)/12)*(1+SalaryLoad)</f>
        <v>10.995833333333335</v>
      </c>
      <c r="AD41" s="237">
        <f>Drivers!$T25*Drivers!$U25/12*(1+Drivers!$V25)^INT((AD$3-1)/12)*(1+SalaryLoad)</f>
        <v>10.995833333333335</v>
      </c>
      <c r="AE41" s="237">
        <f>Drivers!$T25*Drivers!$U25/12*(1+Drivers!$V25)^INT((AE$3-1)/12)*(1+SalaryLoad)</f>
        <v>10.995833333333335</v>
      </c>
      <c r="AF41" s="237">
        <f>Drivers!$T25*Drivers!$U25/12*(1+Drivers!$V25)^INT((AF$3-1)/12)*(1+SalaryLoad)</f>
        <v>10.995833333333335</v>
      </c>
      <c r="AG41" s="237">
        <f>Drivers!$T25*Drivers!$U25/12*(1+Drivers!$V25)^INT((AG$3-1)/12)*(1+SalaryLoad)</f>
        <v>10.995833333333335</v>
      </c>
      <c r="AH41" s="308">
        <f>Drivers!$T25*Drivers!$U25/12*(1+Drivers!$V25)^INT((AH$3-1)/12)*(1+SalaryLoad)</f>
        <v>10.995833333333335</v>
      </c>
      <c r="AI41" s="54">
        <f>Drivers!$T25*Drivers!$U25/12*(1+Drivers!$V25)^INT((AI$3-1)/12)*(1+SalaryLoad)</f>
        <v>11.160770833333332</v>
      </c>
      <c r="AJ41" s="237">
        <f>Drivers!$T25*Drivers!$U25/12*(1+Drivers!$V25)^INT((AJ$3-1)/12)*(1+SalaryLoad)</f>
        <v>11.160770833333332</v>
      </c>
      <c r="AK41" s="237">
        <f>Drivers!$T25*Drivers!$U25/12*(1+Drivers!$V25)^INT((AK$3-1)/12)*(1+SalaryLoad)</f>
        <v>11.160770833333332</v>
      </c>
      <c r="AL41" s="237">
        <f>Drivers!$T25*Drivers!$U25/12*(1+Drivers!$V25)^INT((AL$3-1)/12)*(1+SalaryLoad)</f>
        <v>11.160770833333332</v>
      </c>
      <c r="AM41" s="237">
        <f>Drivers!$T25*Drivers!$U25/12*(1+Drivers!$V25)^INT((AM$3-1)/12)*(1+SalaryLoad)</f>
        <v>11.160770833333332</v>
      </c>
      <c r="AN41" s="237">
        <f>Drivers!$T25*Drivers!$U25/12*(1+Drivers!$V25)^INT((AN$3-1)/12)*(1+SalaryLoad)</f>
        <v>11.160770833333332</v>
      </c>
      <c r="AO41" s="237">
        <f>Drivers!$T25*Drivers!$U25/12*(1+Drivers!$V25)^INT((AO$3-1)/12)*(1+SalaryLoad)</f>
        <v>11.160770833333332</v>
      </c>
      <c r="AP41" s="237">
        <f>Drivers!$T25*Drivers!$U25/12*(1+Drivers!$V25)^INT((AP$3-1)/12)*(1+SalaryLoad)</f>
        <v>11.160770833333332</v>
      </c>
      <c r="AQ41" s="237">
        <f>Drivers!$T25*Drivers!$U25/12*(1+Drivers!$V25)^INT((AQ$3-1)/12)*(1+SalaryLoad)</f>
        <v>11.160770833333332</v>
      </c>
      <c r="AR41" s="237">
        <f>Drivers!$T25*Drivers!$U25/12*(1+Drivers!$V25)^INT((AR$3-1)/12)*(1+SalaryLoad)</f>
        <v>11.160770833333332</v>
      </c>
      <c r="AS41" s="237">
        <f>Drivers!$T25*Drivers!$U25/12*(1+Drivers!$V25)^INT((AS$3-1)/12)*(1+SalaryLoad)</f>
        <v>11.160770833333332</v>
      </c>
      <c r="AT41" s="308">
        <f>Drivers!$T25*Drivers!$U25/12*(1+Drivers!$V25)^INT((AT$3-1)/12)*(1+SalaryLoad)</f>
        <v>11.160770833333332</v>
      </c>
      <c r="AU41" s="54">
        <f>Drivers!$T25*Drivers!$U25/12*(1+Drivers!$V25)^INT((AU$3-1)/12)*(1+SalaryLoad)</f>
        <v>11.328182395833331</v>
      </c>
      <c r="AV41" s="237">
        <f>Drivers!$T25*Drivers!$U25/12*(1+Drivers!$V25)^INT((AV$3-1)/12)*(1+SalaryLoad)</f>
        <v>11.328182395833331</v>
      </c>
      <c r="AW41" s="237">
        <f>Drivers!$T25*Drivers!$U25/12*(1+Drivers!$V25)^INT((AW$3-1)/12)*(1+SalaryLoad)</f>
        <v>11.328182395833331</v>
      </c>
      <c r="AX41" s="237">
        <f>Drivers!$T25*Drivers!$U25/12*(1+Drivers!$V25)^INT((AX$3-1)/12)*(1+SalaryLoad)</f>
        <v>11.328182395833331</v>
      </c>
      <c r="AY41" s="237">
        <f>Drivers!$T25*Drivers!$U25/12*(1+Drivers!$V25)^INT((AY$3-1)/12)*(1+SalaryLoad)</f>
        <v>11.328182395833331</v>
      </c>
      <c r="AZ41" s="237">
        <f>Drivers!$T25*Drivers!$U25/12*(1+Drivers!$V25)^INT((AZ$3-1)/12)*(1+SalaryLoad)</f>
        <v>11.328182395833331</v>
      </c>
      <c r="BA41" s="237">
        <f>Drivers!$T25*Drivers!$U25/12*(1+Drivers!$V25)^INT((BA$3-1)/12)*(1+SalaryLoad)</f>
        <v>11.328182395833331</v>
      </c>
      <c r="BB41" s="237">
        <f>Drivers!$T25*Drivers!$U25/12*(1+Drivers!$V25)^INT((BB$3-1)/12)*(1+SalaryLoad)</f>
        <v>11.328182395833331</v>
      </c>
      <c r="BC41" s="237">
        <f>Drivers!$T25*Drivers!$U25/12*(1+Drivers!$V25)^INT((BC$3-1)/12)*(1+SalaryLoad)</f>
        <v>11.328182395833331</v>
      </c>
      <c r="BD41" s="237">
        <f>Drivers!$T25*Drivers!$U25/12*(1+Drivers!$V25)^INT((BD$3-1)/12)*(1+SalaryLoad)</f>
        <v>11.328182395833331</v>
      </c>
      <c r="BE41" s="237">
        <f>Drivers!$T25*Drivers!$U25/12*(1+Drivers!$V25)^INT((BE$3-1)/12)*(1+SalaryLoad)</f>
        <v>11.328182395833331</v>
      </c>
      <c r="BF41" s="308">
        <f>Drivers!$T25*Drivers!$U25/12*(1+Drivers!$V25)^INT((BF$3-1)/12)*(1+SalaryLoad)</f>
        <v>11.328182395833331</v>
      </c>
      <c r="BG41" s="54">
        <f>Drivers!$T25*Drivers!$U25/12*(1+Drivers!$V25)^INT((BG$3-1)/12)*(1+SalaryLoad)</f>
        <v>11.49810513177083</v>
      </c>
      <c r="BH41" s="237">
        <f>Drivers!$T25*Drivers!$U25/12*(1+Drivers!$V25)^INT((BH$3-1)/12)*(1+SalaryLoad)</f>
        <v>11.49810513177083</v>
      </c>
      <c r="BI41" s="237">
        <f>Drivers!$T25*Drivers!$U25/12*(1+Drivers!$V25)^INT((BI$3-1)/12)*(1+SalaryLoad)</f>
        <v>11.49810513177083</v>
      </c>
      <c r="BJ41" s="237">
        <f>Drivers!$T25*Drivers!$U25/12*(1+Drivers!$V25)^INT((BJ$3-1)/12)*(1+SalaryLoad)</f>
        <v>11.49810513177083</v>
      </c>
      <c r="BK41" s="237">
        <f>Drivers!$T25*Drivers!$U25/12*(1+Drivers!$V25)^INT((BK$3-1)/12)*(1+SalaryLoad)</f>
        <v>11.49810513177083</v>
      </c>
      <c r="BL41" s="237">
        <f>Drivers!$T25*Drivers!$U25/12*(1+Drivers!$V25)^INT((BL$3-1)/12)*(1+SalaryLoad)</f>
        <v>11.49810513177083</v>
      </c>
      <c r="BM41" s="237">
        <f>Drivers!$T25*Drivers!$U25/12*(1+Drivers!$V25)^INT((BM$3-1)/12)*(1+SalaryLoad)</f>
        <v>11.49810513177083</v>
      </c>
      <c r="BN41" s="237">
        <f>Drivers!$T25*Drivers!$U25/12*(1+Drivers!$V25)^INT((BN$3-1)/12)*(1+SalaryLoad)</f>
        <v>11.49810513177083</v>
      </c>
      <c r="BO41" s="237">
        <f>Drivers!$T25*Drivers!$U25/12*(1+Drivers!$V25)^INT((BO$3-1)/12)*(1+SalaryLoad)</f>
        <v>11.49810513177083</v>
      </c>
      <c r="BP41" s="237">
        <f>Drivers!$T25*Drivers!$U25/12*(1+Drivers!$V25)^INT((BP$3-1)/12)*(1+SalaryLoad)</f>
        <v>11.49810513177083</v>
      </c>
      <c r="BQ41" s="237">
        <f>Drivers!$T25*Drivers!$U25/12*(1+Drivers!$V25)^INT((BQ$3-1)/12)*(1+SalaryLoad)</f>
        <v>11.49810513177083</v>
      </c>
      <c r="BR41" s="308">
        <f>Drivers!$T25*Drivers!$U25/12*(1+Drivers!$V25)^INT((BR$3-1)/12)*(1+SalaryLoad)</f>
        <v>11.49810513177083</v>
      </c>
      <c r="BS41" s="46"/>
      <c r="BT41" s="318"/>
      <c r="BU41" s="50"/>
      <c r="BW41" s="46"/>
    </row>
    <row r="42" spans="1:75" x14ac:dyDescent="0.25">
      <c r="B42" s="290" t="str">
        <f>Drivers!R26</f>
        <v>Finance</v>
      </c>
      <c r="C42" s="46"/>
      <c r="D42" s="46"/>
      <c r="E42" s="59">
        <f t="shared" si="21"/>
        <v>247.00000000000009</v>
      </c>
      <c r="F42" s="59">
        <f t="shared" si="22"/>
        <v>249.46999999999994</v>
      </c>
      <c r="G42" s="59">
        <f t="shared" si="23"/>
        <v>251.96470000000008</v>
      </c>
      <c r="H42" s="59">
        <f t="shared" si="24"/>
        <v>254.48434700000004</v>
      </c>
      <c r="I42" s="59">
        <f t="shared" si="25"/>
        <v>257.02919047</v>
      </c>
      <c r="K42" s="60">
        <f>Drivers!$T26*Drivers!$U26/12*(1+Drivers!$V26)^INT((K$3-1)/12)*(1+SalaryLoad)</f>
        <v>20.583333333333336</v>
      </c>
      <c r="L42" s="245">
        <f>Drivers!$T26*Drivers!$U26/12*(1+Drivers!$V26)^INT((L$3-1)/12)*(1+SalaryLoad)</f>
        <v>20.583333333333336</v>
      </c>
      <c r="M42" s="245">
        <f>Drivers!$T26*Drivers!$U26/12*(1+Drivers!$V26)^INT((M$3-1)/12)*(1+SalaryLoad)</f>
        <v>20.583333333333336</v>
      </c>
      <c r="N42" s="245">
        <f>Drivers!$T26*Drivers!$U26/12*(1+Drivers!$V26)^INT((N$3-1)/12)*(1+SalaryLoad)</f>
        <v>20.583333333333336</v>
      </c>
      <c r="O42" s="245">
        <f>Drivers!$T26*Drivers!$U26/12*(1+Drivers!$V26)^INT((O$3-1)/12)*(1+SalaryLoad)</f>
        <v>20.583333333333336</v>
      </c>
      <c r="P42" s="245">
        <f>Drivers!$T26*Drivers!$U26/12*(1+Drivers!$V26)^INT((P$3-1)/12)*(1+SalaryLoad)</f>
        <v>20.583333333333336</v>
      </c>
      <c r="Q42" s="245">
        <f>Drivers!$T26*Drivers!$U26/12*(1+Drivers!$V26)^INT((Q$3-1)/12)*(1+SalaryLoad)</f>
        <v>20.583333333333336</v>
      </c>
      <c r="R42" s="245">
        <f>Drivers!$T26*Drivers!$U26/12*(1+Drivers!$V26)^INT((R$3-1)/12)*(1+SalaryLoad)</f>
        <v>20.583333333333336</v>
      </c>
      <c r="S42" s="245">
        <f>Drivers!$T26*Drivers!$U26/12*(1+Drivers!$V26)^INT((S$3-1)/12)*(1+SalaryLoad)</f>
        <v>20.583333333333336</v>
      </c>
      <c r="T42" s="245">
        <f>Drivers!$T26*Drivers!$U26/12*(1+Drivers!$V26)^INT((T$3-1)/12)*(1+SalaryLoad)</f>
        <v>20.583333333333336</v>
      </c>
      <c r="U42" s="245">
        <f>Drivers!$T26*Drivers!$U26/12*(1+Drivers!$V26)^INT((U$3-1)/12)*(1+SalaryLoad)</f>
        <v>20.583333333333336</v>
      </c>
      <c r="V42" s="301">
        <f>Drivers!$T26*Drivers!$U26/12*(1+Drivers!$V26)^INT((V$3-1)/12)*(1+SalaryLoad)</f>
        <v>20.583333333333336</v>
      </c>
      <c r="W42" s="60">
        <f>Drivers!$T26*Drivers!$U26/12*(1+Drivers!$V26)^INT((W$3-1)/12)*(1+SalaryLoad)</f>
        <v>20.789166666666667</v>
      </c>
      <c r="X42" s="245">
        <f>Drivers!$T26*Drivers!$U26/12*(1+Drivers!$V26)^INT((X$3-1)/12)*(1+SalaryLoad)</f>
        <v>20.789166666666667</v>
      </c>
      <c r="Y42" s="245">
        <f>Drivers!$T26*Drivers!$U26/12*(1+Drivers!$V26)^INT((Y$3-1)/12)*(1+SalaryLoad)</f>
        <v>20.789166666666667</v>
      </c>
      <c r="Z42" s="245">
        <f>Drivers!$T26*Drivers!$U26/12*(1+Drivers!$V26)^INT((Z$3-1)/12)*(1+SalaryLoad)</f>
        <v>20.789166666666667</v>
      </c>
      <c r="AA42" s="245">
        <f>Drivers!$T26*Drivers!$U26/12*(1+Drivers!$V26)^INT((AA$3-1)/12)*(1+SalaryLoad)</f>
        <v>20.789166666666667</v>
      </c>
      <c r="AB42" s="245">
        <f>Drivers!$T26*Drivers!$U26/12*(1+Drivers!$V26)^INT((AB$3-1)/12)*(1+SalaryLoad)</f>
        <v>20.789166666666667</v>
      </c>
      <c r="AC42" s="245">
        <f>Drivers!$T26*Drivers!$U26/12*(1+Drivers!$V26)^INT((AC$3-1)/12)*(1+SalaryLoad)</f>
        <v>20.789166666666667</v>
      </c>
      <c r="AD42" s="245">
        <f>Drivers!$T26*Drivers!$U26/12*(1+Drivers!$V26)^INT((AD$3-1)/12)*(1+SalaryLoad)</f>
        <v>20.789166666666667</v>
      </c>
      <c r="AE42" s="245">
        <f>Drivers!$T26*Drivers!$U26/12*(1+Drivers!$V26)^INT((AE$3-1)/12)*(1+SalaryLoad)</f>
        <v>20.789166666666667</v>
      </c>
      <c r="AF42" s="245">
        <f>Drivers!$T26*Drivers!$U26/12*(1+Drivers!$V26)^INT((AF$3-1)/12)*(1+SalaryLoad)</f>
        <v>20.789166666666667</v>
      </c>
      <c r="AG42" s="245">
        <f>Drivers!$T26*Drivers!$U26/12*(1+Drivers!$V26)^INT((AG$3-1)/12)*(1+SalaryLoad)</f>
        <v>20.789166666666667</v>
      </c>
      <c r="AH42" s="301">
        <f>Drivers!$T26*Drivers!$U26/12*(1+Drivers!$V26)^INT((AH$3-1)/12)*(1+SalaryLoad)</f>
        <v>20.789166666666667</v>
      </c>
      <c r="AI42" s="60">
        <f>Drivers!$T26*Drivers!$U26/12*(1+Drivers!$V26)^INT((AI$3-1)/12)*(1+SalaryLoad)</f>
        <v>20.997058333333335</v>
      </c>
      <c r="AJ42" s="245">
        <f>Drivers!$T26*Drivers!$U26/12*(1+Drivers!$V26)^INT((AJ$3-1)/12)*(1+SalaryLoad)</f>
        <v>20.997058333333335</v>
      </c>
      <c r="AK42" s="245">
        <f>Drivers!$T26*Drivers!$U26/12*(1+Drivers!$V26)^INT((AK$3-1)/12)*(1+SalaryLoad)</f>
        <v>20.997058333333335</v>
      </c>
      <c r="AL42" s="245">
        <f>Drivers!$T26*Drivers!$U26/12*(1+Drivers!$V26)^INT((AL$3-1)/12)*(1+SalaryLoad)</f>
        <v>20.997058333333335</v>
      </c>
      <c r="AM42" s="245">
        <f>Drivers!$T26*Drivers!$U26/12*(1+Drivers!$V26)^INT((AM$3-1)/12)*(1+SalaryLoad)</f>
        <v>20.997058333333335</v>
      </c>
      <c r="AN42" s="245">
        <f>Drivers!$T26*Drivers!$U26/12*(1+Drivers!$V26)^INT((AN$3-1)/12)*(1+SalaryLoad)</f>
        <v>20.997058333333335</v>
      </c>
      <c r="AO42" s="245">
        <f>Drivers!$T26*Drivers!$U26/12*(1+Drivers!$V26)^INT((AO$3-1)/12)*(1+SalaryLoad)</f>
        <v>20.997058333333335</v>
      </c>
      <c r="AP42" s="245">
        <f>Drivers!$T26*Drivers!$U26/12*(1+Drivers!$V26)^INT((AP$3-1)/12)*(1+SalaryLoad)</f>
        <v>20.997058333333335</v>
      </c>
      <c r="AQ42" s="245">
        <f>Drivers!$T26*Drivers!$U26/12*(1+Drivers!$V26)^INT((AQ$3-1)/12)*(1+SalaryLoad)</f>
        <v>20.997058333333335</v>
      </c>
      <c r="AR42" s="245">
        <f>Drivers!$T26*Drivers!$U26/12*(1+Drivers!$V26)^INT((AR$3-1)/12)*(1+SalaryLoad)</f>
        <v>20.997058333333335</v>
      </c>
      <c r="AS42" s="245">
        <f>Drivers!$T26*Drivers!$U26/12*(1+Drivers!$V26)^INT((AS$3-1)/12)*(1+SalaryLoad)</f>
        <v>20.997058333333335</v>
      </c>
      <c r="AT42" s="301">
        <f>Drivers!$T26*Drivers!$U26/12*(1+Drivers!$V26)^INT((AT$3-1)/12)*(1+SalaryLoad)</f>
        <v>20.997058333333335</v>
      </c>
      <c r="AU42" s="60">
        <f>Drivers!$T26*Drivers!$U26/12*(1+Drivers!$V26)^INT((AU$3-1)/12)*(1+SalaryLoad)</f>
        <v>21.207028916666669</v>
      </c>
      <c r="AV42" s="245">
        <f>Drivers!$T26*Drivers!$U26/12*(1+Drivers!$V26)^INT((AV$3-1)/12)*(1+SalaryLoad)</f>
        <v>21.207028916666669</v>
      </c>
      <c r="AW42" s="245">
        <f>Drivers!$T26*Drivers!$U26/12*(1+Drivers!$V26)^INT((AW$3-1)/12)*(1+SalaryLoad)</f>
        <v>21.207028916666669</v>
      </c>
      <c r="AX42" s="245">
        <f>Drivers!$T26*Drivers!$U26/12*(1+Drivers!$V26)^INT((AX$3-1)/12)*(1+SalaryLoad)</f>
        <v>21.207028916666669</v>
      </c>
      <c r="AY42" s="245">
        <f>Drivers!$T26*Drivers!$U26/12*(1+Drivers!$V26)^INT((AY$3-1)/12)*(1+SalaryLoad)</f>
        <v>21.207028916666669</v>
      </c>
      <c r="AZ42" s="245">
        <f>Drivers!$T26*Drivers!$U26/12*(1+Drivers!$V26)^INT((AZ$3-1)/12)*(1+SalaryLoad)</f>
        <v>21.207028916666669</v>
      </c>
      <c r="BA42" s="245">
        <f>Drivers!$T26*Drivers!$U26/12*(1+Drivers!$V26)^INT((BA$3-1)/12)*(1+SalaryLoad)</f>
        <v>21.207028916666669</v>
      </c>
      <c r="BB42" s="245">
        <f>Drivers!$T26*Drivers!$U26/12*(1+Drivers!$V26)^INT((BB$3-1)/12)*(1+SalaryLoad)</f>
        <v>21.207028916666669</v>
      </c>
      <c r="BC42" s="245">
        <f>Drivers!$T26*Drivers!$U26/12*(1+Drivers!$V26)^INT((BC$3-1)/12)*(1+SalaryLoad)</f>
        <v>21.207028916666669</v>
      </c>
      <c r="BD42" s="245">
        <f>Drivers!$T26*Drivers!$U26/12*(1+Drivers!$V26)^INT((BD$3-1)/12)*(1+SalaryLoad)</f>
        <v>21.207028916666669</v>
      </c>
      <c r="BE42" s="245">
        <f>Drivers!$T26*Drivers!$U26/12*(1+Drivers!$V26)^INT((BE$3-1)/12)*(1+SalaryLoad)</f>
        <v>21.207028916666669</v>
      </c>
      <c r="BF42" s="301">
        <f>Drivers!$T26*Drivers!$U26/12*(1+Drivers!$V26)^INT((BF$3-1)/12)*(1+SalaryLoad)</f>
        <v>21.207028916666669</v>
      </c>
      <c r="BG42" s="60">
        <f>Drivers!$T26*Drivers!$U26/12*(1+Drivers!$V26)^INT((BG$3-1)/12)*(1+SalaryLoad)</f>
        <v>21.419099205833334</v>
      </c>
      <c r="BH42" s="245">
        <f>Drivers!$T26*Drivers!$U26/12*(1+Drivers!$V26)^INT((BH$3-1)/12)*(1+SalaryLoad)</f>
        <v>21.419099205833334</v>
      </c>
      <c r="BI42" s="245">
        <f>Drivers!$T26*Drivers!$U26/12*(1+Drivers!$V26)^INT((BI$3-1)/12)*(1+SalaryLoad)</f>
        <v>21.419099205833334</v>
      </c>
      <c r="BJ42" s="245">
        <f>Drivers!$T26*Drivers!$U26/12*(1+Drivers!$V26)^INT((BJ$3-1)/12)*(1+SalaryLoad)</f>
        <v>21.419099205833334</v>
      </c>
      <c r="BK42" s="245">
        <f>Drivers!$T26*Drivers!$U26/12*(1+Drivers!$V26)^INT((BK$3-1)/12)*(1+SalaryLoad)</f>
        <v>21.419099205833334</v>
      </c>
      <c r="BL42" s="245">
        <f>Drivers!$T26*Drivers!$U26/12*(1+Drivers!$V26)^INT((BL$3-1)/12)*(1+SalaryLoad)</f>
        <v>21.419099205833334</v>
      </c>
      <c r="BM42" s="245">
        <f>Drivers!$T26*Drivers!$U26/12*(1+Drivers!$V26)^INT((BM$3-1)/12)*(1+SalaryLoad)</f>
        <v>21.419099205833334</v>
      </c>
      <c r="BN42" s="245">
        <f>Drivers!$T26*Drivers!$U26/12*(1+Drivers!$V26)^INT((BN$3-1)/12)*(1+SalaryLoad)</f>
        <v>21.419099205833334</v>
      </c>
      <c r="BO42" s="245">
        <f>Drivers!$T26*Drivers!$U26/12*(1+Drivers!$V26)^INT((BO$3-1)/12)*(1+SalaryLoad)</f>
        <v>21.419099205833334</v>
      </c>
      <c r="BP42" s="245">
        <f>Drivers!$T26*Drivers!$U26/12*(1+Drivers!$V26)^INT((BP$3-1)/12)*(1+SalaryLoad)</f>
        <v>21.419099205833334</v>
      </c>
      <c r="BQ42" s="245">
        <f>Drivers!$T26*Drivers!$U26/12*(1+Drivers!$V26)^INT((BQ$3-1)/12)*(1+SalaryLoad)</f>
        <v>21.419099205833334</v>
      </c>
      <c r="BR42" s="301">
        <f>Drivers!$T26*Drivers!$U26/12*(1+Drivers!$V26)^INT((BR$3-1)/12)*(1+SalaryLoad)</f>
        <v>21.419099205833334</v>
      </c>
      <c r="BS42" s="46"/>
      <c r="BT42" s="318"/>
      <c r="BU42" s="50"/>
      <c r="BW42" s="46"/>
    </row>
    <row r="43" spans="1:75" x14ac:dyDescent="0.25">
      <c r="A43" s="323"/>
      <c r="B43" s="290" t="str">
        <f>Drivers!R27</f>
        <v>Legal</v>
      </c>
      <c r="C43" s="46"/>
      <c r="D43" s="46"/>
      <c r="E43" s="59">
        <f t="shared" si="21"/>
        <v>117</v>
      </c>
      <c r="F43" s="59">
        <f t="shared" si="22"/>
        <v>117.58499999999999</v>
      </c>
      <c r="G43" s="59">
        <f t="shared" si="23"/>
        <v>118.17292499999995</v>
      </c>
      <c r="H43" s="59">
        <f t="shared" si="24"/>
        <v>118.76378962499996</v>
      </c>
      <c r="I43" s="59">
        <f t="shared" si="25"/>
        <v>119.35760857312489</v>
      </c>
      <c r="K43" s="60">
        <f>Drivers!$T27*Drivers!$U27/12*(1+Drivers!$V27)^INT((K$3-1)/12)*(1+SalaryLoad)</f>
        <v>9.75</v>
      </c>
      <c r="L43" s="245">
        <f>Drivers!$T27*Drivers!$U27/12*(1+Drivers!$V27)^INT((L$3-1)/12)*(1+SalaryLoad)</f>
        <v>9.75</v>
      </c>
      <c r="M43" s="245">
        <f>Drivers!$T27*Drivers!$U27/12*(1+Drivers!$V27)^INT((M$3-1)/12)*(1+SalaryLoad)</f>
        <v>9.75</v>
      </c>
      <c r="N43" s="245">
        <f>Drivers!$T27*Drivers!$U27/12*(1+Drivers!$V27)^INT((N$3-1)/12)*(1+SalaryLoad)</f>
        <v>9.75</v>
      </c>
      <c r="O43" s="245">
        <f>Drivers!$T27*Drivers!$U27/12*(1+Drivers!$V27)^INT((O$3-1)/12)*(1+SalaryLoad)</f>
        <v>9.75</v>
      </c>
      <c r="P43" s="245">
        <f>Drivers!$T27*Drivers!$U27/12*(1+Drivers!$V27)^INT((P$3-1)/12)*(1+SalaryLoad)</f>
        <v>9.75</v>
      </c>
      <c r="Q43" s="245">
        <f>Drivers!$T27*Drivers!$U27/12*(1+Drivers!$V27)^INT((Q$3-1)/12)*(1+SalaryLoad)</f>
        <v>9.75</v>
      </c>
      <c r="R43" s="245">
        <f>Drivers!$T27*Drivers!$U27/12*(1+Drivers!$V27)^INT((R$3-1)/12)*(1+SalaryLoad)</f>
        <v>9.75</v>
      </c>
      <c r="S43" s="245">
        <f>Drivers!$T27*Drivers!$U27/12*(1+Drivers!$V27)^INT((S$3-1)/12)*(1+SalaryLoad)</f>
        <v>9.75</v>
      </c>
      <c r="T43" s="245">
        <f>Drivers!$T27*Drivers!$U27/12*(1+Drivers!$V27)^INT((T$3-1)/12)*(1+SalaryLoad)</f>
        <v>9.75</v>
      </c>
      <c r="U43" s="245">
        <f>Drivers!$T27*Drivers!$U27/12*(1+Drivers!$V27)^INT((U$3-1)/12)*(1+SalaryLoad)</f>
        <v>9.75</v>
      </c>
      <c r="V43" s="301">
        <f>Drivers!$T27*Drivers!$U27/12*(1+Drivers!$V27)^INT((V$3-1)/12)*(1+SalaryLoad)</f>
        <v>9.75</v>
      </c>
      <c r="W43" s="60">
        <f>Drivers!$T27*Drivers!$U27/12*(1+Drivers!$V27)^INT((W$3-1)/12)*(1+SalaryLoad)</f>
        <v>9.7987500000000001</v>
      </c>
      <c r="X43" s="245">
        <f>Drivers!$T27*Drivers!$U27/12*(1+Drivers!$V27)^INT((X$3-1)/12)*(1+SalaryLoad)</f>
        <v>9.7987500000000001</v>
      </c>
      <c r="Y43" s="245">
        <f>Drivers!$T27*Drivers!$U27/12*(1+Drivers!$V27)^INT((Y$3-1)/12)*(1+SalaryLoad)</f>
        <v>9.7987500000000001</v>
      </c>
      <c r="Z43" s="245">
        <f>Drivers!$T27*Drivers!$U27/12*(1+Drivers!$V27)^INT((Z$3-1)/12)*(1+SalaryLoad)</f>
        <v>9.7987500000000001</v>
      </c>
      <c r="AA43" s="245">
        <f>Drivers!$T27*Drivers!$U27/12*(1+Drivers!$V27)^INT((AA$3-1)/12)*(1+SalaryLoad)</f>
        <v>9.7987500000000001</v>
      </c>
      <c r="AB43" s="245">
        <f>Drivers!$T27*Drivers!$U27/12*(1+Drivers!$V27)^INT((AB$3-1)/12)*(1+SalaryLoad)</f>
        <v>9.7987500000000001</v>
      </c>
      <c r="AC43" s="245">
        <f>Drivers!$T27*Drivers!$U27/12*(1+Drivers!$V27)^INT((AC$3-1)/12)*(1+SalaryLoad)</f>
        <v>9.7987500000000001</v>
      </c>
      <c r="AD43" s="245">
        <f>Drivers!$T27*Drivers!$U27/12*(1+Drivers!$V27)^INT((AD$3-1)/12)*(1+SalaryLoad)</f>
        <v>9.7987500000000001</v>
      </c>
      <c r="AE43" s="245">
        <f>Drivers!$T27*Drivers!$U27/12*(1+Drivers!$V27)^INT((AE$3-1)/12)*(1+SalaryLoad)</f>
        <v>9.7987500000000001</v>
      </c>
      <c r="AF43" s="245">
        <f>Drivers!$T27*Drivers!$U27/12*(1+Drivers!$V27)^INT((AF$3-1)/12)*(1+SalaryLoad)</f>
        <v>9.7987500000000001</v>
      </c>
      <c r="AG43" s="245">
        <f>Drivers!$T27*Drivers!$U27/12*(1+Drivers!$V27)^INT((AG$3-1)/12)*(1+SalaryLoad)</f>
        <v>9.7987500000000001</v>
      </c>
      <c r="AH43" s="301">
        <f>Drivers!$T27*Drivers!$U27/12*(1+Drivers!$V27)^INT((AH$3-1)/12)*(1+SalaryLoad)</f>
        <v>9.7987500000000001</v>
      </c>
      <c r="AI43" s="60">
        <f>Drivers!$T27*Drivers!$U27/12*(1+Drivers!$V27)^INT((AI$3-1)/12)*(1+SalaryLoad)</f>
        <v>9.8477437499999976</v>
      </c>
      <c r="AJ43" s="245">
        <f>Drivers!$T27*Drivers!$U27/12*(1+Drivers!$V27)^INT((AJ$3-1)/12)*(1+SalaryLoad)</f>
        <v>9.8477437499999976</v>
      </c>
      <c r="AK43" s="245">
        <f>Drivers!$T27*Drivers!$U27/12*(1+Drivers!$V27)^INT((AK$3-1)/12)*(1+SalaryLoad)</f>
        <v>9.8477437499999976</v>
      </c>
      <c r="AL43" s="245">
        <f>Drivers!$T27*Drivers!$U27/12*(1+Drivers!$V27)^INT((AL$3-1)/12)*(1+SalaryLoad)</f>
        <v>9.8477437499999976</v>
      </c>
      <c r="AM43" s="245">
        <f>Drivers!$T27*Drivers!$U27/12*(1+Drivers!$V27)^INT((AM$3-1)/12)*(1+SalaryLoad)</f>
        <v>9.8477437499999976</v>
      </c>
      <c r="AN43" s="245">
        <f>Drivers!$T27*Drivers!$U27/12*(1+Drivers!$V27)^INT((AN$3-1)/12)*(1+SalaryLoad)</f>
        <v>9.8477437499999976</v>
      </c>
      <c r="AO43" s="245">
        <f>Drivers!$T27*Drivers!$U27/12*(1+Drivers!$V27)^INT((AO$3-1)/12)*(1+SalaryLoad)</f>
        <v>9.8477437499999976</v>
      </c>
      <c r="AP43" s="245">
        <f>Drivers!$T27*Drivers!$U27/12*(1+Drivers!$V27)^INT((AP$3-1)/12)*(1+SalaryLoad)</f>
        <v>9.8477437499999976</v>
      </c>
      <c r="AQ43" s="245">
        <f>Drivers!$T27*Drivers!$U27/12*(1+Drivers!$V27)^INT((AQ$3-1)/12)*(1+SalaryLoad)</f>
        <v>9.8477437499999976</v>
      </c>
      <c r="AR43" s="245">
        <f>Drivers!$T27*Drivers!$U27/12*(1+Drivers!$V27)^INT((AR$3-1)/12)*(1+SalaryLoad)</f>
        <v>9.8477437499999976</v>
      </c>
      <c r="AS43" s="245">
        <f>Drivers!$T27*Drivers!$U27/12*(1+Drivers!$V27)^INT((AS$3-1)/12)*(1+SalaryLoad)</f>
        <v>9.8477437499999976</v>
      </c>
      <c r="AT43" s="301">
        <f>Drivers!$T27*Drivers!$U27/12*(1+Drivers!$V27)^INT((AT$3-1)/12)*(1+SalaryLoad)</f>
        <v>9.8477437499999976</v>
      </c>
      <c r="AU43" s="60">
        <f>Drivers!$T27*Drivers!$U27/12*(1+Drivers!$V27)^INT((AU$3-1)/12)*(1+SalaryLoad)</f>
        <v>9.8969824687499965</v>
      </c>
      <c r="AV43" s="245">
        <f>Drivers!$T27*Drivers!$U27/12*(1+Drivers!$V27)^INT((AV$3-1)/12)*(1+SalaryLoad)</f>
        <v>9.8969824687499965</v>
      </c>
      <c r="AW43" s="245">
        <f>Drivers!$T27*Drivers!$U27/12*(1+Drivers!$V27)^INT((AW$3-1)/12)*(1+SalaryLoad)</f>
        <v>9.8969824687499965</v>
      </c>
      <c r="AX43" s="245">
        <f>Drivers!$T27*Drivers!$U27/12*(1+Drivers!$V27)^INT((AX$3-1)/12)*(1+SalaryLoad)</f>
        <v>9.8969824687499965</v>
      </c>
      <c r="AY43" s="245">
        <f>Drivers!$T27*Drivers!$U27/12*(1+Drivers!$V27)^INT((AY$3-1)/12)*(1+SalaryLoad)</f>
        <v>9.8969824687499965</v>
      </c>
      <c r="AZ43" s="245">
        <f>Drivers!$T27*Drivers!$U27/12*(1+Drivers!$V27)^INT((AZ$3-1)/12)*(1+SalaryLoad)</f>
        <v>9.8969824687499965</v>
      </c>
      <c r="BA43" s="245">
        <f>Drivers!$T27*Drivers!$U27/12*(1+Drivers!$V27)^INT((BA$3-1)/12)*(1+SalaryLoad)</f>
        <v>9.8969824687499965</v>
      </c>
      <c r="BB43" s="245">
        <f>Drivers!$T27*Drivers!$U27/12*(1+Drivers!$V27)^INT((BB$3-1)/12)*(1+SalaryLoad)</f>
        <v>9.8969824687499965</v>
      </c>
      <c r="BC43" s="245">
        <f>Drivers!$T27*Drivers!$U27/12*(1+Drivers!$V27)^INT((BC$3-1)/12)*(1+SalaryLoad)</f>
        <v>9.8969824687499965</v>
      </c>
      <c r="BD43" s="245">
        <f>Drivers!$T27*Drivers!$U27/12*(1+Drivers!$V27)^INT((BD$3-1)/12)*(1+SalaryLoad)</f>
        <v>9.8969824687499965</v>
      </c>
      <c r="BE43" s="245">
        <f>Drivers!$T27*Drivers!$U27/12*(1+Drivers!$V27)^INT((BE$3-1)/12)*(1+SalaryLoad)</f>
        <v>9.8969824687499965</v>
      </c>
      <c r="BF43" s="301">
        <f>Drivers!$T27*Drivers!$U27/12*(1+Drivers!$V27)^INT((BF$3-1)/12)*(1+SalaryLoad)</f>
        <v>9.8969824687499965</v>
      </c>
      <c r="BG43" s="60">
        <f>Drivers!$T27*Drivers!$U27/12*(1+Drivers!$V27)^INT((BG$3-1)/12)*(1+SalaryLoad)</f>
        <v>9.9464673810937434</v>
      </c>
      <c r="BH43" s="245">
        <f>Drivers!$T27*Drivers!$U27/12*(1+Drivers!$V27)^INT((BH$3-1)/12)*(1+SalaryLoad)</f>
        <v>9.9464673810937434</v>
      </c>
      <c r="BI43" s="245">
        <f>Drivers!$T27*Drivers!$U27/12*(1+Drivers!$V27)^INT((BI$3-1)/12)*(1+SalaryLoad)</f>
        <v>9.9464673810937434</v>
      </c>
      <c r="BJ43" s="245">
        <f>Drivers!$T27*Drivers!$U27/12*(1+Drivers!$V27)^INT((BJ$3-1)/12)*(1+SalaryLoad)</f>
        <v>9.9464673810937434</v>
      </c>
      <c r="BK43" s="245">
        <f>Drivers!$T27*Drivers!$U27/12*(1+Drivers!$V27)^INT((BK$3-1)/12)*(1+SalaryLoad)</f>
        <v>9.9464673810937434</v>
      </c>
      <c r="BL43" s="245">
        <f>Drivers!$T27*Drivers!$U27/12*(1+Drivers!$V27)^INT((BL$3-1)/12)*(1+SalaryLoad)</f>
        <v>9.9464673810937434</v>
      </c>
      <c r="BM43" s="245">
        <f>Drivers!$T27*Drivers!$U27/12*(1+Drivers!$V27)^INT((BM$3-1)/12)*(1+SalaryLoad)</f>
        <v>9.9464673810937434</v>
      </c>
      <c r="BN43" s="245">
        <f>Drivers!$T27*Drivers!$U27/12*(1+Drivers!$V27)^INT((BN$3-1)/12)*(1+SalaryLoad)</f>
        <v>9.9464673810937434</v>
      </c>
      <c r="BO43" s="245">
        <f>Drivers!$T27*Drivers!$U27/12*(1+Drivers!$V27)^INT((BO$3-1)/12)*(1+SalaryLoad)</f>
        <v>9.9464673810937434</v>
      </c>
      <c r="BP43" s="245">
        <f>Drivers!$T27*Drivers!$U27/12*(1+Drivers!$V27)^INT((BP$3-1)/12)*(1+SalaryLoad)</f>
        <v>9.9464673810937434</v>
      </c>
      <c r="BQ43" s="245">
        <f>Drivers!$T27*Drivers!$U27/12*(1+Drivers!$V27)^INT((BQ$3-1)/12)*(1+SalaryLoad)</f>
        <v>9.9464673810937434</v>
      </c>
      <c r="BR43" s="301">
        <f>Drivers!$T27*Drivers!$U27/12*(1+Drivers!$V27)^INT((BR$3-1)/12)*(1+SalaryLoad)</f>
        <v>9.9464673810937434</v>
      </c>
      <c r="BS43" s="46"/>
      <c r="BT43" s="318"/>
      <c r="BU43" s="50"/>
      <c r="BW43" s="46"/>
    </row>
    <row r="44" spans="1:75" x14ac:dyDescent="0.25">
      <c r="B44" s="290" t="str">
        <f>Drivers!R28</f>
        <v>Operations</v>
      </c>
      <c r="C44" s="46"/>
      <c r="D44" s="46"/>
      <c r="E44" s="59">
        <f t="shared" si="21"/>
        <v>220.99999999999997</v>
      </c>
      <c r="F44" s="59">
        <f t="shared" si="22"/>
        <v>222.10499999999993</v>
      </c>
      <c r="G44" s="59">
        <f t="shared" si="23"/>
        <v>223.21552499999996</v>
      </c>
      <c r="H44" s="59">
        <f t="shared" si="24"/>
        <v>224.33160262499987</v>
      </c>
      <c r="I44" s="59">
        <f t="shared" si="25"/>
        <v>225.45326063812482</v>
      </c>
      <c r="K44" s="60">
        <f>Drivers!$T28*Drivers!$U28/12*(1+Drivers!$V28)^INT((K$3-1)/12)*(1+SalaryLoad)</f>
        <v>18.416666666666668</v>
      </c>
      <c r="L44" s="245">
        <f>Drivers!$T28*Drivers!$U28/12*(1+Drivers!$V28)^INT((L$3-1)/12)*(1+SalaryLoad)</f>
        <v>18.416666666666668</v>
      </c>
      <c r="M44" s="245">
        <f>Drivers!$T28*Drivers!$U28/12*(1+Drivers!$V28)^INT((M$3-1)/12)*(1+SalaryLoad)</f>
        <v>18.416666666666668</v>
      </c>
      <c r="N44" s="245">
        <f>Drivers!$T28*Drivers!$U28/12*(1+Drivers!$V28)^INT((N$3-1)/12)*(1+SalaryLoad)</f>
        <v>18.416666666666668</v>
      </c>
      <c r="O44" s="245">
        <f>Drivers!$T28*Drivers!$U28/12*(1+Drivers!$V28)^INT((O$3-1)/12)*(1+SalaryLoad)</f>
        <v>18.416666666666668</v>
      </c>
      <c r="P44" s="245">
        <f>Drivers!$T28*Drivers!$U28/12*(1+Drivers!$V28)^INT((P$3-1)/12)*(1+SalaryLoad)</f>
        <v>18.416666666666668</v>
      </c>
      <c r="Q44" s="245">
        <f>Drivers!$T28*Drivers!$U28/12*(1+Drivers!$V28)^INT((Q$3-1)/12)*(1+SalaryLoad)</f>
        <v>18.416666666666668</v>
      </c>
      <c r="R44" s="245">
        <f>Drivers!$T28*Drivers!$U28/12*(1+Drivers!$V28)^INT((R$3-1)/12)*(1+SalaryLoad)</f>
        <v>18.416666666666668</v>
      </c>
      <c r="S44" s="245">
        <f>Drivers!$T28*Drivers!$U28/12*(1+Drivers!$V28)^INT((S$3-1)/12)*(1+SalaryLoad)</f>
        <v>18.416666666666668</v>
      </c>
      <c r="T44" s="245">
        <f>Drivers!$T28*Drivers!$U28/12*(1+Drivers!$V28)^INT((T$3-1)/12)*(1+SalaryLoad)</f>
        <v>18.416666666666668</v>
      </c>
      <c r="U44" s="245">
        <f>Drivers!$T28*Drivers!$U28/12*(1+Drivers!$V28)^INT((U$3-1)/12)*(1+SalaryLoad)</f>
        <v>18.416666666666668</v>
      </c>
      <c r="V44" s="301">
        <f>Drivers!$T28*Drivers!$U28/12*(1+Drivers!$V28)^INT((V$3-1)/12)*(1+SalaryLoad)</f>
        <v>18.416666666666668</v>
      </c>
      <c r="W44" s="60">
        <f>Drivers!$T28*Drivers!$U28/12*(1+Drivers!$V28)^INT((W$3-1)/12)*(1+SalaryLoad)</f>
        <v>18.508749999999996</v>
      </c>
      <c r="X44" s="245">
        <f>Drivers!$T28*Drivers!$U28/12*(1+Drivers!$V28)^INT((X$3-1)/12)*(1+SalaryLoad)</f>
        <v>18.508749999999996</v>
      </c>
      <c r="Y44" s="245">
        <f>Drivers!$T28*Drivers!$U28/12*(1+Drivers!$V28)^INT((Y$3-1)/12)*(1+SalaryLoad)</f>
        <v>18.508749999999996</v>
      </c>
      <c r="Z44" s="245">
        <f>Drivers!$T28*Drivers!$U28/12*(1+Drivers!$V28)^INT((Z$3-1)/12)*(1+SalaryLoad)</f>
        <v>18.508749999999996</v>
      </c>
      <c r="AA44" s="245">
        <f>Drivers!$T28*Drivers!$U28/12*(1+Drivers!$V28)^INT((AA$3-1)/12)*(1+SalaryLoad)</f>
        <v>18.508749999999996</v>
      </c>
      <c r="AB44" s="245">
        <f>Drivers!$T28*Drivers!$U28/12*(1+Drivers!$V28)^INT((AB$3-1)/12)*(1+SalaryLoad)</f>
        <v>18.508749999999996</v>
      </c>
      <c r="AC44" s="245">
        <f>Drivers!$T28*Drivers!$U28/12*(1+Drivers!$V28)^INT((AC$3-1)/12)*(1+SalaryLoad)</f>
        <v>18.508749999999996</v>
      </c>
      <c r="AD44" s="245">
        <f>Drivers!$T28*Drivers!$U28/12*(1+Drivers!$V28)^INT((AD$3-1)/12)*(1+SalaryLoad)</f>
        <v>18.508749999999996</v>
      </c>
      <c r="AE44" s="245">
        <f>Drivers!$T28*Drivers!$U28/12*(1+Drivers!$V28)^INT((AE$3-1)/12)*(1+SalaryLoad)</f>
        <v>18.508749999999996</v>
      </c>
      <c r="AF44" s="245">
        <f>Drivers!$T28*Drivers!$U28/12*(1+Drivers!$V28)^INT((AF$3-1)/12)*(1+SalaryLoad)</f>
        <v>18.508749999999996</v>
      </c>
      <c r="AG44" s="245">
        <f>Drivers!$T28*Drivers!$U28/12*(1+Drivers!$V28)^INT((AG$3-1)/12)*(1+SalaryLoad)</f>
        <v>18.508749999999996</v>
      </c>
      <c r="AH44" s="301">
        <f>Drivers!$T28*Drivers!$U28/12*(1+Drivers!$V28)^INT((AH$3-1)/12)*(1+SalaryLoad)</f>
        <v>18.508749999999996</v>
      </c>
      <c r="AI44" s="60">
        <f>Drivers!$T28*Drivers!$U28/12*(1+Drivers!$V28)^INT((AI$3-1)/12)*(1+SalaryLoad)</f>
        <v>18.601293749999996</v>
      </c>
      <c r="AJ44" s="245">
        <f>Drivers!$T28*Drivers!$U28/12*(1+Drivers!$V28)^INT((AJ$3-1)/12)*(1+SalaryLoad)</f>
        <v>18.601293749999996</v>
      </c>
      <c r="AK44" s="245">
        <f>Drivers!$T28*Drivers!$U28/12*(1+Drivers!$V28)^INT((AK$3-1)/12)*(1+SalaryLoad)</f>
        <v>18.601293749999996</v>
      </c>
      <c r="AL44" s="245">
        <f>Drivers!$T28*Drivers!$U28/12*(1+Drivers!$V28)^INT((AL$3-1)/12)*(1+SalaryLoad)</f>
        <v>18.601293749999996</v>
      </c>
      <c r="AM44" s="245">
        <f>Drivers!$T28*Drivers!$U28/12*(1+Drivers!$V28)^INT((AM$3-1)/12)*(1+SalaryLoad)</f>
        <v>18.601293749999996</v>
      </c>
      <c r="AN44" s="245">
        <f>Drivers!$T28*Drivers!$U28/12*(1+Drivers!$V28)^INT((AN$3-1)/12)*(1+SalaryLoad)</f>
        <v>18.601293749999996</v>
      </c>
      <c r="AO44" s="245">
        <f>Drivers!$T28*Drivers!$U28/12*(1+Drivers!$V28)^INT((AO$3-1)/12)*(1+SalaryLoad)</f>
        <v>18.601293749999996</v>
      </c>
      <c r="AP44" s="245">
        <f>Drivers!$T28*Drivers!$U28/12*(1+Drivers!$V28)^INT((AP$3-1)/12)*(1+SalaryLoad)</f>
        <v>18.601293749999996</v>
      </c>
      <c r="AQ44" s="245">
        <f>Drivers!$T28*Drivers!$U28/12*(1+Drivers!$V28)^INT((AQ$3-1)/12)*(1+SalaryLoad)</f>
        <v>18.601293749999996</v>
      </c>
      <c r="AR44" s="245">
        <f>Drivers!$T28*Drivers!$U28/12*(1+Drivers!$V28)^INT((AR$3-1)/12)*(1+SalaryLoad)</f>
        <v>18.601293749999996</v>
      </c>
      <c r="AS44" s="245">
        <f>Drivers!$T28*Drivers!$U28/12*(1+Drivers!$V28)^INT((AS$3-1)/12)*(1+SalaryLoad)</f>
        <v>18.601293749999996</v>
      </c>
      <c r="AT44" s="301">
        <f>Drivers!$T28*Drivers!$U28/12*(1+Drivers!$V28)^INT((AT$3-1)/12)*(1+SalaryLoad)</f>
        <v>18.601293749999996</v>
      </c>
      <c r="AU44" s="60">
        <f>Drivers!$T28*Drivers!$U28/12*(1+Drivers!$V28)^INT((AU$3-1)/12)*(1+SalaryLoad)</f>
        <v>18.694300218749994</v>
      </c>
      <c r="AV44" s="245">
        <f>Drivers!$T28*Drivers!$U28/12*(1+Drivers!$V28)^INT((AV$3-1)/12)*(1+SalaryLoad)</f>
        <v>18.694300218749994</v>
      </c>
      <c r="AW44" s="245">
        <f>Drivers!$T28*Drivers!$U28/12*(1+Drivers!$V28)^INT((AW$3-1)/12)*(1+SalaryLoad)</f>
        <v>18.694300218749994</v>
      </c>
      <c r="AX44" s="245">
        <f>Drivers!$T28*Drivers!$U28/12*(1+Drivers!$V28)^INT((AX$3-1)/12)*(1+SalaryLoad)</f>
        <v>18.694300218749994</v>
      </c>
      <c r="AY44" s="245">
        <f>Drivers!$T28*Drivers!$U28/12*(1+Drivers!$V28)^INT((AY$3-1)/12)*(1+SalaryLoad)</f>
        <v>18.694300218749994</v>
      </c>
      <c r="AZ44" s="245">
        <f>Drivers!$T28*Drivers!$U28/12*(1+Drivers!$V28)^INT((AZ$3-1)/12)*(1+SalaryLoad)</f>
        <v>18.694300218749994</v>
      </c>
      <c r="BA44" s="245">
        <f>Drivers!$T28*Drivers!$U28/12*(1+Drivers!$V28)^INT((BA$3-1)/12)*(1+SalaryLoad)</f>
        <v>18.694300218749994</v>
      </c>
      <c r="BB44" s="245">
        <f>Drivers!$T28*Drivers!$U28/12*(1+Drivers!$V28)^INT((BB$3-1)/12)*(1+SalaryLoad)</f>
        <v>18.694300218749994</v>
      </c>
      <c r="BC44" s="245">
        <f>Drivers!$T28*Drivers!$U28/12*(1+Drivers!$V28)^INT((BC$3-1)/12)*(1+SalaryLoad)</f>
        <v>18.694300218749994</v>
      </c>
      <c r="BD44" s="245">
        <f>Drivers!$T28*Drivers!$U28/12*(1+Drivers!$V28)^INT((BD$3-1)/12)*(1+SalaryLoad)</f>
        <v>18.694300218749994</v>
      </c>
      <c r="BE44" s="245">
        <f>Drivers!$T28*Drivers!$U28/12*(1+Drivers!$V28)^INT((BE$3-1)/12)*(1+SalaryLoad)</f>
        <v>18.694300218749994</v>
      </c>
      <c r="BF44" s="301">
        <f>Drivers!$T28*Drivers!$U28/12*(1+Drivers!$V28)^INT((BF$3-1)/12)*(1+SalaryLoad)</f>
        <v>18.694300218749994</v>
      </c>
      <c r="BG44" s="60">
        <f>Drivers!$T28*Drivers!$U28/12*(1+Drivers!$V28)^INT((BG$3-1)/12)*(1+SalaryLoad)</f>
        <v>18.78777171984374</v>
      </c>
      <c r="BH44" s="245">
        <f>Drivers!$T28*Drivers!$U28/12*(1+Drivers!$V28)^INT((BH$3-1)/12)*(1+SalaryLoad)</f>
        <v>18.78777171984374</v>
      </c>
      <c r="BI44" s="245">
        <f>Drivers!$T28*Drivers!$U28/12*(1+Drivers!$V28)^INT((BI$3-1)/12)*(1+SalaryLoad)</f>
        <v>18.78777171984374</v>
      </c>
      <c r="BJ44" s="245">
        <f>Drivers!$T28*Drivers!$U28/12*(1+Drivers!$V28)^INT((BJ$3-1)/12)*(1+SalaryLoad)</f>
        <v>18.78777171984374</v>
      </c>
      <c r="BK44" s="245">
        <f>Drivers!$T28*Drivers!$U28/12*(1+Drivers!$V28)^INT((BK$3-1)/12)*(1+SalaryLoad)</f>
        <v>18.78777171984374</v>
      </c>
      <c r="BL44" s="245">
        <f>Drivers!$T28*Drivers!$U28/12*(1+Drivers!$V28)^INT((BL$3-1)/12)*(1+SalaryLoad)</f>
        <v>18.78777171984374</v>
      </c>
      <c r="BM44" s="245">
        <f>Drivers!$T28*Drivers!$U28/12*(1+Drivers!$V28)^INT((BM$3-1)/12)*(1+SalaryLoad)</f>
        <v>18.78777171984374</v>
      </c>
      <c r="BN44" s="245">
        <f>Drivers!$T28*Drivers!$U28/12*(1+Drivers!$V28)^INT((BN$3-1)/12)*(1+SalaryLoad)</f>
        <v>18.78777171984374</v>
      </c>
      <c r="BO44" s="245">
        <f>Drivers!$T28*Drivers!$U28/12*(1+Drivers!$V28)^INT((BO$3-1)/12)*(1+SalaryLoad)</f>
        <v>18.78777171984374</v>
      </c>
      <c r="BP44" s="245">
        <f>Drivers!$T28*Drivers!$U28/12*(1+Drivers!$V28)^INT((BP$3-1)/12)*(1+SalaryLoad)</f>
        <v>18.78777171984374</v>
      </c>
      <c r="BQ44" s="245">
        <f>Drivers!$T28*Drivers!$U28/12*(1+Drivers!$V28)^INT((BQ$3-1)/12)*(1+SalaryLoad)</f>
        <v>18.78777171984374</v>
      </c>
      <c r="BR44" s="301">
        <f>Drivers!$T28*Drivers!$U28/12*(1+Drivers!$V28)^INT((BR$3-1)/12)*(1+SalaryLoad)</f>
        <v>18.78777171984374</v>
      </c>
      <c r="BS44" s="46"/>
      <c r="BT44" s="318"/>
      <c r="BU44" s="50"/>
      <c r="BW44" s="46"/>
    </row>
    <row r="45" spans="1:75" x14ac:dyDescent="0.25">
      <c r="B45" s="290" t="str">
        <f>Drivers!R29</f>
        <v>HR</v>
      </c>
      <c r="C45" s="46"/>
      <c r="D45" s="46"/>
      <c r="E45" s="59">
        <f t="shared" si="21"/>
        <v>312</v>
      </c>
      <c r="F45" s="59">
        <f t="shared" si="22"/>
        <v>315.11999999999995</v>
      </c>
      <c r="G45" s="59">
        <f t="shared" si="23"/>
        <v>318.27120000000008</v>
      </c>
      <c r="H45" s="59">
        <f t="shared" si="24"/>
        <v>321.453912</v>
      </c>
      <c r="I45" s="59">
        <f t="shared" si="25"/>
        <v>324.6684511200001</v>
      </c>
      <c r="K45" s="60">
        <f>Drivers!$T29*Drivers!$U29/12*(1+Drivers!$V29)^INT((K$3-1)/12)*(1+SalaryLoad)</f>
        <v>26</v>
      </c>
      <c r="L45" s="245">
        <f>Drivers!$T29*Drivers!$U29/12*(1+Drivers!$V29)^INT((L$3-1)/12)*(1+SalaryLoad)</f>
        <v>26</v>
      </c>
      <c r="M45" s="245">
        <f>Drivers!$T29*Drivers!$U29/12*(1+Drivers!$V29)^INT((M$3-1)/12)*(1+SalaryLoad)</f>
        <v>26</v>
      </c>
      <c r="N45" s="245">
        <f>Drivers!$T29*Drivers!$U29/12*(1+Drivers!$V29)^INT((N$3-1)/12)*(1+SalaryLoad)</f>
        <v>26</v>
      </c>
      <c r="O45" s="245">
        <f>Drivers!$T29*Drivers!$U29/12*(1+Drivers!$V29)^INT((O$3-1)/12)*(1+SalaryLoad)</f>
        <v>26</v>
      </c>
      <c r="P45" s="245">
        <f>Drivers!$T29*Drivers!$U29/12*(1+Drivers!$V29)^INT((P$3-1)/12)*(1+SalaryLoad)</f>
        <v>26</v>
      </c>
      <c r="Q45" s="245">
        <f>Drivers!$T29*Drivers!$U29/12*(1+Drivers!$V29)^INT((Q$3-1)/12)*(1+SalaryLoad)</f>
        <v>26</v>
      </c>
      <c r="R45" s="245">
        <f>Drivers!$T29*Drivers!$U29/12*(1+Drivers!$V29)^INT((R$3-1)/12)*(1+SalaryLoad)</f>
        <v>26</v>
      </c>
      <c r="S45" s="245">
        <f>Drivers!$T29*Drivers!$U29/12*(1+Drivers!$V29)^INT((S$3-1)/12)*(1+SalaryLoad)</f>
        <v>26</v>
      </c>
      <c r="T45" s="245">
        <f>Drivers!$T29*Drivers!$U29/12*(1+Drivers!$V29)^INT((T$3-1)/12)*(1+SalaryLoad)</f>
        <v>26</v>
      </c>
      <c r="U45" s="245">
        <f>Drivers!$T29*Drivers!$U29/12*(1+Drivers!$V29)^INT((U$3-1)/12)*(1+SalaryLoad)</f>
        <v>26</v>
      </c>
      <c r="V45" s="301">
        <f>Drivers!$T29*Drivers!$U29/12*(1+Drivers!$V29)^INT((V$3-1)/12)*(1+SalaryLoad)</f>
        <v>26</v>
      </c>
      <c r="W45" s="60">
        <f>Drivers!$T29*Drivers!$U29/12*(1+Drivers!$V29)^INT((W$3-1)/12)*(1+SalaryLoad)</f>
        <v>26.26</v>
      </c>
      <c r="X45" s="245">
        <f>Drivers!$T29*Drivers!$U29/12*(1+Drivers!$V29)^INT((X$3-1)/12)*(1+SalaryLoad)</f>
        <v>26.26</v>
      </c>
      <c r="Y45" s="245">
        <f>Drivers!$T29*Drivers!$U29/12*(1+Drivers!$V29)^INT((Y$3-1)/12)*(1+SalaryLoad)</f>
        <v>26.26</v>
      </c>
      <c r="Z45" s="245">
        <f>Drivers!$T29*Drivers!$U29/12*(1+Drivers!$V29)^INT((Z$3-1)/12)*(1+SalaryLoad)</f>
        <v>26.26</v>
      </c>
      <c r="AA45" s="245">
        <f>Drivers!$T29*Drivers!$U29/12*(1+Drivers!$V29)^INT((AA$3-1)/12)*(1+SalaryLoad)</f>
        <v>26.26</v>
      </c>
      <c r="AB45" s="245">
        <f>Drivers!$T29*Drivers!$U29/12*(1+Drivers!$V29)^INT((AB$3-1)/12)*(1+SalaryLoad)</f>
        <v>26.26</v>
      </c>
      <c r="AC45" s="245">
        <f>Drivers!$T29*Drivers!$U29/12*(1+Drivers!$V29)^INT((AC$3-1)/12)*(1+SalaryLoad)</f>
        <v>26.26</v>
      </c>
      <c r="AD45" s="245">
        <f>Drivers!$T29*Drivers!$U29/12*(1+Drivers!$V29)^INT((AD$3-1)/12)*(1+SalaryLoad)</f>
        <v>26.26</v>
      </c>
      <c r="AE45" s="245">
        <f>Drivers!$T29*Drivers!$U29/12*(1+Drivers!$V29)^INT((AE$3-1)/12)*(1+SalaryLoad)</f>
        <v>26.26</v>
      </c>
      <c r="AF45" s="245">
        <f>Drivers!$T29*Drivers!$U29/12*(1+Drivers!$V29)^INT((AF$3-1)/12)*(1+SalaryLoad)</f>
        <v>26.26</v>
      </c>
      <c r="AG45" s="245">
        <f>Drivers!$T29*Drivers!$U29/12*(1+Drivers!$V29)^INT((AG$3-1)/12)*(1+SalaryLoad)</f>
        <v>26.26</v>
      </c>
      <c r="AH45" s="301">
        <f>Drivers!$T29*Drivers!$U29/12*(1+Drivers!$V29)^INT((AH$3-1)/12)*(1+SalaryLoad)</f>
        <v>26.26</v>
      </c>
      <c r="AI45" s="60">
        <f>Drivers!$T29*Drivers!$U29/12*(1+Drivers!$V29)^INT((AI$3-1)/12)*(1+SalaryLoad)</f>
        <v>26.522600000000001</v>
      </c>
      <c r="AJ45" s="245">
        <f>Drivers!$T29*Drivers!$U29/12*(1+Drivers!$V29)^INT((AJ$3-1)/12)*(1+SalaryLoad)</f>
        <v>26.522600000000001</v>
      </c>
      <c r="AK45" s="245">
        <f>Drivers!$T29*Drivers!$U29/12*(1+Drivers!$V29)^INT((AK$3-1)/12)*(1+SalaryLoad)</f>
        <v>26.522600000000001</v>
      </c>
      <c r="AL45" s="245">
        <f>Drivers!$T29*Drivers!$U29/12*(1+Drivers!$V29)^INT((AL$3-1)/12)*(1+SalaryLoad)</f>
        <v>26.522600000000001</v>
      </c>
      <c r="AM45" s="245">
        <f>Drivers!$T29*Drivers!$U29/12*(1+Drivers!$V29)^INT((AM$3-1)/12)*(1+SalaryLoad)</f>
        <v>26.522600000000001</v>
      </c>
      <c r="AN45" s="245">
        <f>Drivers!$T29*Drivers!$U29/12*(1+Drivers!$V29)^INT((AN$3-1)/12)*(1+SalaryLoad)</f>
        <v>26.522600000000001</v>
      </c>
      <c r="AO45" s="245">
        <f>Drivers!$T29*Drivers!$U29/12*(1+Drivers!$V29)^INT((AO$3-1)/12)*(1+SalaryLoad)</f>
        <v>26.522600000000001</v>
      </c>
      <c r="AP45" s="245">
        <f>Drivers!$T29*Drivers!$U29/12*(1+Drivers!$V29)^INT((AP$3-1)/12)*(1+SalaryLoad)</f>
        <v>26.522600000000001</v>
      </c>
      <c r="AQ45" s="245">
        <f>Drivers!$T29*Drivers!$U29/12*(1+Drivers!$V29)^INT((AQ$3-1)/12)*(1+SalaryLoad)</f>
        <v>26.522600000000001</v>
      </c>
      <c r="AR45" s="245">
        <f>Drivers!$T29*Drivers!$U29/12*(1+Drivers!$V29)^INT((AR$3-1)/12)*(1+SalaryLoad)</f>
        <v>26.522600000000001</v>
      </c>
      <c r="AS45" s="245">
        <f>Drivers!$T29*Drivers!$U29/12*(1+Drivers!$V29)^INT((AS$3-1)/12)*(1+SalaryLoad)</f>
        <v>26.522600000000001</v>
      </c>
      <c r="AT45" s="301">
        <f>Drivers!$T29*Drivers!$U29/12*(1+Drivers!$V29)^INT((AT$3-1)/12)*(1+SalaryLoad)</f>
        <v>26.522600000000001</v>
      </c>
      <c r="AU45" s="60">
        <f>Drivers!$T29*Drivers!$U29/12*(1+Drivers!$V29)^INT((AU$3-1)/12)*(1+SalaryLoad)</f>
        <v>26.787825999999999</v>
      </c>
      <c r="AV45" s="245">
        <f>Drivers!$T29*Drivers!$U29/12*(1+Drivers!$V29)^INT((AV$3-1)/12)*(1+SalaryLoad)</f>
        <v>26.787825999999999</v>
      </c>
      <c r="AW45" s="245">
        <f>Drivers!$T29*Drivers!$U29/12*(1+Drivers!$V29)^INT((AW$3-1)/12)*(1+SalaryLoad)</f>
        <v>26.787825999999999</v>
      </c>
      <c r="AX45" s="245">
        <f>Drivers!$T29*Drivers!$U29/12*(1+Drivers!$V29)^INT((AX$3-1)/12)*(1+SalaryLoad)</f>
        <v>26.787825999999999</v>
      </c>
      <c r="AY45" s="245">
        <f>Drivers!$T29*Drivers!$U29/12*(1+Drivers!$V29)^INT((AY$3-1)/12)*(1+SalaryLoad)</f>
        <v>26.787825999999999</v>
      </c>
      <c r="AZ45" s="245">
        <f>Drivers!$T29*Drivers!$U29/12*(1+Drivers!$V29)^INT((AZ$3-1)/12)*(1+SalaryLoad)</f>
        <v>26.787825999999999</v>
      </c>
      <c r="BA45" s="245">
        <f>Drivers!$T29*Drivers!$U29/12*(1+Drivers!$V29)^INT((BA$3-1)/12)*(1+SalaryLoad)</f>
        <v>26.787825999999999</v>
      </c>
      <c r="BB45" s="245">
        <f>Drivers!$T29*Drivers!$U29/12*(1+Drivers!$V29)^INT((BB$3-1)/12)*(1+SalaryLoad)</f>
        <v>26.787825999999999</v>
      </c>
      <c r="BC45" s="245">
        <f>Drivers!$T29*Drivers!$U29/12*(1+Drivers!$V29)^INT((BC$3-1)/12)*(1+SalaryLoad)</f>
        <v>26.787825999999999</v>
      </c>
      <c r="BD45" s="245">
        <f>Drivers!$T29*Drivers!$U29/12*(1+Drivers!$V29)^INT((BD$3-1)/12)*(1+SalaryLoad)</f>
        <v>26.787825999999999</v>
      </c>
      <c r="BE45" s="245">
        <f>Drivers!$T29*Drivers!$U29/12*(1+Drivers!$V29)^INT((BE$3-1)/12)*(1+SalaryLoad)</f>
        <v>26.787825999999999</v>
      </c>
      <c r="BF45" s="301">
        <f>Drivers!$T29*Drivers!$U29/12*(1+Drivers!$V29)^INT((BF$3-1)/12)*(1+SalaryLoad)</f>
        <v>26.787825999999999</v>
      </c>
      <c r="BG45" s="60">
        <f>Drivers!$T29*Drivers!$U29/12*(1+Drivers!$V29)^INT((BG$3-1)/12)*(1+SalaryLoad)</f>
        <v>27.055704260000002</v>
      </c>
      <c r="BH45" s="245">
        <f>Drivers!$T29*Drivers!$U29/12*(1+Drivers!$V29)^INT((BH$3-1)/12)*(1+SalaryLoad)</f>
        <v>27.055704260000002</v>
      </c>
      <c r="BI45" s="245">
        <f>Drivers!$T29*Drivers!$U29/12*(1+Drivers!$V29)^INT((BI$3-1)/12)*(1+SalaryLoad)</f>
        <v>27.055704260000002</v>
      </c>
      <c r="BJ45" s="245">
        <f>Drivers!$T29*Drivers!$U29/12*(1+Drivers!$V29)^INT((BJ$3-1)/12)*(1+SalaryLoad)</f>
        <v>27.055704260000002</v>
      </c>
      <c r="BK45" s="245">
        <f>Drivers!$T29*Drivers!$U29/12*(1+Drivers!$V29)^INT((BK$3-1)/12)*(1+SalaryLoad)</f>
        <v>27.055704260000002</v>
      </c>
      <c r="BL45" s="245">
        <f>Drivers!$T29*Drivers!$U29/12*(1+Drivers!$V29)^INT((BL$3-1)/12)*(1+SalaryLoad)</f>
        <v>27.055704260000002</v>
      </c>
      <c r="BM45" s="245">
        <f>Drivers!$T29*Drivers!$U29/12*(1+Drivers!$V29)^INT((BM$3-1)/12)*(1+SalaryLoad)</f>
        <v>27.055704260000002</v>
      </c>
      <c r="BN45" s="245">
        <f>Drivers!$T29*Drivers!$U29/12*(1+Drivers!$V29)^INT((BN$3-1)/12)*(1+SalaryLoad)</f>
        <v>27.055704260000002</v>
      </c>
      <c r="BO45" s="245">
        <f>Drivers!$T29*Drivers!$U29/12*(1+Drivers!$V29)^INT((BO$3-1)/12)*(1+SalaryLoad)</f>
        <v>27.055704260000002</v>
      </c>
      <c r="BP45" s="245">
        <f>Drivers!$T29*Drivers!$U29/12*(1+Drivers!$V29)^INT((BP$3-1)/12)*(1+SalaryLoad)</f>
        <v>27.055704260000002</v>
      </c>
      <c r="BQ45" s="245">
        <f>Drivers!$T29*Drivers!$U29/12*(1+Drivers!$V29)^INT((BQ$3-1)/12)*(1+SalaryLoad)</f>
        <v>27.055704260000002</v>
      </c>
      <c r="BR45" s="301">
        <f>Drivers!$T29*Drivers!$U29/12*(1+Drivers!$V29)^INT((BR$3-1)/12)*(1+SalaryLoad)</f>
        <v>27.055704260000002</v>
      </c>
      <c r="BS45" s="46"/>
      <c r="BT45" s="318"/>
      <c r="BU45" s="50"/>
      <c r="BW45" s="46"/>
    </row>
    <row r="46" spans="1:75" x14ac:dyDescent="0.25">
      <c r="B46" s="290" t="str">
        <f>Drivers!R30</f>
        <v>Tech</v>
      </c>
      <c r="C46" s="46"/>
      <c r="D46" s="46"/>
      <c r="E46" s="59">
        <f t="shared" si="21"/>
        <v>220.99999999999997</v>
      </c>
      <c r="F46" s="59">
        <f t="shared" si="22"/>
        <v>224.31499999999997</v>
      </c>
      <c r="G46" s="59">
        <f t="shared" si="23"/>
        <v>227.67972499999996</v>
      </c>
      <c r="H46" s="59">
        <f t="shared" si="24"/>
        <v>231.09492087499996</v>
      </c>
      <c r="I46" s="59">
        <f t="shared" si="25"/>
        <v>234.56134468812488</v>
      </c>
      <c r="K46" s="60">
        <f>Drivers!$T30*Drivers!$U30/12*(1+Drivers!$V30)^INT((K$3-1)/12)*(1+SalaryLoad)</f>
        <v>18.416666666666668</v>
      </c>
      <c r="L46" s="245">
        <f>Drivers!$T30*Drivers!$U30/12*(1+Drivers!$V30)^INT((L$3-1)/12)*(1+SalaryLoad)</f>
        <v>18.416666666666668</v>
      </c>
      <c r="M46" s="245">
        <f>Drivers!$T30*Drivers!$U30/12*(1+Drivers!$V30)^INT((M$3-1)/12)*(1+SalaryLoad)</f>
        <v>18.416666666666668</v>
      </c>
      <c r="N46" s="245">
        <f>Drivers!$T30*Drivers!$U30/12*(1+Drivers!$V30)^INT((N$3-1)/12)*(1+SalaryLoad)</f>
        <v>18.416666666666668</v>
      </c>
      <c r="O46" s="245">
        <f>Drivers!$T30*Drivers!$U30/12*(1+Drivers!$V30)^INT((O$3-1)/12)*(1+SalaryLoad)</f>
        <v>18.416666666666668</v>
      </c>
      <c r="P46" s="245">
        <f>Drivers!$T30*Drivers!$U30/12*(1+Drivers!$V30)^INT((P$3-1)/12)*(1+SalaryLoad)</f>
        <v>18.416666666666668</v>
      </c>
      <c r="Q46" s="245">
        <f>Drivers!$T30*Drivers!$U30/12*(1+Drivers!$V30)^INT((Q$3-1)/12)*(1+SalaryLoad)</f>
        <v>18.416666666666668</v>
      </c>
      <c r="R46" s="245">
        <f>Drivers!$T30*Drivers!$U30/12*(1+Drivers!$V30)^INT((R$3-1)/12)*(1+SalaryLoad)</f>
        <v>18.416666666666668</v>
      </c>
      <c r="S46" s="245">
        <f>Drivers!$T30*Drivers!$U30/12*(1+Drivers!$V30)^INT((S$3-1)/12)*(1+SalaryLoad)</f>
        <v>18.416666666666668</v>
      </c>
      <c r="T46" s="245">
        <f>Drivers!$T30*Drivers!$U30/12*(1+Drivers!$V30)^INT((T$3-1)/12)*(1+SalaryLoad)</f>
        <v>18.416666666666668</v>
      </c>
      <c r="U46" s="245">
        <f>Drivers!$T30*Drivers!$U30/12*(1+Drivers!$V30)^INT((U$3-1)/12)*(1+SalaryLoad)</f>
        <v>18.416666666666668</v>
      </c>
      <c r="V46" s="301">
        <f>Drivers!$T30*Drivers!$U30/12*(1+Drivers!$V30)^INT((V$3-1)/12)*(1+SalaryLoad)</f>
        <v>18.416666666666668</v>
      </c>
      <c r="W46" s="60">
        <f>Drivers!$T30*Drivers!$U30/12*(1+Drivers!$V30)^INT((W$3-1)/12)*(1+SalaryLoad)</f>
        <v>18.692916666666665</v>
      </c>
      <c r="X46" s="245">
        <f>Drivers!$T30*Drivers!$U30/12*(1+Drivers!$V30)^INT((X$3-1)/12)*(1+SalaryLoad)</f>
        <v>18.692916666666665</v>
      </c>
      <c r="Y46" s="245">
        <f>Drivers!$T30*Drivers!$U30/12*(1+Drivers!$V30)^INT((Y$3-1)/12)*(1+SalaryLoad)</f>
        <v>18.692916666666665</v>
      </c>
      <c r="Z46" s="245">
        <f>Drivers!$T30*Drivers!$U30/12*(1+Drivers!$V30)^INT((Z$3-1)/12)*(1+SalaryLoad)</f>
        <v>18.692916666666665</v>
      </c>
      <c r="AA46" s="245">
        <f>Drivers!$T30*Drivers!$U30/12*(1+Drivers!$V30)^INT((AA$3-1)/12)*(1+SalaryLoad)</f>
        <v>18.692916666666665</v>
      </c>
      <c r="AB46" s="245">
        <f>Drivers!$T30*Drivers!$U30/12*(1+Drivers!$V30)^INT((AB$3-1)/12)*(1+SalaryLoad)</f>
        <v>18.692916666666665</v>
      </c>
      <c r="AC46" s="245">
        <f>Drivers!$T30*Drivers!$U30/12*(1+Drivers!$V30)^INT((AC$3-1)/12)*(1+SalaryLoad)</f>
        <v>18.692916666666665</v>
      </c>
      <c r="AD46" s="245">
        <f>Drivers!$T30*Drivers!$U30/12*(1+Drivers!$V30)^INT((AD$3-1)/12)*(1+SalaryLoad)</f>
        <v>18.692916666666665</v>
      </c>
      <c r="AE46" s="245">
        <f>Drivers!$T30*Drivers!$U30/12*(1+Drivers!$V30)^INT((AE$3-1)/12)*(1+SalaryLoad)</f>
        <v>18.692916666666665</v>
      </c>
      <c r="AF46" s="245">
        <f>Drivers!$T30*Drivers!$U30/12*(1+Drivers!$V30)^INT((AF$3-1)/12)*(1+SalaryLoad)</f>
        <v>18.692916666666665</v>
      </c>
      <c r="AG46" s="245">
        <f>Drivers!$T30*Drivers!$U30/12*(1+Drivers!$V30)^INT((AG$3-1)/12)*(1+SalaryLoad)</f>
        <v>18.692916666666665</v>
      </c>
      <c r="AH46" s="301">
        <f>Drivers!$T30*Drivers!$U30/12*(1+Drivers!$V30)^INT((AH$3-1)/12)*(1+SalaryLoad)</f>
        <v>18.692916666666665</v>
      </c>
      <c r="AI46" s="60">
        <f>Drivers!$T30*Drivers!$U30/12*(1+Drivers!$V30)^INT((AI$3-1)/12)*(1+SalaryLoad)</f>
        <v>18.973310416666664</v>
      </c>
      <c r="AJ46" s="245">
        <f>Drivers!$T30*Drivers!$U30/12*(1+Drivers!$V30)^INT((AJ$3-1)/12)*(1+SalaryLoad)</f>
        <v>18.973310416666664</v>
      </c>
      <c r="AK46" s="245">
        <f>Drivers!$T30*Drivers!$U30/12*(1+Drivers!$V30)^INT((AK$3-1)/12)*(1+SalaryLoad)</f>
        <v>18.973310416666664</v>
      </c>
      <c r="AL46" s="245">
        <f>Drivers!$T30*Drivers!$U30/12*(1+Drivers!$V30)^INT((AL$3-1)/12)*(1+SalaryLoad)</f>
        <v>18.973310416666664</v>
      </c>
      <c r="AM46" s="245">
        <f>Drivers!$T30*Drivers!$U30/12*(1+Drivers!$V30)^INT((AM$3-1)/12)*(1+SalaryLoad)</f>
        <v>18.973310416666664</v>
      </c>
      <c r="AN46" s="245">
        <f>Drivers!$T30*Drivers!$U30/12*(1+Drivers!$V30)^INT((AN$3-1)/12)*(1+SalaryLoad)</f>
        <v>18.973310416666664</v>
      </c>
      <c r="AO46" s="245">
        <f>Drivers!$T30*Drivers!$U30/12*(1+Drivers!$V30)^INT((AO$3-1)/12)*(1+SalaryLoad)</f>
        <v>18.973310416666664</v>
      </c>
      <c r="AP46" s="245">
        <f>Drivers!$T30*Drivers!$U30/12*(1+Drivers!$V30)^INT((AP$3-1)/12)*(1+SalaryLoad)</f>
        <v>18.973310416666664</v>
      </c>
      <c r="AQ46" s="245">
        <f>Drivers!$T30*Drivers!$U30/12*(1+Drivers!$V30)^INT((AQ$3-1)/12)*(1+SalaryLoad)</f>
        <v>18.973310416666664</v>
      </c>
      <c r="AR46" s="245">
        <f>Drivers!$T30*Drivers!$U30/12*(1+Drivers!$V30)^INT((AR$3-1)/12)*(1+SalaryLoad)</f>
        <v>18.973310416666664</v>
      </c>
      <c r="AS46" s="245">
        <f>Drivers!$T30*Drivers!$U30/12*(1+Drivers!$V30)^INT((AS$3-1)/12)*(1+SalaryLoad)</f>
        <v>18.973310416666664</v>
      </c>
      <c r="AT46" s="301">
        <f>Drivers!$T30*Drivers!$U30/12*(1+Drivers!$V30)^INT((AT$3-1)/12)*(1+SalaryLoad)</f>
        <v>18.973310416666664</v>
      </c>
      <c r="AU46" s="60">
        <f>Drivers!$T30*Drivers!$U30/12*(1+Drivers!$V30)^INT((AU$3-1)/12)*(1+SalaryLoad)</f>
        <v>19.257910072916658</v>
      </c>
      <c r="AV46" s="245">
        <f>Drivers!$T30*Drivers!$U30/12*(1+Drivers!$V30)^INT((AV$3-1)/12)*(1+SalaryLoad)</f>
        <v>19.257910072916658</v>
      </c>
      <c r="AW46" s="245">
        <f>Drivers!$T30*Drivers!$U30/12*(1+Drivers!$V30)^INT((AW$3-1)/12)*(1+SalaryLoad)</f>
        <v>19.257910072916658</v>
      </c>
      <c r="AX46" s="245">
        <f>Drivers!$T30*Drivers!$U30/12*(1+Drivers!$V30)^INT((AX$3-1)/12)*(1+SalaryLoad)</f>
        <v>19.257910072916658</v>
      </c>
      <c r="AY46" s="245">
        <f>Drivers!$T30*Drivers!$U30/12*(1+Drivers!$V30)^INT((AY$3-1)/12)*(1+SalaryLoad)</f>
        <v>19.257910072916658</v>
      </c>
      <c r="AZ46" s="245">
        <f>Drivers!$T30*Drivers!$U30/12*(1+Drivers!$V30)^INT((AZ$3-1)/12)*(1+SalaryLoad)</f>
        <v>19.257910072916658</v>
      </c>
      <c r="BA46" s="245">
        <f>Drivers!$T30*Drivers!$U30/12*(1+Drivers!$V30)^INT((BA$3-1)/12)*(1+SalaryLoad)</f>
        <v>19.257910072916658</v>
      </c>
      <c r="BB46" s="245">
        <f>Drivers!$T30*Drivers!$U30/12*(1+Drivers!$V30)^INT((BB$3-1)/12)*(1+SalaryLoad)</f>
        <v>19.257910072916658</v>
      </c>
      <c r="BC46" s="245">
        <f>Drivers!$T30*Drivers!$U30/12*(1+Drivers!$V30)^INT((BC$3-1)/12)*(1+SalaryLoad)</f>
        <v>19.257910072916658</v>
      </c>
      <c r="BD46" s="245">
        <f>Drivers!$T30*Drivers!$U30/12*(1+Drivers!$V30)^INT((BD$3-1)/12)*(1+SalaryLoad)</f>
        <v>19.257910072916658</v>
      </c>
      <c r="BE46" s="245">
        <f>Drivers!$T30*Drivers!$U30/12*(1+Drivers!$V30)^INT((BE$3-1)/12)*(1+SalaryLoad)</f>
        <v>19.257910072916658</v>
      </c>
      <c r="BF46" s="301">
        <f>Drivers!$T30*Drivers!$U30/12*(1+Drivers!$V30)^INT((BF$3-1)/12)*(1+SalaryLoad)</f>
        <v>19.257910072916658</v>
      </c>
      <c r="BG46" s="60">
        <f>Drivers!$T30*Drivers!$U30/12*(1+Drivers!$V30)^INT((BG$3-1)/12)*(1+SalaryLoad)</f>
        <v>19.546778724010405</v>
      </c>
      <c r="BH46" s="245">
        <f>Drivers!$T30*Drivers!$U30/12*(1+Drivers!$V30)^INT((BH$3-1)/12)*(1+SalaryLoad)</f>
        <v>19.546778724010405</v>
      </c>
      <c r="BI46" s="245">
        <f>Drivers!$T30*Drivers!$U30/12*(1+Drivers!$V30)^INT((BI$3-1)/12)*(1+SalaryLoad)</f>
        <v>19.546778724010405</v>
      </c>
      <c r="BJ46" s="245">
        <f>Drivers!$T30*Drivers!$U30/12*(1+Drivers!$V30)^INT((BJ$3-1)/12)*(1+SalaryLoad)</f>
        <v>19.546778724010405</v>
      </c>
      <c r="BK46" s="245">
        <f>Drivers!$T30*Drivers!$U30/12*(1+Drivers!$V30)^INT((BK$3-1)/12)*(1+SalaryLoad)</f>
        <v>19.546778724010405</v>
      </c>
      <c r="BL46" s="245">
        <f>Drivers!$T30*Drivers!$U30/12*(1+Drivers!$V30)^INT((BL$3-1)/12)*(1+SalaryLoad)</f>
        <v>19.546778724010405</v>
      </c>
      <c r="BM46" s="245">
        <f>Drivers!$T30*Drivers!$U30/12*(1+Drivers!$V30)^INT((BM$3-1)/12)*(1+SalaryLoad)</f>
        <v>19.546778724010405</v>
      </c>
      <c r="BN46" s="245">
        <f>Drivers!$T30*Drivers!$U30/12*(1+Drivers!$V30)^INT((BN$3-1)/12)*(1+SalaryLoad)</f>
        <v>19.546778724010405</v>
      </c>
      <c r="BO46" s="245">
        <f>Drivers!$T30*Drivers!$U30/12*(1+Drivers!$V30)^INT((BO$3-1)/12)*(1+SalaryLoad)</f>
        <v>19.546778724010405</v>
      </c>
      <c r="BP46" s="245">
        <f>Drivers!$T30*Drivers!$U30/12*(1+Drivers!$V30)^INT((BP$3-1)/12)*(1+SalaryLoad)</f>
        <v>19.546778724010405</v>
      </c>
      <c r="BQ46" s="245">
        <f>Drivers!$T30*Drivers!$U30/12*(1+Drivers!$V30)^INT((BQ$3-1)/12)*(1+SalaryLoad)</f>
        <v>19.546778724010405</v>
      </c>
      <c r="BR46" s="301">
        <f>Drivers!$T30*Drivers!$U30/12*(1+Drivers!$V30)^INT((BR$3-1)/12)*(1+SalaryLoad)</f>
        <v>19.546778724010405</v>
      </c>
      <c r="BS46" s="46"/>
      <c r="BT46" s="318"/>
      <c r="BU46" s="50"/>
      <c r="BW46" s="46"/>
    </row>
    <row r="47" spans="1:75" x14ac:dyDescent="0.25">
      <c r="B47" s="290" t="str">
        <f>Drivers!R31</f>
        <v>Bus Dev</v>
      </c>
      <c r="C47" s="46"/>
      <c r="D47" s="46"/>
      <c r="E47" s="59">
        <f t="shared" si="21"/>
        <v>117</v>
      </c>
      <c r="F47" s="59">
        <f t="shared" si="22"/>
        <v>118.16999999999997</v>
      </c>
      <c r="G47" s="59">
        <f t="shared" si="23"/>
        <v>119.35170000000004</v>
      </c>
      <c r="H47" s="59">
        <f t="shared" si="24"/>
        <v>120.54521699999999</v>
      </c>
      <c r="I47" s="59">
        <f t="shared" si="25"/>
        <v>121.75066917000002</v>
      </c>
      <c r="K47" s="60">
        <f>Drivers!$T31*Drivers!$U31/12*(1+Drivers!$V31)^INT((K$3-1)/12)*(1+SalaryLoad)</f>
        <v>9.75</v>
      </c>
      <c r="L47" s="245">
        <f>Drivers!$T31*Drivers!$U31/12*(1+Drivers!$V31)^INT((L$3-1)/12)*(1+SalaryLoad)</f>
        <v>9.75</v>
      </c>
      <c r="M47" s="245">
        <f>Drivers!$T31*Drivers!$U31/12*(1+Drivers!$V31)^INT((M$3-1)/12)*(1+SalaryLoad)</f>
        <v>9.75</v>
      </c>
      <c r="N47" s="245">
        <f>Drivers!$T31*Drivers!$U31/12*(1+Drivers!$V31)^INT((N$3-1)/12)*(1+SalaryLoad)</f>
        <v>9.75</v>
      </c>
      <c r="O47" s="245">
        <f>Drivers!$T31*Drivers!$U31/12*(1+Drivers!$V31)^INT((O$3-1)/12)*(1+SalaryLoad)</f>
        <v>9.75</v>
      </c>
      <c r="P47" s="245">
        <f>Drivers!$T31*Drivers!$U31/12*(1+Drivers!$V31)^INT((P$3-1)/12)*(1+SalaryLoad)</f>
        <v>9.75</v>
      </c>
      <c r="Q47" s="245">
        <f>Drivers!$T31*Drivers!$U31/12*(1+Drivers!$V31)^INT((Q$3-1)/12)*(1+SalaryLoad)</f>
        <v>9.75</v>
      </c>
      <c r="R47" s="245">
        <f>Drivers!$T31*Drivers!$U31/12*(1+Drivers!$V31)^INT((R$3-1)/12)*(1+SalaryLoad)</f>
        <v>9.75</v>
      </c>
      <c r="S47" s="245">
        <f>Drivers!$T31*Drivers!$U31/12*(1+Drivers!$V31)^INT((S$3-1)/12)*(1+SalaryLoad)</f>
        <v>9.75</v>
      </c>
      <c r="T47" s="245">
        <f>Drivers!$T31*Drivers!$U31/12*(1+Drivers!$V31)^INT((T$3-1)/12)*(1+SalaryLoad)</f>
        <v>9.75</v>
      </c>
      <c r="U47" s="245">
        <f>Drivers!$T31*Drivers!$U31/12*(1+Drivers!$V31)^INT((U$3-1)/12)*(1+SalaryLoad)</f>
        <v>9.75</v>
      </c>
      <c r="V47" s="301">
        <f>Drivers!$T31*Drivers!$U31/12*(1+Drivers!$V31)^INT((V$3-1)/12)*(1+SalaryLoad)</f>
        <v>9.75</v>
      </c>
      <c r="W47" s="60">
        <f>Drivers!$T31*Drivers!$U31/12*(1+Drivers!$V31)^INT((W$3-1)/12)*(1+SalaryLoad)</f>
        <v>9.8475000000000001</v>
      </c>
      <c r="X47" s="245">
        <f>Drivers!$T31*Drivers!$U31/12*(1+Drivers!$V31)^INT((X$3-1)/12)*(1+SalaryLoad)</f>
        <v>9.8475000000000001</v>
      </c>
      <c r="Y47" s="245">
        <f>Drivers!$T31*Drivers!$U31/12*(1+Drivers!$V31)^INT((Y$3-1)/12)*(1+SalaryLoad)</f>
        <v>9.8475000000000001</v>
      </c>
      <c r="Z47" s="245">
        <f>Drivers!$T31*Drivers!$U31/12*(1+Drivers!$V31)^INT((Z$3-1)/12)*(1+SalaryLoad)</f>
        <v>9.8475000000000001</v>
      </c>
      <c r="AA47" s="245">
        <f>Drivers!$T31*Drivers!$U31/12*(1+Drivers!$V31)^INT((AA$3-1)/12)*(1+SalaryLoad)</f>
        <v>9.8475000000000001</v>
      </c>
      <c r="AB47" s="245">
        <f>Drivers!$T31*Drivers!$U31/12*(1+Drivers!$V31)^INT((AB$3-1)/12)*(1+SalaryLoad)</f>
        <v>9.8475000000000001</v>
      </c>
      <c r="AC47" s="245">
        <f>Drivers!$T31*Drivers!$U31/12*(1+Drivers!$V31)^INT((AC$3-1)/12)*(1+SalaryLoad)</f>
        <v>9.8475000000000001</v>
      </c>
      <c r="AD47" s="245">
        <f>Drivers!$T31*Drivers!$U31/12*(1+Drivers!$V31)^INT((AD$3-1)/12)*(1+SalaryLoad)</f>
        <v>9.8475000000000001</v>
      </c>
      <c r="AE47" s="245">
        <f>Drivers!$T31*Drivers!$U31/12*(1+Drivers!$V31)^INT((AE$3-1)/12)*(1+SalaryLoad)</f>
        <v>9.8475000000000001</v>
      </c>
      <c r="AF47" s="245">
        <f>Drivers!$T31*Drivers!$U31/12*(1+Drivers!$V31)^INT((AF$3-1)/12)*(1+SalaryLoad)</f>
        <v>9.8475000000000001</v>
      </c>
      <c r="AG47" s="245">
        <f>Drivers!$T31*Drivers!$U31/12*(1+Drivers!$V31)^INT((AG$3-1)/12)*(1+SalaryLoad)</f>
        <v>9.8475000000000001</v>
      </c>
      <c r="AH47" s="301">
        <f>Drivers!$T31*Drivers!$U31/12*(1+Drivers!$V31)^INT((AH$3-1)/12)*(1+SalaryLoad)</f>
        <v>9.8475000000000001</v>
      </c>
      <c r="AI47" s="60">
        <f>Drivers!$T31*Drivers!$U31/12*(1+Drivers!$V31)^INT((AI$3-1)/12)*(1+SalaryLoad)</f>
        <v>9.9459750000000007</v>
      </c>
      <c r="AJ47" s="245">
        <f>Drivers!$T31*Drivers!$U31/12*(1+Drivers!$V31)^INT((AJ$3-1)/12)*(1+SalaryLoad)</f>
        <v>9.9459750000000007</v>
      </c>
      <c r="AK47" s="245">
        <f>Drivers!$T31*Drivers!$U31/12*(1+Drivers!$V31)^INT((AK$3-1)/12)*(1+SalaryLoad)</f>
        <v>9.9459750000000007</v>
      </c>
      <c r="AL47" s="245">
        <f>Drivers!$T31*Drivers!$U31/12*(1+Drivers!$V31)^INT((AL$3-1)/12)*(1+SalaryLoad)</f>
        <v>9.9459750000000007</v>
      </c>
      <c r="AM47" s="245">
        <f>Drivers!$T31*Drivers!$U31/12*(1+Drivers!$V31)^INT((AM$3-1)/12)*(1+SalaryLoad)</f>
        <v>9.9459750000000007</v>
      </c>
      <c r="AN47" s="245">
        <f>Drivers!$T31*Drivers!$U31/12*(1+Drivers!$V31)^INT((AN$3-1)/12)*(1+SalaryLoad)</f>
        <v>9.9459750000000007</v>
      </c>
      <c r="AO47" s="245">
        <f>Drivers!$T31*Drivers!$U31/12*(1+Drivers!$V31)^INT((AO$3-1)/12)*(1+SalaryLoad)</f>
        <v>9.9459750000000007</v>
      </c>
      <c r="AP47" s="245">
        <f>Drivers!$T31*Drivers!$U31/12*(1+Drivers!$V31)^INT((AP$3-1)/12)*(1+SalaryLoad)</f>
        <v>9.9459750000000007</v>
      </c>
      <c r="AQ47" s="245">
        <f>Drivers!$T31*Drivers!$U31/12*(1+Drivers!$V31)^INT((AQ$3-1)/12)*(1+SalaryLoad)</f>
        <v>9.9459750000000007</v>
      </c>
      <c r="AR47" s="245">
        <f>Drivers!$T31*Drivers!$U31/12*(1+Drivers!$V31)^INT((AR$3-1)/12)*(1+SalaryLoad)</f>
        <v>9.9459750000000007</v>
      </c>
      <c r="AS47" s="245">
        <f>Drivers!$T31*Drivers!$U31/12*(1+Drivers!$V31)^INT((AS$3-1)/12)*(1+SalaryLoad)</f>
        <v>9.9459750000000007</v>
      </c>
      <c r="AT47" s="301">
        <f>Drivers!$T31*Drivers!$U31/12*(1+Drivers!$V31)^INT((AT$3-1)/12)*(1+SalaryLoad)</f>
        <v>9.9459750000000007</v>
      </c>
      <c r="AU47" s="60">
        <f>Drivers!$T31*Drivers!$U31/12*(1+Drivers!$V31)^INT((AU$3-1)/12)*(1+SalaryLoad)</f>
        <v>10.04543475</v>
      </c>
      <c r="AV47" s="245">
        <f>Drivers!$T31*Drivers!$U31/12*(1+Drivers!$V31)^INT((AV$3-1)/12)*(1+SalaryLoad)</f>
        <v>10.04543475</v>
      </c>
      <c r="AW47" s="245">
        <f>Drivers!$T31*Drivers!$U31/12*(1+Drivers!$V31)^INT((AW$3-1)/12)*(1+SalaryLoad)</f>
        <v>10.04543475</v>
      </c>
      <c r="AX47" s="245">
        <f>Drivers!$T31*Drivers!$U31/12*(1+Drivers!$V31)^INT((AX$3-1)/12)*(1+SalaryLoad)</f>
        <v>10.04543475</v>
      </c>
      <c r="AY47" s="245">
        <f>Drivers!$T31*Drivers!$U31/12*(1+Drivers!$V31)^INT((AY$3-1)/12)*(1+SalaryLoad)</f>
        <v>10.04543475</v>
      </c>
      <c r="AZ47" s="245">
        <f>Drivers!$T31*Drivers!$U31/12*(1+Drivers!$V31)^INT((AZ$3-1)/12)*(1+SalaryLoad)</f>
        <v>10.04543475</v>
      </c>
      <c r="BA47" s="245">
        <f>Drivers!$T31*Drivers!$U31/12*(1+Drivers!$V31)^INT((BA$3-1)/12)*(1+SalaryLoad)</f>
        <v>10.04543475</v>
      </c>
      <c r="BB47" s="245">
        <f>Drivers!$T31*Drivers!$U31/12*(1+Drivers!$V31)^INT((BB$3-1)/12)*(1+SalaryLoad)</f>
        <v>10.04543475</v>
      </c>
      <c r="BC47" s="245">
        <f>Drivers!$T31*Drivers!$U31/12*(1+Drivers!$V31)^INT((BC$3-1)/12)*(1+SalaryLoad)</f>
        <v>10.04543475</v>
      </c>
      <c r="BD47" s="245">
        <f>Drivers!$T31*Drivers!$U31/12*(1+Drivers!$V31)^INT((BD$3-1)/12)*(1+SalaryLoad)</f>
        <v>10.04543475</v>
      </c>
      <c r="BE47" s="245">
        <f>Drivers!$T31*Drivers!$U31/12*(1+Drivers!$V31)^INT((BE$3-1)/12)*(1+SalaryLoad)</f>
        <v>10.04543475</v>
      </c>
      <c r="BF47" s="301">
        <f>Drivers!$T31*Drivers!$U31/12*(1+Drivers!$V31)^INT((BF$3-1)/12)*(1+SalaryLoad)</f>
        <v>10.04543475</v>
      </c>
      <c r="BG47" s="60">
        <f>Drivers!$T31*Drivers!$U31/12*(1+Drivers!$V31)^INT((BG$3-1)/12)*(1+SalaryLoad)</f>
        <v>10.145889097500001</v>
      </c>
      <c r="BH47" s="245">
        <f>Drivers!$T31*Drivers!$U31/12*(1+Drivers!$V31)^INT((BH$3-1)/12)*(1+SalaryLoad)</f>
        <v>10.145889097500001</v>
      </c>
      <c r="BI47" s="245">
        <f>Drivers!$T31*Drivers!$U31/12*(1+Drivers!$V31)^INT((BI$3-1)/12)*(1+SalaryLoad)</f>
        <v>10.145889097500001</v>
      </c>
      <c r="BJ47" s="245">
        <f>Drivers!$T31*Drivers!$U31/12*(1+Drivers!$V31)^INT((BJ$3-1)/12)*(1+SalaryLoad)</f>
        <v>10.145889097500001</v>
      </c>
      <c r="BK47" s="245">
        <f>Drivers!$T31*Drivers!$U31/12*(1+Drivers!$V31)^INT((BK$3-1)/12)*(1+SalaryLoad)</f>
        <v>10.145889097500001</v>
      </c>
      <c r="BL47" s="245">
        <f>Drivers!$T31*Drivers!$U31/12*(1+Drivers!$V31)^INT((BL$3-1)/12)*(1+SalaryLoad)</f>
        <v>10.145889097500001</v>
      </c>
      <c r="BM47" s="245">
        <f>Drivers!$T31*Drivers!$U31/12*(1+Drivers!$V31)^INT((BM$3-1)/12)*(1+SalaryLoad)</f>
        <v>10.145889097500001</v>
      </c>
      <c r="BN47" s="245">
        <f>Drivers!$T31*Drivers!$U31/12*(1+Drivers!$V31)^INT((BN$3-1)/12)*(1+SalaryLoad)</f>
        <v>10.145889097500001</v>
      </c>
      <c r="BO47" s="245">
        <f>Drivers!$T31*Drivers!$U31/12*(1+Drivers!$V31)^INT((BO$3-1)/12)*(1+SalaryLoad)</f>
        <v>10.145889097500001</v>
      </c>
      <c r="BP47" s="245">
        <f>Drivers!$T31*Drivers!$U31/12*(1+Drivers!$V31)^INT((BP$3-1)/12)*(1+SalaryLoad)</f>
        <v>10.145889097500001</v>
      </c>
      <c r="BQ47" s="245">
        <f>Drivers!$T31*Drivers!$U31/12*(1+Drivers!$V31)^INT((BQ$3-1)/12)*(1+SalaryLoad)</f>
        <v>10.145889097500001</v>
      </c>
      <c r="BR47" s="301">
        <f>Drivers!$T31*Drivers!$U31/12*(1+Drivers!$V31)^INT((BR$3-1)/12)*(1+SalaryLoad)</f>
        <v>10.145889097500001</v>
      </c>
      <c r="BS47" s="46"/>
      <c r="BT47" s="318"/>
      <c r="BU47" s="50"/>
      <c r="BW47" s="46"/>
    </row>
    <row r="48" spans="1:75" x14ac:dyDescent="0.25">
      <c r="B48" s="290" t="str">
        <f>Drivers!R32</f>
        <v>Marketing</v>
      </c>
      <c r="C48" s="46"/>
      <c r="D48" s="46"/>
      <c r="E48" s="59">
        <f t="shared" si="21"/>
        <v>220.99999999999997</v>
      </c>
      <c r="F48" s="59">
        <f t="shared" si="22"/>
        <v>222.10499999999993</v>
      </c>
      <c r="G48" s="59">
        <f t="shared" si="23"/>
        <v>223.21552499999996</v>
      </c>
      <c r="H48" s="59">
        <f t="shared" si="24"/>
        <v>224.33160262499987</v>
      </c>
      <c r="I48" s="59">
        <f t="shared" si="25"/>
        <v>225.45326063812482</v>
      </c>
      <c r="K48" s="60">
        <f>Drivers!$T32*Drivers!$U32/12*(1+Drivers!$V32)^INT((K$3-1)/12)*(1+SalaryLoad)</f>
        <v>18.416666666666668</v>
      </c>
      <c r="L48" s="245">
        <f>Drivers!$T32*Drivers!$U32/12*(1+Drivers!$V32)^INT((L$3-1)/12)*(1+SalaryLoad)</f>
        <v>18.416666666666668</v>
      </c>
      <c r="M48" s="245">
        <f>Drivers!$T32*Drivers!$U32/12*(1+Drivers!$V32)^INT((M$3-1)/12)*(1+SalaryLoad)</f>
        <v>18.416666666666668</v>
      </c>
      <c r="N48" s="245">
        <f>Drivers!$T32*Drivers!$U32/12*(1+Drivers!$V32)^INT((N$3-1)/12)*(1+SalaryLoad)</f>
        <v>18.416666666666668</v>
      </c>
      <c r="O48" s="245">
        <f>Drivers!$T32*Drivers!$U32/12*(1+Drivers!$V32)^INT((O$3-1)/12)*(1+SalaryLoad)</f>
        <v>18.416666666666668</v>
      </c>
      <c r="P48" s="245">
        <f>Drivers!$T32*Drivers!$U32/12*(1+Drivers!$V32)^INT((P$3-1)/12)*(1+SalaryLoad)</f>
        <v>18.416666666666668</v>
      </c>
      <c r="Q48" s="245">
        <f>Drivers!$T32*Drivers!$U32/12*(1+Drivers!$V32)^INT((Q$3-1)/12)*(1+SalaryLoad)</f>
        <v>18.416666666666668</v>
      </c>
      <c r="R48" s="245">
        <f>Drivers!$T32*Drivers!$U32/12*(1+Drivers!$V32)^INT((R$3-1)/12)*(1+SalaryLoad)</f>
        <v>18.416666666666668</v>
      </c>
      <c r="S48" s="245">
        <f>Drivers!$T32*Drivers!$U32/12*(1+Drivers!$V32)^INT((S$3-1)/12)*(1+SalaryLoad)</f>
        <v>18.416666666666668</v>
      </c>
      <c r="T48" s="245">
        <f>Drivers!$T32*Drivers!$U32/12*(1+Drivers!$V32)^INT((T$3-1)/12)*(1+SalaryLoad)</f>
        <v>18.416666666666668</v>
      </c>
      <c r="U48" s="245">
        <f>Drivers!$T32*Drivers!$U32/12*(1+Drivers!$V32)^INT((U$3-1)/12)*(1+SalaryLoad)</f>
        <v>18.416666666666668</v>
      </c>
      <c r="V48" s="301">
        <f>Drivers!$T32*Drivers!$U32/12*(1+Drivers!$V32)^INT((V$3-1)/12)*(1+SalaryLoad)</f>
        <v>18.416666666666668</v>
      </c>
      <c r="W48" s="60">
        <f>Drivers!$T32*Drivers!$U32/12*(1+Drivers!$V32)^INT((W$3-1)/12)*(1+SalaryLoad)</f>
        <v>18.508749999999996</v>
      </c>
      <c r="X48" s="245">
        <f>Drivers!$T32*Drivers!$U32/12*(1+Drivers!$V32)^INT((X$3-1)/12)*(1+SalaryLoad)</f>
        <v>18.508749999999996</v>
      </c>
      <c r="Y48" s="245">
        <f>Drivers!$T32*Drivers!$U32/12*(1+Drivers!$V32)^INT((Y$3-1)/12)*(1+SalaryLoad)</f>
        <v>18.508749999999996</v>
      </c>
      <c r="Z48" s="245">
        <f>Drivers!$T32*Drivers!$U32/12*(1+Drivers!$V32)^INT((Z$3-1)/12)*(1+SalaryLoad)</f>
        <v>18.508749999999996</v>
      </c>
      <c r="AA48" s="245">
        <f>Drivers!$T32*Drivers!$U32/12*(1+Drivers!$V32)^INT((AA$3-1)/12)*(1+SalaryLoad)</f>
        <v>18.508749999999996</v>
      </c>
      <c r="AB48" s="245">
        <f>Drivers!$T32*Drivers!$U32/12*(1+Drivers!$V32)^INT((AB$3-1)/12)*(1+SalaryLoad)</f>
        <v>18.508749999999996</v>
      </c>
      <c r="AC48" s="245">
        <f>Drivers!$T32*Drivers!$U32/12*(1+Drivers!$V32)^INT((AC$3-1)/12)*(1+SalaryLoad)</f>
        <v>18.508749999999996</v>
      </c>
      <c r="AD48" s="245">
        <f>Drivers!$T32*Drivers!$U32/12*(1+Drivers!$V32)^INT((AD$3-1)/12)*(1+SalaryLoad)</f>
        <v>18.508749999999996</v>
      </c>
      <c r="AE48" s="245">
        <f>Drivers!$T32*Drivers!$U32/12*(1+Drivers!$V32)^INT((AE$3-1)/12)*(1+SalaryLoad)</f>
        <v>18.508749999999996</v>
      </c>
      <c r="AF48" s="245">
        <f>Drivers!$T32*Drivers!$U32/12*(1+Drivers!$V32)^INT((AF$3-1)/12)*(1+SalaryLoad)</f>
        <v>18.508749999999996</v>
      </c>
      <c r="AG48" s="245">
        <f>Drivers!$T32*Drivers!$U32/12*(1+Drivers!$V32)^INT((AG$3-1)/12)*(1+SalaryLoad)</f>
        <v>18.508749999999996</v>
      </c>
      <c r="AH48" s="301">
        <f>Drivers!$T32*Drivers!$U32/12*(1+Drivers!$V32)^INT((AH$3-1)/12)*(1+SalaryLoad)</f>
        <v>18.508749999999996</v>
      </c>
      <c r="AI48" s="60">
        <f>Drivers!$T32*Drivers!$U32/12*(1+Drivers!$V32)^INT((AI$3-1)/12)*(1+SalaryLoad)</f>
        <v>18.601293749999996</v>
      </c>
      <c r="AJ48" s="245">
        <f>Drivers!$T32*Drivers!$U32/12*(1+Drivers!$V32)^INT((AJ$3-1)/12)*(1+SalaryLoad)</f>
        <v>18.601293749999996</v>
      </c>
      <c r="AK48" s="245">
        <f>Drivers!$T32*Drivers!$U32/12*(1+Drivers!$V32)^INT((AK$3-1)/12)*(1+SalaryLoad)</f>
        <v>18.601293749999996</v>
      </c>
      <c r="AL48" s="245">
        <f>Drivers!$T32*Drivers!$U32/12*(1+Drivers!$V32)^INT((AL$3-1)/12)*(1+SalaryLoad)</f>
        <v>18.601293749999996</v>
      </c>
      <c r="AM48" s="245">
        <f>Drivers!$T32*Drivers!$U32/12*(1+Drivers!$V32)^INT((AM$3-1)/12)*(1+SalaryLoad)</f>
        <v>18.601293749999996</v>
      </c>
      <c r="AN48" s="245">
        <f>Drivers!$T32*Drivers!$U32/12*(1+Drivers!$V32)^INT((AN$3-1)/12)*(1+SalaryLoad)</f>
        <v>18.601293749999996</v>
      </c>
      <c r="AO48" s="245">
        <f>Drivers!$T32*Drivers!$U32/12*(1+Drivers!$V32)^INT((AO$3-1)/12)*(1+SalaryLoad)</f>
        <v>18.601293749999996</v>
      </c>
      <c r="AP48" s="245">
        <f>Drivers!$T32*Drivers!$U32/12*(1+Drivers!$V32)^INT((AP$3-1)/12)*(1+SalaryLoad)</f>
        <v>18.601293749999996</v>
      </c>
      <c r="AQ48" s="245">
        <f>Drivers!$T32*Drivers!$U32/12*(1+Drivers!$V32)^INT((AQ$3-1)/12)*(1+SalaryLoad)</f>
        <v>18.601293749999996</v>
      </c>
      <c r="AR48" s="245">
        <f>Drivers!$T32*Drivers!$U32/12*(1+Drivers!$V32)^INT((AR$3-1)/12)*(1+SalaryLoad)</f>
        <v>18.601293749999996</v>
      </c>
      <c r="AS48" s="245">
        <f>Drivers!$T32*Drivers!$U32/12*(1+Drivers!$V32)^INT((AS$3-1)/12)*(1+SalaryLoad)</f>
        <v>18.601293749999996</v>
      </c>
      <c r="AT48" s="301">
        <f>Drivers!$T32*Drivers!$U32/12*(1+Drivers!$V32)^INT((AT$3-1)/12)*(1+SalaryLoad)</f>
        <v>18.601293749999996</v>
      </c>
      <c r="AU48" s="60">
        <f>Drivers!$T32*Drivers!$U32/12*(1+Drivers!$V32)^INT((AU$3-1)/12)*(1+SalaryLoad)</f>
        <v>18.694300218749994</v>
      </c>
      <c r="AV48" s="245">
        <f>Drivers!$T32*Drivers!$U32/12*(1+Drivers!$V32)^INT((AV$3-1)/12)*(1+SalaryLoad)</f>
        <v>18.694300218749994</v>
      </c>
      <c r="AW48" s="245">
        <f>Drivers!$T32*Drivers!$U32/12*(1+Drivers!$V32)^INT((AW$3-1)/12)*(1+SalaryLoad)</f>
        <v>18.694300218749994</v>
      </c>
      <c r="AX48" s="245">
        <f>Drivers!$T32*Drivers!$U32/12*(1+Drivers!$V32)^INT((AX$3-1)/12)*(1+SalaryLoad)</f>
        <v>18.694300218749994</v>
      </c>
      <c r="AY48" s="245">
        <f>Drivers!$T32*Drivers!$U32/12*(1+Drivers!$V32)^INT((AY$3-1)/12)*(1+SalaryLoad)</f>
        <v>18.694300218749994</v>
      </c>
      <c r="AZ48" s="245">
        <f>Drivers!$T32*Drivers!$U32/12*(1+Drivers!$V32)^INT((AZ$3-1)/12)*(1+SalaryLoad)</f>
        <v>18.694300218749994</v>
      </c>
      <c r="BA48" s="245">
        <f>Drivers!$T32*Drivers!$U32/12*(1+Drivers!$V32)^INT((BA$3-1)/12)*(1+SalaryLoad)</f>
        <v>18.694300218749994</v>
      </c>
      <c r="BB48" s="245">
        <f>Drivers!$T32*Drivers!$U32/12*(1+Drivers!$V32)^INT((BB$3-1)/12)*(1+SalaryLoad)</f>
        <v>18.694300218749994</v>
      </c>
      <c r="BC48" s="245">
        <f>Drivers!$T32*Drivers!$U32/12*(1+Drivers!$V32)^INT((BC$3-1)/12)*(1+SalaryLoad)</f>
        <v>18.694300218749994</v>
      </c>
      <c r="BD48" s="245">
        <f>Drivers!$T32*Drivers!$U32/12*(1+Drivers!$V32)^INT((BD$3-1)/12)*(1+SalaryLoad)</f>
        <v>18.694300218749994</v>
      </c>
      <c r="BE48" s="245">
        <f>Drivers!$T32*Drivers!$U32/12*(1+Drivers!$V32)^INT((BE$3-1)/12)*(1+SalaryLoad)</f>
        <v>18.694300218749994</v>
      </c>
      <c r="BF48" s="301">
        <f>Drivers!$T32*Drivers!$U32/12*(1+Drivers!$V32)^INT((BF$3-1)/12)*(1+SalaryLoad)</f>
        <v>18.694300218749994</v>
      </c>
      <c r="BG48" s="60">
        <f>Drivers!$T32*Drivers!$U32/12*(1+Drivers!$V32)^INT((BG$3-1)/12)*(1+SalaryLoad)</f>
        <v>18.78777171984374</v>
      </c>
      <c r="BH48" s="245">
        <f>Drivers!$T32*Drivers!$U32/12*(1+Drivers!$V32)^INT((BH$3-1)/12)*(1+SalaryLoad)</f>
        <v>18.78777171984374</v>
      </c>
      <c r="BI48" s="245">
        <f>Drivers!$T32*Drivers!$U32/12*(1+Drivers!$V32)^INT((BI$3-1)/12)*(1+SalaryLoad)</f>
        <v>18.78777171984374</v>
      </c>
      <c r="BJ48" s="245">
        <f>Drivers!$T32*Drivers!$U32/12*(1+Drivers!$V32)^INT((BJ$3-1)/12)*(1+SalaryLoad)</f>
        <v>18.78777171984374</v>
      </c>
      <c r="BK48" s="245">
        <f>Drivers!$T32*Drivers!$U32/12*(1+Drivers!$V32)^INT((BK$3-1)/12)*(1+SalaryLoad)</f>
        <v>18.78777171984374</v>
      </c>
      <c r="BL48" s="245">
        <f>Drivers!$T32*Drivers!$U32/12*(1+Drivers!$V32)^INT((BL$3-1)/12)*(1+SalaryLoad)</f>
        <v>18.78777171984374</v>
      </c>
      <c r="BM48" s="245">
        <f>Drivers!$T32*Drivers!$U32/12*(1+Drivers!$V32)^INT((BM$3-1)/12)*(1+SalaryLoad)</f>
        <v>18.78777171984374</v>
      </c>
      <c r="BN48" s="245">
        <f>Drivers!$T32*Drivers!$U32/12*(1+Drivers!$V32)^INT((BN$3-1)/12)*(1+SalaryLoad)</f>
        <v>18.78777171984374</v>
      </c>
      <c r="BO48" s="245">
        <f>Drivers!$T32*Drivers!$U32/12*(1+Drivers!$V32)^INT((BO$3-1)/12)*(1+SalaryLoad)</f>
        <v>18.78777171984374</v>
      </c>
      <c r="BP48" s="245">
        <f>Drivers!$T32*Drivers!$U32/12*(1+Drivers!$V32)^INT((BP$3-1)/12)*(1+SalaryLoad)</f>
        <v>18.78777171984374</v>
      </c>
      <c r="BQ48" s="245">
        <f>Drivers!$T32*Drivers!$U32/12*(1+Drivers!$V32)^INT((BQ$3-1)/12)*(1+SalaryLoad)</f>
        <v>18.78777171984374</v>
      </c>
      <c r="BR48" s="301">
        <f>Drivers!$T32*Drivers!$U32/12*(1+Drivers!$V32)^INT((BR$3-1)/12)*(1+SalaryLoad)</f>
        <v>18.78777171984374</v>
      </c>
      <c r="BS48" s="46"/>
      <c r="BT48" s="318"/>
      <c r="BU48" s="50"/>
      <c r="BW48" s="46"/>
    </row>
    <row r="49" spans="2:75" x14ac:dyDescent="0.25">
      <c r="B49" s="291" t="str">
        <f>Drivers!R33</f>
        <v>Sales</v>
      </c>
      <c r="C49" s="46"/>
      <c r="D49" s="46"/>
      <c r="E49" s="64">
        <f t="shared" si="21"/>
        <v>104.00000000000004</v>
      </c>
      <c r="F49" s="64">
        <f t="shared" si="22"/>
        <v>104.51999999999997</v>
      </c>
      <c r="G49" s="64">
        <f t="shared" si="23"/>
        <v>105.04260000000001</v>
      </c>
      <c r="H49" s="64">
        <f t="shared" si="24"/>
        <v>105.56781299999994</v>
      </c>
      <c r="I49" s="64">
        <f t="shared" si="25"/>
        <v>106.09565206499992</v>
      </c>
      <c r="K49" s="65">
        <f>Drivers!$T33*Drivers!$U33/12*(1+Drivers!$V33)^INT((K$3-1)/12)*(1+SalaryLoad)</f>
        <v>8.6666666666666679</v>
      </c>
      <c r="L49" s="252">
        <f>Drivers!$T33*Drivers!$U33/12*(1+Drivers!$V33)^INT((L$3-1)/12)*(1+SalaryLoad)</f>
        <v>8.6666666666666679</v>
      </c>
      <c r="M49" s="252">
        <f>Drivers!$T33*Drivers!$U33/12*(1+Drivers!$V33)^INT((M$3-1)/12)*(1+SalaryLoad)</f>
        <v>8.6666666666666679</v>
      </c>
      <c r="N49" s="252">
        <f>Drivers!$T33*Drivers!$U33/12*(1+Drivers!$V33)^INT((N$3-1)/12)*(1+SalaryLoad)</f>
        <v>8.6666666666666679</v>
      </c>
      <c r="O49" s="252">
        <f>Drivers!$T33*Drivers!$U33/12*(1+Drivers!$V33)^INT((O$3-1)/12)*(1+SalaryLoad)</f>
        <v>8.6666666666666679</v>
      </c>
      <c r="P49" s="252">
        <f>Drivers!$T33*Drivers!$U33/12*(1+Drivers!$V33)^INT((P$3-1)/12)*(1+SalaryLoad)</f>
        <v>8.6666666666666679</v>
      </c>
      <c r="Q49" s="252">
        <f>Drivers!$T33*Drivers!$U33/12*(1+Drivers!$V33)^INT((Q$3-1)/12)*(1+SalaryLoad)</f>
        <v>8.6666666666666679</v>
      </c>
      <c r="R49" s="252">
        <f>Drivers!$T33*Drivers!$U33/12*(1+Drivers!$V33)^INT((R$3-1)/12)*(1+SalaryLoad)</f>
        <v>8.6666666666666679</v>
      </c>
      <c r="S49" s="252">
        <f>Drivers!$T33*Drivers!$U33/12*(1+Drivers!$V33)^INT((S$3-1)/12)*(1+SalaryLoad)</f>
        <v>8.6666666666666679</v>
      </c>
      <c r="T49" s="252">
        <f>Drivers!$T33*Drivers!$U33/12*(1+Drivers!$V33)^INT((T$3-1)/12)*(1+SalaryLoad)</f>
        <v>8.6666666666666679</v>
      </c>
      <c r="U49" s="252">
        <f>Drivers!$T33*Drivers!$U33/12*(1+Drivers!$V33)^INT((U$3-1)/12)*(1+SalaryLoad)</f>
        <v>8.6666666666666679</v>
      </c>
      <c r="V49" s="302">
        <f>Drivers!$T33*Drivers!$U33/12*(1+Drivers!$V33)^INT((V$3-1)/12)*(1+SalaryLoad)</f>
        <v>8.6666666666666679</v>
      </c>
      <c r="W49" s="65">
        <f>Drivers!$T33*Drivers!$U33/12*(1+Drivers!$V33)^INT((W$3-1)/12)*(1+SalaryLoad)</f>
        <v>8.7099999999999991</v>
      </c>
      <c r="X49" s="252">
        <f>Drivers!$T33*Drivers!$U33/12*(1+Drivers!$V33)^INT((X$3-1)/12)*(1+SalaryLoad)</f>
        <v>8.7099999999999991</v>
      </c>
      <c r="Y49" s="252">
        <f>Drivers!$T33*Drivers!$U33/12*(1+Drivers!$V33)^INT((Y$3-1)/12)*(1+SalaryLoad)</f>
        <v>8.7099999999999991</v>
      </c>
      <c r="Z49" s="252">
        <f>Drivers!$T33*Drivers!$U33/12*(1+Drivers!$V33)^INT((Z$3-1)/12)*(1+SalaryLoad)</f>
        <v>8.7099999999999991</v>
      </c>
      <c r="AA49" s="252">
        <f>Drivers!$T33*Drivers!$U33/12*(1+Drivers!$V33)^INT((AA$3-1)/12)*(1+SalaryLoad)</f>
        <v>8.7099999999999991</v>
      </c>
      <c r="AB49" s="252">
        <f>Drivers!$T33*Drivers!$U33/12*(1+Drivers!$V33)^INT((AB$3-1)/12)*(1+SalaryLoad)</f>
        <v>8.7099999999999991</v>
      </c>
      <c r="AC49" s="252">
        <f>Drivers!$T33*Drivers!$U33/12*(1+Drivers!$V33)^INT((AC$3-1)/12)*(1+SalaryLoad)</f>
        <v>8.7099999999999991</v>
      </c>
      <c r="AD49" s="252">
        <f>Drivers!$T33*Drivers!$U33/12*(1+Drivers!$V33)^INT((AD$3-1)/12)*(1+SalaryLoad)</f>
        <v>8.7099999999999991</v>
      </c>
      <c r="AE49" s="252">
        <f>Drivers!$T33*Drivers!$U33/12*(1+Drivers!$V33)^INT((AE$3-1)/12)*(1+SalaryLoad)</f>
        <v>8.7099999999999991</v>
      </c>
      <c r="AF49" s="252">
        <f>Drivers!$T33*Drivers!$U33/12*(1+Drivers!$V33)^INT((AF$3-1)/12)*(1+SalaryLoad)</f>
        <v>8.7099999999999991</v>
      </c>
      <c r="AG49" s="252">
        <f>Drivers!$T33*Drivers!$U33/12*(1+Drivers!$V33)^INT((AG$3-1)/12)*(1+SalaryLoad)</f>
        <v>8.7099999999999991</v>
      </c>
      <c r="AH49" s="302">
        <f>Drivers!$T33*Drivers!$U33/12*(1+Drivers!$V33)^INT((AH$3-1)/12)*(1+SalaryLoad)</f>
        <v>8.7099999999999991</v>
      </c>
      <c r="AI49" s="65">
        <f>Drivers!$T33*Drivers!$U33/12*(1+Drivers!$V33)^INT((AI$3-1)/12)*(1+SalaryLoad)</f>
        <v>8.7535499999999988</v>
      </c>
      <c r="AJ49" s="252">
        <f>Drivers!$T33*Drivers!$U33/12*(1+Drivers!$V33)^INT((AJ$3-1)/12)*(1+SalaryLoad)</f>
        <v>8.7535499999999988</v>
      </c>
      <c r="AK49" s="252">
        <f>Drivers!$T33*Drivers!$U33/12*(1+Drivers!$V33)^INT((AK$3-1)/12)*(1+SalaryLoad)</f>
        <v>8.7535499999999988</v>
      </c>
      <c r="AL49" s="252">
        <f>Drivers!$T33*Drivers!$U33/12*(1+Drivers!$V33)^INT((AL$3-1)/12)*(1+SalaryLoad)</f>
        <v>8.7535499999999988</v>
      </c>
      <c r="AM49" s="252">
        <f>Drivers!$T33*Drivers!$U33/12*(1+Drivers!$V33)^INT((AM$3-1)/12)*(1+SalaryLoad)</f>
        <v>8.7535499999999988</v>
      </c>
      <c r="AN49" s="252">
        <f>Drivers!$T33*Drivers!$U33/12*(1+Drivers!$V33)^INT((AN$3-1)/12)*(1+SalaryLoad)</f>
        <v>8.7535499999999988</v>
      </c>
      <c r="AO49" s="252">
        <f>Drivers!$T33*Drivers!$U33/12*(1+Drivers!$V33)^INT((AO$3-1)/12)*(1+SalaryLoad)</f>
        <v>8.7535499999999988</v>
      </c>
      <c r="AP49" s="252">
        <f>Drivers!$T33*Drivers!$U33/12*(1+Drivers!$V33)^INT((AP$3-1)/12)*(1+SalaryLoad)</f>
        <v>8.7535499999999988</v>
      </c>
      <c r="AQ49" s="252">
        <f>Drivers!$T33*Drivers!$U33/12*(1+Drivers!$V33)^INT((AQ$3-1)/12)*(1+SalaryLoad)</f>
        <v>8.7535499999999988</v>
      </c>
      <c r="AR49" s="252">
        <f>Drivers!$T33*Drivers!$U33/12*(1+Drivers!$V33)^INT((AR$3-1)/12)*(1+SalaryLoad)</f>
        <v>8.7535499999999988</v>
      </c>
      <c r="AS49" s="252">
        <f>Drivers!$T33*Drivers!$U33/12*(1+Drivers!$V33)^INT((AS$3-1)/12)*(1+SalaryLoad)</f>
        <v>8.7535499999999988</v>
      </c>
      <c r="AT49" s="302">
        <f>Drivers!$T33*Drivers!$U33/12*(1+Drivers!$V33)^INT((AT$3-1)/12)*(1+SalaryLoad)</f>
        <v>8.7535499999999988</v>
      </c>
      <c r="AU49" s="65">
        <f>Drivers!$T33*Drivers!$U33/12*(1+Drivers!$V33)^INT((AU$3-1)/12)*(1+SalaryLoad)</f>
        <v>8.7973177499999977</v>
      </c>
      <c r="AV49" s="252">
        <f>Drivers!$T33*Drivers!$U33/12*(1+Drivers!$V33)^INT((AV$3-1)/12)*(1+SalaryLoad)</f>
        <v>8.7973177499999977</v>
      </c>
      <c r="AW49" s="252">
        <f>Drivers!$T33*Drivers!$U33/12*(1+Drivers!$V33)^INT((AW$3-1)/12)*(1+SalaryLoad)</f>
        <v>8.7973177499999977</v>
      </c>
      <c r="AX49" s="252">
        <f>Drivers!$T33*Drivers!$U33/12*(1+Drivers!$V33)^INT((AX$3-1)/12)*(1+SalaryLoad)</f>
        <v>8.7973177499999977</v>
      </c>
      <c r="AY49" s="252">
        <f>Drivers!$T33*Drivers!$U33/12*(1+Drivers!$V33)^INT((AY$3-1)/12)*(1+SalaryLoad)</f>
        <v>8.7973177499999977</v>
      </c>
      <c r="AZ49" s="252">
        <f>Drivers!$T33*Drivers!$U33/12*(1+Drivers!$V33)^INT((AZ$3-1)/12)*(1+SalaryLoad)</f>
        <v>8.7973177499999977</v>
      </c>
      <c r="BA49" s="252">
        <f>Drivers!$T33*Drivers!$U33/12*(1+Drivers!$V33)^INT((BA$3-1)/12)*(1+SalaryLoad)</f>
        <v>8.7973177499999977</v>
      </c>
      <c r="BB49" s="252">
        <f>Drivers!$T33*Drivers!$U33/12*(1+Drivers!$V33)^INT((BB$3-1)/12)*(1+SalaryLoad)</f>
        <v>8.7973177499999977</v>
      </c>
      <c r="BC49" s="252">
        <f>Drivers!$T33*Drivers!$U33/12*(1+Drivers!$V33)^INT((BC$3-1)/12)*(1+SalaryLoad)</f>
        <v>8.7973177499999977</v>
      </c>
      <c r="BD49" s="252">
        <f>Drivers!$T33*Drivers!$U33/12*(1+Drivers!$V33)^INT((BD$3-1)/12)*(1+SalaryLoad)</f>
        <v>8.7973177499999977</v>
      </c>
      <c r="BE49" s="252">
        <f>Drivers!$T33*Drivers!$U33/12*(1+Drivers!$V33)^INT((BE$3-1)/12)*(1+SalaryLoad)</f>
        <v>8.7973177499999977</v>
      </c>
      <c r="BF49" s="302">
        <f>Drivers!$T33*Drivers!$U33/12*(1+Drivers!$V33)^INT((BF$3-1)/12)*(1+SalaryLoad)</f>
        <v>8.7973177499999977</v>
      </c>
      <c r="BG49" s="65">
        <f>Drivers!$T33*Drivers!$U33/12*(1+Drivers!$V33)^INT((BG$3-1)/12)*(1+SalaryLoad)</f>
        <v>8.8413043387499943</v>
      </c>
      <c r="BH49" s="252">
        <f>Drivers!$T33*Drivers!$U33/12*(1+Drivers!$V33)^INT((BH$3-1)/12)*(1+SalaryLoad)</f>
        <v>8.8413043387499943</v>
      </c>
      <c r="BI49" s="252">
        <f>Drivers!$T33*Drivers!$U33/12*(1+Drivers!$V33)^INT((BI$3-1)/12)*(1+SalaryLoad)</f>
        <v>8.8413043387499943</v>
      </c>
      <c r="BJ49" s="252">
        <f>Drivers!$T33*Drivers!$U33/12*(1+Drivers!$V33)^INT((BJ$3-1)/12)*(1+SalaryLoad)</f>
        <v>8.8413043387499943</v>
      </c>
      <c r="BK49" s="252">
        <f>Drivers!$T33*Drivers!$U33/12*(1+Drivers!$V33)^INT((BK$3-1)/12)*(1+SalaryLoad)</f>
        <v>8.8413043387499943</v>
      </c>
      <c r="BL49" s="252">
        <f>Drivers!$T33*Drivers!$U33/12*(1+Drivers!$V33)^INT((BL$3-1)/12)*(1+SalaryLoad)</f>
        <v>8.8413043387499943</v>
      </c>
      <c r="BM49" s="252">
        <f>Drivers!$T33*Drivers!$U33/12*(1+Drivers!$V33)^INT((BM$3-1)/12)*(1+SalaryLoad)</f>
        <v>8.8413043387499943</v>
      </c>
      <c r="BN49" s="252">
        <f>Drivers!$T33*Drivers!$U33/12*(1+Drivers!$V33)^INT((BN$3-1)/12)*(1+SalaryLoad)</f>
        <v>8.8413043387499943</v>
      </c>
      <c r="BO49" s="252">
        <f>Drivers!$T33*Drivers!$U33/12*(1+Drivers!$V33)^INT((BO$3-1)/12)*(1+SalaryLoad)</f>
        <v>8.8413043387499943</v>
      </c>
      <c r="BP49" s="252">
        <f>Drivers!$T33*Drivers!$U33/12*(1+Drivers!$V33)^INT((BP$3-1)/12)*(1+SalaryLoad)</f>
        <v>8.8413043387499943</v>
      </c>
      <c r="BQ49" s="252">
        <f>Drivers!$T33*Drivers!$U33/12*(1+Drivers!$V33)^INT((BQ$3-1)/12)*(1+SalaryLoad)</f>
        <v>8.8413043387499943</v>
      </c>
      <c r="BR49" s="302">
        <f>Drivers!$T33*Drivers!$U33/12*(1+Drivers!$V33)^INT((BR$3-1)/12)*(1+SalaryLoad)</f>
        <v>8.8413043387499943</v>
      </c>
      <c r="BS49" s="46"/>
      <c r="BT49" s="318"/>
      <c r="BU49" s="50"/>
      <c r="BW49" s="46"/>
    </row>
    <row r="50" spans="2:75" x14ac:dyDescent="0.25">
      <c r="B50" s="98" t="s">
        <v>14</v>
      </c>
      <c r="C50" s="46"/>
      <c r="D50" s="46"/>
      <c r="E50" s="50">
        <f t="shared" si="21"/>
        <v>1689.9999999999998</v>
      </c>
      <c r="F50" s="50">
        <f t="shared" si="22"/>
        <v>1705.3400000000001</v>
      </c>
      <c r="G50" s="50">
        <f t="shared" si="23"/>
        <v>1720.8431499999999</v>
      </c>
      <c r="H50" s="50">
        <f t="shared" si="24"/>
        <v>1736.5113934999999</v>
      </c>
      <c r="I50" s="50">
        <f t="shared" si="25"/>
        <v>1752.3466989437502</v>
      </c>
      <c r="K50" s="50">
        <f>SUM(K41:K49)</f>
        <v>140.83333333333334</v>
      </c>
      <c r="L50" s="50">
        <f t="shared" ref="L50:BR50" si="26">SUM(L41:L49)</f>
        <v>140.83333333333334</v>
      </c>
      <c r="M50" s="50">
        <f t="shared" si="26"/>
        <v>140.83333333333334</v>
      </c>
      <c r="N50" s="50">
        <f t="shared" si="26"/>
        <v>140.83333333333334</v>
      </c>
      <c r="O50" s="50">
        <f t="shared" si="26"/>
        <v>140.83333333333334</v>
      </c>
      <c r="P50" s="50">
        <f t="shared" si="26"/>
        <v>140.83333333333334</v>
      </c>
      <c r="Q50" s="50">
        <f t="shared" si="26"/>
        <v>140.83333333333334</v>
      </c>
      <c r="R50" s="50">
        <f t="shared" si="26"/>
        <v>140.83333333333334</v>
      </c>
      <c r="S50" s="50">
        <f t="shared" si="26"/>
        <v>140.83333333333334</v>
      </c>
      <c r="T50" s="50">
        <f t="shared" si="26"/>
        <v>140.83333333333334</v>
      </c>
      <c r="U50" s="50">
        <f t="shared" si="26"/>
        <v>140.83333333333334</v>
      </c>
      <c r="V50" s="300">
        <f t="shared" si="26"/>
        <v>140.83333333333334</v>
      </c>
      <c r="W50" s="50">
        <f t="shared" si="26"/>
        <v>142.11166666666668</v>
      </c>
      <c r="X50" s="50">
        <f t="shared" si="26"/>
        <v>142.11166666666668</v>
      </c>
      <c r="Y50" s="50">
        <f t="shared" si="26"/>
        <v>142.11166666666668</v>
      </c>
      <c r="Z50" s="50">
        <f t="shared" si="26"/>
        <v>142.11166666666668</v>
      </c>
      <c r="AA50" s="50">
        <f t="shared" si="26"/>
        <v>142.11166666666668</v>
      </c>
      <c r="AB50" s="50">
        <f t="shared" si="26"/>
        <v>142.11166666666668</v>
      </c>
      <c r="AC50" s="50">
        <f t="shared" si="26"/>
        <v>142.11166666666668</v>
      </c>
      <c r="AD50" s="50">
        <f t="shared" si="26"/>
        <v>142.11166666666668</v>
      </c>
      <c r="AE50" s="50">
        <f t="shared" si="26"/>
        <v>142.11166666666668</v>
      </c>
      <c r="AF50" s="50">
        <f t="shared" si="26"/>
        <v>142.11166666666668</v>
      </c>
      <c r="AG50" s="50">
        <f t="shared" si="26"/>
        <v>142.11166666666668</v>
      </c>
      <c r="AH50" s="300">
        <f t="shared" si="26"/>
        <v>142.11166666666668</v>
      </c>
      <c r="AI50" s="50">
        <f t="shared" si="26"/>
        <v>143.4035958333333</v>
      </c>
      <c r="AJ50" s="50">
        <f t="shared" si="26"/>
        <v>143.4035958333333</v>
      </c>
      <c r="AK50" s="50">
        <f t="shared" si="26"/>
        <v>143.4035958333333</v>
      </c>
      <c r="AL50" s="50">
        <f t="shared" si="26"/>
        <v>143.4035958333333</v>
      </c>
      <c r="AM50" s="50">
        <f t="shared" si="26"/>
        <v>143.4035958333333</v>
      </c>
      <c r="AN50" s="50">
        <f t="shared" si="26"/>
        <v>143.4035958333333</v>
      </c>
      <c r="AO50" s="50">
        <f t="shared" si="26"/>
        <v>143.4035958333333</v>
      </c>
      <c r="AP50" s="50">
        <f t="shared" si="26"/>
        <v>143.4035958333333</v>
      </c>
      <c r="AQ50" s="50">
        <f t="shared" si="26"/>
        <v>143.4035958333333</v>
      </c>
      <c r="AR50" s="50">
        <f t="shared" si="26"/>
        <v>143.4035958333333</v>
      </c>
      <c r="AS50" s="50">
        <f t="shared" si="26"/>
        <v>143.4035958333333</v>
      </c>
      <c r="AT50" s="300">
        <f t="shared" si="26"/>
        <v>143.4035958333333</v>
      </c>
      <c r="AU50" s="50">
        <f t="shared" si="26"/>
        <v>144.70928279166662</v>
      </c>
      <c r="AV50" s="50">
        <f t="shared" si="26"/>
        <v>144.70928279166662</v>
      </c>
      <c r="AW50" s="50">
        <f t="shared" si="26"/>
        <v>144.70928279166662</v>
      </c>
      <c r="AX50" s="50">
        <f t="shared" si="26"/>
        <v>144.70928279166662</v>
      </c>
      <c r="AY50" s="50">
        <f t="shared" si="26"/>
        <v>144.70928279166662</v>
      </c>
      <c r="AZ50" s="50">
        <f t="shared" si="26"/>
        <v>144.70928279166662</v>
      </c>
      <c r="BA50" s="50">
        <f t="shared" si="26"/>
        <v>144.70928279166662</v>
      </c>
      <c r="BB50" s="50">
        <f t="shared" si="26"/>
        <v>144.70928279166662</v>
      </c>
      <c r="BC50" s="50">
        <f t="shared" si="26"/>
        <v>144.70928279166662</v>
      </c>
      <c r="BD50" s="50">
        <f t="shared" si="26"/>
        <v>144.70928279166662</v>
      </c>
      <c r="BE50" s="50">
        <f t="shared" si="26"/>
        <v>144.70928279166662</v>
      </c>
      <c r="BF50" s="300">
        <f t="shared" si="26"/>
        <v>144.70928279166662</v>
      </c>
      <c r="BG50" s="50">
        <f t="shared" si="26"/>
        <v>146.02889157864581</v>
      </c>
      <c r="BH50" s="50">
        <f t="shared" si="26"/>
        <v>146.02889157864581</v>
      </c>
      <c r="BI50" s="50">
        <f t="shared" si="26"/>
        <v>146.02889157864581</v>
      </c>
      <c r="BJ50" s="50">
        <f t="shared" si="26"/>
        <v>146.02889157864581</v>
      </c>
      <c r="BK50" s="50">
        <f t="shared" si="26"/>
        <v>146.02889157864581</v>
      </c>
      <c r="BL50" s="50">
        <f t="shared" si="26"/>
        <v>146.02889157864581</v>
      </c>
      <c r="BM50" s="50">
        <f t="shared" si="26"/>
        <v>146.02889157864581</v>
      </c>
      <c r="BN50" s="50">
        <f t="shared" si="26"/>
        <v>146.02889157864581</v>
      </c>
      <c r="BO50" s="50">
        <f t="shared" si="26"/>
        <v>146.02889157864581</v>
      </c>
      <c r="BP50" s="50">
        <f t="shared" si="26"/>
        <v>146.02889157864581</v>
      </c>
      <c r="BQ50" s="50">
        <f t="shared" si="26"/>
        <v>146.02889157864581</v>
      </c>
      <c r="BR50" s="300">
        <f t="shared" si="26"/>
        <v>146.02889157864581</v>
      </c>
      <c r="BS50" s="46"/>
      <c r="BT50" s="50"/>
      <c r="BU50" s="50"/>
      <c r="BW50" s="46"/>
    </row>
    <row r="51" spans="2:75" x14ac:dyDescent="0.25">
      <c r="B51" s="317" t="str">
        <f>Drivers!Z25</f>
        <v>Rent</v>
      </c>
      <c r="C51" s="46" t="e">
        <f>Drivers!#REF!</f>
        <v>#REF!</v>
      </c>
      <c r="D51" s="46"/>
      <c r="E51" s="53">
        <f>SUM(K51:V51)</f>
        <v>49.999999999999993</v>
      </c>
      <c r="F51" s="53">
        <f>SUM(W51:AH51)</f>
        <v>50.500000000000021</v>
      </c>
      <c r="G51" s="53">
        <f>SUM(AI51:AT51)</f>
        <v>51.005000000000003</v>
      </c>
      <c r="H51" s="53">
        <f>SUM(AU51:BF51)</f>
        <v>51.515050000000002</v>
      </c>
      <c r="I51" s="53">
        <f>SUM(BG51:BR51)</f>
        <v>52.030200500000007</v>
      </c>
      <c r="K51" s="236">
        <f>Drivers!$AB25/12*(1+Drivers!$AC25)^INT((K$3-1)/12)</f>
        <v>4.166666666666667</v>
      </c>
      <c r="L51" s="237">
        <f>Drivers!$AB25/12*(1+Drivers!$AC25)^INT((L$3-1)/12)</f>
        <v>4.166666666666667</v>
      </c>
      <c r="M51" s="237">
        <f>Drivers!$AB25/12*(1+Drivers!$AC25)^INT((M$3-1)/12)</f>
        <v>4.166666666666667</v>
      </c>
      <c r="N51" s="237">
        <f>Drivers!$AB25/12*(1+Drivers!$AC25)^INT((N$3-1)/12)</f>
        <v>4.166666666666667</v>
      </c>
      <c r="O51" s="237">
        <f>Drivers!$AB25/12*(1+Drivers!$AC25)^INT((O$3-1)/12)</f>
        <v>4.166666666666667</v>
      </c>
      <c r="P51" s="237">
        <f>Drivers!$AB25/12*(1+Drivers!$AC25)^INT((P$3-1)/12)</f>
        <v>4.166666666666667</v>
      </c>
      <c r="Q51" s="237">
        <f>Drivers!$AB25/12*(1+Drivers!$AC25)^INT((Q$3-1)/12)</f>
        <v>4.166666666666667</v>
      </c>
      <c r="R51" s="237">
        <f>Drivers!$AB25/12*(1+Drivers!$AC25)^INT((R$3-1)/12)</f>
        <v>4.166666666666667</v>
      </c>
      <c r="S51" s="237">
        <f>Drivers!$AB25/12*(1+Drivers!$AC25)^INT((S$3-1)/12)</f>
        <v>4.166666666666667</v>
      </c>
      <c r="T51" s="237">
        <f>Drivers!$AB25/12*(1+Drivers!$AC25)^INT((T$3-1)/12)</f>
        <v>4.166666666666667</v>
      </c>
      <c r="U51" s="237">
        <f>Drivers!$AB25/12*(1+Drivers!$AC25)^INT((U$3-1)/12)</f>
        <v>4.166666666666667</v>
      </c>
      <c r="V51" s="308">
        <f>Drivers!$AB25/12*(1+Drivers!$AC25)^INT((V$3-1)/12)</f>
        <v>4.166666666666667</v>
      </c>
      <c r="W51" s="236">
        <f>Drivers!$AB25/12*(1+Drivers!$AC25)^INT((W$3-1)/12)</f>
        <v>4.2083333333333339</v>
      </c>
      <c r="X51" s="237">
        <f>Drivers!$AB25/12*(1+Drivers!$AC25)^INT((X$3-1)/12)</f>
        <v>4.2083333333333339</v>
      </c>
      <c r="Y51" s="237">
        <f>Drivers!$AB25/12*(1+Drivers!$AC25)^INT((Y$3-1)/12)</f>
        <v>4.2083333333333339</v>
      </c>
      <c r="Z51" s="237">
        <f>Drivers!$AB25/12*(1+Drivers!$AC25)^INT((Z$3-1)/12)</f>
        <v>4.2083333333333339</v>
      </c>
      <c r="AA51" s="237">
        <f>Drivers!$AB25/12*(1+Drivers!$AC25)^INT((AA$3-1)/12)</f>
        <v>4.2083333333333339</v>
      </c>
      <c r="AB51" s="237">
        <f>Drivers!$AB25/12*(1+Drivers!$AC25)^INT((AB$3-1)/12)</f>
        <v>4.2083333333333339</v>
      </c>
      <c r="AC51" s="237">
        <f>Drivers!$AB25/12*(1+Drivers!$AC25)^INT((AC$3-1)/12)</f>
        <v>4.2083333333333339</v>
      </c>
      <c r="AD51" s="237">
        <f>Drivers!$AB25/12*(1+Drivers!$AC25)^INT((AD$3-1)/12)</f>
        <v>4.2083333333333339</v>
      </c>
      <c r="AE51" s="237">
        <f>Drivers!$AB25/12*(1+Drivers!$AC25)^INT((AE$3-1)/12)</f>
        <v>4.2083333333333339</v>
      </c>
      <c r="AF51" s="237">
        <f>Drivers!$AB25/12*(1+Drivers!$AC25)^INT((AF$3-1)/12)</f>
        <v>4.2083333333333339</v>
      </c>
      <c r="AG51" s="237">
        <f>Drivers!$AB25/12*(1+Drivers!$AC25)^INT((AG$3-1)/12)</f>
        <v>4.2083333333333339</v>
      </c>
      <c r="AH51" s="308">
        <f>Drivers!$AB25/12*(1+Drivers!$AC25)^INT((AH$3-1)/12)</f>
        <v>4.2083333333333339</v>
      </c>
      <c r="AI51" s="236">
        <f>Drivers!$AB25/12*(1+Drivers!$AC25)^INT((AI$3-1)/12)</f>
        <v>4.2504166666666672</v>
      </c>
      <c r="AJ51" s="237">
        <f>Drivers!$AB25/12*(1+Drivers!$AC25)^INT((AJ$3-1)/12)</f>
        <v>4.2504166666666672</v>
      </c>
      <c r="AK51" s="237">
        <f>Drivers!$AB25/12*(1+Drivers!$AC25)^INT((AK$3-1)/12)</f>
        <v>4.2504166666666672</v>
      </c>
      <c r="AL51" s="237">
        <f>Drivers!$AB25/12*(1+Drivers!$AC25)^INT((AL$3-1)/12)</f>
        <v>4.2504166666666672</v>
      </c>
      <c r="AM51" s="237">
        <f>Drivers!$AB25/12*(1+Drivers!$AC25)^INT((AM$3-1)/12)</f>
        <v>4.2504166666666672</v>
      </c>
      <c r="AN51" s="237">
        <f>Drivers!$AB25/12*(1+Drivers!$AC25)^INT((AN$3-1)/12)</f>
        <v>4.2504166666666672</v>
      </c>
      <c r="AO51" s="237">
        <f>Drivers!$AB25/12*(1+Drivers!$AC25)^INT((AO$3-1)/12)</f>
        <v>4.2504166666666672</v>
      </c>
      <c r="AP51" s="237">
        <f>Drivers!$AB25/12*(1+Drivers!$AC25)^INT((AP$3-1)/12)</f>
        <v>4.2504166666666672</v>
      </c>
      <c r="AQ51" s="237">
        <f>Drivers!$AB25/12*(1+Drivers!$AC25)^INT((AQ$3-1)/12)</f>
        <v>4.2504166666666672</v>
      </c>
      <c r="AR51" s="237">
        <f>Drivers!$AB25/12*(1+Drivers!$AC25)^INT((AR$3-1)/12)</f>
        <v>4.2504166666666672</v>
      </c>
      <c r="AS51" s="237">
        <f>Drivers!$AB25/12*(1+Drivers!$AC25)^INT((AS$3-1)/12)</f>
        <v>4.2504166666666672</v>
      </c>
      <c r="AT51" s="308">
        <f>Drivers!$AB25/12*(1+Drivers!$AC25)^INT((AT$3-1)/12)</f>
        <v>4.2504166666666672</v>
      </c>
      <c r="AU51" s="236">
        <f>Drivers!$AB25/12*(1+Drivers!$AC25)^INT((AU$3-1)/12)</f>
        <v>4.2929208333333335</v>
      </c>
      <c r="AV51" s="237">
        <f>Drivers!$AB25/12*(1+Drivers!$AC25)^INT((AV$3-1)/12)</f>
        <v>4.2929208333333335</v>
      </c>
      <c r="AW51" s="237">
        <f>Drivers!$AB25/12*(1+Drivers!$AC25)^INT((AW$3-1)/12)</f>
        <v>4.2929208333333335</v>
      </c>
      <c r="AX51" s="237">
        <f>Drivers!$AB25/12*(1+Drivers!$AC25)^INT((AX$3-1)/12)</f>
        <v>4.2929208333333335</v>
      </c>
      <c r="AY51" s="237">
        <f>Drivers!$AB25/12*(1+Drivers!$AC25)^INT((AY$3-1)/12)</f>
        <v>4.2929208333333335</v>
      </c>
      <c r="AZ51" s="237">
        <f>Drivers!$AB25/12*(1+Drivers!$AC25)^INT((AZ$3-1)/12)</f>
        <v>4.2929208333333335</v>
      </c>
      <c r="BA51" s="237">
        <f>Drivers!$AB25/12*(1+Drivers!$AC25)^INT((BA$3-1)/12)</f>
        <v>4.2929208333333335</v>
      </c>
      <c r="BB51" s="237">
        <f>Drivers!$AB25/12*(1+Drivers!$AC25)^INT((BB$3-1)/12)</f>
        <v>4.2929208333333335</v>
      </c>
      <c r="BC51" s="237">
        <f>Drivers!$AB25/12*(1+Drivers!$AC25)^INT((BC$3-1)/12)</f>
        <v>4.2929208333333335</v>
      </c>
      <c r="BD51" s="237">
        <f>Drivers!$AB25/12*(1+Drivers!$AC25)^INT((BD$3-1)/12)</f>
        <v>4.2929208333333335</v>
      </c>
      <c r="BE51" s="237">
        <f>Drivers!$AB25/12*(1+Drivers!$AC25)^INT((BE$3-1)/12)</f>
        <v>4.2929208333333335</v>
      </c>
      <c r="BF51" s="308">
        <f>Drivers!$AB25/12*(1+Drivers!$AC25)^INT((BF$3-1)/12)</f>
        <v>4.2929208333333335</v>
      </c>
      <c r="BG51" s="236">
        <f>Drivers!$AB25/12*(1+Drivers!$AC25)^INT((BG$3-1)/12)</f>
        <v>4.3358500416666672</v>
      </c>
      <c r="BH51" s="237">
        <f>Drivers!$AB25/12*(1+Drivers!$AC25)^INT((BH$3-1)/12)</f>
        <v>4.3358500416666672</v>
      </c>
      <c r="BI51" s="237">
        <f>Drivers!$AB25/12*(1+Drivers!$AC25)^INT((BI$3-1)/12)</f>
        <v>4.3358500416666672</v>
      </c>
      <c r="BJ51" s="237">
        <f>Drivers!$AB25/12*(1+Drivers!$AC25)^INT((BJ$3-1)/12)</f>
        <v>4.3358500416666672</v>
      </c>
      <c r="BK51" s="237">
        <f>Drivers!$AB25/12*(1+Drivers!$AC25)^INT((BK$3-1)/12)</f>
        <v>4.3358500416666672</v>
      </c>
      <c r="BL51" s="237">
        <f>Drivers!$AB25/12*(1+Drivers!$AC25)^INT((BL$3-1)/12)</f>
        <v>4.3358500416666672</v>
      </c>
      <c r="BM51" s="237">
        <f>Drivers!$AB25/12*(1+Drivers!$AC25)^INT((BM$3-1)/12)</f>
        <v>4.3358500416666672</v>
      </c>
      <c r="BN51" s="237">
        <f>Drivers!$AB25/12*(1+Drivers!$AC25)^INT((BN$3-1)/12)</f>
        <v>4.3358500416666672</v>
      </c>
      <c r="BO51" s="237">
        <f>Drivers!$AB25/12*(1+Drivers!$AC25)^INT((BO$3-1)/12)</f>
        <v>4.3358500416666672</v>
      </c>
      <c r="BP51" s="237">
        <f>Drivers!$AB25/12*(1+Drivers!$AC25)^INT((BP$3-1)/12)</f>
        <v>4.3358500416666672</v>
      </c>
      <c r="BQ51" s="237">
        <f>Drivers!$AB25/12*(1+Drivers!$AC25)^INT((BQ$3-1)/12)</f>
        <v>4.3358500416666672</v>
      </c>
      <c r="BR51" s="308">
        <f>Drivers!$AB25/12*(1+Drivers!$AC25)^INT((BR$3-1)/12)</f>
        <v>4.3358500416666672</v>
      </c>
      <c r="BS51" s="46"/>
      <c r="BT51" s="46"/>
      <c r="BU51" s="50"/>
      <c r="BW51" s="46"/>
    </row>
    <row r="52" spans="2:75" x14ac:dyDescent="0.25">
      <c r="B52" s="290" t="str">
        <f>Drivers!Z26</f>
        <v>Utilities</v>
      </c>
      <c r="C52" s="46" t="e">
        <f>Drivers!#REF!</f>
        <v>#REF!</v>
      </c>
      <c r="D52" s="46"/>
      <c r="E52" s="59">
        <f t="shared" ref="E52:E59" si="27">SUM(K52:V52)</f>
        <v>10</v>
      </c>
      <c r="F52" s="59">
        <f t="shared" ref="F52:F59" si="28">SUM(W52:AH52)</f>
        <v>10.1</v>
      </c>
      <c r="G52" s="59">
        <f t="shared" ref="G52:G59" si="29">SUM(AI52:AT52)</f>
        <v>10.201000000000001</v>
      </c>
      <c r="H52" s="59">
        <f t="shared" ref="H52:H59" si="30">SUM(AU52:BF52)</f>
        <v>10.303009999999999</v>
      </c>
      <c r="I52" s="59">
        <f t="shared" ref="I52:I59" si="31">SUM(BG52:BR52)</f>
        <v>10.406040100000004</v>
      </c>
      <c r="K52" s="60">
        <f>Drivers!$AB26/12*(1+Drivers!$AC26)^INT((K$3-1)/12)</f>
        <v>0.83333333333333337</v>
      </c>
      <c r="L52" s="245">
        <f>Drivers!$AB26/12*(1+Drivers!$AC26)^INT((L$3-1)/12)</f>
        <v>0.83333333333333337</v>
      </c>
      <c r="M52" s="245">
        <f>Drivers!$AB26/12*(1+Drivers!$AC26)^INT((M$3-1)/12)</f>
        <v>0.83333333333333337</v>
      </c>
      <c r="N52" s="245">
        <f>Drivers!$AB26/12*(1+Drivers!$AC26)^INT((N$3-1)/12)</f>
        <v>0.83333333333333337</v>
      </c>
      <c r="O52" s="245">
        <f>Drivers!$AB26/12*(1+Drivers!$AC26)^INT((O$3-1)/12)</f>
        <v>0.83333333333333337</v>
      </c>
      <c r="P52" s="245">
        <f>Drivers!$AB26/12*(1+Drivers!$AC26)^INT((P$3-1)/12)</f>
        <v>0.83333333333333337</v>
      </c>
      <c r="Q52" s="245">
        <f>Drivers!$AB26/12*(1+Drivers!$AC26)^INT((Q$3-1)/12)</f>
        <v>0.83333333333333337</v>
      </c>
      <c r="R52" s="245">
        <f>Drivers!$AB26/12*(1+Drivers!$AC26)^INT((R$3-1)/12)</f>
        <v>0.83333333333333337</v>
      </c>
      <c r="S52" s="245">
        <f>Drivers!$AB26/12*(1+Drivers!$AC26)^INT((S$3-1)/12)</f>
        <v>0.83333333333333337</v>
      </c>
      <c r="T52" s="245">
        <f>Drivers!$AB26/12*(1+Drivers!$AC26)^INT((T$3-1)/12)</f>
        <v>0.83333333333333337</v>
      </c>
      <c r="U52" s="245">
        <f>Drivers!$AB26/12*(1+Drivers!$AC26)^INT((U$3-1)/12)</f>
        <v>0.83333333333333337</v>
      </c>
      <c r="V52" s="301">
        <f>Drivers!$AB26/12*(1+Drivers!$AC26)^INT((V$3-1)/12)</f>
        <v>0.83333333333333337</v>
      </c>
      <c r="W52" s="60">
        <f>Drivers!$AB26/12*(1+Drivers!$AC26)^INT((W$3-1)/12)</f>
        <v>0.84166666666666667</v>
      </c>
      <c r="X52" s="245">
        <f>Drivers!$AB26/12*(1+Drivers!$AC26)^INT((X$3-1)/12)</f>
        <v>0.84166666666666667</v>
      </c>
      <c r="Y52" s="245">
        <f>Drivers!$AB26/12*(1+Drivers!$AC26)^INT((Y$3-1)/12)</f>
        <v>0.84166666666666667</v>
      </c>
      <c r="Z52" s="245">
        <f>Drivers!$AB26/12*(1+Drivers!$AC26)^INT((Z$3-1)/12)</f>
        <v>0.84166666666666667</v>
      </c>
      <c r="AA52" s="245">
        <f>Drivers!$AB26/12*(1+Drivers!$AC26)^INT((AA$3-1)/12)</f>
        <v>0.84166666666666667</v>
      </c>
      <c r="AB52" s="245">
        <f>Drivers!$AB26/12*(1+Drivers!$AC26)^INT((AB$3-1)/12)</f>
        <v>0.84166666666666667</v>
      </c>
      <c r="AC52" s="245">
        <f>Drivers!$AB26/12*(1+Drivers!$AC26)^INT((AC$3-1)/12)</f>
        <v>0.84166666666666667</v>
      </c>
      <c r="AD52" s="245">
        <f>Drivers!$AB26/12*(1+Drivers!$AC26)^INT((AD$3-1)/12)</f>
        <v>0.84166666666666667</v>
      </c>
      <c r="AE52" s="245">
        <f>Drivers!$AB26/12*(1+Drivers!$AC26)^INT((AE$3-1)/12)</f>
        <v>0.84166666666666667</v>
      </c>
      <c r="AF52" s="245">
        <f>Drivers!$AB26/12*(1+Drivers!$AC26)^INT((AF$3-1)/12)</f>
        <v>0.84166666666666667</v>
      </c>
      <c r="AG52" s="245">
        <f>Drivers!$AB26/12*(1+Drivers!$AC26)^INT((AG$3-1)/12)</f>
        <v>0.84166666666666667</v>
      </c>
      <c r="AH52" s="301">
        <f>Drivers!$AB26/12*(1+Drivers!$AC26)^INT((AH$3-1)/12)</f>
        <v>0.84166666666666667</v>
      </c>
      <c r="AI52" s="60">
        <f>Drivers!$AB26/12*(1+Drivers!$AC26)^INT((AI$3-1)/12)</f>
        <v>0.85008333333333341</v>
      </c>
      <c r="AJ52" s="245">
        <f>Drivers!$AB26/12*(1+Drivers!$AC26)^INT((AJ$3-1)/12)</f>
        <v>0.85008333333333341</v>
      </c>
      <c r="AK52" s="245">
        <f>Drivers!$AB26/12*(1+Drivers!$AC26)^INT((AK$3-1)/12)</f>
        <v>0.85008333333333341</v>
      </c>
      <c r="AL52" s="245">
        <f>Drivers!$AB26/12*(1+Drivers!$AC26)^INT((AL$3-1)/12)</f>
        <v>0.85008333333333341</v>
      </c>
      <c r="AM52" s="245">
        <f>Drivers!$AB26/12*(1+Drivers!$AC26)^INT((AM$3-1)/12)</f>
        <v>0.85008333333333341</v>
      </c>
      <c r="AN52" s="245">
        <f>Drivers!$AB26/12*(1+Drivers!$AC26)^INT((AN$3-1)/12)</f>
        <v>0.85008333333333341</v>
      </c>
      <c r="AO52" s="245">
        <f>Drivers!$AB26/12*(1+Drivers!$AC26)^INT((AO$3-1)/12)</f>
        <v>0.85008333333333341</v>
      </c>
      <c r="AP52" s="245">
        <f>Drivers!$AB26/12*(1+Drivers!$AC26)^INT((AP$3-1)/12)</f>
        <v>0.85008333333333341</v>
      </c>
      <c r="AQ52" s="245">
        <f>Drivers!$AB26/12*(1+Drivers!$AC26)^INT((AQ$3-1)/12)</f>
        <v>0.85008333333333341</v>
      </c>
      <c r="AR52" s="245">
        <f>Drivers!$AB26/12*(1+Drivers!$AC26)^INT((AR$3-1)/12)</f>
        <v>0.85008333333333341</v>
      </c>
      <c r="AS52" s="245">
        <f>Drivers!$AB26/12*(1+Drivers!$AC26)^INT((AS$3-1)/12)</f>
        <v>0.85008333333333341</v>
      </c>
      <c r="AT52" s="301">
        <f>Drivers!$AB26/12*(1+Drivers!$AC26)^INT((AT$3-1)/12)</f>
        <v>0.85008333333333341</v>
      </c>
      <c r="AU52" s="60">
        <f>Drivers!$AB26/12*(1+Drivers!$AC26)^INT((AU$3-1)/12)</f>
        <v>0.85858416666666659</v>
      </c>
      <c r="AV52" s="245">
        <f>Drivers!$AB26/12*(1+Drivers!$AC26)^INT((AV$3-1)/12)</f>
        <v>0.85858416666666659</v>
      </c>
      <c r="AW52" s="245">
        <f>Drivers!$AB26/12*(1+Drivers!$AC26)^INT((AW$3-1)/12)</f>
        <v>0.85858416666666659</v>
      </c>
      <c r="AX52" s="245">
        <f>Drivers!$AB26/12*(1+Drivers!$AC26)^INT((AX$3-1)/12)</f>
        <v>0.85858416666666659</v>
      </c>
      <c r="AY52" s="245">
        <f>Drivers!$AB26/12*(1+Drivers!$AC26)^INT((AY$3-1)/12)</f>
        <v>0.85858416666666659</v>
      </c>
      <c r="AZ52" s="245">
        <f>Drivers!$AB26/12*(1+Drivers!$AC26)^INT((AZ$3-1)/12)</f>
        <v>0.85858416666666659</v>
      </c>
      <c r="BA52" s="245">
        <f>Drivers!$AB26/12*(1+Drivers!$AC26)^INT((BA$3-1)/12)</f>
        <v>0.85858416666666659</v>
      </c>
      <c r="BB52" s="245">
        <f>Drivers!$AB26/12*(1+Drivers!$AC26)^INT((BB$3-1)/12)</f>
        <v>0.85858416666666659</v>
      </c>
      <c r="BC52" s="245">
        <f>Drivers!$AB26/12*(1+Drivers!$AC26)^INT((BC$3-1)/12)</f>
        <v>0.85858416666666659</v>
      </c>
      <c r="BD52" s="245">
        <f>Drivers!$AB26/12*(1+Drivers!$AC26)^INT((BD$3-1)/12)</f>
        <v>0.85858416666666659</v>
      </c>
      <c r="BE52" s="245">
        <f>Drivers!$AB26/12*(1+Drivers!$AC26)^INT((BE$3-1)/12)</f>
        <v>0.85858416666666659</v>
      </c>
      <c r="BF52" s="301">
        <f>Drivers!$AB26/12*(1+Drivers!$AC26)^INT((BF$3-1)/12)</f>
        <v>0.85858416666666659</v>
      </c>
      <c r="BG52" s="60">
        <f>Drivers!$AB26/12*(1+Drivers!$AC26)^INT((BG$3-1)/12)</f>
        <v>0.86717000833333335</v>
      </c>
      <c r="BH52" s="245">
        <f>Drivers!$AB26/12*(1+Drivers!$AC26)^INT((BH$3-1)/12)</f>
        <v>0.86717000833333335</v>
      </c>
      <c r="BI52" s="245">
        <f>Drivers!$AB26/12*(1+Drivers!$AC26)^INT((BI$3-1)/12)</f>
        <v>0.86717000833333335</v>
      </c>
      <c r="BJ52" s="245">
        <f>Drivers!$AB26/12*(1+Drivers!$AC26)^INT((BJ$3-1)/12)</f>
        <v>0.86717000833333335</v>
      </c>
      <c r="BK52" s="245">
        <f>Drivers!$AB26/12*(1+Drivers!$AC26)^INT((BK$3-1)/12)</f>
        <v>0.86717000833333335</v>
      </c>
      <c r="BL52" s="245">
        <f>Drivers!$AB26/12*(1+Drivers!$AC26)^INT((BL$3-1)/12)</f>
        <v>0.86717000833333335</v>
      </c>
      <c r="BM52" s="245">
        <f>Drivers!$AB26/12*(1+Drivers!$AC26)^INT((BM$3-1)/12)</f>
        <v>0.86717000833333335</v>
      </c>
      <c r="BN52" s="245">
        <f>Drivers!$AB26/12*(1+Drivers!$AC26)^INT((BN$3-1)/12)</f>
        <v>0.86717000833333335</v>
      </c>
      <c r="BO52" s="245">
        <f>Drivers!$AB26/12*(1+Drivers!$AC26)^INT((BO$3-1)/12)</f>
        <v>0.86717000833333335</v>
      </c>
      <c r="BP52" s="245">
        <f>Drivers!$AB26/12*(1+Drivers!$AC26)^INT((BP$3-1)/12)</f>
        <v>0.86717000833333335</v>
      </c>
      <c r="BQ52" s="245">
        <f>Drivers!$AB26/12*(1+Drivers!$AC26)^INT((BQ$3-1)/12)</f>
        <v>0.86717000833333335</v>
      </c>
      <c r="BR52" s="301">
        <f>Drivers!$AB26/12*(1+Drivers!$AC26)^INT((BR$3-1)/12)</f>
        <v>0.86717000833333335</v>
      </c>
      <c r="BS52" s="46"/>
      <c r="BT52" s="324"/>
      <c r="BU52" s="50"/>
      <c r="BW52" s="46"/>
    </row>
    <row r="53" spans="2:75" x14ac:dyDescent="0.25">
      <c r="B53" s="290" t="str">
        <f>Drivers!Z27</f>
        <v>Admin</v>
      </c>
      <c r="C53" s="46" t="e">
        <f>Drivers!#REF!</f>
        <v>#REF!</v>
      </c>
      <c r="D53" s="46"/>
      <c r="E53" s="59">
        <f t="shared" si="27"/>
        <v>10</v>
      </c>
      <c r="F53" s="59">
        <f t="shared" si="28"/>
        <v>10.15</v>
      </c>
      <c r="G53" s="59">
        <f t="shared" si="29"/>
        <v>10.302249999999999</v>
      </c>
      <c r="H53" s="59">
        <f t="shared" si="30"/>
        <v>10.456783749999994</v>
      </c>
      <c r="I53" s="59">
        <f t="shared" si="31"/>
        <v>10.613635506249993</v>
      </c>
      <c r="K53" s="60">
        <f>Drivers!$AB27/12*(1+Drivers!$AC27)^INT((K$3-1)/12)</f>
        <v>0.83333333333333337</v>
      </c>
      <c r="L53" s="245">
        <f>Drivers!$AB27/12*(1+Drivers!$AC27)^INT((L$3-1)/12)</f>
        <v>0.83333333333333337</v>
      </c>
      <c r="M53" s="245">
        <f>Drivers!$AB27/12*(1+Drivers!$AC27)^INT((M$3-1)/12)</f>
        <v>0.83333333333333337</v>
      </c>
      <c r="N53" s="245">
        <f>Drivers!$AB27/12*(1+Drivers!$AC27)^INT((N$3-1)/12)</f>
        <v>0.83333333333333337</v>
      </c>
      <c r="O53" s="245">
        <f>Drivers!$AB27/12*(1+Drivers!$AC27)^INT((O$3-1)/12)</f>
        <v>0.83333333333333337</v>
      </c>
      <c r="P53" s="245">
        <f>Drivers!$AB27/12*(1+Drivers!$AC27)^INT((P$3-1)/12)</f>
        <v>0.83333333333333337</v>
      </c>
      <c r="Q53" s="245">
        <f>Drivers!$AB27/12*(1+Drivers!$AC27)^INT((Q$3-1)/12)</f>
        <v>0.83333333333333337</v>
      </c>
      <c r="R53" s="245">
        <f>Drivers!$AB27/12*(1+Drivers!$AC27)^INT((R$3-1)/12)</f>
        <v>0.83333333333333337</v>
      </c>
      <c r="S53" s="245">
        <f>Drivers!$AB27/12*(1+Drivers!$AC27)^INT((S$3-1)/12)</f>
        <v>0.83333333333333337</v>
      </c>
      <c r="T53" s="245">
        <f>Drivers!$AB27/12*(1+Drivers!$AC27)^INT((T$3-1)/12)</f>
        <v>0.83333333333333337</v>
      </c>
      <c r="U53" s="245">
        <f>Drivers!$AB27/12*(1+Drivers!$AC27)^INT((U$3-1)/12)</f>
        <v>0.83333333333333337</v>
      </c>
      <c r="V53" s="301">
        <f>Drivers!$AB27/12*(1+Drivers!$AC27)^INT((V$3-1)/12)</f>
        <v>0.83333333333333337</v>
      </c>
      <c r="W53" s="60">
        <f>Drivers!$AB27/12*(1+Drivers!$AC27)^INT((W$3-1)/12)</f>
        <v>0.84583333333333333</v>
      </c>
      <c r="X53" s="245">
        <f>Drivers!$AB27/12*(1+Drivers!$AC27)^INT((X$3-1)/12)</f>
        <v>0.84583333333333333</v>
      </c>
      <c r="Y53" s="245">
        <f>Drivers!$AB27/12*(1+Drivers!$AC27)^INT((Y$3-1)/12)</f>
        <v>0.84583333333333333</v>
      </c>
      <c r="Z53" s="245">
        <f>Drivers!$AB27/12*(1+Drivers!$AC27)^INT((Z$3-1)/12)</f>
        <v>0.84583333333333333</v>
      </c>
      <c r="AA53" s="245">
        <f>Drivers!$AB27/12*(1+Drivers!$AC27)^INT((AA$3-1)/12)</f>
        <v>0.84583333333333333</v>
      </c>
      <c r="AB53" s="245">
        <f>Drivers!$AB27/12*(1+Drivers!$AC27)^INT((AB$3-1)/12)</f>
        <v>0.84583333333333333</v>
      </c>
      <c r="AC53" s="245">
        <f>Drivers!$AB27/12*(1+Drivers!$AC27)^INT((AC$3-1)/12)</f>
        <v>0.84583333333333333</v>
      </c>
      <c r="AD53" s="245">
        <f>Drivers!$AB27/12*(1+Drivers!$AC27)^INT((AD$3-1)/12)</f>
        <v>0.84583333333333333</v>
      </c>
      <c r="AE53" s="245">
        <f>Drivers!$AB27/12*(1+Drivers!$AC27)^INT((AE$3-1)/12)</f>
        <v>0.84583333333333333</v>
      </c>
      <c r="AF53" s="245">
        <f>Drivers!$AB27/12*(1+Drivers!$AC27)^INT((AF$3-1)/12)</f>
        <v>0.84583333333333333</v>
      </c>
      <c r="AG53" s="245">
        <f>Drivers!$AB27/12*(1+Drivers!$AC27)^INT((AG$3-1)/12)</f>
        <v>0.84583333333333333</v>
      </c>
      <c r="AH53" s="301">
        <f>Drivers!$AB27/12*(1+Drivers!$AC27)^INT((AH$3-1)/12)</f>
        <v>0.84583333333333333</v>
      </c>
      <c r="AI53" s="60">
        <f>Drivers!$AB27/12*(1+Drivers!$AC27)^INT((AI$3-1)/12)</f>
        <v>0.85852083333333318</v>
      </c>
      <c r="AJ53" s="245">
        <f>Drivers!$AB27/12*(1+Drivers!$AC27)^INT((AJ$3-1)/12)</f>
        <v>0.85852083333333318</v>
      </c>
      <c r="AK53" s="245">
        <f>Drivers!$AB27/12*(1+Drivers!$AC27)^INT((AK$3-1)/12)</f>
        <v>0.85852083333333318</v>
      </c>
      <c r="AL53" s="245">
        <f>Drivers!$AB27/12*(1+Drivers!$AC27)^INT((AL$3-1)/12)</f>
        <v>0.85852083333333318</v>
      </c>
      <c r="AM53" s="245">
        <f>Drivers!$AB27/12*(1+Drivers!$AC27)^INT((AM$3-1)/12)</f>
        <v>0.85852083333333318</v>
      </c>
      <c r="AN53" s="245">
        <f>Drivers!$AB27/12*(1+Drivers!$AC27)^INT((AN$3-1)/12)</f>
        <v>0.85852083333333318</v>
      </c>
      <c r="AO53" s="245">
        <f>Drivers!$AB27/12*(1+Drivers!$AC27)^INT((AO$3-1)/12)</f>
        <v>0.85852083333333318</v>
      </c>
      <c r="AP53" s="245">
        <f>Drivers!$AB27/12*(1+Drivers!$AC27)^INT((AP$3-1)/12)</f>
        <v>0.85852083333333318</v>
      </c>
      <c r="AQ53" s="245">
        <f>Drivers!$AB27/12*(1+Drivers!$AC27)^INT((AQ$3-1)/12)</f>
        <v>0.85852083333333318</v>
      </c>
      <c r="AR53" s="245">
        <f>Drivers!$AB27/12*(1+Drivers!$AC27)^INT((AR$3-1)/12)</f>
        <v>0.85852083333333318</v>
      </c>
      <c r="AS53" s="245">
        <f>Drivers!$AB27/12*(1+Drivers!$AC27)^INT((AS$3-1)/12)</f>
        <v>0.85852083333333318</v>
      </c>
      <c r="AT53" s="301">
        <f>Drivers!$AB27/12*(1+Drivers!$AC27)^INT((AT$3-1)/12)</f>
        <v>0.85852083333333318</v>
      </c>
      <c r="AU53" s="60">
        <f>Drivers!$AB27/12*(1+Drivers!$AC27)^INT((AU$3-1)/12)</f>
        <v>0.87139864583333304</v>
      </c>
      <c r="AV53" s="245">
        <f>Drivers!$AB27/12*(1+Drivers!$AC27)^INT((AV$3-1)/12)</f>
        <v>0.87139864583333304</v>
      </c>
      <c r="AW53" s="245">
        <f>Drivers!$AB27/12*(1+Drivers!$AC27)^INT((AW$3-1)/12)</f>
        <v>0.87139864583333304</v>
      </c>
      <c r="AX53" s="245">
        <f>Drivers!$AB27/12*(1+Drivers!$AC27)^INT((AX$3-1)/12)</f>
        <v>0.87139864583333304</v>
      </c>
      <c r="AY53" s="245">
        <f>Drivers!$AB27/12*(1+Drivers!$AC27)^INT((AY$3-1)/12)</f>
        <v>0.87139864583333304</v>
      </c>
      <c r="AZ53" s="245">
        <f>Drivers!$AB27/12*(1+Drivers!$AC27)^INT((AZ$3-1)/12)</f>
        <v>0.87139864583333304</v>
      </c>
      <c r="BA53" s="245">
        <f>Drivers!$AB27/12*(1+Drivers!$AC27)^INT((BA$3-1)/12)</f>
        <v>0.87139864583333304</v>
      </c>
      <c r="BB53" s="245">
        <f>Drivers!$AB27/12*(1+Drivers!$AC27)^INT((BB$3-1)/12)</f>
        <v>0.87139864583333304</v>
      </c>
      <c r="BC53" s="245">
        <f>Drivers!$AB27/12*(1+Drivers!$AC27)^INT((BC$3-1)/12)</f>
        <v>0.87139864583333304</v>
      </c>
      <c r="BD53" s="245">
        <f>Drivers!$AB27/12*(1+Drivers!$AC27)^INT((BD$3-1)/12)</f>
        <v>0.87139864583333304</v>
      </c>
      <c r="BE53" s="245">
        <f>Drivers!$AB27/12*(1+Drivers!$AC27)^INT((BE$3-1)/12)</f>
        <v>0.87139864583333304</v>
      </c>
      <c r="BF53" s="301">
        <f>Drivers!$AB27/12*(1+Drivers!$AC27)^INT((BF$3-1)/12)</f>
        <v>0.87139864583333304</v>
      </c>
      <c r="BG53" s="60">
        <f>Drivers!$AB27/12*(1+Drivers!$AC27)^INT((BG$3-1)/12)</f>
        <v>0.88446962552083286</v>
      </c>
      <c r="BH53" s="245">
        <f>Drivers!$AB27/12*(1+Drivers!$AC27)^INT((BH$3-1)/12)</f>
        <v>0.88446962552083286</v>
      </c>
      <c r="BI53" s="245">
        <f>Drivers!$AB27/12*(1+Drivers!$AC27)^INT((BI$3-1)/12)</f>
        <v>0.88446962552083286</v>
      </c>
      <c r="BJ53" s="245">
        <f>Drivers!$AB27/12*(1+Drivers!$AC27)^INT((BJ$3-1)/12)</f>
        <v>0.88446962552083286</v>
      </c>
      <c r="BK53" s="245">
        <f>Drivers!$AB27/12*(1+Drivers!$AC27)^INT((BK$3-1)/12)</f>
        <v>0.88446962552083286</v>
      </c>
      <c r="BL53" s="245">
        <f>Drivers!$AB27/12*(1+Drivers!$AC27)^INT((BL$3-1)/12)</f>
        <v>0.88446962552083286</v>
      </c>
      <c r="BM53" s="245">
        <f>Drivers!$AB27/12*(1+Drivers!$AC27)^INT((BM$3-1)/12)</f>
        <v>0.88446962552083286</v>
      </c>
      <c r="BN53" s="245">
        <f>Drivers!$AB27/12*(1+Drivers!$AC27)^INT((BN$3-1)/12)</f>
        <v>0.88446962552083286</v>
      </c>
      <c r="BO53" s="245">
        <f>Drivers!$AB27/12*(1+Drivers!$AC27)^INT((BO$3-1)/12)</f>
        <v>0.88446962552083286</v>
      </c>
      <c r="BP53" s="245">
        <f>Drivers!$AB27/12*(1+Drivers!$AC27)^INT((BP$3-1)/12)</f>
        <v>0.88446962552083286</v>
      </c>
      <c r="BQ53" s="245">
        <f>Drivers!$AB27/12*(1+Drivers!$AC27)^INT((BQ$3-1)/12)</f>
        <v>0.88446962552083286</v>
      </c>
      <c r="BR53" s="301">
        <f>Drivers!$AB27/12*(1+Drivers!$AC27)^INT((BR$3-1)/12)</f>
        <v>0.88446962552083286</v>
      </c>
      <c r="BS53" s="46"/>
      <c r="BT53" s="324"/>
      <c r="BU53" s="50"/>
      <c r="BW53" s="46"/>
    </row>
    <row r="54" spans="2:75" x14ac:dyDescent="0.25">
      <c r="B54" s="290" t="str">
        <f>Drivers!Z28</f>
        <v>Supplies</v>
      </c>
      <c r="C54" s="46" t="e">
        <f>Drivers!#REF!</f>
        <v>#REF!</v>
      </c>
      <c r="D54" s="46"/>
      <c r="E54" s="59">
        <f t="shared" si="27"/>
        <v>5</v>
      </c>
      <c r="F54" s="59">
        <f t="shared" si="28"/>
        <v>5.0750000000000002</v>
      </c>
      <c r="G54" s="59">
        <f t="shared" si="29"/>
        <v>5.1511249999999995</v>
      </c>
      <c r="H54" s="59">
        <f t="shared" si="30"/>
        <v>5.2283918749999971</v>
      </c>
      <c r="I54" s="59">
        <f t="shared" si="31"/>
        <v>5.3068177531249967</v>
      </c>
      <c r="K54" s="60">
        <f>Drivers!$AB28/12*(1+Drivers!$AC28)^INT((K$3-1)/12)</f>
        <v>0.41666666666666669</v>
      </c>
      <c r="L54" s="245">
        <f>Drivers!$AB28/12*(1+Drivers!$AC28)^INT((L$3-1)/12)</f>
        <v>0.41666666666666669</v>
      </c>
      <c r="M54" s="245">
        <f>Drivers!$AB28/12*(1+Drivers!$AC28)^INT((M$3-1)/12)</f>
        <v>0.41666666666666669</v>
      </c>
      <c r="N54" s="245">
        <f>Drivers!$AB28/12*(1+Drivers!$AC28)^INT((N$3-1)/12)</f>
        <v>0.41666666666666669</v>
      </c>
      <c r="O54" s="245">
        <f>Drivers!$AB28/12*(1+Drivers!$AC28)^INT((O$3-1)/12)</f>
        <v>0.41666666666666669</v>
      </c>
      <c r="P54" s="245">
        <f>Drivers!$AB28/12*(1+Drivers!$AC28)^INT((P$3-1)/12)</f>
        <v>0.41666666666666669</v>
      </c>
      <c r="Q54" s="245">
        <f>Drivers!$AB28/12*(1+Drivers!$AC28)^INT((Q$3-1)/12)</f>
        <v>0.41666666666666669</v>
      </c>
      <c r="R54" s="245">
        <f>Drivers!$AB28/12*(1+Drivers!$AC28)^INT((R$3-1)/12)</f>
        <v>0.41666666666666669</v>
      </c>
      <c r="S54" s="245">
        <f>Drivers!$AB28/12*(1+Drivers!$AC28)^INT((S$3-1)/12)</f>
        <v>0.41666666666666669</v>
      </c>
      <c r="T54" s="245">
        <f>Drivers!$AB28/12*(1+Drivers!$AC28)^INT((T$3-1)/12)</f>
        <v>0.41666666666666669</v>
      </c>
      <c r="U54" s="245">
        <f>Drivers!$AB28/12*(1+Drivers!$AC28)^INT((U$3-1)/12)</f>
        <v>0.41666666666666669</v>
      </c>
      <c r="V54" s="301">
        <f>Drivers!$AB28/12*(1+Drivers!$AC28)^INT((V$3-1)/12)</f>
        <v>0.41666666666666669</v>
      </c>
      <c r="W54" s="60">
        <f>Drivers!$AB28/12*(1+Drivers!$AC28)^INT((W$3-1)/12)</f>
        <v>0.42291666666666666</v>
      </c>
      <c r="X54" s="245">
        <f>Drivers!$AB28/12*(1+Drivers!$AC28)^INT((X$3-1)/12)</f>
        <v>0.42291666666666666</v>
      </c>
      <c r="Y54" s="245">
        <f>Drivers!$AB28/12*(1+Drivers!$AC28)^INT((Y$3-1)/12)</f>
        <v>0.42291666666666666</v>
      </c>
      <c r="Z54" s="245">
        <f>Drivers!$AB28/12*(1+Drivers!$AC28)^INT((Z$3-1)/12)</f>
        <v>0.42291666666666666</v>
      </c>
      <c r="AA54" s="245">
        <f>Drivers!$AB28/12*(1+Drivers!$AC28)^INT((AA$3-1)/12)</f>
        <v>0.42291666666666666</v>
      </c>
      <c r="AB54" s="245">
        <f>Drivers!$AB28/12*(1+Drivers!$AC28)^INT((AB$3-1)/12)</f>
        <v>0.42291666666666666</v>
      </c>
      <c r="AC54" s="245">
        <f>Drivers!$AB28/12*(1+Drivers!$AC28)^INT((AC$3-1)/12)</f>
        <v>0.42291666666666666</v>
      </c>
      <c r="AD54" s="245">
        <f>Drivers!$AB28/12*(1+Drivers!$AC28)^INT((AD$3-1)/12)</f>
        <v>0.42291666666666666</v>
      </c>
      <c r="AE54" s="245">
        <f>Drivers!$AB28/12*(1+Drivers!$AC28)^INT((AE$3-1)/12)</f>
        <v>0.42291666666666666</v>
      </c>
      <c r="AF54" s="245">
        <f>Drivers!$AB28/12*(1+Drivers!$AC28)^INT((AF$3-1)/12)</f>
        <v>0.42291666666666666</v>
      </c>
      <c r="AG54" s="245">
        <f>Drivers!$AB28/12*(1+Drivers!$AC28)^INT((AG$3-1)/12)</f>
        <v>0.42291666666666666</v>
      </c>
      <c r="AH54" s="301">
        <f>Drivers!$AB28/12*(1+Drivers!$AC28)^INT((AH$3-1)/12)</f>
        <v>0.42291666666666666</v>
      </c>
      <c r="AI54" s="60">
        <f>Drivers!$AB28/12*(1+Drivers!$AC28)^INT((AI$3-1)/12)</f>
        <v>0.42926041666666659</v>
      </c>
      <c r="AJ54" s="245">
        <f>Drivers!$AB28/12*(1+Drivers!$AC28)^INT((AJ$3-1)/12)</f>
        <v>0.42926041666666659</v>
      </c>
      <c r="AK54" s="245">
        <f>Drivers!$AB28/12*(1+Drivers!$AC28)^INT((AK$3-1)/12)</f>
        <v>0.42926041666666659</v>
      </c>
      <c r="AL54" s="245">
        <f>Drivers!$AB28/12*(1+Drivers!$AC28)^INT((AL$3-1)/12)</f>
        <v>0.42926041666666659</v>
      </c>
      <c r="AM54" s="245">
        <f>Drivers!$AB28/12*(1+Drivers!$AC28)^INT((AM$3-1)/12)</f>
        <v>0.42926041666666659</v>
      </c>
      <c r="AN54" s="245">
        <f>Drivers!$AB28/12*(1+Drivers!$AC28)^INT((AN$3-1)/12)</f>
        <v>0.42926041666666659</v>
      </c>
      <c r="AO54" s="245">
        <f>Drivers!$AB28/12*(1+Drivers!$AC28)^INT((AO$3-1)/12)</f>
        <v>0.42926041666666659</v>
      </c>
      <c r="AP54" s="245">
        <f>Drivers!$AB28/12*(1+Drivers!$AC28)^INT((AP$3-1)/12)</f>
        <v>0.42926041666666659</v>
      </c>
      <c r="AQ54" s="245">
        <f>Drivers!$AB28/12*(1+Drivers!$AC28)^INT((AQ$3-1)/12)</f>
        <v>0.42926041666666659</v>
      </c>
      <c r="AR54" s="245">
        <f>Drivers!$AB28/12*(1+Drivers!$AC28)^INT((AR$3-1)/12)</f>
        <v>0.42926041666666659</v>
      </c>
      <c r="AS54" s="245">
        <f>Drivers!$AB28/12*(1+Drivers!$AC28)^INT((AS$3-1)/12)</f>
        <v>0.42926041666666659</v>
      </c>
      <c r="AT54" s="301">
        <f>Drivers!$AB28/12*(1+Drivers!$AC28)^INT((AT$3-1)/12)</f>
        <v>0.42926041666666659</v>
      </c>
      <c r="AU54" s="60">
        <f>Drivers!$AB28/12*(1+Drivers!$AC28)^INT((AU$3-1)/12)</f>
        <v>0.43569932291666652</v>
      </c>
      <c r="AV54" s="245">
        <f>Drivers!$AB28/12*(1+Drivers!$AC28)^INT((AV$3-1)/12)</f>
        <v>0.43569932291666652</v>
      </c>
      <c r="AW54" s="245">
        <f>Drivers!$AB28/12*(1+Drivers!$AC28)^INT((AW$3-1)/12)</f>
        <v>0.43569932291666652</v>
      </c>
      <c r="AX54" s="245">
        <f>Drivers!$AB28/12*(1+Drivers!$AC28)^INT((AX$3-1)/12)</f>
        <v>0.43569932291666652</v>
      </c>
      <c r="AY54" s="245">
        <f>Drivers!$AB28/12*(1+Drivers!$AC28)^INT((AY$3-1)/12)</f>
        <v>0.43569932291666652</v>
      </c>
      <c r="AZ54" s="245">
        <f>Drivers!$AB28/12*(1+Drivers!$AC28)^INT((AZ$3-1)/12)</f>
        <v>0.43569932291666652</v>
      </c>
      <c r="BA54" s="245">
        <f>Drivers!$AB28/12*(1+Drivers!$AC28)^INT((BA$3-1)/12)</f>
        <v>0.43569932291666652</v>
      </c>
      <c r="BB54" s="245">
        <f>Drivers!$AB28/12*(1+Drivers!$AC28)^INT((BB$3-1)/12)</f>
        <v>0.43569932291666652</v>
      </c>
      <c r="BC54" s="245">
        <f>Drivers!$AB28/12*(1+Drivers!$AC28)^INT((BC$3-1)/12)</f>
        <v>0.43569932291666652</v>
      </c>
      <c r="BD54" s="245">
        <f>Drivers!$AB28/12*(1+Drivers!$AC28)^INT((BD$3-1)/12)</f>
        <v>0.43569932291666652</v>
      </c>
      <c r="BE54" s="245">
        <f>Drivers!$AB28/12*(1+Drivers!$AC28)^INT((BE$3-1)/12)</f>
        <v>0.43569932291666652</v>
      </c>
      <c r="BF54" s="301">
        <f>Drivers!$AB28/12*(1+Drivers!$AC28)^INT((BF$3-1)/12)</f>
        <v>0.43569932291666652</v>
      </c>
      <c r="BG54" s="60">
        <f>Drivers!$AB28/12*(1+Drivers!$AC28)^INT((BG$3-1)/12)</f>
        <v>0.44223481276041643</v>
      </c>
      <c r="BH54" s="245">
        <f>Drivers!$AB28/12*(1+Drivers!$AC28)^INT((BH$3-1)/12)</f>
        <v>0.44223481276041643</v>
      </c>
      <c r="BI54" s="245">
        <f>Drivers!$AB28/12*(1+Drivers!$AC28)^INT((BI$3-1)/12)</f>
        <v>0.44223481276041643</v>
      </c>
      <c r="BJ54" s="245">
        <f>Drivers!$AB28/12*(1+Drivers!$AC28)^INT((BJ$3-1)/12)</f>
        <v>0.44223481276041643</v>
      </c>
      <c r="BK54" s="245">
        <f>Drivers!$AB28/12*(1+Drivers!$AC28)^INT((BK$3-1)/12)</f>
        <v>0.44223481276041643</v>
      </c>
      <c r="BL54" s="245">
        <f>Drivers!$AB28/12*(1+Drivers!$AC28)^INT((BL$3-1)/12)</f>
        <v>0.44223481276041643</v>
      </c>
      <c r="BM54" s="245">
        <f>Drivers!$AB28/12*(1+Drivers!$AC28)^INT((BM$3-1)/12)</f>
        <v>0.44223481276041643</v>
      </c>
      <c r="BN54" s="245">
        <f>Drivers!$AB28/12*(1+Drivers!$AC28)^INT((BN$3-1)/12)</f>
        <v>0.44223481276041643</v>
      </c>
      <c r="BO54" s="245">
        <f>Drivers!$AB28/12*(1+Drivers!$AC28)^INT((BO$3-1)/12)</f>
        <v>0.44223481276041643</v>
      </c>
      <c r="BP54" s="245">
        <f>Drivers!$AB28/12*(1+Drivers!$AC28)^INT((BP$3-1)/12)</f>
        <v>0.44223481276041643</v>
      </c>
      <c r="BQ54" s="245">
        <f>Drivers!$AB28/12*(1+Drivers!$AC28)^INT((BQ$3-1)/12)</f>
        <v>0.44223481276041643</v>
      </c>
      <c r="BR54" s="301">
        <f>Drivers!$AB28/12*(1+Drivers!$AC28)^INT((BR$3-1)/12)</f>
        <v>0.44223481276041643</v>
      </c>
      <c r="BS54" s="46"/>
      <c r="BT54" s="324"/>
      <c r="BU54" s="50"/>
      <c r="BW54" s="46"/>
    </row>
    <row r="55" spans="2:75" x14ac:dyDescent="0.25">
      <c r="B55" s="290" t="str">
        <f>Drivers!Z29</f>
        <v>Maintenance</v>
      </c>
      <c r="C55" s="46" t="e">
        <f>Drivers!#REF!</f>
        <v>#REF!</v>
      </c>
      <c r="D55" s="46"/>
      <c r="E55" s="59">
        <f t="shared" si="27"/>
        <v>5</v>
      </c>
      <c r="F55" s="59">
        <f t="shared" si="28"/>
        <v>5.0999999999999988</v>
      </c>
      <c r="G55" s="59">
        <f t="shared" si="29"/>
        <v>5.202</v>
      </c>
      <c r="H55" s="59">
        <f t="shared" si="30"/>
        <v>5.3060400000000003</v>
      </c>
      <c r="I55" s="59">
        <f t="shared" si="31"/>
        <v>5.4121607999999997</v>
      </c>
      <c r="K55" s="60">
        <f>Drivers!$AB29/12*(1+Drivers!$AC29)^INT((K$3-1)/12)</f>
        <v>0.41666666666666669</v>
      </c>
      <c r="L55" s="245">
        <f>Drivers!$AB29/12*(1+Drivers!$AC29)^INT((L$3-1)/12)</f>
        <v>0.41666666666666669</v>
      </c>
      <c r="M55" s="245">
        <f>Drivers!$AB29/12*(1+Drivers!$AC29)^INT((M$3-1)/12)</f>
        <v>0.41666666666666669</v>
      </c>
      <c r="N55" s="245">
        <f>Drivers!$AB29/12*(1+Drivers!$AC29)^INT((N$3-1)/12)</f>
        <v>0.41666666666666669</v>
      </c>
      <c r="O55" s="245">
        <f>Drivers!$AB29/12*(1+Drivers!$AC29)^INT((O$3-1)/12)</f>
        <v>0.41666666666666669</v>
      </c>
      <c r="P55" s="245">
        <f>Drivers!$AB29/12*(1+Drivers!$AC29)^INT((P$3-1)/12)</f>
        <v>0.41666666666666669</v>
      </c>
      <c r="Q55" s="245">
        <f>Drivers!$AB29/12*(1+Drivers!$AC29)^INT((Q$3-1)/12)</f>
        <v>0.41666666666666669</v>
      </c>
      <c r="R55" s="245">
        <f>Drivers!$AB29/12*(1+Drivers!$AC29)^INT((R$3-1)/12)</f>
        <v>0.41666666666666669</v>
      </c>
      <c r="S55" s="245">
        <f>Drivers!$AB29/12*(1+Drivers!$AC29)^INT((S$3-1)/12)</f>
        <v>0.41666666666666669</v>
      </c>
      <c r="T55" s="245">
        <f>Drivers!$AB29/12*(1+Drivers!$AC29)^INT((T$3-1)/12)</f>
        <v>0.41666666666666669</v>
      </c>
      <c r="U55" s="245">
        <f>Drivers!$AB29/12*(1+Drivers!$AC29)^INT((U$3-1)/12)</f>
        <v>0.41666666666666669</v>
      </c>
      <c r="V55" s="301">
        <f>Drivers!$AB29/12*(1+Drivers!$AC29)^INT((V$3-1)/12)</f>
        <v>0.41666666666666669</v>
      </c>
      <c r="W55" s="60">
        <f>Drivers!$AB29/12*(1+Drivers!$AC29)^INT((W$3-1)/12)</f>
        <v>0.42500000000000004</v>
      </c>
      <c r="X55" s="245">
        <f>Drivers!$AB29/12*(1+Drivers!$AC29)^INT((X$3-1)/12)</f>
        <v>0.42500000000000004</v>
      </c>
      <c r="Y55" s="245">
        <f>Drivers!$AB29/12*(1+Drivers!$AC29)^INT((Y$3-1)/12)</f>
        <v>0.42500000000000004</v>
      </c>
      <c r="Z55" s="245">
        <f>Drivers!$AB29/12*(1+Drivers!$AC29)^INT((Z$3-1)/12)</f>
        <v>0.42500000000000004</v>
      </c>
      <c r="AA55" s="245">
        <f>Drivers!$AB29/12*(1+Drivers!$AC29)^INT((AA$3-1)/12)</f>
        <v>0.42500000000000004</v>
      </c>
      <c r="AB55" s="245">
        <f>Drivers!$AB29/12*(1+Drivers!$AC29)^INT((AB$3-1)/12)</f>
        <v>0.42500000000000004</v>
      </c>
      <c r="AC55" s="245">
        <f>Drivers!$AB29/12*(1+Drivers!$AC29)^INT((AC$3-1)/12)</f>
        <v>0.42500000000000004</v>
      </c>
      <c r="AD55" s="245">
        <f>Drivers!$AB29/12*(1+Drivers!$AC29)^INT((AD$3-1)/12)</f>
        <v>0.42500000000000004</v>
      </c>
      <c r="AE55" s="245">
        <f>Drivers!$AB29/12*(1+Drivers!$AC29)^INT((AE$3-1)/12)</f>
        <v>0.42500000000000004</v>
      </c>
      <c r="AF55" s="245">
        <f>Drivers!$AB29/12*(1+Drivers!$AC29)^INT((AF$3-1)/12)</f>
        <v>0.42500000000000004</v>
      </c>
      <c r="AG55" s="245">
        <f>Drivers!$AB29/12*(1+Drivers!$AC29)^INT((AG$3-1)/12)</f>
        <v>0.42500000000000004</v>
      </c>
      <c r="AH55" s="301">
        <f>Drivers!$AB29/12*(1+Drivers!$AC29)^INT((AH$3-1)/12)</f>
        <v>0.42500000000000004</v>
      </c>
      <c r="AI55" s="60">
        <f>Drivers!$AB29/12*(1+Drivers!$AC29)^INT((AI$3-1)/12)</f>
        <v>0.4335</v>
      </c>
      <c r="AJ55" s="245">
        <f>Drivers!$AB29/12*(1+Drivers!$AC29)^INT((AJ$3-1)/12)</f>
        <v>0.4335</v>
      </c>
      <c r="AK55" s="245">
        <f>Drivers!$AB29/12*(1+Drivers!$AC29)^INT((AK$3-1)/12)</f>
        <v>0.4335</v>
      </c>
      <c r="AL55" s="245">
        <f>Drivers!$AB29/12*(1+Drivers!$AC29)^INT((AL$3-1)/12)</f>
        <v>0.4335</v>
      </c>
      <c r="AM55" s="245">
        <f>Drivers!$AB29/12*(1+Drivers!$AC29)^INT((AM$3-1)/12)</f>
        <v>0.4335</v>
      </c>
      <c r="AN55" s="245">
        <f>Drivers!$AB29/12*(1+Drivers!$AC29)^INT((AN$3-1)/12)</f>
        <v>0.4335</v>
      </c>
      <c r="AO55" s="245">
        <f>Drivers!$AB29/12*(1+Drivers!$AC29)^INT((AO$3-1)/12)</f>
        <v>0.4335</v>
      </c>
      <c r="AP55" s="245">
        <f>Drivers!$AB29/12*(1+Drivers!$AC29)^INT((AP$3-1)/12)</f>
        <v>0.4335</v>
      </c>
      <c r="AQ55" s="245">
        <f>Drivers!$AB29/12*(1+Drivers!$AC29)^INT((AQ$3-1)/12)</f>
        <v>0.4335</v>
      </c>
      <c r="AR55" s="245">
        <f>Drivers!$AB29/12*(1+Drivers!$AC29)^INT((AR$3-1)/12)</f>
        <v>0.4335</v>
      </c>
      <c r="AS55" s="245">
        <f>Drivers!$AB29/12*(1+Drivers!$AC29)^INT((AS$3-1)/12)</f>
        <v>0.4335</v>
      </c>
      <c r="AT55" s="301">
        <f>Drivers!$AB29/12*(1+Drivers!$AC29)^INT((AT$3-1)/12)</f>
        <v>0.4335</v>
      </c>
      <c r="AU55" s="60">
        <f>Drivers!$AB29/12*(1+Drivers!$AC29)^INT((AU$3-1)/12)</f>
        <v>0.44217000000000001</v>
      </c>
      <c r="AV55" s="245">
        <f>Drivers!$AB29/12*(1+Drivers!$AC29)^INT((AV$3-1)/12)</f>
        <v>0.44217000000000001</v>
      </c>
      <c r="AW55" s="245">
        <f>Drivers!$AB29/12*(1+Drivers!$AC29)^INT((AW$3-1)/12)</f>
        <v>0.44217000000000001</v>
      </c>
      <c r="AX55" s="245">
        <f>Drivers!$AB29/12*(1+Drivers!$AC29)^INT((AX$3-1)/12)</f>
        <v>0.44217000000000001</v>
      </c>
      <c r="AY55" s="245">
        <f>Drivers!$AB29/12*(1+Drivers!$AC29)^INT((AY$3-1)/12)</f>
        <v>0.44217000000000001</v>
      </c>
      <c r="AZ55" s="245">
        <f>Drivers!$AB29/12*(1+Drivers!$AC29)^INT((AZ$3-1)/12)</f>
        <v>0.44217000000000001</v>
      </c>
      <c r="BA55" s="245">
        <f>Drivers!$AB29/12*(1+Drivers!$AC29)^INT((BA$3-1)/12)</f>
        <v>0.44217000000000001</v>
      </c>
      <c r="BB55" s="245">
        <f>Drivers!$AB29/12*(1+Drivers!$AC29)^INT((BB$3-1)/12)</f>
        <v>0.44217000000000001</v>
      </c>
      <c r="BC55" s="245">
        <f>Drivers!$AB29/12*(1+Drivers!$AC29)^INT((BC$3-1)/12)</f>
        <v>0.44217000000000001</v>
      </c>
      <c r="BD55" s="245">
        <f>Drivers!$AB29/12*(1+Drivers!$AC29)^INT((BD$3-1)/12)</f>
        <v>0.44217000000000001</v>
      </c>
      <c r="BE55" s="245">
        <f>Drivers!$AB29/12*(1+Drivers!$AC29)^INT((BE$3-1)/12)</f>
        <v>0.44217000000000001</v>
      </c>
      <c r="BF55" s="301">
        <f>Drivers!$AB29/12*(1+Drivers!$AC29)^INT((BF$3-1)/12)</f>
        <v>0.44217000000000001</v>
      </c>
      <c r="BG55" s="60">
        <f>Drivers!$AB29/12*(1+Drivers!$AC29)^INT((BG$3-1)/12)</f>
        <v>0.45101340000000001</v>
      </c>
      <c r="BH55" s="245">
        <f>Drivers!$AB29/12*(1+Drivers!$AC29)^INT((BH$3-1)/12)</f>
        <v>0.45101340000000001</v>
      </c>
      <c r="BI55" s="245">
        <f>Drivers!$AB29/12*(1+Drivers!$AC29)^INT((BI$3-1)/12)</f>
        <v>0.45101340000000001</v>
      </c>
      <c r="BJ55" s="245">
        <f>Drivers!$AB29/12*(1+Drivers!$AC29)^INT((BJ$3-1)/12)</f>
        <v>0.45101340000000001</v>
      </c>
      <c r="BK55" s="245">
        <f>Drivers!$AB29/12*(1+Drivers!$AC29)^INT((BK$3-1)/12)</f>
        <v>0.45101340000000001</v>
      </c>
      <c r="BL55" s="245">
        <f>Drivers!$AB29/12*(1+Drivers!$AC29)^INT((BL$3-1)/12)</f>
        <v>0.45101340000000001</v>
      </c>
      <c r="BM55" s="245">
        <f>Drivers!$AB29/12*(1+Drivers!$AC29)^INT((BM$3-1)/12)</f>
        <v>0.45101340000000001</v>
      </c>
      <c r="BN55" s="245">
        <f>Drivers!$AB29/12*(1+Drivers!$AC29)^INT((BN$3-1)/12)</f>
        <v>0.45101340000000001</v>
      </c>
      <c r="BO55" s="245">
        <f>Drivers!$AB29/12*(1+Drivers!$AC29)^INT((BO$3-1)/12)</f>
        <v>0.45101340000000001</v>
      </c>
      <c r="BP55" s="245">
        <f>Drivers!$AB29/12*(1+Drivers!$AC29)^INT((BP$3-1)/12)</f>
        <v>0.45101340000000001</v>
      </c>
      <c r="BQ55" s="245">
        <f>Drivers!$AB29/12*(1+Drivers!$AC29)^INT((BQ$3-1)/12)</f>
        <v>0.45101340000000001</v>
      </c>
      <c r="BR55" s="301">
        <f>Drivers!$AB29/12*(1+Drivers!$AC29)^INT((BR$3-1)/12)</f>
        <v>0.45101340000000001</v>
      </c>
      <c r="BS55" s="46"/>
      <c r="BT55" s="324"/>
      <c r="BU55" s="50"/>
      <c r="BW55" s="46"/>
    </row>
    <row r="56" spans="2:75" x14ac:dyDescent="0.25">
      <c r="B56" s="290" t="str">
        <f>Drivers!Z30</f>
        <v>Marketing</v>
      </c>
      <c r="C56" s="46" t="e">
        <f>Drivers!#REF!</f>
        <v>#REF!</v>
      </c>
      <c r="D56" s="46"/>
      <c r="E56" s="59">
        <f t="shared" si="27"/>
        <v>24.999999999999996</v>
      </c>
      <c r="F56" s="59">
        <f t="shared" si="28"/>
        <v>25.5</v>
      </c>
      <c r="G56" s="59">
        <f t="shared" si="29"/>
        <v>26.01</v>
      </c>
      <c r="H56" s="59">
        <f t="shared" si="30"/>
        <v>26.530200000000004</v>
      </c>
      <c r="I56" s="59">
        <f t="shared" si="31"/>
        <v>27.060804000000001</v>
      </c>
      <c r="K56" s="60">
        <f>Drivers!$AB30/12*(1+Drivers!$AC30)^INT((K$3-1)/12)</f>
        <v>2.0833333333333335</v>
      </c>
      <c r="L56" s="245">
        <f>Drivers!$AB30/12*(1+Drivers!$AC30)^INT((L$3-1)/12)</f>
        <v>2.0833333333333335</v>
      </c>
      <c r="M56" s="245">
        <f>Drivers!$AB30/12*(1+Drivers!$AC30)^INT((M$3-1)/12)</f>
        <v>2.0833333333333335</v>
      </c>
      <c r="N56" s="245">
        <f>Drivers!$AB30/12*(1+Drivers!$AC30)^INT((N$3-1)/12)</f>
        <v>2.0833333333333335</v>
      </c>
      <c r="O56" s="245">
        <f>Drivers!$AB30/12*(1+Drivers!$AC30)^INT((O$3-1)/12)</f>
        <v>2.0833333333333335</v>
      </c>
      <c r="P56" s="245">
        <f>Drivers!$AB30/12*(1+Drivers!$AC30)^INT((P$3-1)/12)</f>
        <v>2.0833333333333335</v>
      </c>
      <c r="Q56" s="245">
        <f>Drivers!$AB30/12*(1+Drivers!$AC30)^INT((Q$3-1)/12)</f>
        <v>2.0833333333333335</v>
      </c>
      <c r="R56" s="245">
        <f>Drivers!$AB30/12*(1+Drivers!$AC30)^INT((R$3-1)/12)</f>
        <v>2.0833333333333335</v>
      </c>
      <c r="S56" s="245">
        <f>Drivers!$AB30/12*(1+Drivers!$AC30)^INT((S$3-1)/12)</f>
        <v>2.0833333333333335</v>
      </c>
      <c r="T56" s="245">
        <f>Drivers!$AB30/12*(1+Drivers!$AC30)^INT((T$3-1)/12)</f>
        <v>2.0833333333333335</v>
      </c>
      <c r="U56" s="245">
        <f>Drivers!$AB30/12*(1+Drivers!$AC30)^INT((U$3-1)/12)</f>
        <v>2.0833333333333335</v>
      </c>
      <c r="V56" s="301">
        <f>Drivers!$AB30/12*(1+Drivers!$AC30)^INT((V$3-1)/12)</f>
        <v>2.0833333333333335</v>
      </c>
      <c r="W56" s="60">
        <f>Drivers!$AB30/12*(1+Drivers!$AC30)^INT((W$3-1)/12)</f>
        <v>2.125</v>
      </c>
      <c r="X56" s="245">
        <f>Drivers!$AB30/12*(1+Drivers!$AC30)^INT((X$3-1)/12)</f>
        <v>2.125</v>
      </c>
      <c r="Y56" s="245">
        <f>Drivers!$AB30/12*(1+Drivers!$AC30)^INT((Y$3-1)/12)</f>
        <v>2.125</v>
      </c>
      <c r="Z56" s="245">
        <f>Drivers!$AB30/12*(1+Drivers!$AC30)^INT((Z$3-1)/12)</f>
        <v>2.125</v>
      </c>
      <c r="AA56" s="245">
        <f>Drivers!$AB30/12*(1+Drivers!$AC30)^INT((AA$3-1)/12)</f>
        <v>2.125</v>
      </c>
      <c r="AB56" s="245">
        <f>Drivers!$AB30/12*(1+Drivers!$AC30)^INT((AB$3-1)/12)</f>
        <v>2.125</v>
      </c>
      <c r="AC56" s="245">
        <f>Drivers!$AB30/12*(1+Drivers!$AC30)^INT((AC$3-1)/12)</f>
        <v>2.125</v>
      </c>
      <c r="AD56" s="245">
        <f>Drivers!$AB30/12*(1+Drivers!$AC30)^INT((AD$3-1)/12)</f>
        <v>2.125</v>
      </c>
      <c r="AE56" s="245">
        <f>Drivers!$AB30/12*(1+Drivers!$AC30)^INT((AE$3-1)/12)</f>
        <v>2.125</v>
      </c>
      <c r="AF56" s="245">
        <f>Drivers!$AB30/12*(1+Drivers!$AC30)^INT((AF$3-1)/12)</f>
        <v>2.125</v>
      </c>
      <c r="AG56" s="245">
        <f>Drivers!$AB30/12*(1+Drivers!$AC30)^INT((AG$3-1)/12)</f>
        <v>2.125</v>
      </c>
      <c r="AH56" s="301">
        <f>Drivers!$AB30/12*(1+Drivers!$AC30)^INT((AH$3-1)/12)</f>
        <v>2.125</v>
      </c>
      <c r="AI56" s="60">
        <f>Drivers!$AB30/12*(1+Drivers!$AC30)^INT((AI$3-1)/12)</f>
        <v>2.1675</v>
      </c>
      <c r="AJ56" s="245">
        <f>Drivers!$AB30/12*(1+Drivers!$AC30)^INT((AJ$3-1)/12)</f>
        <v>2.1675</v>
      </c>
      <c r="AK56" s="245">
        <f>Drivers!$AB30/12*(1+Drivers!$AC30)^INT((AK$3-1)/12)</f>
        <v>2.1675</v>
      </c>
      <c r="AL56" s="245">
        <f>Drivers!$AB30/12*(1+Drivers!$AC30)^INT((AL$3-1)/12)</f>
        <v>2.1675</v>
      </c>
      <c r="AM56" s="245">
        <f>Drivers!$AB30/12*(1+Drivers!$AC30)^INT((AM$3-1)/12)</f>
        <v>2.1675</v>
      </c>
      <c r="AN56" s="245">
        <f>Drivers!$AB30/12*(1+Drivers!$AC30)^INT((AN$3-1)/12)</f>
        <v>2.1675</v>
      </c>
      <c r="AO56" s="245">
        <f>Drivers!$AB30/12*(1+Drivers!$AC30)^INT((AO$3-1)/12)</f>
        <v>2.1675</v>
      </c>
      <c r="AP56" s="245">
        <f>Drivers!$AB30/12*(1+Drivers!$AC30)^INT((AP$3-1)/12)</f>
        <v>2.1675</v>
      </c>
      <c r="AQ56" s="245">
        <f>Drivers!$AB30/12*(1+Drivers!$AC30)^INT((AQ$3-1)/12)</f>
        <v>2.1675</v>
      </c>
      <c r="AR56" s="245">
        <f>Drivers!$AB30/12*(1+Drivers!$AC30)^INT((AR$3-1)/12)</f>
        <v>2.1675</v>
      </c>
      <c r="AS56" s="245">
        <f>Drivers!$AB30/12*(1+Drivers!$AC30)^INT((AS$3-1)/12)</f>
        <v>2.1675</v>
      </c>
      <c r="AT56" s="301">
        <f>Drivers!$AB30/12*(1+Drivers!$AC30)^INT((AT$3-1)/12)</f>
        <v>2.1675</v>
      </c>
      <c r="AU56" s="60">
        <f>Drivers!$AB30/12*(1+Drivers!$AC30)^INT((AU$3-1)/12)</f>
        <v>2.2108500000000002</v>
      </c>
      <c r="AV56" s="245">
        <f>Drivers!$AB30/12*(1+Drivers!$AC30)^INT((AV$3-1)/12)</f>
        <v>2.2108500000000002</v>
      </c>
      <c r="AW56" s="245">
        <f>Drivers!$AB30/12*(1+Drivers!$AC30)^INT((AW$3-1)/12)</f>
        <v>2.2108500000000002</v>
      </c>
      <c r="AX56" s="245">
        <f>Drivers!$AB30/12*(1+Drivers!$AC30)^INT((AX$3-1)/12)</f>
        <v>2.2108500000000002</v>
      </c>
      <c r="AY56" s="245">
        <f>Drivers!$AB30/12*(1+Drivers!$AC30)^INT((AY$3-1)/12)</f>
        <v>2.2108500000000002</v>
      </c>
      <c r="AZ56" s="245">
        <f>Drivers!$AB30/12*(1+Drivers!$AC30)^INT((AZ$3-1)/12)</f>
        <v>2.2108500000000002</v>
      </c>
      <c r="BA56" s="245">
        <f>Drivers!$AB30/12*(1+Drivers!$AC30)^INT((BA$3-1)/12)</f>
        <v>2.2108500000000002</v>
      </c>
      <c r="BB56" s="245">
        <f>Drivers!$AB30/12*(1+Drivers!$AC30)^INT((BB$3-1)/12)</f>
        <v>2.2108500000000002</v>
      </c>
      <c r="BC56" s="245">
        <f>Drivers!$AB30/12*(1+Drivers!$AC30)^INT((BC$3-1)/12)</f>
        <v>2.2108500000000002</v>
      </c>
      <c r="BD56" s="245">
        <f>Drivers!$AB30/12*(1+Drivers!$AC30)^INT((BD$3-1)/12)</f>
        <v>2.2108500000000002</v>
      </c>
      <c r="BE56" s="245">
        <f>Drivers!$AB30/12*(1+Drivers!$AC30)^INT((BE$3-1)/12)</f>
        <v>2.2108500000000002</v>
      </c>
      <c r="BF56" s="301">
        <f>Drivers!$AB30/12*(1+Drivers!$AC30)^INT((BF$3-1)/12)</f>
        <v>2.2108500000000002</v>
      </c>
      <c r="BG56" s="60">
        <f>Drivers!$AB30/12*(1+Drivers!$AC30)^INT((BG$3-1)/12)</f>
        <v>2.2550669999999999</v>
      </c>
      <c r="BH56" s="245">
        <f>Drivers!$AB30/12*(1+Drivers!$AC30)^INT((BH$3-1)/12)</f>
        <v>2.2550669999999999</v>
      </c>
      <c r="BI56" s="245">
        <f>Drivers!$AB30/12*(1+Drivers!$AC30)^INT((BI$3-1)/12)</f>
        <v>2.2550669999999999</v>
      </c>
      <c r="BJ56" s="245">
        <f>Drivers!$AB30/12*(1+Drivers!$AC30)^INT((BJ$3-1)/12)</f>
        <v>2.2550669999999999</v>
      </c>
      <c r="BK56" s="245">
        <f>Drivers!$AB30/12*(1+Drivers!$AC30)^INT((BK$3-1)/12)</f>
        <v>2.2550669999999999</v>
      </c>
      <c r="BL56" s="245">
        <f>Drivers!$AB30/12*(1+Drivers!$AC30)^INT((BL$3-1)/12)</f>
        <v>2.2550669999999999</v>
      </c>
      <c r="BM56" s="245">
        <f>Drivers!$AB30/12*(1+Drivers!$AC30)^INT((BM$3-1)/12)</f>
        <v>2.2550669999999999</v>
      </c>
      <c r="BN56" s="245">
        <f>Drivers!$AB30/12*(1+Drivers!$AC30)^INT((BN$3-1)/12)</f>
        <v>2.2550669999999999</v>
      </c>
      <c r="BO56" s="245">
        <f>Drivers!$AB30/12*(1+Drivers!$AC30)^INT((BO$3-1)/12)</f>
        <v>2.2550669999999999</v>
      </c>
      <c r="BP56" s="245">
        <f>Drivers!$AB30/12*(1+Drivers!$AC30)^INT((BP$3-1)/12)</f>
        <v>2.2550669999999999</v>
      </c>
      <c r="BQ56" s="245">
        <f>Drivers!$AB30/12*(1+Drivers!$AC30)^INT((BQ$3-1)/12)</f>
        <v>2.2550669999999999</v>
      </c>
      <c r="BR56" s="301">
        <f>Drivers!$AB30/12*(1+Drivers!$AC30)^INT((BR$3-1)/12)</f>
        <v>2.2550669999999999</v>
      </c>
      <c r="BS56" s="46"/>
      <c r="BT56" s="324"/>
      <c r="BU56" s="50"/>
      <c r="BW56" s="46"/>
    </row>
    <row r="57" spans="2:75" x14ac:dyDescent="0.25">
      <c r="B57" s="290" t="str">
        <f>Drivers!Z31</f>
        <v>Sales</v>
      </c>
      <c r="C57" s="46" t="e">
        <f>Drivers!#REF!</f>
        <v>#REF!</v>
      </c>
      <c r="D57" s="46"/>
      <c r="E57" s="59">
        <f t="shared" si="27"/>
        <v>30</v>
      </c>
      <c r="F57" s="59">
        <f t="shared" si="28"/>
        <v>30.450000000000003</v>
      </c>
      <c r="G57" s="59">
        <f t="shared" si="29"/>
        <v>30.906749999999999</v>
      </c>
      <c r="H57" s="59">
        <f t="shared" si="30"/>
        <v>31.370351249999995</v>
      </c>
      <c r="I57" s="59">
        <f t="shared" si="31"/>
        <v>31.840906518749978</v>
      </c>
      <c r="K57" s="60">
        <f>Drivers!$AB31/12*(1+Drivers!$AC31)^INT((K$3-1)/12)</f>
        <v>2.5</v>
      </c>
      <c r="L57" s="245">
        <f>Drivers!$AB31/12*(1+Drivers!$AC31)^INT((L$3-1)/12)</f>
        <v>2.5</v>
      </c>
      <c r="M57" s="245">
        <f>Drivers!$AB31/12*(1+Drivers!$AC31)^INT((M$3-1)/12)</f>
        <v>2.5</v>
      </c>
      <c r="N57" s="245">
        <f>Drivers!$AB31/12*(1+Drivers!$AC31)^INT((N$3-1)/12)</f>
        <v>2.5</v>
      </c>
      <c r="O57" s="245">
        <f>Drivers!$AB31/12*(1+Drivers!$AC31)^INT((O$3-1)/12)</f>
        <v>2.5</v>
      </c>
      <c r="P57" s="245">
        <f>Drivers!$AB31/12*(1+Drivers!$AC31)^INT((P$3-1)/12)</f>
        <v>2.5</v>
      </c>
      <c r="Q57" s="245">
        <f>Drivers!$AB31/12*(1+Drivers!$AC31)^INT((Q$3-1)/12)</f>
        <v>2.5</v>
      </c>
      <c r="R57" s="245">
        <f>Drivers!$AB31/12*(1+Drivers!$AC31)^INT((R$3-1)/12)</f>
        <v>2.5</v>
      </c>
      <c r="S57" s="245">
        <f>Drivers!$AB31/12*(1+Drivers!$AC31)^INT((S$3-1)/12)</f>
        <v>2.5</v>
      </c>
      <c r="T57" s="245">
        <f>Drivers!$AB31/12*(1+Drivers!$AC31)^INT((T$3-1)/12)</f>
        <v>2.5</v>
      </c>
      <c r="U57" s="245">
        <f>Drivers!$AB31/12*(1+Drivers!$AC31)^INT((U$3-1)/12)</f>
        <v>2.5</v>
      </c>
      <c r="V57" s="301">
        <f>Drivers!$AB31/12*(1+Drivers!$AC31)^INT((V$3-1)/12)</f>
        <v>2.5</v>
      </c>
      <c r="W57" s="60">
        <f>Drivers!$AB31/12*(1+Drivers!$AC31)^INT((W$3-1)/12)</f>
        <v>2.5374999999999996</v>
      </c>
      <c r="X57" s="245">
        <f>Drivers!$AB31/12*(1+Drivers!$AC31)^INT((X$3-1)/12)</f>
        <v>2.5374999999999996</v>
      </c>
      <c r="Y57" s="245">
        <f>Drivers!$AB31/12*(1+Drivers!$AC31)^INT((Y$3-1)/12)</f>
        <v>2.5374999999999996</v>
      </c>
      <c r="Z57" s="245">
        <f>Drivers!$AB31/12*(1+Drivers!$AC31)^INT((Z$3-1)/12)</f>
        <v>2.5374999999999996</v>
      </c>
      <c r="AA57" s="245">
        <f>Drivers!$AB31/12*(1+Drivers!$AC31)^INT((AA$3-1)/12)</f>
        <v>2.5374999999999996</v>
      </c>
      <c r="AB57" s="245">
        <f>Drivers!$AB31/12*(1+Drivers!$AC31)^INT((AB$3-1)/12)</f>
        <v>2.5374999999999996</v>
      </c>
      <c r="AC57" s="245">
        <f>Drivers!$AB31/12*(1+Drivers!$AC31)^INT((AC$3-1)/12)</f>
        <v>2.5374999999999996</v>
      </c>
      <c r="AD57" s="245">
        <f>Drivers!$AB31/12*(1+Drivers!$AC31)^INT((AD$3-1)/12)</f>
        <v>2.5374999999999996</v>
      </c>
      <c r="AE57" s="245">
        <f>Drivers!$AB31/12*(1+Drivers!$AC31)^INT((AE$3-1)/12)</f>
        <v>2.5374999999999996</v>
      </c>
      <c r="AF57" s="245">
        <f>Drivers!$AB31/12*(1+Drivers!$AC31)^INT((AF$3-1)/12)</f>
        <v>2.5374999999999996</v>
      </c>
      <c r="AG57" s="245">
        <f>Drivers!$AB31/12*(1+Drivers!$AC31)^INT((AG$3-1)/12)</f>
        <v>2.5374999999999996</v>
      </c>
      <c r="AH57" s="301">
        <f>Drivers!$AB31/12*(1+Drivers!$AC31)^INT((AH$3-1)/12)</f>
        <v>2.5374999999999996</v>
      </c>
      <c r="AI57" s="60">
        <f>Drivers!$AB31/12*(1+Drivers!$AC31)^INT((AI$3-1)/12)</f>
        <v>2.5755624999999993</v>
      </c>
      <c r="AJ57" s="245">
        <f>Drivers!$AB31/12*(1+Drivers!$AC31)^INT((AJ$3-1)/12)</f>
        <v>2.5755624999999993</v>
      </c>
      <c r="AK57" s="245">
        <f>Drivers!$AB31/12*(1+Drivers!$AC31)^INT((AK$3-1)/12)</f>
        <v>2.5755624999999993</v>
      </c>
      <c r="AL57" s="245">
        <f>Drivers!$AB31/12*(1+Drivers!$AC31)^INT((AL$3-1)/12)</f>
        <v>2.5755624999999993</v>
      </c>
      <c r="AM57" s="245">
        <f>Drivers!$AB31/12*(1+Drivers!$AC31)^INT((AM$3-1)/12)</f>
        <v>2.5755624999999993</v>
      </c>
      <c r="AN57" s="245">
        <f>Drivers!$AB31/12*(1+Drivers!$AC31)^INT((AN$3-1)/12)</f>
        <v>2.5755624999999993</v>
      </c>
      <c r="AO57" s="245">
        <f>Drivers!$AB31/12*(1+Drivers!$AC31)^INT((AO$3-1)/12)</f>
        <v>2.5755624999999993</v>
      </c>
      <c r="AP57" s="245">
        <f>Drivers!$AB31/12*(1+Drivers!$AC31)^INT((AP$3-1)/12)</f>
        <v>2.5755624999999993</v>
      </c>
      <c r="AQ57" s="245">
        <f>Drivers!$AB31/12*(1+Drivers!$AC31)^INT((AQ$3-1)/12)</f>
        <v>2.5755624999999993</v>
      </c>
      <c r="AR57" s="245">
        <f>Drivers!$AB31/12*(1+Drivers!$AC31)^INT((AR$3-1)/12)</f>
        <v>2.5755624999999993</v>
      </c>
      <c r="AS57" s="245">
        <f>Drivers!$AB31/12*(1+Drivers!$AC31)^INT((AS$3-1)/12)</f>
        <v>2.5755624999999993</v>
      </c>
      <c r="AT57" s="301">
        <f>Drivers!$AB31/12*(1+Drivers!$AC31)^INT((AT$3-1)/12)</f>
        <v>2.5755624999999993</v>
      </c>
      <c r="AU57" s="60">
        <f>Drivers!$AB31/12*(1+Drivers!$AC31)^INT((AU$3-1)/12)</f>
        <v>2.614195937499999</v>
      </c>
      <c r="AV57" s="245">
        <f>Drivers!$AB31/12*(1+Drivers!$AC31)^INT((AV$3-1)/12)</f>
        <v>2.614195937499999</v>
      </c>
      <c r="AW57" s="245">
        <f>Drivers!$AB31/12*(1+Drivers!$AC31)^INT((AW$3-1)/12)</f>
        <v>2.614195937499999</v>
      </c>
      <c r="AX57" s="245">
        <f>Drivers!$AB31/12*(1+Drivers!$AC31)^INT((AX$3-1)/12)</f>
        <v>2.614195937499999</v>
      </c>
      <c r="AY57" s="245">
        <f>Drivers!$AB31/12*(1+Drivers!$AC31)^INT((AY$3-1)/12)</f>
        <v>2.614195937499999</v>
      </c>
      <c r="AZ57" s="245">
        <f>Drivers!$AB31/12*(1+Drivers!$AC31)^INT((AZ$3-1)/12)</f>
        <v>2.614195937499999</v>
      </c>
      <c r="BA57" s="245">
        <f>Drivers!$AB31/12*(1+Drivers!$AC31)^INT((BA$3-1)/12)</f>
        <v>2.614195937499999</v>
      </c>
      <c r="BB57" s="245">
        <f>Drivers!$AB31/12*(1+Drivers!$AC31)^INT((BB$3-1)/12)</f>
        <v>2.614195937499999</v>
      </c>
      <c r="BC57" s="245">
        <f>Drivers!$AB31/12*(1+Drivers!$AC31)^INT((BC$3-1)/12)</f>
        <v>2.614195937499999</v>
      </c>
      <c r="BD57" s="245">
        <f>Drivers!$AB31/12*(1+Drivers!$AC31)^INT((BD$3-1)/12)</f>
        <v>2.614195937499999</v>
      </c>
      <c r="BE57" s="245">
        <f>Drivers!$AB31/12*(1+Drivers!$AC31)^INT((BE$3-1)/12)</f>
        <v>2.614195937499999</v>
      </c>
      <c r="BF57" s="301">
        <f>Drivers!$AB31/12*(1+Drivers!$AC31)^INT((BF$3-1)/12)</f>
        <v>2.614195937499999</v>
      </c>
      <c r="BG57" s="60">
        <f>Drivers!$AB31/12*(1+Drivers!$AC31)^INT((BG$3-1)/12)</f>
        <v>2.6534088765624988</v>
      </c>
      <c r="BH57" s="245">
        <f>Drivers!$AB31/12*(1+Drivers!$AC31)^INT((BH$3-1)/12)</f>
        <v>2.6534088765624988</v>
      </c>
      <c r="BI57" s="245">
        <f>Drivers!$AB31/12*(1+Drivers!$AC31)^INT((BI$3-1)/12)</f>
        <v>2.6534088765624988</v>
      </c>
      <c r="BJ57" s="245">
        <f>Drivers!$AB31/12*(1+Drivers!$AC31)^INT((BJ$3-1)/12)</f>
        <v>2.6534088765624988</v>
      </c>
      <c r="BK57" s="245">
        <f>Drivers!$AB31/12*(1+Drivers!$AC31)^INT((BK$3-1)/12)</f>
        <v>2.6534088765624988</v>
      </c>
      <c r="BL57" s="245">
        <f>Drivers!$AB31/12*(1+Drivers!$AC31)^INT((BL$3-1)/12)</f>
        <v>2.6534088765624988</v>
      </c>
      <c r="BM57" s="245">
        <f>Drivers!$AB31/12*(1+Drivers!$AC31)^INT((BM$3-1)/12)</f>
        <v>2.6534088765624988</v>
      </c>
      <c r="BN57" s="245">
        <f>Drivers!$AB31/12*(1+Drivers!$AC31)^INT((BN$3-1)/12)</f>
        <v>2.6534088765624988</v>
      </c>
      <c r="BO57" s="245">
        <f>Drivers!$AB31/12*(1+Drivers!$AC31)^INT((BO$3-1)/12)</f>
        <v>2.6534088765624988</v>
      </c>
      <c r="BP57" s="245">
        <f>Drivers!$AB31/12*(1+Drivers!$AC31)^INT((BP$3-1)/12)</f>
        <v>2.6534088765624988</v>
      </c>
      <c r="BQ57" s="245">
        <f>Drivers!$AB31/12*(1+Drivers!$AC31)^INT((BQ$3-1)/12)</f>
        <v>2.6534088765624988</v>
      </c>
      <c r="BR57" s="301">
        <f>Drivers!$AB31/12*(1+Drivers!$AC31)^INT((BR$3-1)/12)</f>
        <v>2.6534088765624988</v>
      </c>
      <c r="BS57" s="46"/>
      <c r="BT57" s="324"/>
      <c r="BU57" s="50"/>
      <c r="BW57" s="46"/>
    </row>
    <row r="58" spans="2:75" x14ac:dyDescent="0.25">
      <c r="B58" s="290" t="str">
        <f>Drivers!Z32</f>
        <v>Software</v>
      </c>
      <c r="C58" s="46" t="e">
        <f>Drivers!#REF!</f>
        <v>#REF!</v>
      </c>
      <c r="D58" s="46"/>
      <c r="E58" s="59">
        <f t="shared" si="27"/>
        <v>24.999999999999996</v>
      </c>
      <c r="F58" s="59">
        <f t="shared" si="28"/>
        <v>25.374999999999996</v>
      </c>
      <c r="G58" s="59">
        <f t="shared" si="29"/>
        <v>25.755624999999991</v>
      </c>
      <c r="H58" s="59">
        <f t="shared" si="30"/>
        <v>26.141959374999985</v>
      </c>
      <c r="I58" s="59">
        <f t="shared" si="31"/>
        <v>26.534088765624997</v>
      </c>
      <c r="K58" s="60">
        <f>Drivers!$AB32/12*(1+Drivers!$AC32)^INT((K$3-1)/12)</f>
        <v>2.0833333333333335</v>
      </c>
      <c r="L58" s="245">
        <f>Drivers!$AB32/12*(1+Drivers!$AC32)^INT((L$3-1)/12)</f>
        <v>2.0833333333333335</v>
      </c>
      <c r="M58" s="245">
        <f>Drivers!$AB32/12*(1+Drivers!$AC32)^INT((M$3-1)/12)</f>
        <v>2.0833333333333335</v>
      </c>
      <c r="N58" s="245">
        <f>Drivers!$AB32/12*(1+Drivers!$AC32)^INT((N$3-1)/12)</f>
        <v>2.0833333333333335</v>
      </c>
      <c r="O58" s="245">
        <f>Drivers!$AB32/12*(1+Drivers!$AC32)^INT((O$3-1)/12)</f>
        <v>2.0833333333333335</v>
      </c>
      <c r="P58" s="245">
        <f>Drivers!$AB32/12*(1+Drivers!$AC32)^INT((P$3-1)/12)</f>
        <v>2.0833333333333335</v>
      </c>
      <c r="Q58" s="245">
        <f>Drivers!$AB32/12*(1+Drivers!$AC32)^INT((Q$3-1)/12)</f>
        <v>2.0833333333333335</v>
      </c>
      <c r="R58" s="245">
        <f>Drivers!$AB32/12*(1+Drivers!$AC32)^INT((R$3-1)/12)</f>
        <v>2.0833333333333335</v>
      </c>
      <c r="S58" s="245">
        <f>Drivers!$AB32/12*(1+Drivers!$AC32)^INT((S$3-1)/12)</f>
        <v>2.0833333333333335</v>
      </c>
      <c r="T58" s="245">
        <f>Drivers!$AB32/12*(1+Drivers!$AC32)^INT((T$3-1)/12)</f>
        <v>2.0833333333333335</v>
      </c>
      <c r="U58" s="245">
        <f>Drivers!$AB32/12*(1+Drivers!$AC32)^INT((U$3-1)/12)</f>
        <v>2.0833333333333335</v>
      </c>
      <c r="V58" s="301">
        <f>Drivers!$AB32/12*(1+Drivers!$AC32)^INT((V$3-1)/12)</f>
        <v>2.0833333333333335</v>
      </c>
      <c r="W58" s="60">
        <f>Drivers!$AB32/12*(1+Drivers!$AC32)^INT((W$3-1)/12)</f>
        <v>2.1145833333333335</v>
      </c>
      <c r="X58" s="245">
        <f>Drivers!$AB32/12*(1+Drivers!$AC32)^INT((X$3-1)/12)</f>
        <v>2.1145833333333335</v>
      </c>
      <c r="Y58" s="245">
        <f>Drivers!$AB32/12*(1+Drivers!$AC32)^INT((Y$3-1)/12)</f>
        <v>2.1145833333333335</v>
      </c>
      <c r="Z58" s="245">
        <f>Drivers!$AB32/12*(1+Drivers!$AC32)^INT((Z$3-1)/12)</f>
        <v>2.1145833333333335</v>
      </c>
      <c r="AA58" s="245">
        <f>Drivers!$AB32/12*(1+Drivers!$AC32)^INT((AA$3-1)/12)</f>
        <v>2.1145833333333335</v>
      </c>
      <c r="AB58" s="245">
        <f>Drivers!$AB32/12*(1+Drivers!$AC32)^INT((AB$3-1)/12)</f>
        <v>2.1145833333333335</v>
      </c>
      <c r="AC58" s="245">
        <f>Drivers!$AB32/12*(1+Drivers!$AC32)^INT((AC$3-1)/12)</f>
        <v>2.1145833333333335</v>
      </c>
      <c r="AD58" s="245">
        <f>Drivers!$AB32/12*(1+Drivers!$AC32)^INT((AD$3-1)/12)</f>
        <v>2.1145833333333335</v>
      </c>
      <c r="AE58" s="245">
        <f>Drivers!$AB32/12*(1+Drivers!$AC32)^INT((AE$3-1)/12)</f>
        <v>2.1145833333333335</v>
      </c>
      <c r="AF58" s="245">
        <f>Drivers!$AB32/12*(1+Drivers!$AC32)^INT((AF$3-1)/12)</f>
        <v>2.1145833333333335</v>
      </c>
      <c r="AG58" s="245">
        <f>Drivers!$AB32/12*(1+Drivers!$AC32)^INT((AG$3-1)/12)</f>
        <v>2.1145833333333335</v>
      </c>
      <c r="AH58" s="301">
        <f>Drivers!$AB32/12*(1+Drivers!$AC32)^INT((AH$3-1)/12)</f>
        <v>2.1145833333333335</v>
      </c>
      <c r="AI58" s="60">
        <f>Drivers!$AB32/12*(1+Drivers!$AC32)^INT((AI$3-1)/12)</f>
        <v>2.1463020833333331</v>
      </c>
      <c r="AJ58" s="245">
        <f>Drivers!$AB32/12*(1+Drivers!$AC32)^INT((AJ$3-1)/12)</f>
        <v>2.1463020833333331</v>
      </c>
      <c r="AK58" s="245">
        <f>Drivers!$AB32/12*(1+Drivers!$AC32)^INT((AK$3-1)/12)</f>
        <v>2.1463020833333331</v>
      </c>
      <c r="AL58" s="245">
        <f>Drivers!$AB32/12*(1+Drivers!$AC32)^INT((AL$3-1)/12)</f>
        <v>2.1463020833333331</v>
      </c>
      <c r="AM58" s="245">
        <f>Drivers!$AB32/12*(1+Drivers!$AC32)^INT((AM$3-1)/12)</f>
        <v>2.1463020833333331</v>
      </c>
      <c r="AN58" s="245">
        <f>Drivers!$AB32/12*(1+Drivers!$AC32)^INT((AN$3-1)/12)</f>
        <v>2.1463020833333331</v>
      </c>
      <c r="AO58" s="245">
        <f>Drivers!$AB32/12*(1+Drivers!$AC32)^INT((AO$3-1)/12)</f>
        <v>2.1463020833333331</v>
      </c>
      <c r="AP58" s="245">
        <f>Drivers!$AB32/12*(1+Drivers!$AC32)^INT((AP$3-1)/12)</f>
        <v>2.1463020833333331</v>
      </c>
      <c r="AQ58" s="245">
        <f>Drivers!$AB32/12*(1+Drivers!$AC32)^INT((AQ$3-1)/12)</f>
        <v>2.1463020833333331</v>
      </c>
      <c r="AR58" s="245">
        <f>Drivers!$AB32/12*(1+Drivers!$AC32)^INT((AR$3-1)/12)</f>
        <v>2.1463020833333331</v>
      </c>
      <c r="AS58" s="245">
        <f>Drivers!$AB32/12*(1+Drivers!$AC32)^INT((AS$3-1)/12)</f>
        <v>2.1463020833333331</v>
      </c>
      <c r="AT58" s="301">
        <f>Drivers!$AB32/12*(1+Drivers!$AC32)^INT((AT$3-1)/12)</f>
        <v>2.1463020833333331</v>
      </c>
      <c r="AU58" s="60">
        <f>Drivers!$AB32/12*(1+Drivers!$AC32)^INT((AU$3-1)/12)</f>
        <v>2.1784966145833327</v>
      </c>
      <c r="AV58" s="245">
        <f>Drivers!$AB32/12*(1+Drivers!$AC32)^INT((AV$3-1)/12)</f>
        <v>2.1784966145833327</v>
      </c>
      <c r="AW58" s="245">
        <f>Drivers!$AB32/12*(1+Drivers!$AC32)^INT((AW$3-1)/12)</f>
        <v>2.1784966145833327</v>
      </c>
      <c r="AX58" s="245">
        <f>Drivers!$AB32/12*(1+Drivers!$AC32)^INT((AX$3-1)/12)</f>
        <v>2.1784966145833327</v>
      </c>
      <c r="AY58" s="245">
        <f>Drivers!$AB32/12*(1+Drivers!$AC32)^INT((AY$3-1)/12)</f>
        <v>2.1784966145833327</v>
      </c>
      <c r="AZ58" s="245">
        <f>Drivers!$AB32/12*(1+Drivers!$AC32)^INT((AZ$3-1)/12)</f>
        <v>2.1784966145833327</v>
      </c>
      <c r="BA58" s="245">
        <f>Drivers!$AB32/12*(1+Drivers!$AC32)^INT((BA$3-1)/12)</f>
        <v>2.1784966145833327</v>
      </c>
      <c r="BB58" s="245">
        <f>Drivers!$AB32/12*(1+Drivers!$AC32)^INT((BB$3-1)/12)</f>
        <v>2.1784966145833327</v>
      </c>
      <c r="BC58" s="245">
        <f>Drivers!$AB32/12*(1+Drivers!$AC32)^INT((BC$3-1)/12)</f>
        <v>2.1784966145833327</v>
      </c>
      <c r="BD58" s="245">
        <f>Drivers!$AB32/12*(1+Drivers!$AC32)^INT((BD$3-1)/12)</f>
        <v>2.1784966145833327</v>
      </c>
      <c r="BE58" s="245">
        <f>Drivers!$AB32/12*(1+Drivers!$AC32)^INT((BE$3-1)/12)</f>
        <v>2.1784966145833327</v>
      </c>
      <c r="BF58" s="301">
        <f>Drivers!$AB32/12*(1+Drivers!$AC32)^INT((BF$3-1)/12)</f>
        <v>2.1784966145833327</v>
      </c>
      <c r="BG58" s="60">
        <f>Drivers!$AB32/12*(1+Drivers!$AC32)^INT((BG$3-1)/12)</f>
        <v>2.2111740638020825</v>
      </c>
      <c r="BH58" s="245">
        <f>Drivers!$AB32/12*(1+Drivers!$AC32)^INT((BH$3-1)/12)</f>
        <v>2.2111740638020825</v>
      </c>
      <c r="BI58" s="245">
        <f>Drivers!$AB32/12*(1+Drivers!$AC32)^INT((BI$3-1)/12)</f>
        <v>2.2111740638020825</v>
      </c>
      <c r="BJ58" s="245">
        <f>Drivers!$AB32/12*(1+Drivers!$AC32)^INT((BJ$3-1)/12)</f>
        <v>2.2111740638020825</v>
      </c>
      <c r="BK58" s="245">
        <f>Drivers!$AB32/12*(1+Drivers!$AC32)^INT((BK$3-1)/12)</f>
        <v>2.2111740638020825</v>
      </c>
      <c r="BL58" s="245">
        <f>Drivers!$AB32/12*(1+Drivers!$AC32)^INT((BL$3-1)/12)</f>
        <v>2.2111740638020825</v>
      </c>
      <c r="BM58" s="245">
        <f>Drivers!$AB32/12*(1+Drivers!$AC32)^INT((BM$3-1)/12)</f>
        <v>2.2111740638020825</v>
      </c>
      <c r="BN58" s="245">
        <f>Drivers!$AB32/12*(1+Drivers!$AC32)^INT((BN$3-1)/12)</f>
        <v>2.2111740638020825</v>
      </c>
      <c r="BO58" s="245">
        <f>Drivers!$AB32/12*(1+Drivers!$AC32)^INT((BO$3-1)/12)</f>
        <v>2.2111740638020825</v>
      </c>
      <c r="BP58" s="245">
        <f>Drivers!$AB32/12*(1+Drivers!$AC32)^INT((BP$3-1)/12)</f>
        <v>2.2111740638020825</v>
      </c>
      <c r="BQ58" s="245">
        <f>Drivers!$AB32/12*(1+Drivers!$AC32)^INT((BQ$3-1)/12)</f>
        <v>2.2111740638020825</v>
      </c>
      <c r="BR58" s="301">
        <f>Drivers!$AB32/12*(1+Drivers!$AC32)^INT((BR$3-1)/12)</f>
        <v>2.2111740638020825</v>
      </c>
      <c r="BS58" s="46"/>
      <c r="BT58" s="324"/>
      <c r="BU58" s="50"/>
      <c r="BW58" s="46"/>
    </row>
    <row r="59" spans="2:75" x14ac:dyDescent="0.25">
      <c r="B59" s="290" t="str">
        <f>Drivers!Z33</f>
        <v>Licenses</v>
      </c>
      <c r="C59" s="46" t="e">
        <f>Drivers!#REF!</f>
        <v>#REF!</v>
      </c>
      <c r="D59" s="46"/>
      <c r="E59" s="59">
        <f t="shared" si="27"/>
        <v>15</v>
      </c>
      <c r="F59" s="59">
        <f t="shared" si="28"/>
        <v>15.149999999999997</v>
      </c>
      <c r="G59" s="59">
        <f t="shared" si="29"/>
        <v>15.301499999999997</v>
      </c>
      <c r="H59" s="59">
        <f t="shared" si="30"/>
        <v>15.454514999999999</v>
      </c>
      <c r="I59" s="59">
        <f t="shared" si="31"/>
        <v>15.609060149999999</v>
      </c>
      <c r="K59" s="60">
        <f>Drivers!$AB33/12*(1+Drivers!$AC33)^INT((K$3-1)/12)</f>
        <v>1.25</v>
      </c>
      <c r="L59" s="245">
        <f>Drivers!$AB33/12*(1+Drivers!$AC33)^INT((L$3-1)/12)</f>
        <v>1.25</v>
      </c>
      <c r="M59" s="245">
        <f>Drivers!$AB33/12*(1+Drivers!$AC33)^INT((M$3-1)/12)</f>
        <v>1.25</v>
      </c>
      <c r="N59" s="245">
        <f>Drivers!$AB33/12*(1+Drivers!$AC33)^INT((N$3-1)/12)</f>
        <v>1.25</v>
      </c>
      <c r="O59" s="245">
        <f>Drivers!$AB33/12*(1+Drivers!$AC33)^INT((O$3-1)/12)</f>
        <v>1.25</v>
      </c>
      <c r="P59" s="245">
        <f>Drivers!$AB33/12*(1+Drivers!$AC33)^INT((P$3-1)/12)</f>
        <v>1.25</v>
      </c>
      <c r="Q59" s="245">
        <f>Drivers!$AB33/12*(1+Drivers!$AC33)^INT((Q$3-1)/12)</f>
        <v>1.25</v>
      </c>
      <c r="R59" s="245">
        <f>Drivers!$AB33/12*(1+Drivers!$AC33)^INT((R$3-1)/12)</f>
        <v>1.25</v>
      </c>
      <c r="S59" s="245">
        <f>Drivers!$AB33/12*(1+Drivers!$AC33)^INT((S$3-1)/12)</f>
        <v>1.25</v>
      </c>
      <c r="T59" s="245">
        <f>Drivers!$AB33/12*(1+Drivers!$AC33)^INT((T$3-1)/12)</f>
        <v>1.25</v>
      </c>
      <c r="U59" s="245">
        <f>Drivers!$AB33/12*(1+Drivers!$AC33)^INT((U$3-1)/12)</f>
        <v>1.25</v>
      </c>
      <c r="V59" s="301">
        <f>Drivers!$AB33/12*(1+Drivers!$AC33)^INT((V$3-1)/12)</f>
        <v>1.25</v>
      </c>
      <c r="W59" s="60">
        <f>Drivers!$AB33/12*(1+Drivers!$AC33)^INT((W$3-1)/12)</f>
        <v>1.2625</v>
      </c>
      <c r="X59" s="245">
        <f>Drivers!$AB33/12*(1+Drivers!$AC33)^INT((X$3-1)/12)</f>
        <v>1.2625</v>
      </c>
      <c r="Y59" s="245">
        <f>Drivers!$AB33/12*(1+Drivers!$AC33)^INT((Y$3-1)/12)</f>
        <v>1.2625</v>
      </c>
      <c r="Z59" s="245">
        <f>Drivers!$AB33/12*(1+Drivers!$AC33)^INT((Z$3-1)/12)</f>
        <v>1.2625</v>
      </c>
      <c r="AA59" s="245">
        <f>Drivers!$AB33/12*(1+Drivers!$AC33)^INT((AA$3-1)/12)</f>
        <v>1.2625</v>
      </c>
      <c r="AB59" s="245">
        <f>Drivers!$AB33/12*(1+Drivers!$AC33)^INT((AB$3-1)/12)</f>
        <v>1.2625</v>
      </c>
      <c r="AC59" s="245">
        <f>Drivers!$AB33/12*(1+Drivers!$AC33)^INT((AC$3-1)/12)</f>
        <v>1.2625</v>
      </c>
      <c r="AD59" s="245">
        <f>Drivers!$AB33/12*(1+Drivers!$AC33)^INT((AD$3-1)/12)</f>
        <v>1.2625</v>
      </c>
      <c r="AE59" s="245">
        <f>Drivers!$AB33/12*(1+Drivers!$AC33)^INT((AE$3-1)/12)</f>
        <v>1.2625</v>
      </c>
      <c r="AF59" s="245">
        <f>Drivers!$AB33/12*(1+Drivers!$AC33)^INT((AF$3-1)/12)</f>
        <v>1.2625</v>
      </c>
      <c r="AG59" s="245">
        <f>Drivers!$AB33/12*(1+Drivers!$AC33)^INT((AG$3-1)/12)</f>
        <v>1.2625</v>
      </c>
      <c r="AH59" s="301">
        <f>Drivers!$AB33/12*(1+Drivers!$AC33)^INT((AH$3-1)/12)</f>
        <v>1.2625</v>
      </c>
      <c r="AI59" s="60">
        <f>Drivers!$AB33/12*(1+Drivers!$AC33)^INT((AI$3-1)/12)</f>
        <v>1.2751250000000001</v>
      </c>
      <c r="AJ59" s="245">
        <f>Drivers!$AB33/12*(1+Drivers!$AC33)^INT((AJ$3-1)/12)</f>
        <v>1.2751250000000001</v>
      </c>
      <c r="AK59" s="245">
        <f>Drivers!$AB33/12*(1+Drivers!$AC33)^INT((AK$3-1)/12)</f>
        <v>1.2751250000000001</v>
      </c>
      <c r="AL59" s="245">
        <f>Drivers!$AB33/12*(1+Drivers!$AC33)^INT((AL$3-1)/12)</f>
        <v>1.2751250000000001</v>
      </c>
      <c r="AM59" s="245">
        <f>Drivers!$AB33/12*(1+Drivers!$AC33)^INT((AM$3-1)/12)</f>
        <v>1.2751250000000001</v>
      </c>
      <c r="AN59" s="245">
        <f>Drivers!$AB33/12*(1+Drivers!$AC33)^INT((AN$3-1)/12)</f>
        <v>1.2751250000000001</v>
      </c>
      <c r="AO59" s="245">
        <f>Drivers!$AB33/12*(1+Drivers!$AC33)^INT((AO$3-1)/12)</f>
        <v>1.2751250000000001</v>
      </c>
      <c r="AP59" s="245">
        <f>Drivers!$AB33/12*(1+Drivers!$AC33)^INT((AP$3-1)/12)</f>
        <v>1.2751250000000001</v>
      </c>
      <c r="AQ59" s="245">
        <f>Drivers!$AB33/12*(1+Drivers!$AC33)^INT((AQ$3-1)/12)</f>
        <v>1.2751250000000001</v>
      </c>
      <c r="AR59" s="245">
        <f>Drivers!$AB33/12*(1+Drivers!$AC33)^INT((AR$3-1)/12)</f>
        <v>1.2751250000000001</v>
      </c>
      <c r="AS59" s="245">
        <f>Drivers!$AB33/12*(1+Drivers!$AC33)^INT((AS$3-1)/12)</f>
        <v>1.2751250000000001</v>
      </c>
      <c r="AT59" s="301">
        <f>Drivers!$AB33/12*(1+Drivers!$AC33)^INT((AT$3-1)/12)</f>
        <v>1.2751250000000001</v>
      </c>
      <c r="AU59" s="60">
        <f>Drivers!$AB33/12*(1+Drivers!$AC33)^INT((AU$3-1)/12)</f>
        <v>1.2878762499999998</v>
      </c>
      <c r="AV59" s="245">
        <f>Drivers!$AB33/12*(1+Drivers!$AC33)^INT((AV$3-1)/12)</f>
        <v>1.2878762499999998</v>
      </c>
      <c r="AW59" s="245">
        <f>Drivers!$AB33/12*(1+Drivers!$AC33)^INT((AW$3-1)/12)</f>
        <v>1.2878762499999998</v>
      </c>
      <c r="AX59" s="245">
        <f>Drivers!$AB33/12*(1+Drivers!$AC33)^INT((AX$3-1)/12)</f>
        <v>1.2878762499999998</v>
      </c>
      <c r="AY59" s="245">
        <f>Drivers!$AB33/12*(1+Drivers!$AC33)^INT((AY$3-1)/12)</f>
        <v>1.2878762499999998</v>
      </c>
      <c r="AZ59" s="245">
        <f>Drivers!$AB33/12*(1+Drivers!$AC33)^INT((AZ$3-1)/12)</f>
        <v>1.2878762499999998</v>
      </c>
      <c r="BA59" s="245">
        <f>Drivers!$AB33/12*(1+Drivers!$AC33)^INT((BA$3-1)/12)</f>
        <v>1.2878762499999998</v>
      </c>
      <c r="BB59" s="245">
        <f>Drivers!$AB33/12*(1+Drivers!$AC33)^INT((BB$3-1)/12)</f>
        <v>1.2878762499999998</v>
      </c>
      <c r="BC59" s="245">
        <f>Drivers!$AB33/12*(1+Drivers!$AC33)^INT((BC$3-1)/12)</f>
        <v>1.2878762499999998</v>
      </c>
      <c r="BD59" s="245">
        <f>Drivers!$AB33/12*(1+Drivers!$AC33)^INT((BD$3-1)/12)</f>
        <v>1.2878762499999998</v>
      </c>
      <c r="BE59" s="245">
        <f>Drivers!$AB33/12*(1+Drivers!$AC33)^INT((BE$3-1)/12)</f>
        <v>1.2878762499999998</v>
      </c>
      <c r="BF59" s="301">
        <f>Drivers!$AB33/12*(1+Drivers!$AC33)^INT((BF$3-1)/12)</f>
        <v>1.2878762499999998</v>
      </c>
      <c r="BG59" s="60">
        <f>Drivers!$AB33/12*(1+Drivers!$AC33)^INT((BG$3-1)/12)</f>
        <v>1.3007550125</v>
      </c>
      <c r="BH59" s="245">
        <f>Drivers!$AB33/12*(1+Drivers!$AC33)^INT((BH$3-1)/12)</f>
        <v>1.3007550125</v>
      </c>
      <c r="BI59" s="245">
        <f>Drivers!$AB33/12*(1+Drivers!$AC33)^INT((BI$3-1)/12)</f>
        <v>1.3007550125</v>
      </c>
      <c r="BJ59" s="245">
        <f>Drivers!$AB33/12*(1+Drivers!$AC33)^INT((BJ$3-1)/12)</f>
        <v>1.3007550125</v>
      </c>
      <c r="BK59" s="245">
        <f>Drivers!$AB33/12*(1+Drivers!$AC33)^INT((BK$3-1)/12)</f>
        <v>1.3007550125</v>
      </c>
      <c r="BL59" s="245">
        <f>Drivers!$AB33/12*(1+Drivers!$AC33)^INT((BL$3-1)/12)</f>
        <v>1.3007550125</v>
      </c>
      <c r="BM59" s="245">
        <f>Drivers!$AB33/12*(1+Drivers!$AC33)^INT((BM$3-1)/12)</f>
        <v>1.3007550125</v>
      </c>
      <c r="BN59" s="245">
        <f>Drivers!$AB33/12*(1+Drivers!$AC33)^INT((BN$3-1)/12)</f>
        <v>1.3007550125</v>
      </c>
      <c r="BO59" s="245">
        <f>Drivers!$AB33/12*(1+Drivers!$AC33)^INT((BO$3-1)/12)</f>
        <v>1.3007550125</v>
      </c>
      <c r="BP59" s="245">
        <f>Drivers!$AB33/12*(1+Drivers!$AC33)^INT((BP$3-1)/12)</f>
        <v>1.3007550125</v>
      </c>
      <c r="BQ59" s="245">
        <f>Drivers!$AB33/12*(1+Drivers!$AC33)^INT((BQ$3-1)/12)</f>
        <v>1.3007550125</v>
      </c>
      <c r="BR59" s="301">
        <f>Drivers!$AB33/12*(1+Drivers!$AC33)^INT((BR$3-1)/12)</f>
        <v>1.3007550125</v>
      </c>
      <c r="BS59" s="46"/>
      <c r="BT59" s="324"/>
      <c r="BU59" s="50"/>
      <c r="BW59" s="46"/>
    </row>
    <row r="60" spans="2:75" x14ac:dyDescent="0.25">
      <c r="B60" s="291" t="str">
        <f>Drivers!Z34</f>
        <v>Cloud Storage</v>
      </c>
      <c r="C60" s="46"/>
      <c r="D60" s="46"/>
      <c r="E60" s="64">
        <f>SUM(K60:V60)</f>
        <v>10</v>
      </c>
      <c r="F60" s="64">
        <f>SUM(W60:AH60)</f>
        <v>10.1</v>
      </c>
      <c r="G60" s="64">
        <f>SUM(AI60:AT60)</f>
        <v>10.201000000000001</v>
      </c>
      <c r="H60" s="64">
        <f>SUM(AU60:BF60)</f>
        <v>10.303009999999999</v>
      </c>
      <c r="I60" s="64">
        <f>SUM(BG60:BR60)</f>
        <v>10.406040100000004</v>
      </c>
      <c r="K60" s="65">
        <f>Drivers!$AB34/12*(1+Drivers!$AC34)^INT((K$3-1)/12)</f>
        <v>0.83333333333333337</v>
      </c>
      <c r="L60" s="252">
        <f>Drivers!$AB34/12*(1+Drivers!$AC34)^INT((L$3-1)/12)</f>
        <v>0.83333333333333337</v>
      </c>
      <c r="M60" s="252">
        <f>Drivers!$AB34/12*(1+Drivers!$AC34)^INT((M$3-1)/12)</f>
        <v>0.83333333333333337</v>
      </c>
      <c r="N60" s="252">
        <f>Drivers!$AB34/12*(1+Drivers!$AC34)^INT((N$3-1)/12)</f>
        <v>0.83333333333333337</v>
      </c>
      <c r="O60" s="252">
        <f>Drivers!$AB34/12*(1+Drivers!$AC34)^INT((O$3-1)/12)</f>
        <v>0.83333333333333337</v>
      </c>
      <c r="P60" s="252">
        <f>Drivers!$AB34/12*(1+Drivers!$AC34)^INT((P$3-1)/12)</f>
        <v>0.83333333333333337</v>
      </c>
      <c r="Q60" s="252">
        <f>Drivers!$AB34/12*(1+Drivers!$AC34)^INT((Q$3-1)/12)</f>
        <v>0.83333333333333337</v>
      </c>
      <c r="R60" s="252">
        <f>Drivers!$AB34/12*(1+Drivers!$AC34)^INT((R$3-1)/12)</f>
        <v>0.83333333333333337</v>
      </c>
      <c r="S60" s="252">
        <f>Drivers!$AB34/12*(1+Drivers!$AC34)^INT((S$3-1)/12)</f>
        <v>0.83333333333333337</v>
      </c>
      <c r="T60" s="252">
        <f>Drivers!$AB34/12*(1+Drivers!$AC34)^INT((T$3-1)/12)</f>
        <v>0.83333333333333337</v>
      </c>
      <c r="U60" s="252">
        <f>Drivers!$AB34/12*(1+Drivers!$AC34)^INT((U$3-1)/12)</f>
        <v>0.83333333333333337</v>
      </c>
      <c r="V60" s="302">
        <f>Drivers!$AB34/12*(1+Drivers!$AC34)^INT((V$3-1)/12)</f>
        <v>0.83333333333333337</v>
      </c>
      <c r="W60" s="65">
        <f>Drivers!$AB34/12*(1+Drivers!$AC34)^INT((W$3-1)/12)</f>
        <v>0.84166666666666667</v>
      </c>
      <c r="X60" s="252">
        <f>Drivers!$AB34/12*(1+Drivers!$AC34)^INT((X$3-1)/12)</f>
        <v>0.84166666666666667</v>
      </c>
      <c r="Y60" s="252">
        <f>Drivers!$AB34/12*(1+Drivers!$AC34)^INT((Y$3-1)/12)</f>
        <v>0.84166666666666667</v>
      </c>
      <c r="Z60" s="252">
        <f>Drivers!$AB34/12*(1+Drivers!$AC34)^INT((Z$3-1)/12)</f>
        <v>0.84166666666666667</v>
      </c>
      <c r="AA60" s="252">
        <f>Drivers!$AB34/12*(1+Drivers!$AC34)^INT((AA$3-1)/12)</f>
        <v>0.84166666666666667</v>
      </c>
      <c r="AB60" s="252">
        <f>Drivers!$AB34/12*(1+Drivers!$AC34)^INT((AB$3-1)/12)</f>
        <v>0.84166666666666667</v>
      </c>
      <c r="AC60" s="252">
        <f>Drivers!$AB34/12*(1+Drivers!$AC34)^INT((AC$3-1)/12)</f>
        <v>0.84166666666666667</v>
      </c>
      <c r="AD60" s="252">
        <f>Drivers!$AB34/12*(1+Drivers!$AC34)^INT((AD$3-1)/12)</f>
        <v>0.84166666666666667</v>
      </c>
      <c r="AE60" s="252">
        <f>Drivers!$AB34/12*(1+Drivers!$AC34)^INT((AE$3-1)/12)</f>
        <v>0.84166666666666667</v>
      </c>
      <c r="AF60" s="252">
        <f>Drivers!$AB34/12*(1+Drivers!$AC34)^INT((AF$3-1)/12)</f>
        <v>0.84166666666666667</v>
      </c>
      <c r="AG60" s="252">
        <f>Drivers!$AB34/12*(1+Drivers!$AC34)^INT((AG$3-1)/12)</f>
        <v>0.84166666666666667</v>
      </c>
      <c r="AH60" s="302">
        <f>Drivers!$AB34/12*(1+Drivers!$AC34)^INT((AH$3-1)/12)</f>
        <v>0.84166666666666667</v>
      </c>
      <c r="AI60" s="65">
        <f>Drivers!$AB34/12*(1+Drivers!$AC34)^INT((AI$3-1)/12)</f>
        <v>0.85008333333333341</v>
      </c>
      <c r="AJ60" s="252">
        <f>Drivers!$AB34/12*(1+Drivers!$AC34)^INT((AJ$3-1)/12)</f>
        <v>0.85008333333333341</v>
      </c>
      <c r="AK60" s="252">
        <f>Drivers!$AB34/12*(1+Drivers!$AC34)^INT((AK$3-1)/12)</f>
        <v>0.85008333333333341</v>
      </c>
      <c r="AL60" s="252">
        <f>Drivers!$AB34/12*(1+Drivers!$AC34)^INT((AL$3-1)/12)</f>
        <v>0.85008333333333341</v>
      </c>
      <c r="AM60" s="252">
        <f>Drivers!$AB34/12*(1+Drivers!$AC34)^INT((AM$3-1)/12)</f>
        <v>0.85008333333333341</v>
      </c>
      <c r="AN60" s="252">
        <f>Drivers!$AB34/12*(1+Drivers!$AC34)^INT((AN$3-1)/12)</f>
        <v>0.85008333333333341</v>
      </c>
      <c r="AO60" s="252">
        <f>Drivers!$AB34/12*(1+Drivers!$AC34)^INT((AO$3-1)/12)</f>
        <v>0.85008333333333341</v>
      </c>
      <c r="AP60" s="252">
        <f>Drivers!$AB34/12*(1+Drivers!$AC34)^INT((AP$3-1)/12)</f>
        <v>0.85008333333333341</v>
      </c>
      <c r="AQ60" s="252">
        <f>Drivers!$AB34/12*(1+Drivers!$AC34)^INT((AQ$3-1)/12)</f>
        <v>0.85008333333333341</v>
      </c>
      <c r="AR60" s="252">
        <f>Drivers!$AB34/12*(1+Drivers!$AC34)^INT((AR$3-1)/12)</f>
        <v>0.85008333333333341</v>
      </c>
      <c r="AS60" s="252">
        <f>Drivers!$AB34/12*(1+Drivers!$AC34)^INT((AS$3-1)/12)</f>
        <v>0.85008333333333341</v>
      </c>
      <c r="AT60" s="302">
        <f>Drivers!$AB34/12*(1+Drivers!$AC34)^INT((AT$3-1)/12)</f>
        <v>0.85008333333333341</v>
      </c>
      <c r="AU60" s="65">
        <f>Drivers!$AB34/12*(1+Drivers!$AC34)^INT((AU$3-1)/12)</f>
        <v>0.85858416666666659</v>
      </c>
      <c r="AV60" s="252">
        <f>Drivers!$AB34/12*(1+Drivers!$AC34)^INT((AV$3-1)/12)</f>
        <v>0.85858416666666659</v>
      </c>
      <c r="AW60" s="252">
        <f>Drivers!$AB34/12*(1+Drivers!$AC34)^INT((AW$3-1)/12)</f>
        <v>0.85858416666666659</v>
      </c>
      <c r="AX60" s="252">
        <f>Drivers!$AB34/12*(1+Drivers!$AC34)^INT((AX$3-1)/12)</f>
        <v>0.85858416666666659</v>
      </c>
      <c r="AY60" s="252">
        <f>Drivers!$AB34/12*(1+Drivers!$AC34)^INT((AY$3-1)/12)</f>
        <v>0.85858416666666659</v>
      </c>
      <c r="AZ60" s="252">
        <f>Drivers!$AB34/12*(1+Drivers!$AC34)^INT((AZ$3-1)/12)</f>
        <v>0.85858416666666659</v>
      </c>
      <c r="BA60" s="252">
        <f>Drivers!$AB34/12*(1+Drivers!$AC34)^INT((BA$3-1)/12)</f>
        <v>0.85858416666666659</v>
      </c>
      <c r="BB60" s="252">
        <f>Drivers!$AB34/12*(1+Drivers!$AC34)^INT((BB$3-1)/12)</f>
        <v>0.85858416666666659</v>
      </c>
      <c r="BC60" s="252">
        <f>Drivers!$AB34/12*(1+Drivers!$AC34)^INT((BC$3-1)/12)</f>
        <v>0.85858416666666659</v>
      </c>
      <c r="BD60" s="252">
        <f>Drivers!$AB34/12*(1+Drivers!$AC34)^INT((BD$3-1)/12)</f>
        <v>0.85858416666666659</v>
      </c>
      <c r="BE60" s="252">
        <f>Drivers!$AB34/12*(1+Drivers!$AC34)^INT((BE$3-1)/12)</f>
        <v>0.85858416666666659</v>
      </c>
      <c r="BF60" s="302">
        <f>Drivers!$AB34/12*(1+Drivers!$AC34)^INT((BF$3-1)/12)</f>
        <v>0.85858416666666659</v>
      </c>
      <c r="BG60" s="65">
        <f>Drivers!$AB34/12*(1+Drivers!$AC34)^INT((BG$3-1)/12)</f>
        <v>0.86717000833333335</v>
      </c>
      <c r="BH60" s="252">
        <f>Drivers!$AB34/12*(1+Drivers!$AC34)^INT((BH$3-1)/12)</f>
        <v>0.86717000833333335</v>
      </c>
      <c r="BI60" s="252">
        <f>Drivers!$AB34/12*(1+Drivers!$AC34)^INT((BI$3-1)/12)</f>
        <v>0.86717000833333335</v>
      </c>
      <c r="BJ60" s="252">
        <f>Drivers!$AB34/12*(1+Drivers!$AC34)^INT((BJ$3-1)/12)</f>
        <v>0.86717000833333335</v>
      </c>
      <c r="BK60" s="252">
        <f>Drivers!$AB34/12*(1+Drivers!$AC34)^INT((BK$3-1)/12)</f>
        <v>0.86717000833333335</v>
      </c>
      <c r="BL60" s="252">
        <f>Drivers!$AB34/12*(1+Drivers!$AC34)^INT((BL$3-1)/12)</f>
        <v>0.86717000833333335</v>
      </c>
      <c r="BM60" s="252">
        <f>Drivers!$AB34/12*(1+Drivers!$AC34)^INT((BM$3-1)/12)</f>
        <v>0.86717000833333335</v>
      </c>
      <c r="BN60" s="252">
        <f>Drivers!$AB34/12*(1+Drivers!$AC34)^INT((BN$3-1)/12)</f>
        <v>0.86717000833333335</v>
      </c>
      <c r="BO60" s="252">
        <f>Drivers!$AB34/12*(1+Drivers!$AC34)^INT((BO$3-1)/12)</f>
        <v>0.86717000833333335</v>
      </c>
      <c r="BP60" s="252">
        <f>Drivers!$AB34/12*(1+Drivers!$AC34)^INT((BP$3-1)/12)</f>
        <v>0.86717000833333335</v>
      </c>
      <c r="BQ60" s="252">
        <f>Drivers!$AB34/12*(1+Drivers!$AC34)^INT((BQ$3-1)/12)</f>
        <v>0.86717000833333335</v>
      </c>
      <c r="BR60" s="302">
        <f>Drivers!$AB34/12*(1+Drivers!$AC34)^INT((BR$3-1)/12)</f>
        <v>0.86717000833333335</v>
      </c>
      <c r="BS60" s="46"/>
      <c r="BT60" s="324"/>
      <c r="BU60" s="50"/>
      <c r="BW60" s="46"/>
    </row>
    <row r="61" spans="2:75" x14ac:dyDescent="0.25">
      <c r="B61" s="98" t="s">
        <v>12</v>
      </c>
      <c r="C61" s="46"/>
      <c r="D61" s="46"/>
      <c r="E61" s="50">
        <f>SUM(K61:V61)</f>
        <v>185</v>
      </c>
      <c r="F61" s="50">
        <f>SUM(W61:AH61)</f>
        <v>187.5</v>
      </c>
      <c r="G61" s="50">
        <f>SUM(AI61:AT61)</f>
        <v>190.03625000000002</v>
      </c>
      <c r="H61" s="50">
        <f>SUM(AU61:BF61)</f>
        <v>192.60931124999993</v>
      </c>
      <c r="I61" s="50">
        <f>SUM(BG61:BR61)</f>
        <v>195.21975419375005</v>
      </c>
      <c r="K61" s="50">
        <f>SUM(K51:K60)</f>
        <v>15.416666666666668</v>
      </c>
      <c r="L61" s="50">
        <f t="shared" ref="L61:BR61" si="32">SUM(L51:L60)</f>
        <v>15.416666666666668</v>
      </c>
      <c r="M61" s="50">
        <f t="shared" si="32"/>
        <v>15.416666666666668</v>
      </c>
      <c r="N61" s="50">
        <f t="shared" si="32"/>
        <v>15.416666666666668</v>
      </c>
      <c r="O61" s="50">
        <f t="shared" si="32"/>
        <v>15.416666666666668</v>
      </c>
      <c r="P61" s="50">
        <f t="shared" si="32"/>
        <v>15.416666666666668</v>
      </c>
      <c r="Q61" s="50">
        <f t="shared" si="32"/>
        <v>15.416666666666668</v>
      </c>
      <c r="R61" s="50">
        <f t="shared" si="32"/>
        <v>15.416666666666668</v>
      </c>
      <c r="S61" s="50">
        <f t="shared" si="32"/>
        <v>15.416666666666668</v>
      </c>
      <c r="T61" s="50">
        <f t="shared" si="32"/>
        <v>15.416666666666668</v>
      </c>
      <c r="U61" s="50">
        <f t="shared" si="32"/>
        <v>15.416666666666668</v>
      </c>
      <c r="V61" s="300">
        <f t="shared" si="32"/>
        <v>15.416666666666668</v>
      </c>
      <c r="W61" s="50">
        <f t="shared" si="32"/>
        <v>15.625</v>
      </c>
      <c r="X61" s="50">
        <f t="shared" si="32"/>
        <v>15.625</v>
      </c>
      <c r="Y61" s="50">
        <f t="shared" si="32"/>
        <v>15.625</v>
      </c>
      <c r="Z61" s="50">
        <f t="shared" si="32"/>
        <v>15.625</v>
      </c>
      <c r="AA61" s="50">
        <f t="shared" si="32"/>
        <v>15.625</v>
      </c>
      <c r="AB61" s="50">
        <f t="shared" si="32"/>
        <v>15.625</v>
      </c>
      <c r="AC61" s="50">
        <f t="shared" si="32"/>
        <v>15.625</v>
      </c>
      <c r="AD61" s="50">
        <f t="shared" si="32"/>
        <v>15.625</v>
      </c>
      <c r="AE61" s="50">
        <f t="shared" si="32"/>
        <v>15.625</v>
      </c>
      <c r="AF61" s="50">
        <f t="shared" si="32"/>
        <v>15.625</v>
      </c>
      <c r="AG61" s="50">
        <f t="shared" si="32"/>
        <v>15.625</v>
      </c>
      <c r="AH61" s="300">
        <f t="shared" si="32"/>
        <v>15.625</v>
      </c>
      <c r="AI61" s="50">
        <f t="shared" si="32"/>
        <v>15.83635416666667</v>
      </c>
      <c r="AJ61" s="50">
        <f t="shared" si="32"/>
        <v>15.83635416666667</v>
      </c>
      <c r="AK61" s="50">
        <f t="shared" si="32"/>
        <v>15.83635416666667</v>
      </c>
      <c r="AL61" s="50">
        <f t="shared" si="32"/>
        <v>15.83635416666667</v>
      </c>
      <c r="AM61" s="50">
        <f t="shared" si="32"/>
        <v>15.83635416666667</v>
      </c>
      <c r="AN61" s="50">
        <f t="shared" si="32"/>
        <v>15.83635416666667</v>
      </c>
      <c r="AO61" s="50">
        <f t="shared" si="32"/>
        <v>15.83635416666667</v>
      </c>
      <c r="AP61" s="50">
        <f t="shared" si="32"/>
        <v>15.83635416666667</v>
      </c>
      <c r="AQ61" s="50">
        <f t="shared" si="32"/>
        <v>15.83635416666667</v>
      </c>
      <c r="AR61" s="50">
        <f t="shared" si="32"/>
        <v>15.83635416666667</v>
      </c>
      <c r="AS61" s="50">
        <f t="shared" si="32"/>
        <v>15.83635416666667</v>
      </c>
      <c r="AT61" s="300">
        <f t="shared" si="32"/>
        <v>15.83635416666667</v>
      </c>
      <c r="AU61" s="50">
        <f t="shared" si="32"/>
        <v>16.050775937499996</v>
      </c>
      <c r="AV61" s="50">
        <f t="shared" si="32"/>
        <v>16.050775937499996</v>
      </c>
      <c r="AW61" s="50">
        <f t="shared" si="32"/>
        <v>16.050775937499996</v>
      </c>
      <c r="AX61" s="50">
        <f t="shared" si="32"/>
        <v>16.050775937499996</v>
      </c>
      <c r="AY61" s="50">
        <f t="shared" si="32"/>
        <v>16.050775937499996</v>
      </c>
      <c r="AZ61" s="50">
        <f t="shared" si="32"/>
        <v>16.050775937499996</v>
      </c>
      <c r="BA61" s="50">
        <f t="shared" si="32"/>
        <v>16.050775937499996</v>
      </c>
      <c r="BB61" s="50">
        <f t="shared" si="32"/>
        <v>16.050775937499996</v>
      </c>
      <c r="BC61" s="50">
        <f t="shared" si="32"/>
        <v>16.050775937499996</v>
      </c>
      <c r="BD61" s="50">
        <f t="shared" si="32"/>
        <v>16.050775937499996</v>
      </c>
      <c r="BE61" s="50">
        <f t="shared" si="32"/>
        <v>16.050775937499996</v>
      </c>
      <c r="BF61" s="300">
        <f t="shared" si="32"/>
        <v>16.050775937499996</v>
      </c>
      <c r="BG61" s="50">
        <f t="shared" si="32"/>
        <v>16.268312849479166</v>
      </c>
      <c r="BH61" s="50">
        <f t="shared" si="32"/>
        <v>16.268312849479166</v>
      </c>
      <c r="BI61" s="50">
        <f t="shared" si="32"/>
        <v>16.268312849479166</v>
      </c>
      <c r="BJ61" s="50">
        <f t="shared" si="32"/>
        <v>16.268312849479166</v>
      </c>
      <c r="BK61" s="50">
        <f t="shared" si="32"/>
        <v>16.268312849479166</v>
      </c>
      <c r="BL61" s="50">
        <f t="shared" si="32"/>
        <v>16.268312849479166</v>
      </c>
      <c r="BM61" s="50">
        <f t="shared" si="32"/>
        <v>16.268312849479166</v>
      </c>
      <c r="BN61" s="50">
        <f t="shared" si="32"/>
        <v>16.268312849479166</v>
      </c>
      <c r="BO61" s="50">
        <f t="shared" si="32"/>
        <v>16.268312849479166</v>
      </c>
      <c r="BP61" s="50">
        <f t="shared" si="32"/>
        <v>16.268312849479166</v>
      </c>
      <c r="BQ61" s="50">
        <f t="shared" si="32"/>
        <v>16.268312849479166</v>
      </c>
      <c r="BR61" s="300">
        <f t="shared" si="32"/>
        <v>16.268312849479166</v>
      </c>
      <c r="BS61" s="46"/>
      <c r="BT61" s="50"/>
      <c r="BU61" s="50"/>
      <c r="BW61" s="46"/>
    </row>
    <row r="62" spans="2:75" x14ac:dyDescent="0.25">
      <c r="B62" s="293" t="s">
        <v>104</v>
      </c>
      <c r="C62" s="46"/>
      <c r="D62" s="46"/>
      <c r="E62" s="294">
        <f>SUM(K62:V62)</f>
        <v>250.00000000000009</v>
      </c>
      <c r="F62" s="294">
        <f>SUM(W62:AH62)</f>
        <v>256.36399999999992</v>
      </c>
      <c r="G62" s="294">
        <f>SUM(AI62:AT62)</f>
        <v>262.90202815000004</v>
      </c>
      <c r="H62" s="294">
        <f>SUM(AU62:BF62)</f>
        <v>269.61912442790361</v>
      </c>
      <c r="I62" s="294">
        <f>SUM(BG62:BR62)</f>
        <v>276.52048154011806</v>
      </c>
      <c r="K62" s="295">
        <f t="shared" ref="K62:AP62" si="33">Commissions*K27</f>
        <v>20.833333333333336</v>
      </c>
      <c r="L62" s="313">
        <f t="shared" si="33"/>
        <v>20.833333333333336</v>
      </c>
      <c r="M62" s="313">
        <f t="shared" si="33"/>
        <v>20.833333333333336</v>
      </c>
      <c r="N62" s="313">
        <f t="shared" si="33"/>
        <v>20.833333333333336</v>
      </c>
      <c r="O62" s="313">
        <f t="shared" si="33"/>
        <v>20.833333333333336</v>
      </c>
      <c r="P62" s="313">
        <f t="shared" si="33"/>
        <v>20.833333333333336</v>
      </c>
      <c r="Q62" s="313">
        <f t="shared" si="33"/>
        <v>20.833333333333336</v>
      </c>
      <c r="R62" s="313">
        <f t="shared" si="33"/>
        <v>20.833333333333336</v>
      </c>
      <c r="S62" s="313">
        <f t="shared" si="33"/>
        <v>20.833333333333336</v>
      </c>
      <c r="T62" s="313">
        <f t="shared" si="33"/>
        <v>20.833333333333336</v>
      </c>
      <c r="U62" s="313">
        <f t="shared" si="33"/>
        <v>20.833333333333336</v>
      </c>
      <c r="V62" s="314">
        <f t="shared" si="33"/>
        <v>20.833333333333336</v>
      </c>
      <c r="W62" s="295">
        <f t="shared" si="33"/>
        <v>21.36366666666666</v>
      </c>
      <c r="X62" s="313">
        <f t="shared" si="33"/>
        <v>21.36366666666666</v>
      </c>
      <c r="Y62" s="313">
        <f t="shared" si="33"/>
        <v>21.36366666666666</v>
      </c>
      <c r="Z62" s="313">
        <f t="shared" si="33"/>
        <v>21.36366666666666</v>
      </c>
      <c r="AA62" s="313">
        <f t="shared" si="33"/>
        <v>21.36366666666666</v>
      </c>
      <c r="AB62" s="313">
        <f t="shared" si="33"/>
        <v>21.36366666666666</v>
      </c>
      <c r="AC62" s="313">
        <f t="shared" si="33"/>
        <v>21.36366666666666</v>
      </c>
      <c r="AD62" s="313">
        <f t="shared" si="33"/>
        <v>21.36366666666666</v>
      </c>
      <c r="AE62" s="313">
        <f t="shared" si="33"/>
        <v>21.36366666666666</v>
      </c>
      <c r="AF62" s="313">
        <f t="shared" si="33"/>
        <v>21.36366666666666</v>
      </c>
      <c r="AG62" s="313">
        <f t="shared" si="33"/>
        <v>21.36366666666666</v>
      </c>
      <c r="AH62" s="314">
        <f t="shared" si="33"/>
        <v>21.36366666666666</v>
      </c>
      <c r="AI62" s="295">
        <f t="shared" si="33"/>
        <v>21.90850234583333</v>
      </c>
      <c r="AJ62" s="313">
        <f t="shared" si="33"/>
        <v>21.90850234583333</v>
      </c>
      <c r="AK62" s="313">
        <f t="shared" si="33"/>
        <v>21.90850234583333</v>
      </c>
      <c r="AL62" s="313">
        <f t="shared" si="33"/>
        <v>21.90850234583333</v>
      </c>
      <c r="AM62" s="313">
        <f t="shared" si="33"/>
        <v>21.90850234583333</v>
      </c>
      <c r="AN62" s="313">
        <f t="shared" si="33"/>
        <v>21.90850234583333</v>
      </c>
      <c r="AO62" s="313">
        <f t="shared" si="33"/>
        <v>21.90850234583333</v>
      </c>
      <c r="AP62" s="313">
        <f t="shared" si="33"/>
        <v>21.90850234583333</v>
      </c>
      <c r="AQ62" s="313">
        <f t="shared" ref="AQ62:BR62" si="34">Commissions*AQ27</f>
        <v>21.90850234583333</v>
      </c>
      <c r="AR62" s="313">
        <f t="shared" si="34"/>
        <v>21.90850234583333</v>
      </c>
      <c r="AS62" s="313">
        <f t="shared" si="34"/>
        <v>21.90850234583333</v>
      </c>
      <c r="AT62" s="314">
        <f t="shared" si="34"/>
        <v>21.90850234583333</v>
      </c>
      <c r="AU62" s="295">
        <f t="shared" si="34"/>
        <v>22.46826036899197</v>
      </c>
      <c r="AV62" s="313">
        <f t="shared" si="34"/>
        <v>22.46826036899197</v>
      </c>
      <c r="AW62" s="313">
        <f t="shared" si="34"/>
        <v>22.46826036899197</v>
      </c>
      <c r="AX62" s="313">
        <f t="shared" si="34"/>
        <v>22.46826036899197</v>
      </c>
      <c r="AY62" s="313">
        <f t="shared" si="34"/>
        <v>22.46826036899197</v>
      </c>
      <c r="AZ62" s="313">
        <f t="shared" si="34"/>
        <v>22.46826036899197</v>
      </c>
      <c r="BA62" s="313">
        <f t="shared" si="34"/>
        <v>22.46826036899197</v>
      </c>
      <c r="BB62" s="313">
        <f t="shared" si="34"/>
        <v>22.46826036899197</v>
      </c>
      <c r="BC62" s="313">
        <f t="shared" si="34"/>
        <v>22.46826036899197</v>
      </c>
      <c r="BD62" s="313">
        <f t="shared" si="34"/>
        <v>22.46826036899197</v>
      </c>
      <c r="BE62" s="313">
        <f t="shared" si="34"/>
        <v>22.46826036899197</v>
      </c>
      <c r="BF62" s="314">
        <f t="shared" si="34"/>
        <v>22.46826036899197</v>
      </c>
      <c r="BG62" s="295">
        <f t="shared" si="34"/>
        <v>23.043373461676499</v>
      </c>
      <c r="BH62" s="313">
        <f t="shared" si="34"/>
        <v>23.043373461676499</v>
      </c>
      <c r="BI62" s="313">
        <f t="shared" si="34"/>
        <v>23.043373461676499</v>
      </c>
      <c r="BJ62" s="313">
        <f t="shared" si="34"/>
        <v>23.043373461676499</v>
      </c>
      <c r="BK62" s="313">
        <f t="shared" si="34"/>
        <v>23.043373461676499</v>
      </c>
      <c r="BL62" s="313">
        <f t="shared" si="34"/>
        <v>23.043373461676499</v>
      </c>
      <c r="BM62" s="313">
        <f t="shared" si="34"/>
        <v>23.043373461676499</v>
      </c>
      <c r="BN62" s="313">
        <f t="shared" si="34"/>
        <v>23.043373461676499</v>
      </c>
      <c r="BO62" s="313">
        <f t="shared" si="34"/>
        <v>23.043373461676499</v>
      </c>
      <c r="BP62" s="313">
        <f t="shared" si="34"/>
        <v>23.043373461676499</v>
      </c>
      <c r="BQ62" s="313">
        <f t="shared" si="34"/>
        <v>23.043373461676499</v>
      </c>
      <c r="BR62" s="314">
        <f t="shared" si="34"/>
        <v>23.043373461676499</v>
      </c>
      <c r="BS62" s="46"/>
      <c r="BT62" s="46"/>
      <c r="BU62" s="50"/>
      <c r="BW62" s="46"/>
    </row>
    <row r="63" spans="2:75" x14ac:dyDescent="0.25">
      <c r="B63" s="68" t="s">
        <v>203</v>
      </c>
      <c r="C63" s="46"/>
      <c r="D63" s="46"/>
      <c r="E63" s="68">
        <f>SUM(K63:V63)</f>
        <v>2124.9999999999995</v>
      </c>
      <c r="F63" s="68">
        <f>SUM(W63:AH63)</f>
        <v>2149.2040000000002</v>
      </c>
      <c r="G63" s="68">
        <f>SUM(AI63:AT63)</f>
        <v>2173.7814281499991</v>
      </c>
      <c r="H63" s="68">
        <f>SUM(AU63:BF63)</f>
        <v>2198.7398291779032</v>
      </c>
      <c r="I63" s="68">
        <f>SUM(BG63:BR63)</f>
        <v>2224.0869346776185</v>
      </c>
      <c r="K63" s="50">
        <f>SUM(K50,K61,K62)</f>
        <v>177.08333333333334</v>
      </c>
      <c r="L63" s="46">
        <f t="shared" ref="L63:BR63" si="35">SUM(L50,L61,L62)</f>
        <v>177.08333333333334</v>
      </c>
      <c r="M63" s="46">
        <f t="shared" si="35"/>
        <v>177.08333333333334</v>
      </c>
      <c r="N63" s="46">
        <f t="shared" si="35"/>
        <v>177.08333333333334</v>
      </c>
      <c r="O63" s="46">
        <f t="shared" si="35"/>
        <v>177.08333333333334</v>
      </c>
      <c r="P63" s="46">
        <f t="shared" si="35"/>
        <v>177.08333333333334</v>
      </c>
      <c r="Q63" s="46">
        <f t="shared" si="35"/>
        <v>177.08333333333334</v>
      </c>
      <c r="R63" s="46">
        <f t="shared" si="35"/>
        <v>177.08333333333334</v>
      </c>
      <c r="S63" s="46">
        <f t="shared" si="35"/>
        <v>177.08333333333334</v>
      </c>
      <c r="T63" s="46">
        <f t="shared" si="35"/>
        <v>177.08333333333334</v>
      </c>
      <c r="U63" s="46">
        <f t="shared" si="35"/>
        <v>177.08333333333334</v>
      </c>
      <c r="V63" s="300">
        <f t="shared" si="35"/>
        <v>177.08333333333334</v>
      </c>
      <c r="W63" s="50">
        <f t="shared" si="35"/>
        <v>179.10033333333334</v>
      </c>
      <c r="X63" s="46">
        <f t="shared" si="35"/>
        <v>179.10033333333334</v>
      </c>
      <c r="Y63" s="46">
        <f t="shared" si="35"/>
        <v>179.10033333333334</v>
      </c>
      <c r="Z63" s="46">
        <f t="shared" si="35"/>
        <v>179.10033333333334</v>
      </c>
      <c r="AA63" s="46">
        <f t="shared" si="35"/>
        <v>179.10033333333334</v>
      </c>
      <c r="AB63" s="46">
        <f t="shared" si="35"/>
        <v>179.10033333333334</v>
      </c>
      <c r="AC63" s="46">
        <f t="shared" si="35"/>
        <v>179.10033333333334</v>
      </c>
      <c r="AD63" s="46">
        <f t="shared" si="35"/>
        <v>179.10033333333334</v>
      </c>
      <c r="AE63" s="46">
        <f t="shared" si="35"/>
        <v>179.10033333333334</v>
      </c>
      <c r="AF63" s="46">
        <f t="shared" si="35"/>
        <v>179.10033333333334</v>
      </c>
      <c r="AG63" s="46">
        <f t="shared" si="35"/>
        <v>179.10033333333334</v>
      </c>
      <c r="AH63" s="300">
        <f t="shared" si="35"/>
        <v>179.10033333333334</v>
      </c>
      <c r="AI63" s="50">
        <f t="shared" si="35"/>
        <v>181.14845234583331</v>
      </c>
      <c r="AJ63" s="46">
        <f t="shared" si="35"/>
        <v>181.14845234583331</v>
      </c>
      <c r="AK63" s="46">
        <f t="shared" si="35"/>
        <v>181.14845234583331</v>
      </c>
      <c r="AL63" s="46">
        <f t="shared" si="35"/>
        <v>181.14845234583331</v>
      </c>
      <c r="AM63" s="46">
        <f t="shared" si="35"/>
        <v>181.14845234583331</v>
      </c>
      <c r="AN63" s="46">
        <f t="shared" si="35"/>
        <v>181.14845234583331</v>
      </c>
      <c r="AO63" s="46">
        <f t="shared" si="35"/>
        <v>181.14845234583331</v>
      </c>
      <c r="AP63" s="46">
        <f t="shared" si="35"/>
        <v>181.14845234583331</v>
      </c>
      <c r="AQ63" s="46">
        <f t="shared" si="35"/>
        <v>181.14845234583331</v>
      </c>
      <c r="AR63" s="46">
        <f t="shared" si="35"/>
        <v>181.14845234583331</v>
      </c>
      <c r="AS63" s="46">
        <f t="shared" si="35"/>
        <v>181.14845234583331</v>
      </c>
      <c r="AT63" s="300">
        <f t="shared" si="35"/>
        <v>181.14845234583331</v>
      </c>
      <c r="AU63" s="50">
        <f t="shared" si="35"/>
        <v>183.22831909815858</v>
      </c>
      <c r="AV63" s="46">
        <f t="shared" si="35"/>
        <v>183.22831909815858</v>
      </c>
      <c r="AW63" s="46">
        <f t="shared" si="35"/>
        <v>183.22831909815858</v>
      </c>
      <c r="AX63" s="46">
        <f t="shared" si="35"/>
        <v>183.22831909815858</v>
      </c>
      <c r="AY63" s="46">
        <f t="shared" si="35"/>
        <v>183.22831909815858</v>
      </c>
      <c r="AZ63" s="46">
        <f t="shared" si="35"/>
        <v>183.22831909815858</v>
      </c>
      <c r="BA63" s="46">
        <f t="shared" si="35"/>
        <v>183.22831909815858</v>
      </c>
      <c r="BB63" s="46">
        <f t="shared" si="35"/>
        <v>183.22831909815858</v>
      </c>
      <c r="BC63" s="46">
        <f t="shared" si="35"/>
        <v>183.22831909815858</v>
      </c>
      <c r="BD63" s="46">
        <f t="shared" si="35"/>
        <v>183.22831909815858</v>
      </c>
      <c r="BE63" s="46">
        <f t="shared" si="35"/>
        <v>183.22831909815858</v>
      </c>
      <c r="BF63" s="300">
        <f t="shared" si="35"/>
        <v>183.22831909815858</v>
      </c>
      <c r="BG63" s="50">
        <f t="shared" si="35"/>
        <v>185.34057788980149</v>
      </c>
      <c r="BH63" s="46">
        <f t="shared" si="35"/>
        <v>185.34057788980149</v>
      </c>
      <c r="BI63" s="46">
        <f t="shared" si="35"/>
        <v>185.34057788980149</v>
      </c>
      <c r="BJ63" s="46">
        <f t="shared" si="35"/>
        <v>185.34057788980149</v>
      </c>
      <c r="BK63" s="46">
        <f t="shared" si="35"/>
        <v>185.34057788980149</v>
      </c>
      <c r="BL63" s="46">
        <f t="shared" si="35"/>
        <v>185.34057788980149</v>
      </c>
      <c r="BM63" s="46">
        <f t="shared" si="35"/>
        <v>185.34057788980149</v>
      </c>
      <c r="BN63" s="46">
        <f t="shared" si="35"/>
        <v>185.34057788980149</v>
      </c>
      <c r="BO63" s="46">
        <f t="shared" si="35"/>
        <v>185.34057788980149</v>
      </c>
      <c r="BP63" s="46">
        <f t="shared" si="35"/>
        <v>185.34057788980149</v>
      </c>
      <c r="BQ63" s="46">
        <f t="shared" si="35"/>
        <v>185.34057788980149</v>
      </c>
      <c r="BR63" s="300">
        <f t="shared" si="35"/>
        <v>185.34057788980149</v>
      </c>
      <c r="BS63" s="46"/>
      <c r="BT63" s="325"/>
      <c r="BU63" s="50"/>
      <c r="BW63" s="46"/>
    </row>
    <row r="64" spans="2:75" ht="6" customHeight="1" x14ac:dyDescent="0.25">
      <c r="C64" s="46"/>
      <c r="D64" s="46"/>
      <c r="E64" s="50"/>
      <c r="F64" s="50"/>
      <c r="G64" s="50"/>
      <c r="H64" s="50"/>
      <c r="I64" s="50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50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50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50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50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50"/>
      <c r="BS64" s="46"/>
      <c r="BT64" s="50"/>
      <c r="BU64" s="50"/>
      <c r="BW64" s="46"/>
    </row>
    <row r="65" spans="2:75" x14ac:dyDescent="0.25">
      <c r="B65" s="68" t="s">
        <v>9</v>
      </c>
      <c r="C65" s="57"/>
      <c r="D65" s="57"/>
      <c r="E65" s="68">
        <f>SUM(K65:V65)</f>
        <v>-1124.9999999999998</v>
      </c>
      <c r="F65" s="68">
        <f>SUM(W65:AH65)</f>
        <v>-1123.992750000001</v>
      </c>
      <c r="G65" s="68">
        <f>SUM(AI65:AT65)</f>
        <v>-1122.5848115562501</v>
      </c>
      <c r="H65" s="68">
        <f>SUM(AU65:BF65)</f>
        <v>-1120.7571157209345</v>
      </c>
      <c r="I65" s="68">
        <f>SUM(BG65:BR65)</f>
        <v>-1118.4898147136826</v>
      </c>
      <c r="J65" s="326"/>
      <c r="K65" s="46">
        <f>K27-K39-K63</f>
        <v>-93.749999999999972</v>
      </c>
      <c r="L65" s="46">
        <f t="shared" ref="L65:BR65" si="36">L27-L39-L63</f>
        <v>-93.749999999999972</v>
      </c>
      <c r="M65" s="46">
        <f t="shared" si="36"/>
        <v>-93.749999999999972</v>
      </c>
      <c r="N65" s="46">
        <f t="shared" si="36"/>
        <v>-93.749999999999972</v>
      </c>
      <c r="O65" s="46">
        <f t="shared" si="36"/>
        <v>-93.749999999999972</v>
      </c>
      <c r="P65" s="46">
        <f t="shared" si="36"/>
        <v>-93.749999999999972</v>
      </c>
      <c r="Q65" s="46">
        <f t="shared" si="36"/>
        <v>-93.749999999999972</v>
      </c>
      <c r="R65" s="46">
        <f t="shared" si="36"/>
        <v>-93.749999999999972</v>
      </c>
      <c r="S65" s="46">
        <f t="shared" si="36"/>
        <v>-93.749999999999972</v>
      </c>
      <c r="T65" s="46">
        <f t="shared" si="36"/>
        <v>-93.749999999999972</v>
      </c>
      <c r="U65" s="46">
        <f t="shared" si="36"/>
        <v>-93.749999999999972</v>
      </c>
      <c r="V65" s="68">
        <f t="shared" si="36"/>
        <v>-93.749999999999972</v>
      </c>
      <c r="W65" s="46">
        <f t="shared" si="36"/>
        <v>-93.666062500000095</v>
      </c>
      <c r="X65" s="46">
        <f t="shared" si="36"/>
        <v>-93.666062500000095</v>
      </c>
      <c r="Y65" s="46">
        <f t="shared" si="36"/>
        <v>-93.666062500000095</v>
      </c>
      <c r="Z65" s="46">
        <f t="shared" si="36"/>
        <v>-93.666062500000095</v>
      </c>
      <c r="AA65" s="46">
        <f t="shared" si="36"/>
        <v>-93.666062500000095</v>
      </c>
      <c r="AB65" s="46">
        <f t="shared" si="36"/>
        <v>-93.666062500000095</v>
      </c>
      <c r="AC65" s="46">
        <f t="shared" si="36"/>
        <v>-93.666062500000095</v>
      </c>
      <c r="AD65" s="46">
        <f t="shared" si="36"/>
        <v>-93.666062500000095</v>
      </c>
      <c r="AE65" s="46">
        <f t="shared" si="36"/>
        <v>-93.666062500000095</v>
      </c>
      <c r="AF65" s="46">
        <f t="shared" si="36"/>
        <v>-93.666062500000095</v>
      </c>
      <c r="AG65" s="46">
        <f t="shared" si="36"/>
        <v>-93.666062500000095</v>
      </c>
      <c r="AH65" s="68">
        <f t="shared" si="36"/>
        <v>-93.666062500000095</v>
      </c>
      <c r="AI65" s="46">
        <f t="shared" si="36"/>
        <v>-93.548734296354183</v>
      </c>
      <c r="AJ65" s="46">
        <f t="shared" si="36"/>
        <v>-93.548734296354183</v>
      </c>
      <c r="AK65" s="46">
        <f t="shared" si="36"/>
        <v>-93.548734296354183</v>
      </c>
      <c r="AL65" s="46">
        <f t="shared" si="36"/>
        <v>-93.548734296354183</v>
      </c>
      <c r="AM65" s="46">
        <f t="shared" si="36"/>
        <v>-93.548734296354183</v>
      </c>
      <c r="AN65" s="46">
        <f t="shared" si="36"/>
        <v>-93.548734296354183</v>
      </c>
      <c r="AO65" s="46">
        <f t="shared" si="36"/>
        <v>-93.548734296354183</v>
      </c>
      <c r="AP65" s="46">
        <f t="shared" si="36"/>
        <v>-93.548734296354183</v>
      </c>
      <c r="AQ65" s="46">
        <f t="shared" si="36"/>
        <v>-93.548734296354183</v>
      </c>
      <c r="AR65" s="46">
        <f t="shared" si="36"/>
        <v>-93.548734296354183</v>
      </c>
      <c r="AS65" s="46">
        <f t="shared" si="36"/>
        <v>-93.548734296354183</v>
      </c>
      <c r="AT65" s="68">
        <f t="shared" si="36"/>
        <v>-93.548734296354183</v>
      </c>
      <c r="AU65" s="46">
        <f t="shared" si="36"/>
        <v>-93.396426310077857</v>
      </c>
      <c r="AV65" s="46">
        <f t="shared" si="36"/>
        <v>-93.396426310077857</v>
      </c>
      <c r="AW65" s="46">
        <f t="shared" si="36"/>
        <v>-93.396426310077857</v>
      </c>
      <c r="AX65" s="46">
        <f t="shared" si="36"/>
        <v>-93.396426310077857</v>
      </c>
      <c r="AY65" s="46">
        <f t="shared" si="36"/>
        <v>-93.396426310077857</v>
      </c>
      <c r="AZ65" s="46">
        <f t="shared" si="36"/>
        <v>-93.396426310077857</v>
      </c>
      <c r="BA65" s="46">
        <f t="shared" si="36"/>
        <v>-93.396426310077857</v>
      </c>
      <c r="BB65" s="46">
        <f t="shared" si="36"/>
        <v>-93.396426310077857</v>
      </c>
      <c r="BC65" s="46">
        <f t="shared" si="36"/>
        <v>-93.396426310077857</v>
      </c>
      <c r="BD65" s="46">
        <f t="shared" si="36"/>
        <v>-93.396426310077857</v>
      </c>
      <c r="BE65" s="46">
        <f t="shared" si="36"/>
        <v>-93.396426310077857</v>
      </c>
      <c r="BF65" s="68">
        <f t="shared" si="36"/>
        <v>-93.396426310077857</v>
      </c>
      <c r="BG65" s="46">
        <f t="shared" si="36"/>
        <v>-93.207484559473556</v>
      </c>
      <c r="BH65" s="46">
        <f t="shared" si="36"/>
        <v>-93.207484559473556</v>
      </c>
      <c r="BI65" s="46">
        <f t="shared" si="36"/>
        <v>-93.207484559473556</v>
      </c>
      <c r="BJ65" s="46">
        <f t="shared" si="36"/>
        <v>-93.207484559473556</v>
      </c>
      <c r="BK65" s="46">
        <f t="shared" si="36"/>
        <v>-93.207484559473556</v>
      </c>
      <c r="BL65" s="46">
        <f t="shared" si="36"/>
        <v>-93.207484559473556</v>
      </c>
      <c r="BM65" s="46">
        <f t="shared" si="36"/>
        <v>-93.207484559473556</v>
      </c>
      <c r="BN65" s="46">
        <f t="shared" si="36"/>
        <v>-93.207484559473556</v>
      </c>
      <c r="BO65" s="46">
        <f t="shared" si="36"/>
        <v>-93.207484559473556</v>
      </c>
      <c r="BP65" s="46">
        <f t="shared" si="36"/>
        <v>-93.207484559473556</v>
      </c>
      <c r="BQ65" s="46">
        <f t="shared" si="36"/>
        <v>-93.207484559473556</v>
      </c>
      <c r="BR65" s="68">
        <f t="shared" si="36"/>
        <v>-93.207484559473556</v>
      </c>
      <c r="BS65" s="46"/>
      <c r="BT65" s="46" t="s">
        <v>88</v>
      </c>
      <c r="BU65" s="50"/>
      <c r="BW65" s="46"/>
    </row>
    <row r="66" spans="2:75" ht="6" customHeight="1" x14ac:dyDescent="0.25">
      <c r="C66" s="46"/>
      <c r="D66" s="46"/>
      <c r="E66" s="50"/>
      <c r="F66" s="50"/>
      <c r="G66" s="50"/>
      <c r="H66" s="50"/>
      <c r="I66" s="50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50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50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50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50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50"/>
      <c r="BS66" s="46"/>
      <c r="BT66" s="50"/>
      <c r="BU66" s="50"/>
      <c r="BW66" s="46"/>
    </row>
    <row r="67" spans="2:75" x14ac:dyDescent="0.25">
      <c r="B67" s="293" t="s">
        <v>36</v>
      </c>
      <c r="C67" s="46"/>
      <c r="D67" s="46"/>
      <c r="E67" s="294">
        <f>SUM(K67:V67)</f>
        <v>320.08333333333331</v>
      </c>
      <c r="F67" s="294">
        <f>SUM(L67:W67)</f>
        <v>313.16666666666669</v>
      </c>
      <c r="G67" s="294">
        <f>SUM(M67:X67)</f>
        <v>331.25</v>
      </c>
      <c r="H67" s="294">
        <f>SUM(N67:Y67)</f>
        <v>331.83333333333331</v>
      </c>
      <c r="I67" s="294">
        <f>SUM(O67:Z67)</f>
        <v>317.41666666666663</v>
      </c>
      <c r="K67" s="295">
        <f>CapEx!K28</f>
        <v>30</v>
      </c>
      <c r="L67" s="313">
        <f>CapEx!L28</f>
        <v>5</v>
      </c>
      <c r="M67" s="313">
        <f>CapEx!M28</f>
        <v>22.5</v>
      </c>
      <c r="N67" s="313">
        <f>CapEx!N28</f>
        <v>22.5</v>
      </c>
      <c r="O67" s="313">
        <f>CapEx!O28</f>
        <v>22.5</v>
      </c>
      <c r="P67" s="313">
        <f>CapEx!P28</f>
        <v>37.083333333333336</v>
      </c>
      <c r="Q67" s="313">
        <f>CapEx!Q28</f>
        <v>37.083333333333336</v>
      </c>
      <c r="R67" s="313">
        <f>CapEx!R28</f>
        <v>27.083333333333332</v>
      </c>
      <c r="S67" s="313">
        <f>CapEx!S28</f>
        <v>28.583333333333332</v>
      </c>
      <c r="T67" s="313">
        <f>CapEx!T28</f>
        <v>28.583333333333332</v>
      </c>
      <c r="U67" s="313">
        <f>CapEx!U28</f>
        <v>28.583333333333332</v>
      </c>
      <c r="V67" s="314">
        <f>CapEx!V28</f>
        <v>30.583333333333332</v>
      </c>
      <c r="W67" s="295">
        <f>CapEx!W28</f>
        <v>23.083333333333332</v>
      </c>
      <c r="X67" s="313">
        <f>CapEx!X28</f>
        <v>23.083333333333332</v>
      </c>
      <c r="Y67" s="313">
        <f>CapEx!Y28</f>
        <v>23.083333333333332</v>
      </c>
      <c r="Z67" s="313">
        <f>CapEx!Z28</f>
        <v>8.0833333333333339</v>
      </c>
      <c r="AA67" s="313">
        <f>CapEx!AA28</f>
        <v>8.0833333333333339</v>
      </c>
      <c r="AB67" s="313">
        <f>CapEx!AB28</f>
        <v>8.0833333333333339</v>
      </c>
      <c r="AC67" s="313">
        <f>CapEx!AC28</f>
        <v>8.0833333333333339</v>
      </c>
      <c r="AD67" s="313">
        <f>CapEx!AD28</f>
        <v>8.0833333333333339</v>
      </c>
      <c r="AE67" s="313">
        <f>CapEx!AE28</f>
        <v>4.75</v>
      </c>
      <c r="AF67" s="313">
        <f>CapEx!AF28</f>
        <v>4.75</v>
      </c>
      <c r="AG67" s="313">
        <f>CapEx!AG28</f>
        <v>4.75</v>
      </c>
      <c r="AH67" s="314">
        <f>CapEx!AH28</f>
        <v>4.75</v>
      </c>
      <c r="AI67" s="295">
        <f>CapEx!AI28</f>
        <v>4.75</v>
      </c>
      <c r="AJ67" s="313">
        <f>CapEx!AJ28</f>
        <v>3.5</v>
      </c>
      <c r="AK67" s="313">
        <f>CapEx!AK28</f>
        <v>3.5</v>
      </c>
      <c r="AL67" s="313">
        <f>CapEx!AL28</f>
        <v>3.5</v>
      </c>
      <c r="AM67" s="313">
        <f>CapEx!AM28</f>
        <v>3</v>
      </c>
      <c r="AN67" s="313">
        <f>CapEx!AN28</f>
        <v>3</v>
      </c>
      <c r="AO67" s="313">
        <f>CapEx!AO28</f>
        <v>3</v>
      </c>
      <c r="AP67" s="313">
        <f>CapEx!AP28</f>
        <v>3</v>
      </c>
      <c r="AQ67" s="313">
        <f>CapEx!AQ28</f>
        <v>3</v>
      </c>
      <c r="AR67" s="313">
        <f>CapEx!AR28</f>
        <v>2</v>
      </c>
      <c r="AS67" s="313">
        <f>CapEx!AS28</f>
        <v>2</v>
      </c>
      <c r="AT67" s="314">
        <f>CapEx!AT28</f>
        <v>2</v>
      </c>
      <c r="AU67" s="295">
        <f>CapEx!AU28</f>
        <v>0</v>
      </c>
      <c r="AV67" s="313">
        <f>CapEx!AV28</f>
        <v>0</v>
      </c>
      <c r="AW67" s="313">
        <f>CapEx!AW28</f>
        <v>0</v>
      </c>
      <c r="AX67" s="313">
        <f>CapEx!AX28</f>
        <v>0</v>
      </c>
      <c r="AY67" s="313">
        <f>CapEx!AY28</f>
        <v>0</v>
      </c>
      <c r="AZ67" s="313">
        <f>CapEx!AZ28</f>
        <v>0</v>
      </c>
      <c r="BA67" s="313">
        <f>CapEx!BA28</f>
        <v>0</v>
      </c>
      <c r="BB67" s="313">
        <f>CapEx!BB28</f>
        <v>0</v>
      </c>
      <c r="BC67" s="313">
        <f>CapEx!BC28</f>
        <v>0</v>
      </c>
      <c r="BD67" s="313">
        <f>CapEx!BD28</f>
        <v>0</v>
      </c>
      <c r="BE67" s="313">
        <f>CapEx!BE28</f>
        <v>0</v>
      </c>
      <c r="BF67" s="314">
        <f>CapEx!BF28</f>
        <v>0</v>
      </c>
      <c r="BG67" s="295">
        <f>CapEx!BG28</f>
        <v>0</v>
      </c>
      <c r="BH67" s="313">
        <f>CapEx!BH28</f>
        <v>0</v>
      </c>
      <c r="BI67" s="313">
        <f>CapEx!BI28</f>
        <v>0</v>
      </c>
      <c r="BJ67" s="313">
        <f>CapEx!BJ28</f>
        <v>0</v>
      </c>
      <c r="BK67" s="313">
        <f>CapEx!BK28</f>
        <v>0</v>
      </c>
      <c r="BL67" s="313">
        <f>CapEx!BL28</f>
        <v>0</v>
      </c>
      <c r="BM67" s="313">
        <f>CapEx!BM28</f>
        <v>0</v>
      </c>
      <c r="BN67" s="313">
        <f>CapEx!BN28</f>
        <v>0</v>
      </c>
      <c r="BO67" s="313">
        <f>CapEx!BO28</f>
        <v>0</v>
      </c>
      <c r="BP67" s="313">
        <f>CapEx!BP28</f>
        <v>0</v>
      </c>
      <c r="BQ67" s="313">
        <f>CapEx!BQ28</f>
        <v>0</v>
      </c>
      <c r="BR67" s="314">
        <f>CapEx!BR28</f>
        <v>0</v>
      </c>
      <c r="BS67" s="46"/>
      <c r="BT67" s="46"/>
      <c r="BU67" s="50"/>
      <c r="BW67" s="46"/>
    </row>
    <row r="68" spans="2:75" x14ac:dyDescent="0.25">
      <c r="B68" s="68" t="s">
        <v>1</v>
      </c>
      <c r="C68" s="46"/>
      <c r="D68" s="46"/>
      <c r="E68" s="68">
        <f>SUM(K68:V68)</f>
        <v>-1445.0833333333328</v>
      </c>
      <c r="F68" s="68">
        <f>SUM(W68:AH68)</f>
        <v>-1252.659416666668</v>
      </c>
      <c r="G68" s="68">
        <f>SUM(AI68:AT68)</f>
        <v>-1158.8348115562501</v>
      </c>
      <c r="H68" s="68">
        <f>SUM(AU68:BF68)</f>
        <v>-1120.7571157209345</v>
      </c>
      <c r="I68" s="68">
        <f>SUM(BG68:BR68)</f>
        <v>-1118.4898147136826</v>
      </c>
      <c r="K68" s="46">
        <f>K65-K67</f>
        <v>-123.74999999999997</v>
      </c>
      <c r="L68" s="46">
        <f t="shared" ref="L68:V68" si="37">L65-L67</f>
        <v>-98.749999999999972</v>
      </c>
      <c r="M68" s="46">
        <f t="shared" si="37"/>
        <v>-116.24999999999997</v>
      </c>
      <c r="N68" s="46">
        <f t="shared" si="37"/>
        <v>-116.24999999999997</v>
      </c>
      <c r="O68" s="46">
        <f t="shared" si="37"/>
        <v>-116.24999999999997</v>
      </c>
      <c r="P68" s="46">
        <f t="shared" si="37"/>
        <v>-130.83333333333331</v>
      </c>
      <c r="Q68" s="46">
        <f t="shared" si="37"/>
        <v>-130.83333333333331</v>
      </c>
      <c r="R68" s="46">
        <f t="shared" si="37"/>
        <v>-120.8333333333333</v>
      </c>
      <c r="S68" s="46">
        <f t="shared" si="37"/>
        <v>-122.3333333333333</v>
      </c>
      <c r="T68" s="46">
        <f t="shared" si="37"/>
        <v>-122.3333333333333</v>
      </c>
      <c r="U68" s="46">
        <f t="shared" si="37"/>
        <v>-122.3333333333333</v>
      </c>
      <c r="V68" s="68">
        <f t="shared" si="37"/>
        <v>-124.3333333333333</v>
      </c>
      <c r="W68" s="46">
        <f t="shared" ref="W68:AH68" si="38">W65-SUM(W67:W67)</f>
        <v>-116.74939583333342</v>
      </c>
      <c r="X68" s="46">
        <f t="shared" si="38"/>
        <v>-116.74939583333342</v>
      </c>
      <c r="Y68" s="46">
        <f t="shared" si="38"/>
        <v>-116.74939583333342</v>
      </c>
      <c r="Z68" s="46">
        <f t="shared" si="38"/>
        <v>-101.74939583333342</v>
      </c>
      <c r="AA68" s="46">
        <f t="shared" si="38"/>
        <v>-101.74939583333342</v>
      </c>
      <c r="AB68" s="46">
        <f t="shared" si="38"/>
        <v>-101.74939583333342</v>
      </c>
      <c r="AC68" s="46">
        <f t="shared" si="38"/>
        <v>-101.74939583333342</v>
      </c>
      <c r="AD68" s="46">
        <f t="shared" si="38"/>
        <v>-101.74939583333342</v>
      </c>
      <c r="AE68" s="46">
        <f t="shared" si="38"/>
        <v>-98.416062500000095</v>
      </c>
      <c r="AF68" s="46">
        <f t="shared" si="38"/>
        <v>-98.416062500000095</v>
      </c>
      <c r="AG68" s="46">
        <f t="shared" si="38"/>
        <v>-98.416062500000095</v>
      </c>
      <c r="AH68" s="68">
        <f t="shared" si="38"/>
        <v>-98.416062500000095</v>
      </c>
      <c r="AI68" s="46">
        <f t="shared" ref="AI68:AT68" si="39">AI65-SUM(AI67:AI67)</f>
        <v>-98.298734296354183</v>
      </c>
      <c r="AJ68" s="46">
        <f t="shared" si="39"/>
        <v>-97.048734296354183</v>
      </c>
      <c r="AK68" s="46">
        <f t="shared" si="39"/>
        <v>-97.048734296354183</v>
      </c>
      <c r="AL68" s="46">
        <f t="shared" si="39"/>
        <v>-97.048734296354183</v>
      </c>
      <c r="AM68" s="46">
        <f t="shared" si="39"/>
        <v>-96.548734296354183</v>
      </c>
      <c r="AN68" s="46">
        <f t="shared" si="39"/>
        <v>-96.548734296354183</v>
      </c>
      <c r="AO68" s="46">
        <f t="shared" si="39"/>
        <v>-96.548734296354183</v>
      </c>
      <c r="AP68" s="46">
        <f t="shared" si="39"/>
        <v>-96.548734296354183</v>
      </c>
      <c r="AQ68" s="46">
        <f t="shared" si="39"/>
        <v>-96.548734296354183</v>
      </c>
      <c r="AR68" s="46">
        <f t="shared" si="39"/>
        <v>-95.548734296354183</v>
      </c>
      <c r="AS68" s="46">
        <f t="shared" si="39"/>
        <v>-95.548734296354183</v>
      </c>
      <c r="AT68" s="68">
        <f t="shared" si="39"/>
        <v>-95.548734296354183</v>
      </c>
      <c r="AU68" s="46">
        <f t="shared" ref="AU68:BF68" si="40">AU65-SUM(AU67:AU67)</f>
        <v>-93.396426310077857</v>
      </c>
      <c r="AV68" s="46">
        <f t="shared" si="40"/>
        <v>-93.396426310077857</v>
      </c>
      <c r="AW68" s="46">
        <f t="shared" si="40"/>
        <v>-93.396426310077857</v>
      </c>
      <c r="AX68" s="46">
        <f t="shared" si="40"/>
        <v>-93.396426310077857</v>
      </c>
      <c r="AY68" s="46">
        <f t="shared" si="40"/>
        <v>-93.396426310077857</v>
      </c>
      <c r="AZ68" s="46">
        <f t="shared" si="40"/>
        <v>-93.396426310077857</v>
      </c>
      <c r="BA68" s="46">
        <f t="shared" si="40"/>
        <v>-93.396426310077857</v>
      </c>
      <c r="BB68" s="46">
        <f t="shared" si="40"/>
        <v>-93.396426310077857</v>
      </c>
      <c r="BC68" s="46">
        <f t="shared" si="40"/>
        <v>-93.396426310077857</v>
      </c>
      <c r="BD68" s="46">
        <f t="shared" si="40"/>
        <v>-93.396426310077857</v>
      </c>
      <c r="BE68" s="46">
        <f t="shared" si="40"/>
        <v>-93.396426310077857</v>
      </c>
      <c r="BF68" s="68">
        <f t="shared" si="40"/>
        <v>-93.396426310077857</v>
      </c>
      <c r="BG68" s="46">
        <f t="shared" ref="BG68:BR68" si="41">BG65-SUM(BG67:BG67)</f>
        <v>-93.207484559473556</v>
      </c>
      <c r="BH68" s="46">
        <f t="shared" si="41"/>
        <v>-93.207484559473556</v>
      </c>
      <c r="BI68" s="46">
        <f t="shared" si="41"/>
        <v>-93.207484559473556</v>
      </c>
      <c r="BJ68" s="46">
        <f t="shared" si="41"/>
        <v>-93.207484559473556</v>
      </c>
      <c r="BK68" s="46">
        <f t="shared" si="41"/>
        <v>-93.207484559473556</v>
      </c>
      <c r="BL68" s="46">
        <f t="shared" si="41"/>
        <v>-93.207484559473556</v>
      </c>
      <c r="BM68" s="46">
        <f t="shared" si="41"/>
        <v>-93.207484559473556</v>
      </c>
      <c r="BN68" s="46">
        <f t="shared" si="41"/>
        <v>-93.207484559473556</v>
      </c>
      <c r="BO68" s="46">
        <f t="shared" si="41"/>
        <v>-93.207484559473556</v>
      </c>
      <c r="BP68" s="46">
        <f t="shared" si="41"/>
        <v>-93.207484559473556</v>
      </c>
      <c r="BQ68" s="46">
        <f t="shared" si="41"/>
        <v>-93.207484559473556</v>
      </c>
      <c r="BR68" s="68">
        <f t="shared" si="41"/>
        <v>-93.207484559473556</v>
      </c>
      <c r="BT68" s="46"/>
      <c r="BU68" s="50"/>
      <c r="BW68" s="46"/>
    </row>
    <row r="69" spans="2:75" ht="6" customHeight="1" x14ac:dyDescent="0.25">
      <c r="C69" s="46"/>
      <c r="D69" s="46"/>
      <c r="E69" s="50"/>
      <c r="F69" s="50"/>
      <c r="G69" s="50"/>
      <c r="H69" s="50"/>
      <c r="I69" s="50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50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50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50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50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50"/>
      <c r="BS69" s="46"/>
      <c r="BT69" s="50"/>
      <c r="BU69" s="50"/>
      <c r="BW69" s="46"/>
    </row>
    <row r="70" spans="2:75" x14ac:dyDescent="0.25">
      <c r="B70" s="52" t="s">
        <v>2</v>
      </c>
      <c r="C70" s="46"/>
      <c r="D70" s="46"/>
      <c r="E70" s="53">
        <f>SUM(K70:V70)</f>
        <v>36.981736111111118</v>
      </c>
      <c r="F70" s="53">
        <f>SUM(W70:AH70)</f>
        <v>67.099176511465458</v>
      </c>
      <c r="G70" s="53">
        <f>SUM(AI70:AT70)</f>
        <v>79.510500351835702</v>
      </c>
      <c r="H70" s="53">
        <f>SUM(AU70:BF70)</f>
        <v>112.89240472150406</v>
      </c>
      <c r="I70" s="53">
        <f>SUM(BG70:BR70)</f>
        <v>169.79391651214729</v>
      </c>
      <c r="K70" s="54">
        <f>-SUM(LoC!K35:K37)</f>
        <v>2.125</v>
      </c>
      <c r="L70" s="237">
        <f>-SUM(LoC!L35:L37)</f>
        <v>2.9583333333333335</v>
      </c>
      <c r="M70" s="237">
        <f>-SUM(LoC!M35:M37)</f>
        <v>2.9583333333333335</v>
      </c>
      <c r="N70" s="237">
        <f>-SUM(LoC!N35:N37)</f>
        <v>2.9583333333333335</v>
      </c>
      <c r="O70" s="237">
        <f>-SUM(LoC!O35:O37)</f>
        <v>2.9583333333333335</v>
      </c>
      <c r="P70" s="237">
        <f>-SUM(LoC!P35:P37)</f>
        <v>2.9583333333333335</v>
      </c>
      <c r="Q70" s="237">
        <f>-SUM(LoC!Q35:Q37)</f>
        <v>2.9583333333333335</v>
      </c>
      <c r="R70" s="237">
        <f>-SUM(LoC!R35:R37)</f>
        <v>2.9583333333333335</v>
      </c>
      <c r="S70" s="237">
        <f>-SUM(LoC!S35:S37)</f>
        <v>2.9583333333333335</v>
      </c>
      <c r="T70" s="237">
        <f>-SUM(LoC!T35:T37)</f>
        <v>2.9583333333333335</v>
      </c>
      <c r="U70" s="237">
        <f>-SUM(LoC!U35:U37)</f>
        <v>2.9583333333333335</v>
      </c>
      <c r="V70" s="308">
        <f>-SUM(LoC!V35:V37)</f>
        <v>5.2734027777777861</v>
      </c>
      <c r="W70" s="54">
        <f>-SUM(LoC!W35:W37)</f>
        <v>5.041666666666667</v>
      </c>
      <c r="X70" s="237">
        <f>-SUM(LoC!X35:X37)</f>
        <v>5.041666666666667</v>
      </c>
      <c r="Y70" s="237">
        <f>-SUM(LoC!Y35:Y37)</f>
        <v>5.041666666666667</v>
      </c>
      <c r="Z70" s="237">
        <f>-SUM(LoC!Z35:Z37)</f>
        <v>5.041666666666667</v>
      </c>
      <c r="AA70" s="237">
        <f>-SUM(LoC!AA35:AA37)</f>
        <v>5.041666666666667</v>
      </c>
      <c r="AB70" s="237">
        <f>-SUM(LoC!AB35:AB37)</f>
        <v>5.041666666666667</v>
      </c>
      <c r="AC70" s="237">
        <f>-SUM(LoC!AC35:AC37)</f>
        <v>5.041666666666667</v>
      </c>
      <c r="AD70" s="237">
        <f>-SUM(LoC!AD35:AD37)</f>
        <v>5.0740905729166794</v>
      </c>
      <c r="AE70" s="237">
        <f>-SUM(LoC!AE35:AE37)</f>
        <v>5.9575135605034859</v>
      </c>
      <c r="AF70" s="237">
        <f>-SUM(LoC!AF35:AF37)</f>
        <v>6.4397981074726705</v>
      </c>
      <c r="AG70" s="237">
        <f>-SUM(LoC!AG35:AG37)</f>
        <v>6.9244940771767007</v>
      </c>
      <c r="AH70" s="308">
        <f>-SUM(LoC!AH35:AH37)</f>
        <v>7.4116135267292513</v>
      </c>
      <c r="AI70" s="54">
        <f>-SUM(LoC!AI35:AI37)</f>
        <v>5.041666666666667</v>
      </c>
      <c r="AJ70" s="237">
        <f>-SUM(LoC!AJ35:AJ37)</f>
        <v>5.041666666666667</v>
      </c>
      <c r="AK70" s="237">
        <f>-SUM(LoC!AK35:AK37)</f>
        <v>5.1512217329329939</v>
      </c>
      <c r="AL70" s="237">
        <f>-SUM(LoC!AL35:AL37)</f>
        <v>5.6339571160861581</v>
      </c>
      <c r="AM70" s="237">
        <f>-SUM(LoC!AM35:AM37)</f>
        <v>6.1182039064816935</v>
      </c>
      <c r="AN70" s="237">
        <f>-SUM(LoC!AN35:AN37)</f>
        <v>8.6898719308292058</v>
      </c>
      <c r="AO70" s="237">
        <f>-SUM(LoC!AO35:AO37)</f>
        <v>7.125</v>
      </c>
      <c r="AP70" s="237">
        <f>-SUM(LoC!AP35:AP37)</f>
        <v>7.125</v>
      </c>
      <c r="AQ70" s="237">
        <f>-SUM(LoC!AQ35:AQ37)</f>
        <v>7.125</v>
      </c>
      <c r="AR70" s="237">
        <f>-SUM(LoC!AR35:AR37)</f>
        <v>7.125</v>
      </c>
      <c r="AS70" s="237">
        <f>-SUM(LoC!AS35:AS37)</f>
        <v>7.4178729812255444</v>
      </c>
      <c r="AT70" s="308">
        <f>-SUM(LoC!AT35:AT37)</f>
        <v>7.916039350946777</v>
      </c>
      <c r="AU70" s="54">
        <f>-SUM(LoC!AU35:AU37)</f>
        <v>8.4166965525166155</v>
      </c>
      <c r="AV70" s="237">
        <f>-SUM(LoC!AV35:AV37)</f>
        <v>8.9621064371030403</v>
      </c>
      <c r="AW70" s="237">
        <f>-SUM(LoC!AW35:AW37)</f>
        <v>9.4804096104932007</v>
      </c>
      <c r="AX70" s="237">
        <f>-SUM(LoC!AX35:AX37)</f>
        <v>9.995723862903807</v>
      </c>
      <c r="AY70" s="237">
        <f>-SUM(LoC!AY35:AY37)</f>
        <v>11.137684613768714</v>
      </c>
      <c r="AZ70" s="237">
        <f>-SUM(LoC!AZ35:AZ37)</f>
        <v>11.660355168387948</v>
      </c>
      <c r="BA70" s="237">
        <f>-SUM(LoC!BA35:BA37)</f>
        <v>7.6023057424469425</v>
      </c>
      <c r="BB70" s="237">
        <f>-SUM(LoC!BB35:BB37)</f>
        <v>8.1072994027095664</v>
      </c>
      <c r="BC70" s="237">
        <f>-SUM(LoC!BC35:BC37)</f>
        <v>8.6148180312735025</v>
      </c>
      <c r="BD70" s="237">
        <f>-SUM(LoC!BD35:BD37)</f>
        <v>9.1248742529802591</v>
      </c>
      <c r="BE70" s="237">
        <f>-SUM(LoC!BE35:BE37)</f>
        <v>9.6374807557955506</v>
      </c>
      <c r="BF70" s="308">
        <f>-SUM(LoC!BF35:BF37)</f>
        <v>10.152650291124917</v>
      </c>
      <c r="BG70" s="54">
        <f>-SUM(LoC!BG35:BG37)</f>
        <v>10.67039567413093</v>
      </c>
      <c r="BH70" s="237">
        <f>-SUM(LoC!BH35:BH37)</f>
        <v>11.22717179065725</v>
      </c>
      <c r="BI70" s="237">
        <f>-SUM(LoC!BI35:BI37)</f>
        <v>12.381056907322794</v>
      </c>
      <c r="BJ70" s="237">
        <f>-SUM(LoC!BJ35:BJ37)</f>
        <v>12.909958448216045</v>
      </c>
      <c r="BK70" s="237">
        <f>-SUM(LoC!BK35:BK37)</f>
        <v>13.440545663254493</v>
      </c>
      <c r="BL70" s="237">
        <f>-SUM(LoC!BL35:BL37)</f>
        <v>13.973785814368135</v>
      </c>
      <c r="BM70" s="237">
        <f>-SUM(LoC!BM35:BM37)</f>
        <v>14.509692166237343</v>
      </c>
      <c r="BN70" s="237">
        <f>-SUM(LoC!BN35:BN37)</f>
        <v>15.0482780498659</v>
      </c>
      <c r="BO70" s="237">
        <f>-SUM(LoC!BO35:BO37)</f>
        <v>15.589556862912598</v>
      </c>
      <c r="BP70" s="237">
        <f>-SUM(LoC!BP35:BP37)</f>
        <v>16.133542070024532</v>
      </c>
      <c r="BQ70" s="237">
        <f>-SUM(LoC!BQ35:BQ37)</f>
        <v>16.680247203172023</v>
      </c>
      <c r="BR70" s="308">
        <f>-SUM(LoC!BR35:BR37)</f>
        <v>17.229685861985253</v>
      </c>
      <c r="BS70" s="46"/>
      <c r="BT70" s="318"/>
      <c r="BU70" s="50"/>
      <c r="BW70" s="46"/>
    </row>
    <row r="71" spans="2:75" x14ac:dyDescent="0.25">
      <c r="B71" s="63" t="s">
        <v>13</v>
      </c>
      <c r="C71" s="46"/>
      <c r="D71" s="46"/>
      <c r="E71" s="64">
        <f>SUM(K71:V71)</f>
        <v>-592.82602777777765</v>
      </c>
      <c r="F71" s="64">
        <f>SUM(W71:AH71)</f>
        <v>-527.90343727125332</v>
      </c>
      <c r="G71" s="64">
        <f>SUM(AI71:AT71)</f>
        <v>-495.33812476323436</v>
      </c>
      <c r="H71" s="64">
        <f>SUM(AU71:BF71)</f>
        <v>-493.4598081769754</v>
      </c>
      <c r="I71" s="64">
        <f>SUM(BG71:BR71)</f>
        <v>-515.31349249033201</v>
      </c>
      <c r="K71" s="251">
        <f t="shared" ref="K71:AP71" si="42">(K68-K70)*Taxes</f>
        <v>-50.349999999999994</v>
      </c>
      <c r="L71" s="252">
        <f t="shared" si="42"/>
        <v>-40.683333333333323</v>
      </c>
      <c r="M71" s="252">
        <f t="shared" si="42"/>
        <v>-47.683333333333323</v>
      </c>
      <c r="N71" s="252">
        <f t="shared" si="42"/>
        <v>-47.683333333333323</v>
      </c>
      <c r="O71" s="252">
        <f t="shared" si="42"/>
        <v>-47.683333333333323</v>
      </c>
      <c r="P71" s="252">
        <f t="shared" si="42"/>
        <v>-53.516666666666666</v>
      </c>
      <c r="Q71" s="252">
        <f t="shared" si="42"/>
        <v>-53.516666666666666</v>
      </c>
      <c r="R71" s="252">
        <f t="shared" si="42"/>
        <v>-49.516666666666652</v>
      </c>
      <c r="S71" s="252">
        <f t="shared" si="42"/>
        <v>-50.116666666666653</v>
      </c>
      <c r="T71" s="252">
        <f t="shared" si="42"/>
        <v>-50.116666666666653</v>
      </c>
      <c r="U71" s="252">
        <f t="shared" si="42"/>
        <v>-50.116666666666653</v>
      </c>
      <c r="V71" s="302">
        <f t="shared" si="42"/>
        <v>-51.842694444444433</v>
      </c>
      <c r="W71" s="251">
        <f t="shared" si="42"/>
        <v>-48.716425000000044</v>
      </c>
      <c r="X71" s="252">
        <f t="shared" si="42"/>
        <v>-48.716425000000044</v>
      </c>
      <c r="Y71" s="252">
        <f t="shared" si="42"/>
        <v>-48.716425000000044</v>
      </c>
      <c r="Z71" s="252">
        <f t="shared" si="42"/>
        <v>-42.716425000000044</v>
      </c>
      <c r="AA71" s="252">
        <f t="shared" si="42"/>
        <v>-42.716425000000044</v>
      </c>
      <c r="AB71" s="252">
        <f t="shared" si="42"/>
        <v>-42.716425000000044</v>
      </c>
      <c r="AC71" s="252">
        <f t="shared" si="42"/>
        <v>-42.716425000000044</v>
      </c>
      <c r="AD71" s="252">
        <f t="shared" si="42"/>
        <v>-42.72939456250004</v>
      </c>
      <c r="AE71" s="252">
        <f t="shared" si="42"/>
        <v>-41.749430424201435</v>
      </c>
      <c r="AF71" s="252">
        <f t="shared" si="42"/>
        <v>-41.942344242989108</v>
      </c>
      <c r="AG71" s="252">
        <f t="shared" si="42"/>
        <v>-42.136222630870719</v>
      </c>
      <c r="AH71" s="302">
        <f t="shared" si="42"/>
        <v>-42.331070410691744</v>
      </c>
      <c r="AI71" s="251">
        <f t="shared" si="42"/>
        <v>-41.336160385208345</v>
      </c>
      <c r="AJ71" s="252">
        <f t="shared" si="42"/>
        <v>-40.836160385208345</v>
      </c>
      <c r="AK71" s="252">
        <f t="shared" si="42"/>
        <v>-40.879982411714877</v>
      </c>
      <c r="AL71" s="252">
        <f t="shared" si="42"/>
        <v>-41.073076564976134</v>
      </c>
      <c r="AM71" s="252">
        <f t="shared" si="42"/>
        <v>-41.066775281134355</v>
      </c>
      <c r="AN71" s="252">
        <f t="shared" si="42"/>
        <v>-42.09544249087336</v>
      </c>
      <c r="AO71" s="252">
        <f t="shared" si="42"/>
        <v>-41.469493718541678</v>
      </c>
      <c r="AP71" s="252">
        <f t="shared" si="42"/>
        <v>-41.469493718541678</v>
      </c>
      <c r="AQ71" s="252">
        <f t="shared" ref="AQ71:BR71" si="43">(AQ68-AQ70)*Taxes</f>
        <v>-41.469493718541678</v>
      </c>
      <c r="AR71" s="252">
        <f t="shared" si="43"/>
        <v>-41.069493718541679</v>
      </c>
      <c r="AS71" s="252">
        <f t="shared" si="43"/>
        <v>-41.186642911031896</v>
      </c>
      <c r="AT71" s="302">
        <f t="shared" si="43"/>
        <v>-41.385909458920388</v>
      </c>
      <c r="AU71" s="251">
        <f t="shared" si="43"/>
        <v>-40.725249145037793</v>
      </c>
      <c r="AV71" s="252">
        <f t="shared" si="43"/>
        <v>-40.943413098872362</v>
      </c>
      <c r="AW71" s="252">
        <f t="shared" si="43"/>
        <v>-41.150734368228427</v>
      </c>
      <c r="AX71" s="252">
        <f t="shared" si="43"/>
        <v>-41.356860069192663</v>
      </c>
      <c r="AY71" s="252">
        <f t="shared" si="43"/>
        <v>-41.813644369538629</v>
      </c>
      <c r="AZ71" s="252">
        <f t="shared" si="43"/>
        <v>-42.022712591386323</v>
      </c>
      <c r="BA71" s="252">
        <f t="shared" si="43"/>
        <v>-40.399492821009922</v>
      </c>
      <c r="BB71" s="252">
        <f t="shared" si="43"/>
        <v>-40.601490285114977</v>
      </c>
      <c r="BC71" s="252">
        <f t="shared" si="43"/>
        <v>-40.804497736540547</v>
      </c>
      <c r="BD71" s="252">
        <f t="shared" si="43"/>
        <v>-41.008520225223251</v>
      </c>
      <c r="BE71" s="252">
        <f t="shared" si="43"/>
        <v>-41.213562826349367</v>
      </c>
      <c r="BF71" s="302">
        <f t="shared" si="43"/>
        <v>-41.41963064048111</v>
      </c>
      <c r="BG71" s="251">
        <f t="shared" si="43"/>
        <v>-41.5511520934418</v>
      </c>
      <c r="BH71" s="252">
        <f t="shared" si="43"/>
        <v>-41.773862540052328</v>
      </c>
      <c r="BI71" s="252">
        <f t="shared" si="43"/>
        <v>-42.235416586718543</v>
      </c>
      <c r="BJ71" s="252">
        <f t="shared" si="43"/>
        <v>-42.446977203075846</v>
      </c>
      <c r="BK71" s="252">
        <f t="shared" si="43"/>
        <v>-42.659212089091227</v>
      </c>
      <c r="BL71" s="252">
        <f t="shared" si="43"/>
        <v>-42.872508149536685</v>
      </c>
      <c r="BM71" s="252">
        <f t="shared" si="43"/>
        <v>-43.086870690284364</v>
      </c>
      <c r="BN71" s="252">
        <f t="shared" si="43"/>
        <v>-43.302305043735785</v>
      </c>
      <c r="BO71" s="252">
        <f t="shared" si="43"/>
        <v>-43.518816568954463</v>
      </c>
      <c r="BP71" s="252">
        <f t="shared" si="43"/>
        <v>-43.73641065179924</v>
      </c>
      <c r="BQ71" s="252">
        <f t="shared" si="43"/>
        <v>-43.955092705058235</v>
      </c>
      <c r="BR71" s="302">
        <f t="shared" si="43"/>
        <v>-44.174868168583522</v>
      </c>
      <c r="BS71" s="46"/>
      <c r="BT71" s="46"/>
      <c r="BU71" s="50"/>
      <c r="BW71" s="46"/>
    </row>
    <row r="72" spans="2:75" x14ac:dyDescent="0.25">
      <c r="B72" s="68" t="s">
        <v>0</v>
      </c>
      <c r="C72" s="298"/>
      <c r="D72" s="298"/>
      <c r="E72" s="68">
        <f>SUM(K72:V72)</f>
        <v>-889.23904166666637</v>
      </c>
      <c r="F72" s="68">
        <f>SUM(W72:AH72)</f>
        <v>-791.85515590687999</v>
      </c>
      <c r="G72" s="68">
        <f>SUM(AI72:AT72)</f>
        <v>-743.00718714485151</v>
      </c>
      <c r="H72" s="68">
        <f>SUM(AU72:BF72)</f>
        <v>-740.18971226546307</v>
      </c>
      <c r="I72" s="68">
        <f>SUM(BG72:BR72)</f>
        <v>-772.9702387354979</v>
      </c>
      <c r="J72" s="299"/>
      <c r="K72" s="46">
        <f t="shared" ref="K72:AN72" si="44">K68-SUM(K70:K71)</f>
        <v>-75.524999999999977</v>
      </c>
      <c r="L72" s="46">
        <f t="shared" si="44"/>
        <v>-61.024999999999984</v>
      </c>
      <c r="M72" s="46">
        <f t="shared" si="44"/>
        <v>-71.524999999999977</v>
      </c>
      <c r="N72" s="46">
        <f t="shared" si="44"/>
        <v>-71.524999999999977</v>
      </c>
      <c r="O72" s="46">
        <f t="shared" si="44"/>
        <v>-71.524999999999977</v>
      </c>
      <c r="P72" s="46">
        <f t="shared" si="44"/>
        <v>-80.274999999999977</v>
      </c>
      <c r="Q72" s="46">
        <f t="shared" si="44"/>
        <v>-80.274999999999977</v>
      </c>
      <c r="R72" s="46">
        <f t="shared" si="44"/>
        <v>-74.274999999999977</v>
      </c>
      <c r="S72" s="46">
        <f t="shared" si="44"/>
        <v>-75.174999999999983</v>
      </c>
      <c r="T72" s="46">
        <f t="shared" si="44"/>
        <v>-75.174999999999983</v>
      </c>
      <c r="U72" s="46">
        <f t="shared" si="44"/>
        <v>-75.174999999999983</v>
      </c>
      <c r="V72" s="68">
        <f t="shared" si="44"/>
        <v>-77.764041666666657</v>
      </c>
      <c r="W72" s="46">
        <f t="shared" si="44"/>
        <v>-73.074637500000051</v>
      </c>
      <c r="X72" s="46">
        <f t="shared" si="44"/>
        <v>-73.074637500000051</v>
      </c>
      <c r="Y72" s="46">
        <f t="shared" si="44"/>
        <v>-73.074637500000051</v>
      </c>
      <c r="Z72" s="46">
        <f t="shared" si="44"/>
        <v>-64.074637500000051</v>
      </c>
      <c r="AA72" s="46">
        <f t="shared" si="44"/>
        <v>-64.074637500000051</v>
      </c>
      <c r="AB72" s="46">
        <f t="shared" si="44"/>
        <v>-64.074637500000051</v>
      </c>
      <c r="AC72" s="46">
        <f t="shared" si="44"/>
        <v>-64.074637500000051</v>
      </c>
      <c r="AD72" s="46">
        <f t="shared" si="44"/>
        <v>-64.094091843750064</v>
      </c>
      <c r="AE72" s="46">
        <f t="shared" si="44"/>
        <v>-62.624145636302146</v>
      </c>
      <c r="AF72" s="46">
        <f t="shared" si="44"/>
        <v>-62.913516364483655</v>
      </c>
      <c r="AG72" s="46">
        <f t="shared" si="44"/>
        <v>-63.204333946306079</v>
      </c>
      <c r="AH72" s="68">
        <f t="shared" si="44"/>
        <v>-63.496605616037598</v>
      </c>
      <c r="AI72" s="46">
        <f t="shared" si="44"/>
        <v>-62.004240577812503</v>
      </c>
      <c r="AJ72" s="46">
        <f t="shared" si="44"/>
        <v>-61.254240577812503</v>
      </c>
      <c r="AK72" s="46">
        <f t="shared" si="44"/>
        <v>-61.319973617572302</v>
      </c>
      <c r="AL72" s="46">
        <f t="shared" si="44"/>
        <v>-61.609614847464208</v>
      </c>
      <c r="AM72" s="46">
        <f t="shared" si="44"/>
        <v>-61.600162921701525</v>
      </c>
      <c r="AN72" s="46">
        <f t="shared" si="44"/>
        <v>-63.143163736310029</v>
      </c>
      <c r="AO72" s="46">
        <f t="shared" ref="AO72:BR72" si="45">AO68-SUM(AO70:AO71)</f>
        <v>-62.204240577812506</v>
      </c>
      <c r="AP72" s="46">
        <f t="shared" si="45"/>
        <v>-62.204240577812506</v>
      </c>
      <c r="AQ72" s="46">
        <f t="shared" si="45"/>
        <v>-62.204240577812506</v>
      </c>
      <c r="AR72" s="46">
        <f t="shared" si="45"/>
        <v>-61.604240577812504</v>
      </c>
      <c r="AS72" s="46">
        <f t="shared" si="45"/>
        <v>-61.77996436654783</v>
      </c>
      <c r="AT72" s="68">
        <f t="shared" si="45"/>
        <v>-62.078864188380571</v>
      </c>
      <c r="AU72" s="46">
        <f t="shared" si="45"/>
        <v>-61.087873717556676</v>
      </c>
      <c r="AV72" s="46">
        <f t="shared" si="45"/>
        <v>-61.415119648308533</v>
      </c>
      <c r="AW72" s="46">
        <f t="shared" si="45"/>
        <v>-61.726101552342627</v>
      </c>
      <c r="AX72" s="46">
        <f t="shared" si="45"/>
        <v>-62.035290103789002</v>
      </c>
      <c r="AY72" s="46">
        <f t="shared" si="45"/>
        <v>-62.72046655430794</v>
      </c>
      <c r="AZ72" s="46">
        <f t="shared" si="45"/>
        <v>-63.034068887079485</v>
      </c>
      <c r="BA72" s="46">
        <f t="shared" si="45"/>
        <v>-60.599239231514879</v>
      </c>
      <c r="BB72" s="46">
        <f t="shared" si="45"/>
        <v>-60.902235427672444</v>
      </c>
      <c r="BC72" s="46">
        <f t="shared" si="45"/>
        <v>-61.20674660481081</v>
      </c>
      <c r="BD72" s="46">
        <f t="shared" si="45"/>
        <v>-61.512780337834869</v>
      </c>
      <c r="BE72" s="46">
        <f t="shared" si="45"/>
        <v>-61.82034423952404</v>
      </c>
      <c r="BF72" s="68">
        <f t="shared" si="45"/>
        <v>-62.129445960721668</v>
      </c>
      <c r="BG72" s="46">
        <f t="shared" si="45"/>
        <v>-62.326728140162686</v>
      </c>
      <c r="BH72" s="46">
        <f t="shared" si="45"/>
        <v>-62.660793810078481</v>
      </c>
      <c r="BI72" s="46">
        <f t="shared" si="45"/>
        <v>-63.353124880077807</v>
      </c>
      <c r="BJ72" s="46">
        <f t="shared" si="45"/>
        <v>-63.670465804613755</v>
      </c>
      <c r="BK72" s="46">
        <f t="shared" si="45"/>
        <v>-63.988818133636826</v>
      </c>
      <c r="BL72" s="46">
        <f t="shared" si="45"/>
        <v>-64.308762224305013</v>
      </c>
      <c r="BM72" s="46">
        <f t="shared" si="45"/>
        <v>-64.630306035426543</v>
      </c>
      <c r="BN72" s="46">
        <f t="shared" si="45"/>
        <v>-64.953457565603671</v>
      </c>
      <c r="BO72" s="46">
        <f t="shared" si="45"/>
        <v>-65.278224853431695</v>
      </c>
      <c r="BP72" s="46">
        <f t="shared" si="45"/>
        <v>-65.604615977698842</v>
      </c>
      <c r="BQ72" s="46">
        <f t="shared" si="45"/>
        <v>-65.932639057587352</v>
      </c>
      <c r="BR72" s="68">
        <f t="shared" si="45"/>
        <v>-66.262302252875287</v>
      </c>
      <c r="BS72" s="46"/>
      <c r="BT72" s="46"/>
      <c r="BU72" s="50"/>
      <c r="BW72" s="46"/>
    </row>
    <row r="73" spans="2:75" x14ac:dyDescent="0.25">
      <c r="B73" s="98" t="s">
        <v>95</v>
      </c>
      <c r="C73" s="298"/>
      <c r="D73" s="298"/>
      <c r="E73" s="327">
        <f>E72/E27</f>
        <v>-0.17784780833333327</v>
      </c>
      <c r="F73" s="327">
        <f>F72/F27</f>
        <v>-0.15443961630862371</v>
      </c>
      <c r="G73" s="327">
        <f>G72/G27</f>
        <v>-0.14130875907905233</v>
      </c>
      <c r="H73" s="327">
        <f>H72/H27</f>
        <v>-0.13726580297967519</v>
      </c>
      <c r="I73" s="327">
        <f>I72/I27</f>
        <v>-0.13976726686398352</v>
      </c>
      <c r="J73" s="299"/>
      <c r="K73" s="327">
        <f t="shared" ref="K73:AP73" si="46">K72/K27</f>
        <v>-0.18125999999999995</v>
      </c>
      <c r="L73" s="327">
        <f t="shared" si="46"/>
        <v>-0.14645999999999995</v>
      </c>
      <c r="M73" s="327">
        <f t="shared" si="46"/>
        <v>-0.17165999999999992</v>
      </c>
      <c r="N73" s="327">
        <f t="shared" si="46"/>
        <v>-0.17165999999999992</v>
      </c>
      <c r="O73" s="327">
        <f t="shared" si="46"/>
        <v>-0.17165999999999992</v>
      </c>
      <c r="P73" s="327">
        <f t="shared" si="46"/>
        <v>-0.19265999999999994</v>
      </c>
      <c r="Q73" s="327">
        <f t="shared" si="46"/>
        <v>-0.19265999999999994</v>
      </c>
      <c r="R73" s="327">
        <f t="shared" si="46"/>
        <v>-0.17825999999999995</v>
      </c>
      <c r="S73" s="327">
        <f t="shared" si="46"/>
        <v>-0.18041999999999994</v>
      </c>
      <c r="T73" s="327">
        <f t="shared" si="46"/>
        <v>-0.18041999999999994</v>
      </c>
      <c r="U73" s="327">
        <f t="shared" si="46"/>
        <v>-0.18041999999999994</v>
      </c>
      <c r="V73" s="327">
        <f t="shared" si="46"/>
        <v>-0.18663369999999996</v>
      </c>
      <c r="W73" s="327">
        <f t="shared" si="46"/>
        <v>-0.17102550475105727</v>
      </c>
      <c r="X73" s="327">
        <f t="shared" si="46"/>
        <v>-0.17102550475105727</v>
      </c>
      <c r="Y73" s="327">
        <f t="shared" si="46"/>
        <v>-0.17102550475105727</v>
      </c>
      <c r="Z73" s="327">
        <f t="shared" si="46"/>
        <v>-0.14996170484155358</v>
      </c>
      <c r="AA73" s="327">
        <f t="shared" si="46"/>
        <v>-0.14996170484155358</v>
      </c>
      <c r="AB73" s="327">
        <f t="shared" si="46"/>
        <v>-0.14996170484155358</v>
      </c>
      <c r="AC73" s="327">
        <f t="shared" si="46"/>
        <v>-0.14996170484155358</v>
      </c>
      <c r="AD73" s="327">
        <f t="shared" si="46"/>
        <v>-0.15000723621978926</v>
      </c>
      <c r="AE73" s="327">
        <f t="shared" si="46"/>
        <v>-0.14656694146518739</v>
      </c>
      <c r="AF73" s="327">
        <f t="shared" si="46"/>
        <v>-0.14724419114497436</v>
      </c>
      <c r="AG73" s="327">
        <f t="shared" si="46"/>
        <v>-0.14792482707316026</v>
      </c>
      <c r="AH73" s="327">
        <f t="shared" si="46"/>
        <v>-0.14860886618098706</v>
      </c>
      <c r="AI73" s="327">
        <f t="shared" si="46"/>
        <v>-0.14150725503517766</v>
      </c>
      <c r="AJ73" s="327">
        <f t="shared" si="46"/>
        <v>-0.13979559079596818</v>
      </c>
      <c r="AK73" s="327">
        <f t="shared" si="46"/>
        <v>-0.13994560798729003</v>
      </c>
      <c r="AL73" s="327">
        <f t="shared" si="46"/>
        <v>-0.14060663270116552</v>
      </c>
      <c r="AM73" s="327">
        <f t="shared" si="46"/>
        <v>-0.14058506133673934</v>
      </c>
      <c r="AN73" s="327">
        <f t="shared" si="46"/>
        <v>-0.14410652709065463</v>
      </c>
      <c r="AO73" s="327">
        <f t="shared" si="46"/>
        <v>-0.1419636988323002</v>
      </c>
      <c r="AP73" s="327">
        <f t="shared" si="46"/>
        <v>-0.1419636988323002</v>
      </c>
      <c r="AQ73" s="327">
        <f t="shared" ref="AQ73:BR73" si="47">AQ72/AQ27</f>
        <v>-0.1419636988323002</v>
      </c>
      <c r="AR73" s="327">
        <f t="shared" si="47"/>
        <v>-0.14059436744093262</v>
      </c>
      <c r="AS73" s="327">
        <f t="shared" si="47"/>
        <v>-0.14099540760780815</v>
      </c>
      <c r="AT73" s="327">
        <f t="shared" si="47"/>
        <v>-0.14167756245599109</v>
      </c>
      <c r="AU73" s="327">
        <f t="shared" si="47"/>
        <v>-0.13594259794555105</v>
      </c>
      <c r="AV73" s="327">
        <f t="shared" si="47"/>
        <v>-0.13667083841761601</v>
      </c>
      <c r="AW73" s="327">
        <f t="shared" si="47"/>
        <v>-0.13736288555194437</v>
      </c>
      <c r="AX73" s="327">
        <f t="shared" si="47"/>
        <v>-0.13805094182859559</v>
      </c>
      <c r="AY73" s="327">
        <f t="shared" si="47"/>
        <v>-0.13957570707358211</v>
      </c>
      <c r="AZ73" s="327">
        <f t="shared" si="47"/>
        <v>-0.14027358560895004</v>
      </c>
      <c r="BA73" s="327">
        <f t="shared" si="47"/>
        <v>-0.13485520960747538</v>
      </c>
      <c r="BB73" s="327">
        <f t="shared" si="47"/>
        <v>-0.13552948565551273</v>
      </c>
      <c r="BC73" s="327">
        <f t="shared" si="47"/>
        <v>-0.13620713308379032</v>
      </c>
      <c r="BD73" s="327">
        <f t="shared" si="47"/>
        <v>-0.13688816874920925</v>
      </c>
      <c r="BE73" s="327">
        <f t="shared" si="47"/>
        <v>-0.13757260959295531</v>
      </c>
      <c r="BF73" s="327">
        <f t="shared" si="47"/>
        <v>-0.13826047264092009</v>
      </c>
      <c r="BG73" s="327">
        <f t="shared" si="47"/>
        <v>-0.13523785535095034</v>
      </c>
      <c r="BH73" s="327">
        <f t="shared" si="47"/>
        <v>-0.13596271812000493</v>
      </c>
      <c r="BI73" s="327">
        <f t="shared" si="47"/>
        <v>-0.1374649527453968</v>
      </c>
      <c r="BJ73" s="327">
        <f t="shared" si="47"/>
        <v>-0.13815352580754786</v>
      </c>
      <c r="BK73" s="327">
        <f t="shared" si="47"/>
        <v>-0.13884429343658561</v>
      </c>
      <c r="BL73" s="327">
        <f t="shared" si="47"/>
        <v>-0.13953851490376856</v>
      </c>
      <c r="BM73" s="327">
        <f t="shared" si="47"/>
        <v>-0.14023620747828741</v>
      </c>
      <c r="BN73" s="327">
        <f t="shared" si="47"/>
        <v>-0.14093738851567883</v>
      </c>
      <c r="BO73" s="327">
        <f t="shared" si="47"/>
        <v>-0.14164207545825724</v>
      </c>
      <c r="BP73" s="327">
        <f t="shared" si="47"/>
        <v>-0.14235028583554848</v>
      </c>
      <c r="BQ73" s="327">
        <f t="shared" si="47"/>
        <v>-0.14306203726472627</v>
      </c>
      <c r="BR73" s="327">
        <f t="shared" si="47"/>
        <v>-0.14377734745104989</v>
      </c>
      <c r="BS73" s="46"/>
      <c r="BT73" s="46"/>
      <c r="BU73" s="50"/>
      <c r="BW73" s="46"/>
    </row>
    <row r="74" spans="2:75" ht="6" customHeight="1" x14ac:dyDescent="0.25">
      <c r="C74" s="46"/>
      <c r="D74" s="46"/>
      <c r="E74" s="50"/>
      <c r="F74" s="50"/>
      <c r="G74" s="50"/>
      <c r="H74" s="50"/>
      <c r="I74" s="50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50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50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50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50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50"/>
      <c r="BS74" s="46"/>
      <c r="BT74" s="50"/>
      <c r="BU74" s="50"/>
      <c r="BW74" s="46"/>
    </row>
    <row r="75" spans="2:75" x14ac:dyDescent="0.25">
      <c r="B75" s="52" t="s">
        <v>31</v>
      </c>
      <c r="C75" s="46"/>
      <c r="D75" s="46"/>
      <c r="E75" s="53">
        <f>SUM(K75:V75)</f>
        <v>25</v>
      </c>
      <c r="F75" s="53">
        <f>SUM(W75:AH75)</f>
        <v>50</v>
      </c>
      <c r="G75" s="53">
        <f>SUM(AI75:AT75)</f>
        <v>50</v>
      </c>
      <c r="H75" s="53">
        <f>SUM(AU75:BF75)</f>
        <v>75</v>
      </c>
      <c r="I75" s="53">
        <f>SUM(BG75:BR75)</f>
        <v>75</v>
      </c>
      <c r="K75" s="54">
        <f>IFERROR(VLOOKUP(K3,Drivers!$U$11:$V$19,2,FALSE),0)</f>
        <v>0</v>
      </c>
      <c r="L75" s="237">
        <f>IFERROR(VLOOKUP(L3,Drivers!$U$11:$V$19,2,FALSE),0)</f>
        <v>0</v>
      </c>
      <c r="M75" s="237">
        <f>IFERROR(VLOOKUP(M3,Drivers!$U$11:$V$19,2,FALSE),0)</f>
        <v>0</v>
      </c>
      <c r="N75" s="237">
        <f>IFERROR(VLOOKUP(N3,Drivers!$U$11:$V$19,2,FALSE),0)</f>
        <v>0</v>
      </c>
      <c r="O75" s="237">
        <f>IFERROR(VLOOKUP(O3,Drivers!$U$11:$V$19,2,FALSE),0)</f>
        <v>0</v>
      </c>
      <c r="P75" s="237">
        <f>IFERROR(VLOOKUP(P3,Drivers!$U$11:$V$19,2,FALSE),0)</f>
        <v>0</v>
      </c>
      <c r="Q75" s="237">
        <f>IFERROR(VLOOKUP(Q3,Drivers!$U$11:$V$19,2,FALSE),0)</f>
        <v>0</v>
      </c>
      <c r="R75" s="237">
        <f>IFERROR(VLOOKUP(R3,Drivers!$U$11:$V$19,2,FALSE),0)</f>
        <v>0</v>
      </c>
      <c r="S75" s="237">
        <f>IFERROR(VLOOKUP(S3,Drivers!$U$11:$V$19,2,FALSE),0)</f>
        <v>0</v>
      </c>
      <c r="T75" s="237">
        <f>IFERROR(VLOOKUP(T3,Drivers!$U$11:$V$19,2,FALSE),0)</f>
        <v>25</v>
      </c>
      <c r="U75" s="237">
        <f>IFERROR(VLOOKUP(U3,Drivers!$U$11:$V$19,2,FALSE),0)</f>
        <v>0</v>
      </c>
      <c r="V75" s="308">
        <f>IFERROR(VLOOKUP(V3,Drivers!$U$11:$V$19,2,FALSE),0)</f>
        <v>0</v>
      </c>
      <c r="W75" s="54">
        <f>IFERROR(VLOOKUP(W3,Drivers!$U$11:$V$19,2,FALSE),0)</f>
        <v>0</v>
      </c>
      <c r="X75" s="237">
        <f>IFERROR(VLOOKUP(X3,Drivers!$U$11:$V$19,2,FALSE),0)</f>
        <v>0</v>
      </c>
      <c r="Y75" s="237">
        <f>IFERROR(VLOOKUP(Y3,Drivers!$U$11:$V$19,2,FALSE),0)</f>
        <v>0</v>
      </c>
      <c r="Z75" s="237">
        <f>IFERROR(VLOOKUP(Z3,Drivers!$U$11:$V$19,2,FALSE),0)</f>
        <v>0</v>
      </c>
      <c r="AA75" s="237">
        <f>IFERROR(VLOOKUP(AA3,Drivers!$U$11:$V$19,2,FALSE),0)</f>
        <v>0</v>
      </c>
      <c r="AB75" s="237">
        <f>IFERROR(VLOOKUP(AB3,Drivers!$U$11:$V$19,2,FALSE),0)</f>
        <v>0</v>
      </c>
      <c r="AC75" s="237">
        <f>IFERROR(VLOOKUP(AC3,Drivers!$U$11:$V$19,2,FALSE),0)</f>
        <v>0</v>
      </c>
      <c r="AD75" s="237">
        <f>IFERROR(VLOOKUP(AD3,Drivers!$U$11:$V$19,2,FALSE),0)</f>
        <v>50</v>
      </c>
      <c r="AE75" s="237">
        <f>IFERROR(VLOOKUP(AE3,Drivers!$U$11:$V$19,2,FALSE),0)</f>
        <v>0</v>
      </c>
      <c r="AF75" s="237">
        <f>IFERROR(VLOOKUP(AF3,Drivers!$U$11:$V$19,2,FALSE),0)</f>
        <v>0</v>
      </c>
      <c r="AG75" s="237">
        <f>IFERROR(VLOOKUP(AG3,Drivers!$U$11:$V$19,2,FALSE),0)</f>
        <v>0</v>
      </c>
      <c r="AH75" s="308">
        <f>IFERROR(VLOOKUP(AH3,Drivers!$U$11:$V$19,2,FALSE),0)</f>
        <v>0</v>
      </c>
      <c r="AI75" s="54">
        <f>IFERROR(VLOOKUP(AI3,Drivers!$U$11:$V$19,2,FALSE),0)</f>
        <v>0</v>
      </c>
      <c r="AJ75" s="237">
        <f>IFERROR(VLOOKUP(AJ3,Drivers!$U$11:$V$19,2,FALSE),0)</f>
        <v>0</v>
      </c>
      <c r="AK75" s="237">
        <f>IFERROR(VLOOKUP(AK3,Drivers!$U$11:$V$19,2,FALSE),0)</f>
        <v>0</v>
      </c>
      <c r="AL75" s="237">
        <f>IFERROR(VLOOKUP(AL3,Drivers!$U$11:$V$19,2,FALSE),0)</f>
        <v>0</v>
      </c>
      <c r="AM75" s="237">
        <f>IFERROR(VLOOKUP(AM3,Drivers!$U$11:$V$19,2,FALSE),0)</f>
        <v>0</v>
      </c>
      <c r="AN75" s="237">
        <f>IFERROR(VLOOKUP(AN3,Drivers!$U$11:$V$19,2,FALSE),0)</f>
        <v>50</v>
      </c>
      <c r="AO75" s="237">
        <f>IFERROR(VLOOKUP(AO3,Drivers!$U$11:$V$19,2,FALSE),0)</f>
        <v>0</v>
      </c>
      <c r="AP75" s="237">
        <f>IFERROR(VLOOKUP(AP3,Drivers!$U$11:$V$19,2,FALSE),0)</f>
        <v>0</v>
      </c>
      <c r="AQ75" s="237">
        <f>IFERROR(VLOOKUP(AQ3,Drivers!$U$11:$V$19,2,FALSE),0)</f>
        <v>0</v>
      </c>
      <c r="AR75" s="237">
        <f>IFERROR(VLOOKUP(AR3,Drivers!$U$11:$V$19,2,FALSE),0)</f>
        <v>0</v>
      </c>
      <c r="AS75" s="237">
        <f>IFERROR(VLOOKUP(AS3,Drivers!$U$11:$V$19,2,FALSE),0)</f>
        <v>0</v>
      </c>
      <c r="AT75" s="308">
        <f>IFERROR(VLOOKUP(AT3,Drivers!$U$11:$V$19,2,FALSE),0)</f>
        <v>0</v>
      </c>
      <c r="AU75" s="54">
        <f>IFERROR(VLOOKUP(AU3,Drivers!$U$11:$V$19,2,FALSE),0)</f>
        <v>0</v>
      </c>
      <c r="AV75" s="237">
        <f>IFERROR(VLOOKUP(AV3,Drivers!$U$11:$V$19,2,FALSE),0)</f>
        <v>0</v>
      </c>
      <c r="AW75" s="237">
        <f>IFERROR(VLOOKUP(AW3,Drivers!$U$11:$V$19,2,FALSE),0)</f>
        <v>0</v>
      </c>
      <c r="AX75" s="237">
        <f>IFERROR(VLOOKUP(AX3,Drivers!$U$11:$V$19,2,FALSE),0)</f>
        <v>75</v>
      </c>
      <c r="AY75" s="237">
        <f>IFERROR(VLOOKUP(AY3,Drivers!$U$11:$V$19,2,FALSE),0)</f>
        <v>0</v>
      </c>
      <c r="AZ75" s="237">
        <f>IFERROR(VLOOKUP(AZ3,Drivers!$U$11:$V$19,2,FALSE),0)</f>
        <v>0</v>
      </c>
      <c r="BA75" s="237">
        <f>IFERROR(VLOOKUP(BA3,Drivers!$U$11:$V$19,2,FALSE),0)</f>
        <v>0</v>
      </c>
      <c r="BB75" s="237">
        <f>IFERROR(VLOOKUP(BB3,Drivers!$U$11:$V$19,2,FALSE),0)</f>
        <v>0</v>
      </c>
      <c r="BC75" s="237">
        <f>IFERROR(VLOOKUP(BC3,Drivers!$U$11:$V$19,2,FALSE),0)</f>
        <v>0</v>
      </c>
      <c r="BD75" s="237">
        <f>IFERROR(VLOOKUP(BD3,Drivers!$U$11:$V$19,2,FALSE),0)</f>
        <v>0</v>
      </c>
      <c r="BE75" s="237">
        <f>IFERROR(VLOOKUP(BE3,Drivers!$U$11:$V$19,2,FALSE),0)</f>
        <v>0</v>
      </c>
      <c r="BF75" s="308">
        <f>IFERROR(VLOOKUP(BF3,Drivers!$U$11:$V$19,2,FALSE),0)</f>
        <v>0</v>
      </c>
      <c r="BG75" s="54">
        <f>IFERROR(VLOOKUP(BG3,Drivers!$U$11:$V$19,2,FALSE),0)</f>
        <v>0</v>
      </c>
      <c r="BH75" s="237">
        <f>IFERROR(VLOOKUP(BH3,Drivers!$U$11:$V$19,2,FALSE),0)</f>
        <v>75</v>
      </c>
      <c r="BI75" s="237">
        <f>IFERROR(VLOOKUP(BI3,Drivers!$U$11:$V$19,2,FALSE),0)</f>
        <v>0</v>
      </c>
      <c r="BJ75" s="237">
        <f>IFERROR(VLOOKUP(BJ3,Drivers!$U$11:$V$19,2,FALSE),0)</f>
        <v>0</v>
      </c>
      <c r="BK75" s="237">
        <f>IFERROR(VLOOKUP(BK3,Drivers!$U$11:$V$19,2,FALSE),0)</f>
        <v>0</v>
      </c>
      <c r="BL75" s="237">
        <f>IFERROR(VLOOKUP(BL3,Drivers!$U$11:$V$19,2,FALSE),0)</f>
        <v>0</v>
      </c>
      <c r="BM75" s="237">
        <f>IFERROR(VLOOKUP(BM3,Drivers!$U$11:$V$19,2,FALSE),0)</f>
        <v>0</v>
      </c>
      <c r="BN75" s="237">
        <f>IFERROR(VLOOKUP(BN3,Drivers!$U$11:$V$19,2,FALSE),0)</f>
        <v>0</v>
      </c>
      <c r="BO75" s="237">
        <f>IFERROR(VLOOKUP(BO3,Drivers!$U$11:$V$19,2,FALSE),0)</f>
        <v>0</v>
      </c>
      <c r="BP75" s="237">
        <f>IFERROR(VLOOKUP(BP3,Drivers!$U$11:$V$19,2,FALSE),0)</f>
        <v>0</v>
      </c>
      <c r="BQ75" s="237">
        <f>IFERROR(VLOOKUP(BQ3,Drivers!$U$11:$V$19,2,FALSE),0)</f>
        <v>0</v>
      </c>
      <c r="BR75" s="308">
        <f>IFERROR(VLOOKUP(BR3,Drivers!$U$11:$V$19,2,FALSE),0)</f>
        <v>0</v>
      </c>
      <c r="BS75" s="46"/>
      <c r="BT75" s="318"/>
      <c r="BU75" s="50"/>
      <c r="BW75" s="46"/>
    </row>
    <row r="76" spans="2:75" x14ac:dyDescent="0.25">
      <c r="B76" s="63" t="s">
        <v>6</v>
      </c>
      <c r="C76" s="46"/>
      <c r="D76" s="46"/>
      <c r="E76" s="64">
        <f>V76</f>
        <v>-914.23904166666637</v>
      </c>
      <c r="F76" s="64">
        <f>AH76</f>
        <v>-1756.0941975735466</v>
      </c>
      <c r="G76" s="64">
        <f>AT76</f>
        <v>-2549.1013847183976</v>
      </c>
      <c r="H76" s="64">
        <f>BF76</f>
        <v>-3364.2910969838608</v>
      </c>
      <c r="I76" s="64">
        <f>BR76</f>
        <v>-4212.2613357193586</v>
      </c>
      <c r="K76" s="251">
        <f>D76+K72-K75</f>
        <v>-75.524999999999977</v>
      </c>
      <c r="L76" s="252">
        <f t="shared" ref="L76:W76" si="48">L72-L75+K76</f>
        <v>-136.54999999999995</v>
      </c>
      <c r="M76" s="252">
        <f t="shared" si="48"/>
        <v>-208.07499999999993</v>
      </c>
      <c r="N76" s="252">
        <f t="shared" si="48"/>
        <v>-279.59999999999991</v>
      </c>
      <c r="O76" s="252">
        <f t="shared" si="48"/>
        <v>-351.12499999999989</v>
      </c>
      <c r="P76" s="252">
        <f t="shared" si="48"/>
        <v>-431.39999999999986</v>
      </c>
      <c r="Q76" s="252">
        <f t="shared" si="48"/>
        <v>-511.67499999999984</v>
      </c>
      <c r="R76" s="252">
        <f t="shared" si="48"/>
        <v>-585.94999999999982</v>
      </c>
      <c r="S76" s="252">
        <f t="shared" si="48"/>
        <v>-661.12499999999977</v>
      </c>
      <c r="T76" s="252">
        <f t="shared" si="48"/>
        <v>-761.29999999999973</v>
      </c>
      <c r="U76" s="252">
        <f t="shared" si="48"/>
        <v>-836.47499999999968</v>
      </c>
      <c r="V76" s="302">
        <f t="shared" si="48"/>
        <v>-914.23904166666637</v>
      </c>
      <c r="W76" s="251">
        <f t="shared" si="48"/>
        <v>-987.31367916666636</v>
      </c>
      <c r="X76" s="252">
        <f t="shared" ref="X76:BR76" si="49">X72-X75+W76</f>
        <v>-1060.3883166666665</v>
      </c>
      <c r="Y76" s="252">
        <f t="shared" si="49"/>
        <v>-1133.4629541666666</v>
      </c>
      <c r="Z76" s="252">
        <f t="shared" si="49"/>
        <v>-1197.5375916666667</v>
      </c>
      <c r="AA76" s="252">
        <f t="shared" si="49"/>
        <v>-1261.6122291666668</v>
      </c>
      <c r="AB76" s="252">
        <f t="shared" si="49"/>
        <v>-1325.6868666666669</v>
      </c>
      <c r="AC76" s="252">
        <f t="shared" si="49"/>
        <v>-1389.761504166667</v>
      </c>
      <c r="AD76" s="252">
        <f t="shared" si="49"/>
        <v>-1503.855596010417</v>
      </c>
      <c r="AE76" s="252">
        <f t="shared" si="49"/>
        <v>-1566.479741646719</v>
      </c>
      <c r="AF76" s="252">
        <f t="shared" si="49"/>
        <v>-1629.3932580112028</v>
      </c>
      <c r="AG76" s="252">
        <f t="shared" si="49"/>
        <v>-1692.5975919575089</v>
      </c>
      <c r="AH76" s="302">
        <f t="shared" si="49"/>
        <v>-1756.0941975735466</v>
      </c>
      <c r="AI76" s="251">
        <f t="shared" si="49"/>
        <v>-1818.098438151359</v>
      </c>
      <c r="AJ76" s="252">
        <f t="shared" si="49"/>
        <v>-1879.3526787291714</v>
      </c>
      <c r="AK76" s="252">
        <f t="shared" si="49"/>
        <v>-1940.6726523467437</v>
      </c>
      <c r="AL76" s="252">
        <f t="shared" si="49"/>
        <v>-2002.2822671942079</v>
      </c>
      <c r="AM76" s="252">
        <f t="shared" si="49"/>
        <v>-2063.8824301159093</v>
      </c>
      <c r="AN76" s="252">
        <f t="shared" si="49"/>
        <v>-2177.0255938522191</v>
      </c>
      <c r="AO76" s="252">
        <f t="shared" si="49"/>
        <v>-2239.2298344300316</v>
      </c>
      <c r="AP76" s="252">
        <f t="shared" si="49"/>
        <v>-2301.4340750078441</v>
      </c>
      <c r="AQ76" s="252">
        <f t="shared" si="49"/>
        <v>-2363.6383155856565</v>
      </c>
      <c r="AR76" s="252">
        <f t="shared" si="49"/>
        <v>-2425.2425561634691</v>
      </c>
      <c r="AS76" s="252">
        <f t="shared" si="49"/>
        <v>-2487.0225205300171</v>
      </c>
      <c r="AT76" s="302">
        <f t="shared" si="49"/>
        <v>-2549.1013847183976</v>
      </c>
      <c r="AU76" s="251">
        <f t="shared" si="49"/>
        <v>-2610.1892584359543</v>
      </c>
      <c r="AV76" s="252">
        <f t="shared" si="49"/>
        <v>-2671.6043780842629</v>
      </c>
      <c r="AW76" s="252">
        <f t="shared" si="49"/>
        <v>-2733.3304796366056</v>
      </c>
      <c r="AX76" s="252">
        <f t="shared" si="49"/>
        <v>-2870.3657697403946</v>
      </c>
      <c r="AY76" s="252">
        <f t="shared" si="49"/>
        <v>-2933.0862362947028</v>
      </c>
      <c r="AZ76" s="252">
        <f t="shared" si="49"/>
        <v>-2996.1203051817824</v>
      </c>
      <c r="BA76" s="252">
        <f t="shared" si="49"/>
        <v>-3056.7195444132972</v>
      </c>
      <c r="BB76" s="252">
        <f t="shared" si="49"/>
        <v>-3117.6217798409698</v>
      </c>
      <c r="BC76" s="252">
        <f t="shared" si="49"/>
        <v>-3178.8285264457804</v>
      </c>
      <c r="BD76" s="252">
        <f t="shared" si="49"/>
        <v>-3240.3413067836154</v>
      </c>
      <c r="BE76" s="252">
        <f t="shared" si="49"/>
        <v>-3302.1616510231393</v>
      </c>
      <c r="BF76" s="302">
        <f t="shared" si="49"/>
        <v>-3364.2910969838608</v>
      </c>
      <c r="BG76" s="251">
        <f t="shared" si="49"/>
        <v>-3426.6178251240235</v>
      </c>
      <c r="BH76" s="252">
        <f t="shared" si="49"/>
        <v>-3564.2786189341018</v>
      </c>
      <c r="BI76" s="252">
        <f t="shared" si="49"/>
        <v>-3627.6317438141796</v>
      </c>
      <c r="BJ76" s="252">
        <f t="shared" si="49"/>
        <v>-3691.3022096187933</v>
      </c>
      <c r="BK76" s="252">
        <f t="shared" si="49"/>
        <v>-3755.2910277524302</v>
      </c>
      <c r="BL76" s="252">
        <f t="shared" si="49"/>
        <v>-3819.5997899767353</v>
      </c>
      <c r="BM76" s="252">
        <f t="shared" si="49"/>
        <v>-3884.230096012162</v>
      </c>
      <c r="BN76" s="252">
        <f t="shared" si="49"/>
        <v>-3949.1835535777655</v>
      </c>
      <c r="BO76" s="252">
        <f t="shared" si="49"/>
        <v>-4014.4617784311972</v>
      </c>
      <c r="BP76" s="252">
        <f t="shared" si="49"/>
        <v>-4080.066394408896</v>
      </c>
      <c r="BQ76" s="252">
        <f t="shared" si="49"/>
        <v>-4145.9990334664835</v>
      </c>
      <c r="BR76" s="302">
        <f t="shared" si="49"/>
        <v>-4212.2613357193586</v>
      </c>
      <c r="BS76" s="46"/>
      <c r="BT76" s="46"/>
      <c r="BU76" s="50"/>
      <c r="BW76" s="46"/>
    </row>
    <row r="77" spans="2:75" x14ac:dyDescent="0.25">
      <c r="E77" s="46"/>
      <c r="F77" s="46"/>
      <c r="G77" s="46"/>
      <c r="H77" s="46"/>
      <c r="I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68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68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68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68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68"/>
    </row>
    <row r="79" spans="2:75" x14ac:dyDescent="0.25">
      <c r="E79" s="46"/>
      <c r="F79" s="46"/>
      <c r="G79" s="46"/>
      <c r="H79" s="46"/>
      <c r="I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68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68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68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68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68"/>
    </row>
    <row r="80" spans="2:75" x14ac:dyDescent="0.25">
      <c r="E80" s="46"/>
      <c r="F80" s="46"/>
      <c r="G80" s="46"/>
      <c r="H80" s="46"/>
      <c r="I80" s="46"/>
      <c r="K80" s="112"/>
    </row>
    <row r="81" spans="3:14" x14ac:dyDescent="0.25">
      <c r="E81" s="46"/>
      <c r="F81" s="46"/>
      <c r="G81" s="46"/>
      <c r="H81" s="46"/>
      <c r="I81" s="46"/>
    </row>
    <row r="82" spans="3:14" x14ac:dyDescent="0.25">
      <c r="E82" s="46"/>
      <c r="F82" s="46"/>
      <c r="G82" s="46"/>
      <c r="H82" s="46"/>
      <c r="I82" s="46"/>
    </row>
    <row r="83" spans="3:14" x14ac:dyDescent="0.25">
      <c r="E83" s="46"/>
      <c r="F83" s="46"/>
      <c r="G83" s="46"/>
      <c r="H83" s="46"/>
      <c r="I83" s="328"/>
      <c r="K83" s="241"/>
      <c r="L83" s="241"/>
      <c r="M83" s="241"/>
      <c r="N83" s="241"/>
    </row>
    <row r="85" spans="3:14" x14ac:dyDescent="0.25">
      <c r="C85" s="329"/>
      <c r="D85" s="330"/>
      <c r="E85" s="46"/>
      <c r="F85" s="46"/>
      <c r="G85" s="331"/>
      <c r="H85" s="331"/>
      <c r="I85" s="46"/>
      <c r="J85" s="44"/>
      <c r="K85" s="46"/>
    </row>
    <row r="86" spans="3:14" x14ac:dyDescent="0.25">
      <c r="E86" s="46"/>
      <c r="F86" s="46"/>
      <c r="G86" s="46"/>
      <c r="H86" s="46"/>
      <c r="I86" s="46"/>
    </row>
    <row r="87" spans="3:14" x14ac:dyDescent="0.25">
      <c r="E87" s="46"/>
      <c r="F87" s="46"/>
      <c r="G87" s="112"/>
      <c r="H87" s="332"/>
      <c r="I87" s="46"/>
    </row>
    <row r="88" spans="3:14" x14ac:dyDescent="0.25">
      <c r="E88" s="46"/>
      <c r="F88" s="46"/>
      <c r="G88" s="46"/>
      <c r="H88" s="333"/>
      <c r="I88" s="46"/>
    </row>
    <row r="89" spans="3:14" x14ac:dyDescent="0.25">
      <c r="E89" s="46"/>
      <c r="F89" s="46"/>
      <c r="G89" s="46"/>
      <c r="H89" s="333"/>
      <c r="I89" s="46"/>
    </row>
    <row r="90" spans="3:14" x14ac:dyDescent="0.25">
      <c r="E90" s="46"/>
      <c r="F90" s="46"/>
      <c r="G90" s="46"/>
      <c r="H90" s="46"/>
      <c r="I90" s="46"/>
    </row>
    <row r="93" spans="3:14" x14ac:dyDescent="0.25">
      <c r="E93" s="46"/>
      <c r="F93" s="46"/>
      <c r="G93" s="46"/>
      <c r="H93" s="46"/>
    </row>
    <row r="95" spans="3:14" x14ac:dyDescent="0.25">
      <c r="E95" s="46"/>
      <c r="F95" s="46"/>
      <c r="G95" s="46"/>
      <c r="H95" s="46"/>
      <c r="I95" s="46"/>
    </row>
    <row r="96" spans="3:14" x14ac:dyDescent="0.25">
      <c r="E96" s="46"/>
      <c r="F96" s="46"/>
      <c r="G96" s="46"/>
      <c r="H96" s="46"/>
      <c r="I96" s="46"/>
    </row>
    <row r="98" spans="5:9" x14ac:dyDescent="0.25">
      <c r="E98" s="46"/>
      <c r="F98" s="46"/>
      <c r="G98" s="46"/>
      <c r="H98" s="46"/>
      <c r="I98" s="46"/>
    </row>
    <row r="99" spans="5:9" x14ac:dyDescent="0.25">
      <c r="E99" s="46"/>
      <c r="F99" s="46"/>
      <c r="G99" s="46"/>
      <c r="H99" s="46"/>
      <c r="I99" s="46"/>
    </row>
    <row r="100" spans="5:9" x14ac:dyDescent="0.25">
      <c r="E100" s="46"/>
      <c r="F100" s="46"/>
      <c r="G100" s="46"/>
      <c r="H100" s="46"/>
      <c r="I100" s="46"/>
    </row>
    <row r="101" spans="5:9" x14ac:dyDescent="0.25">
      <c r="E101" s="46"/>
      <c r="F101" s="46"/>
      <c r="G101" s="46"/>
      <c r="H101" s="46"/>
      <c r="I101" s="46"/>
    </row>
    <row r="102" spans="5:9" x14ac:dyDescent="0.25">
      <c r="E102" s="46"/>
      <c r="F102" s="46"/>
      <c r="G102" s="46"/>
      <c r="H102" s="46"/>
      <c r="I102" s="46"/>
    </row>
    <row r="103" spans="5:9" x14ac:dyDescent="0.25">
      <c r="E103" s="46"/>
      <c r="F103" s="46"/>
      <c r="G103" s="46"/>
      <c r="H103" s="46"/>
      <c r="I103" s="46"/>
    </row>
    <row r="104" spans="5:9" x14ac:dyDescent="0.25">
      <c r="E104" s="46"/>
      <c r="F104" s="46"/>
      <c r="G104" s="46"/>
      <c r="H104" s="46"/>
      <c r="I104" s="46"/>
    </row>
    <row r="105" spans="5:9" x14ac:dyDescent="0.25">
      <c r="E105" s="46"/>
      <c r="F105" s="46"/>
      <c r="G105" s="46"/>
      <c r="H105" s="46"/>
      <c r="I105" s="46"/>
    </row>
    <row r="106" spans="5:9" x14ac:dyDescent="0.25">
      <c r="E106" s="46"/>
      <c r="F106" s="46"/>
      <c r="G106" s="46"/>
      <c r="H106" s="46"/>
      <c r="I106" s="46"/>
    </row>
    <row r="107" spans="5:9" x14ac:dyDescent="0.25">
      <c r="E107" s="46"/>
      <c r="F107" s="46"/>
      <c r="G107" s="46"/>
      <c r="H107" s="46"/>
      <c r="I107" s="46"/>
    </row>
    <row r="108" spans="5:9" x14ac:dyDescent="0.25">
      <c r="E108" s="46"/>
      <c r="F108" s="46"/>
      <c r="G108" s="46"/>
      <c r="H108" s="46"/>
      <c r="I108" s="46"/>
    </row>
    <row r="109" spans="5:9" x14ac:dyDescent="0.25">
      <c r="E109" s="46"/>
      <c r="F109" s="46"/>
      <c r="G109" s="46"/>
      <c r="H109" s="46"/>
      <c r="I109" s="46"/>
    </row>
    <row r="110" spans="5:9" x14ac:dyDescent="0.25">
      <c r="E110" s="46"/>
      <c r="F110" s="46"/>
      <c r="G110" s="46"/>
      <c r="H110" s="46"/>
      <c r="I110" s="46"/>
    </row>
    <row r="111" spans="5:9" x14ac:dyDescent="0.25">
      <c r="E111" s="46"/>
      <c r="F111" s="46"/>
      <c r="G111" s="46"/>
      <c r="H111" s="46"/>
      <c r="I111" s="46"/>
    </row>
    <row r="112" spans="5:9" x14ac:dyDescent="0.25">
      <c r="E112" s="46"/>
      <c r="F112" s="46"/>
      <c r="G112" s="46"/>
      <c r="H112" s="46"/>
      <c r="I112" s="46"/>
    </row>
    <row r="113" spans="5:9" x14ac:dyDescent="0.25">
      <c r="E113" s="46"/>
      <c r="F113" s="46"/>
      <c r="G113" s="46"/>
      <c r="H113" s="46"/>
      <c r="I113" s="46"/>
    </row>
    <row r="114" spans="5:9" x14ac:dyDescent="0.25">
      <c r="E114" s="46"/>
      <c r="F114" s="46"/>
      <c r="G114" s="46"/>
      <c r="H114" s="46"/>
      <c r="I114" s="46"/>
    </row>
    <row r="115" spans="5:9" x14ac:dyDescent="0.25">
      <c r="E115" s="46"/>
      <c r="F115" s="46"/>
      <c r="G115" s="46"/>
      <c r="H115" s="46"/>
      <c r="I115" s="46"/>
    </row>
    <row r="116" spans="5:9" x14ac:dyDescent="0.25">
      <c r="E116" s="46"/>
      <c r="F116" s="46"/>
      <c r="G116" s="46"/>
      <c r="H116" s="46"/>
      <c r="I116" s="46"/>
    </row>
    <row r="117" spans="5:9" x14ac:dyDescent="0.25">
      <c r="E117" s="46"/>
      <c r="F117" s="46"/>
      <c r="G117" s="46"/>
      <c r="H117" s="46"/>
      <c r="I117" s="46"/>
    </row>
    <row r="118" spans="5:9" x14ac:dyDescent="0.25">
      <c r="E118" s="46"/>
      <c r="F118" s="46"/>
      <c r="G118" s="46"/>
      <c r="H118" s="46"/>
      <c r="I118" s="46"/>
    </row>
    <row r="119" spans="5:9" x14ac:dyDescent="0.25">
      <c r="E119" s="46"/>
      <c r="F119" s="46"/>
      <c r="G119" s="46"/>
      <c r="H119" s="46"/>
      <c r="I119" s="46"/>
    </row>
    <row r="120" spans="5:9" x14ac:dyDescent="0.25">
      <c r="E120" s="46"/>
      <c r="F120" s="46"/>
      <c r="G120" s="46"/>
      <c r="H120" s="46"/>
      <c r="I120" s="46"/>
    </row>
    <row r="121" spans="5:9" x14ac:dyDescent="0.25">
      <c r="E121" s="46"/>
      <c r="F121" s="46"/>
      <c r="G121" s="46"/>
      <c r="H121" s="46"/>
      <c r="I121" s="46"/>
    </row>
    <row r="122" spans="5:9" x14ac:dyDescent="0.25">
      <c r="E122" s="46"/>
      <c r="F122" s="46"/>
      <c r="G122" s="46"/>
      <c r="H122" s="46"/>
      <c r="I122" s="46"/>
    </row>
    <row r="123" spans="5:9" x14ac:dyDescent="0.25">
      <c r="E123" s="46"/>
      <c r="F123" s="46"/>
      <c r="G123" s="46"/>
      <c r="H123" s="46"/>
      <c r="I123" s="46"/>
    </row>
    <row r="124" spans="5:9" x14ac:dyDescent="0.25">
      <c r="E124" s="46"/>
      <c r="F124" s="46"/>
      <c r="G124" s="46"/>
      <c r="H124" s="46"/>
      <c r="I124" s="46"/>
    </row>
    <row r="125" spans="5:9" x14ac:dyDescent="0.25">
      <c r="E125" s="46"/>
      <c r="F125" s="46"/>
      <c r="G125" s="46"/>
      <c r="H125" s="46"/>
      <c r="I125" s="46"/>
    </row>
    <row r="126" spans="5:9" x14ac:dyDescent="0.25">
      <c r="E126" s="46"/>
      <c r="F126" s="46"/>
      <c r="G126" s="46"/>
      <c r="H126" s="46"/>
      <c r="I126" s="46"/>
    </row>
    <row r="127" spans="5:9" x14ac:dyDescent="0.25">
      <c r="E127" s="46"/>
      <c r="F127" s="46"/>
      <c r="G127" s="46"/>
      <c r="H127" s="46"/>
      <c r="I127" s="46"/>
    </row>
    <row r="128" spans="5:9" x14ac:dyDescent="0.25">
      <c r="E128" s="46"/>
      <c r="F128" s="46"/>
      <c r="G128" s="46"/>
      <c r="H128" s="46"/>
      <c r="I128" s="46"/>
    </row>
    <row r="129" spans="5:9" x14ac:dyDescent="0.25">
      <c r="E129" s="46"/>
      <c r="F129" s="46"/>
      <c r="G129" s="46"/>
      <c r="H129" s="46"/>
      <c r="I129" s="46"/>
    </row>
    <row r="130" spans="5:9" x14ac:dyDescent="0.25">
      <c r="E130" s="46"/>
      <c r="F130" s="46"/>
      <c r="G130" s="46"/>
      <c r="H130" s="46"/>
      <c r="I130" s="46"/>
    </row>
    <row r="131" spans="5:9" x14ac:dyDescent="0.25">
      <c r="E131" s="46"/>
      <c r="F131" s="46"/>
      <c r="G131" s="46"/>
      <c r="H131" s="46"/>
      <c r="I131" s="46"/>
    </row>
    <row r="132" spans="5:9" x14ac:dyDescent="0.25">
      <c r="E132" s="46"/>
      <c r="F132" s="46"/>
      <c r="G132" s="46"/>
      <c r="H132" s="46"/>
      <c r="I132" s="46"/>
    </row>
    <row r="133" spans="5:9" x14ac:dyDescent="0.25">
      <c r="E133" s="46"/>
      <c r="F133" s="46"/>
      <c r="G133" s="46"/>
      <c r="H133" s="46"/>
      <c r="I133" s="46"/>
    </row>
    <row r="134" spans="5:9" x14ac:dyDescent="0.25">
      <c r="E134" s="46"/>
      <c r="F134" s="46"/>
      <c r="G134" s="46"/>
      <c r="H134" s="46"/>
      <c r="I134" s="46"/>
    </row>
    <row r="135" spans="5:9" x14ac:dyDescent="0.25">
      <c r="E135" s="46"/>
      <c r="F135" s="46"/>
      <c r="G135" s="46"/>
      <c r="H135" s="46"/>
      <c r="I135" s="46"/>
    </row>
    <row r="136" spans="5:9" x14ac:dyDescent="0.25">
      <c r="E136" s="46"/>
      <c r="F136" s="46"/>
      <c r="G136" s="46"/>
      <c r="H136" s="46"/>
      <c r="I136" s="46"/>
    </row>
    <row r="137" spans="5:9" x14ac:dyDescent="0.25">
      <c r="E137" s="46"/>
      <c r="F137" s="46"/>
      <c r="G137" s="46"/>
      <c r="H137" s="46"/>
      <c r="I137" s="46"/>
    </row>
    <row r="138" spans="5:9" x14ac:dyDescent="0.25">
      <c r="E138" s="46"/>
      <c r="F138" s="46"/>
      <c r="G138" s="46"/>
      <c r="H138" s="46"/>
      <c r="I138" s="46"/>
    </row>
    <row r="139" spans="5:9" x14ac:dyDescent="0.25">
      <c r="E139" s="46"/>
      <c r="F139" s="46"/>
      <c r="G139" s="46"/>
      <c r="H139" s="46"/>
      <c r="I139" s="46"/>
    </row>
    <row r="140" spans="5:9" x14ac:dyDescent="0.25">
      <c r="E140" s="46"/>
      <c r="F140" s="46"/>
      <c r="G140" s="46"/>
      <c r="H140" s="46"/>
      <c r="I140" s="46"/>
    </row>
    <row r="141" spans="5:9" x14ac:dyDescent="0.25">
      <c r="E141" s="46"/>
      <c r="F141" s="46"/>
      <c r="G141" s="46"/>
      <c r="H141" s="46"/>
      <c r="I141" s="46"/>
    </row>
    <row r="142" spans="5:9" x14ac:dyDescent="0.25">
      <c r="E142" s="46"/>
      <c r="F142" s="46"/>
      <c r="G142" s="46"/>
      <c r="H142" s="46"/>
      <c r="I142" s="46"/>
    </row>
    <row r="143" spans="5:9" x14ac:dyDescent="0.25">
      <c r="E143" s="46"/>
      <c r="F143" s="46"/>
      <c r="G143" s="46"/>
      <c r="H143" s="46"/>
      <c r="I143" s="46"/>
    </row>
    <row r="144" spans="5:9" x14ac:dyDescent="0.25">
      <c r="E144" s="46"/>
      <c r="F144" s="46"/>
      <c r="G144" s="46"/>
      <c r="H144" s="46"/>
      <c r="I144" s="46"/>
    </row>
    <row r="145" spans="5:9" x14ac:dyDescent="0.25">
      <c r="E145" s="46"/>
      <c r="F145" s="46"/>
      <c r="G145" s="46"/>
      <c r="H145" s="46"/>
      <c r="I145" s="46"/>
    </row>
    <row r="146" spans="5:9" x14ac:dyDescent="0.25">
      <c r="E146" s="46"/>
      <c r="F146" s="46"/>
      <c r="G146" s="46"/>
      <c r="H146" s="46"/>
      <c r="I146" s="46"/>
    </row>
    <row r="147" spans="5:9" x14ac:dyDescent="0.25">
      <c r="E147" s="46"/>
      <c r="F147" s="46"/>
      <c r="G147" s="46"/>
      <c r="H147" s="46"/>
      <c r="I147" s="46"/>
    </row>
    <row r="148" spans="5:9" x14ac:dyDescent="0.25">
      <c r="E148" s="46"/>
      <c r="F148" s="46"/>
      <c r="G148" s="46"/>
      <c r="H148" s="46"/>
      <c r="I148" s="46"/>
    </row>
    <row r="149" spans="5:9" x14ac:dyDescent="0.25">
      <c r="E149" s="46"/>
      <c r="F149" s="46"/>
      <c r="G149" s="46"/>
      <c r="H149" s="46"/>
      <c r="I149" s="46"/>
    </row>
    <row r="150" spans="5:9" x14ac:dyDescent="0.25">
      <c r="E150" s="46"/>
      <c r="F150" s="46"/>
      <c r="G150" s="46"/>
      <c r="H150" s="46"/>
      <c r="I150" s="46"/>
    </row>
    <row r="151" spans="5:9" x14ac:dyDescent="0.25">
      <c r="E151" s="46"/>
      <c r="F151" s="46"/>
      <c r="G151" s="46"/>
      <c r="H151" s="46"/>
      <c r="I151" s="46"/>
    </row>
    <row r="152" spans="5:9" x14ac:dyDescent="0.25">
      <c r="E152" s="46"/>
      <c r="F152" s="46"/>
      <c r="G152" s="46"/>
      <c r="H152" s="46"/>
      <c r="I152" s="46"/>
    </row>
    <row r="153" spans="5:9" x14ac:dyDescent="0.25">
      <c r="E153" s="46"/>
      <c r="F153" s="46"/>
      <c r="G153" s="46"/>
      <c r="H153" s="46"/>
      <c r="I153" s="46"/>
    </row>
    <row r="154" spans="5:9" x14ac:dyDescent="0.25">
      <c r="E154" s="46"/>
      <c r="F154" s="46"/>
      <c r="G154" s="46"/>
      <c r="H154" s="46"/>
      <c r="I154" s="46"/>
    </row>
    <row r="155" spans="5:9" x14ac:dyDescent="0.25">
      <c r="E155" s="46"/>
      <c r="F155" s="46"/>
      <c r="G155" s="46"/>
      <c r="H155" s="46"/>
      <c r="I155" s="46"/>
    </row>
    <row r="156" spans="5:9" x14ac:dyDescent="0.25">
      <c r="E156" s="46"/>
      <c r="F156" s="46"/>
      <c r="G156" s="46"/>
      <c r="H156" s="46"/>
      <c r="I156" s="46"/>
    </row>
    <row r="157" spans="5:9" x14ac:dyDescent="0.25">
      <c r="E157" s="46"/>
      <c r="F157" s="46"/>
      <c r="G157" s="46"/>
      <c r="H157" s="46"/>
      <c r="I157" s="46"/>
    </row>
    <row r="158" spans="5:9" x14ac:dyDescent="0.25">
      <c r="E158" s="46"/>
      <c r="F158" s="46"/>
      <c r="G158" s="46"/>
      <c r="H158" s="46"/>
      <c r="I158" s="46"/>
    </row>
    <row r="159" spans="5:9" x14ac:dyDescent="0.25">
      <c r="E159" s="46"/>
      <c r="F159" s="46"/>
      <c r="G159" s="46"/>
      <c r="H159" s="46"/>
      <c r="I159" s="46"/>
    </row>
    <row r="160" spans="5:9" x14ac:dyDescent="0.25">
      <c r="E160" s="46"/>
      <c r="F160" s="46"/>
      <c r="G160" s="46"/>
      <c r="H160" s="46"/>
      <c r="I160" s="46"/>
    </row>
    <row r="161" spans="5:9" x14ac:dyDescent="0.25">
      <c r="E161" s="46"/>
      <c r="F161" s="46"/>
      <c r="G161" s="46"/>
      <c r="H161" s="46"/>
      <c r="I161" s="46"/>
    </row>
    <row r="162" spans="5:9" x14ac:dyDescent="0.25">
      <c r="E162" s="46"/>
      <c r="F162" s="46"/>
      <c r="G162" s="46"/>
      <c r="H162" s="46"/>
      <c r="I162" s="46"/>
    </row>
    <row r="163" spans="5:9" x14ac:dyDescent="0.25">
      <c r="E163" s="46"/>
      <c r="F163" s="46"/>
      <c r="G163" s="46"/>
      <c r="H163" s="46"/>
      <c r="I163" s="46"/>
    </row>
    <row r="164" spans="5:9" x14ac:dyDescent="0.25">
      <c r="E164" s="46"/>
      <c r="F164" s="46"/>
      <c r="G164" s="46"/>
      <c r="H164" s="46"/>
      <c r="I164" s="46"/>
    </row>
    <row r="165" spans="5:9" x14ac:dyDescent="0.25">
      <c r="E165" s="46"/>
      <c r="F165" s="46"/>
      <c r="G165" s="46"/>
      <c r="H165" s="46"/>
      <c r="I165" s="46"/>
    </row>
    <row r="166" spans="5:9" x14ac:dyDescent="0.25">
      <c r="E166" s="46"/>
      <c r="F166" s="46"/>
      <c r="G166" s="46"/>
      <c r="H166" s="46"/>
      <c r="I166" s="46"/>
    </row>
    <row r="167" spans="5:9" x14ac:dyDescent="0.25">
      <c r="E167" s="46"/>
      <c r="F167" s="46"/>
      <c r="G167" s="46"/>
      <c r="H167" s="46"/>
      <c r="I167" s="46"/>
    </row>
    <row r="168" spans="5:9" x14ac:dyDescent="0.25">
      <c r="E168" s="46"/>
      <c r="F168" s="46"/>
      <c r="G168" s="46"/>
      <c r="H168" s="46"/>
      <c r="I168" s="46"/>
    </row>
    <row r="169" spans="5:9" x14ac:dyDescent="0.25">
      <c r="E169" s="46"/>
      <c r="F169" s="46"/>
      <c r="G169" s="46"/>
      <c r="H169" s="46"/>
      <c r="I169" s="46"/>
    </row>
    <row r="170" spans="5:9" x14ac:dyDescent="0.25">
      <c r="E170" s="46"/>
      <c r="F170" s="46"/>
      <c r="G170" s="46"/>
      <c r="H170" s="46"/>
      <c r="I170" s="46"/>
    </row>
    <row r="171" spans="5:9" x14ac:dyDescent="0.25">
      <c r="E171" s="46"/>
      <c r="F171" s="46"/>
      <c r="G171" s="46"/>
      <c r="H171" s="46"/>
      <c r="I171" s="46"/>
    </row>
    <row r="172" spans="5:9" x14ac:dyDescent="0.25">
      <c r="E172" s="46"/>
      <c r="F172" s="46"/>
      <c r="G172" s="46"/>
      <c r="H172" s="46"/>
      <c r="I172" s="46"/>
    </row>
    <row r="173" spans="5:9" x14ac:dyDescent="0.25">
      <c r="E173" s="46"/>
      <c r="F173" s="46"/>
      <c r="G173" s="46"/>
      <c r="H173" s="46"/>
      <c r="I173" s="46"/>
    </row>
    <row r="174" spans="5:9" x14ac:dyDescent="0.25">
      <c r="E174" s="46"/>
      <c r="F174" s="46"/>
      <c r="G174" s="46"/>
      <c r="H174" s="46"/>
      <c r="I174" s="46"/>
    </row>
    <row r="175" spans="5:9" x14ac:dyDescent="0.25">
      <c r="E175" s="46"/>
      <c r="F175" s="46"/>
      <c r="G175" s="46"/>
      <c r="H175" s="46"/>
      <c r="I175" s="46"/>
    </row>
    <row r="176" spans="5:9" x14ac:dyDescent="0.25">
      <c r="E176" s="46"/>
      <c r="F176" s="46"/>
      <c r="G176" s="46"/>
      <c r="H176" s="46"/>
      <c r="I176" s="46"/>
    </row>
    <row r="177" spans="5:9" x14ac:dyDescent="0.25">
      <c r="E177" s="46"/>
      <c r="F177" s="46"/>
      <c r="G177" s="46"/>
      <c r="H177" s="46"/>
      <c r="I177" s="46"/>
    </row>
    <row r="178" spans="5:9" x14ac:dyDescent="0.25">
      <c r="E178" s="46"/>
      <c r="F178" s="46"/>
      <c r="G178" s="46"/>
      <c r="H178" s="46"/>
      <c r="I178" s="46"/>
    </row>
    <row r="179" spans="5:9" x14ac:dyDescent="0.25">
      <c r="E179" s="46"/>
      <c r="F179" s="46"/>
      <c r="G179" s="46"/>
      <c r="H179" s="46"/>
      <c r="I179" s="46"/>
    </row>
    <row r="180" spans="5:9" x14ac:dyDescent="0.25">
      <c r="E180" s="46"/>
      <c r="F180" s="46"/>
      <c r="G180" s="46"/>
      <c r="H180" s="46"/>
      <c r="I180" s="46"/>
    </row>
    <row r="181" spans="5:9" x14ac:dyDescent="0.25">
      <c r="E181" s="46"/>
      <c r="F181" s="46"/>
      <c r="G181" s="46"/>
      <c r="H181" s="46"/>
      <c r="I181" s="46"/>
    </row>
    <row r="182" spans="5:9" x14ac:dyDescent="0.25">
      <c r="E182" s="46"/>
      <c r="F182" s="46"/>
      <c r="G182" s="46"/>
      <c r="H182" s="46"/>
      <c r="I182" s="46"/>
    </row>
    <row r="183" spans="5:9" x14ac:dyDescent="0.25">
      <c r="E183" s="46"/>
      <c r="F183" s="46"/>
      <c r="G183" s="46"/>
      <c r="H183" s="46"/>
      <c r="I183" s="46"/>
    </row>
    <row r="184" spans="5:9" x14ac:dyDescent="0.25">
      <c r="E184" s="46"/>
      <c r="F184" s="46"/>
      <c r="G184" s="46"/>
      <c r="H184" s="46"/>
      <c r="I184" s="46"/>
    </row>
    <row r="185" spans="5:9" x14ac:dyDescent="0.25">
      <c r="E185" s="46"/>
      <c r="F185" s="46"/>
      <c r="G185" s="46"/>
      <c r="H185" s="46"/>
      <c r="I185" s="46"/>
    </row>
    <row r="186" spans="5:9" x14ac:dyDescent="0.25">
      <c r="E186" s="46"/>
      <c r="F186" s="46"/>
      <c r="G186" s="46"/>
      <c r="H186" s="46"/>
      <c r="I186" s="46"/>
    </row>
    <row r="187" spans="5:9" x14ac:dyDescent="0.25">
      <c r="E187" s="46"/>
      <c r="F187" s="46"/>
      <c r="G187" s="46"/>
      <c r="H187" s="46"/>
      <c r="I187" s="46"/>
    </row>
    <row r="188" spans="5:9" x14ac:dyDescent="0.25">
      <c r="E188" s="46"/>
      <c r="F188" s="46"/>
      <c r="G188" s="46"/>
      <c r="H188" s="46"/>
      <c r="I188" s="46"/>
    </row>
    <row r="189" spans="5:9" x14ac:dyDescent="0.25">
      <c r="E189" s="46"/>
      <c r="F189" s="46"/>
      <c r="G189" s="46"/>
      <c r="H189" s="46"/>
      <c r="I189" s="46"/>
    </row>
    <row r="190" spans="5:9" x14ac:dyDescent="0.25">
      <c r="E190" s="46"/>
      <c r="F190" s="46"/>
      <c r="G190" s="46"/>
      <c r="H190" s="46"/>
      <c r="I190" s="46"/>
    </row>
    <row r="191" spans="5:9" x14ac:dyDescent="0.25">
      <c r="E191" s="46"/>
      <c r="F191" s="46"/>
      <c r="G191" s="46"/>
      <c r="H191" s="46"/>
      <c r="I191" s="46"/>
    </row>
    <row r="192" spans="5:9" x14ac:dyDescent="0.25">
      <c r="E192" s="46"/>
      <c r="F192" s="46"/>
      <c r="G192" s="46"/>
      <c r="H192" s="46"/>
      <c r="I192" s="46"/>
    </row>
    <row r="193" spans="5:9" x14ac:dyDescent="0.25">
      <c r="E193" s="46"/>
      <c r="F193" s="46"/>
      <c r="G193" s="46"/>
      <c r="H193" s="46"/>
      <c r="I193" s="46"/>
    </row>
    <row r="194" spans="5:9" x14ac:dyDescent="0.25">
      <c r="E194" s="46"/>
      <c r="F194" s="46"/>
      <c r="G194" s="46"/>
      <c r="H194" s="46"/>
      <c r="I194" s="46"/>
    </row>
    <row r="195" spans="5:9" x14ac:dyDescent="0.25">
      <c r="E195" s="46"/>
      <c r="F195" s="46"/>
      <c r="G195" s="46"/>
      <c r="H195" s="46"/>
      <c r="I195" s="46"/>
    </row>
    <row r="196" spans="5:9" x14ac:dyDescent="0.25">
      <c r="E196" s="46"/>
      <c r="F196" s="46"/>
      <c r="G196" s="46"/>
      <c r="H196" s="46"/>
      <c r="I196" s="46"/>
    </row>
    <row r="197" spans="5:9" x14ac:dyDescent="0.25">
      <c r="E197" s="46"/>
      <c r="F197" s="46"/>
      <c r="G197" s="46"/>
      <c r="H197" s="46"/>
      <c r="I197" s="46"/>
    </row>
    <row r="198" spans="5:9" x14ac:dyDescent="0.25">
      <c r="E198" s="46"/>
      <c r="F198" s="46"/>
      <c r="G198" s="46"/>
      <c r="H198" s="46"/>
      <c r="I198" s="46"/>
    </row>
    <row r="199" spans="5:9" x14ac:dyDescent="0.25">
      <c r="E199" s="46"/>
      <c r="F199" s="46"/>
      <c r="G199" s="46"/>
      <c r="H199" s="46"/>
      <c r="I199" s="46"/>
    </row>
    <row r="200" spans="5:9" x14ac:dyDescent="0.25">
      <c r="E200" s="46"/>
      <c r="F200" s="46"/>
      <c r="G200" s="46"/>
      <c r="H200" s="46"/>
      <c r="I200" s="46"/>
    </row>
    <row r="201" spans="5:9" x14ac:dyDescent="0.25">
      <c r="E201" s="46"/>
      <c r="F201" s="46"/>
      <c r="G201" s="46"/>
      <c r="H201" s="46"/>
      <c r="I201" s="46"/>
    </row>
    <row r="202" spans="5:9" x14ac:dyDescent="0.25">
      <c r="E202" s="46"/>
      <c r="F202" s="46"/>
      <c r="G202" s="46"/>
      <c r="H202" s="46"/>
      <c r="I202" s="46"/>
    </row>
    <row r="203" spans="5:9" x14ac:dyDescent="0.25">
      <c r="E203" s="46"/>
      <c r="F203" s="46"/>
      <c r="G203" s="46"/>
      <c r="H203" s="46"/>
      <c r="I203" s="46"/>
    </row>
    <row r="204" spans="5:9" x14ac:dyDescent="0.25">
      <c r="E204" s="46"/>
      <c r="F204" s="46"/>
      <c r="G204" s="46"/>
      <c r="H204" s="46"/>
      <c r="I204" s="46"/>
    </row>
    <row r="205" spans="5:9" x14ac:dyDescent="0.25">
      <c r="E205" s="46"/>
      <c r="F205" s="46"/>
      <c r="G205" s="46"/>
      <c r="H205" s="46"/>
      <c r="I205" s="46"/>
    </row>
    <row r="206" spans="5:9" x14ac:dyDescent="0.25">
      <c r="E206" s="46"/>
      <c r="F206" s="46"/>
      <c r="G206" s="46"/>
      <c r="H206" s="46"/>
      <c r="I206" s="46"/>
    </row>
    <row r="207" spans="5:9" x14ac:dyDescent="0.25">
      <c r="E207" s="46"/>
      <c r="F207" s="46"/>
      <c r="G207" s="46"/>
      <c r="H207" s="46"/>
      <c r="I207" s="46"/>
    </row>
    <row r="208" spans="5:9" x14ac:dyDescent="0.25">
      <c r="E208" s="46"/>
      <c r="F208" s="46"/>
      <c r="G208" s="46"/>
      <c r="H208" s="46"/>
      <c r="I208" s="46"/>
    </row>
    <row r="209" spans="5:9" x14ac:dyDescent="0.25">
      <c r="E209" s="46"/>
      <c r="F209" s="46"/>
      <c r="G209" s="46"/>
      <c r="H209" s="46"/>
      <c r="I209" s="46"/>
    </row>
    <row r="210" spans="5:9" x14ac:dyDescent="0.25">
      <c r="E210" s="46"/>
      <c r="F210" s="46"/>
      <c r="G210" s="46"/>
      <c r="H210" s="46"/>
      <c r="I210" s="46"/>
    </row>
    <row r="211" spans="5:9" x14ac:dyDescent="0.25">
      <c r="E211" s="46"/>
      <c r="F211" s="46"/>
      <c r="G211" s="46"/>
      <c r="H211" s="46"/>
      <c r="I211" s="46"/>
    </row>
    <row r="212" spans="5:9" x14ac:dyDescent="0.25">
      <c r="E212" s="46"/>
      <c r="F212" s="46"/>
      <c r="G212" s="46"/>
      <c r="H212" s="46"/>
      <c r="I212" s="46"/>
    </row>
    <row r="213" spans="5:9" x14ac:dyDescent="0.25">
      <c r="E213" s="46"/>
      <c r="F213" s="46"/>
      <c r="G213" s="46"/>
      <c r="H213" s="46"/>
      <c r="I213" s="46"/>
    </row>
    <row r="214" spans="5:9" x14ac:dyDescent="0.25">
      <c r="E214" s="46"/>
      <c r="F214" s="46"/>
      <c r="G214" s="46"/>
      <c r="H214" s="46"/>
      <c r="I214" s="46"/>
    </row>
    <row r="215" spans="5:9" x14ac:dyDescent="0.25">
      <c r="E215" s="46"/>
      <c r="F215" s="46"/>
      <c r="G215" s="46"/>
      <c r="H215" s="46"/>
      <c r="I215" s="46"/>
    </row>
    <row r="216" spans="5:9" x14ac:dyDescent="0.25">
      <c r="E216" s="46"/>
      <c r="F216" s="46"/>
      <c r="G216" s="46"/>
      <c r="H216" s="46"/>
      <c r="I216" s="46"/>
    </row>
    <row r="217" spans="5:9" x14ac:dyDescent="0.25">
      <c r="E217" s="46"/>
      <c r="F217" s="46"/>
      <c r="G217" s="46"/>
      <c r="H217" s="46"/>
      <c r="I217" s="46"/>
    </row>
    <row r="218" spans="5:9" x14ac:dyDescent="0.25">
      <c r="E218" s="46"/>
      <c r="F218" s="46"/>
      <c r="G218" s="46"/>
      <c r="H218" s="46"/>
      <c r="I218" s="46"/>
    </row>
    <row r="219" spans="5:9" x14ac:dyDescent="0.25">
      <c r="E219" s="46"/>
      <c r="F219" s="46"/>
      <c r="G219" s="46"/>
      <c r="H219" s="46"/>
      <c r="I219" s="46"/>
    </row>
    <row r="220" spans="5:9" x14ac:dyDescent="0.25">
      <c r="E220" s="46"/>
      <c r="F220" s="46"/>
      <c r="G220" s="46"/>
      <c r="H220" s="46"/>
      <c r="I220" s="46"/>
    </row>
    <row r="221" spans="5:9" x14ac:dyDescent="0.25">
      <c r="E221" s="46"/>
      <c r="F221" s="46"/>
      <c r="G221" s="46"/>
      <c r="H221" s="46"/>
      <c r="I221" s="46"/>
    </row>
    <row r="222" spans="5:9" x14ac:dyDescent="0.25">
      <c r="E222" s="46"/>
      <c r="F222" s="46"/>
      <c r="G222" s="46"/>
      <c r="H222" s="46"/>
      <c r="I222" s="46"/>
    </row>
    <row r="223" spans="5:9" x14ac:dyDescent="0.25">
      <c r="E223" s="46"/>
      <c r="F223" s="46"/>
      <c r="G223" s="46"/>
      <c r="H223" s="46"/>
      <c r="I223" s="46"/>
    </row>
    <row r="224" spans="5:9" x14ac:dyDescent="0.25">
      <c r="E224" s="46"/>
      <c r="F224" s="46"/>
      <c r="G224" s="46"/>
      <c r="H224" s="46"/>
      <c r="I224" s="46"/>
    </row>
    <row r="225" spans="5:9" x14ac:dyDescent="0.25">
      <c r="E225" s="46"/>
      <c r="F225" s="46"/>
      <c r="G225" s="46"/>
      <c r="H225" s="46"/>
      <c r="I225" s="46"/>
    </row>
    <row r="226" spans="5:9" x14ac:dyDescent="0.25">
      <c r="E226" s="46"/>
      <c r="F226" s="46"/>
      <c r="G226" s="46"/>
      <c r="H226" s="46"/>
      <c r="I226" s="46"/>
    </row>
    <row r="227" spans="5:9" x14ac:dyDescent="0.25">
      <c r="E227" s="46"/>
      <c r="F227" s="46"/>
      <c r="G227" s="46"/>
      <c r="H227" s="46"/>
      <c r="I227" s="46"/>
    </row>
    <row r="228" spans="5:9" x14ac:dyDescent="0.25">
      <c r="E228" s="46"/>
      <c r="F228" s="46"/>
      <c r="G228" s="46"/>
      <c r="H228" s="46"/>
      <c r="I228" s="46"/>
    </row>
    <row r="229" spans="5:9" x14ac:dyDescent="0.25">
      <c r="E229" s="46"/>
      <c r="F229" s="46"/>
      <c r="G229" s="46"/>
      <c r="H229" s="46"/>
      <c r="I229" s="46"/>
    </row>
    <row r="230" spans="5:9" x14ac:dyDescent="0.25">
      <c r="E230" s="46"/>
      <c r="F230" s="46"/>
      <c r="G230" s="46"/>
      <c r="H230" s="46"/>
      <c r="I230" s="46"/>
    </row>
    <row r="231" spans="5:9" x14ac:dyDescent="0.25">
      <c r="E231" s="46"/>
      <c r="F231" s="46"/>
      <c r="G231" s="46"/>
      <c r="H231" s="46"/>
      <c r="I231" s="46"/>
    </row>
    <row r="232" spans="5:9" x14ac:dyDescent="0.25">
      <c r="E232" s="46"/>
      <c r="F232" s="46"/>
      <c r="G232" s="46"/>
      <c r="H232" s="46"/>
      <c r="I232" s="46"/>
    </row>
    <row r="233" spans="5:9" x14ac:dyDescent="0.25">
      <c r="E233" s="46"/>
      <c r="F233" s="46"/>
      <c r="G233" s="46"/>
      <c r="H233" s="46"/>
      <c r="I233" s="46"/>
    </row>
    <row r="234" spans="5:9" x14ac:dyDescent="0.25">
      <c r="E234" s="46"/>
      <c r="F234" s="46"/>
      <c r="G234" s="46"/>
      <c r="H234" s="46"/>
      <c r="I234" s="46"/>
    </row>
    <row r="235" spans="5:9" x14ac:dyDescent="0.25">
      <c r="E235" s="46"/>
      <c r="F235" s="46"/>
      <c r="G235" s="46"/>
      <c r="H235" s="46"/>
      <c r="I235" s="46"/>
    </row>
    <row r="236" spans="5:9" x14ac:dyDescent="0.25">
      <c r="E236" s="46"/>
      <c r="F236" s="46"/>
      <c r="G236" s="46"/>
      <c r="H236" s="46"/>
      <c r="I236" s="46"/>
    </row>
    <row r="237" spans="5:9" x14ac:dyDescent="0.25">
      <c r="E237" s="46"/>
      <c r="F237" s="46"/>
      <c r="G237" s="46"/>
      <c r="H237" s="46"/>
      <c r="I237" s="46"/>
    </row>
    <row r="238" spans="5:9" x14ac:dyDescent="0.25">
      <c r="E238" s="46"/>
      <c r="F238" s="46"/>
      <c r="G238" s="46"/>
      <c r="H238" s="46"/>
      <c r="I238" s="46"/>
    </row>
    <row r="239" spans="5:9" x14ac:dyDescent="0.25">
      <c r="E239" s="46"/>
      <c r="F239" s="46"/>
      <c r="G239" s="46"/>
      <c r="H239" s="46"/>
      <c r="I239" s="46"/>
    </row>
    <row r="240" spans="5:9" x14ac:dyDescent="0.25">
      <c r="E240" s="46"/>
      <c r="F240" s="46"/>
      <c r="G240" s="46"/>
      <c r="H240" s="46"/>
      <c r="I240" s="46"/>
    </row>
    <row r="241" spans="5:9" x14ac:dyDescent="0.25">
      <c r="E241" s="46"/>
      <c r="F241" s="46"/>
      <c r="G241" s="46"/>
      <c r="H241" s="46"/>
      <c r="I241" s="46"/>
    </row>
    <row r="242" spans="5:9" x14ac:dyDescent="0.25">
      <c r="E242" s="46"/>
      <c r="F242" s="46"/>
      <c r="G242" s="46"/>
      <c r="H242" s="46"/>
      <c r="I242" s="46"/>
    </row>
    <row r="243" spans="5:9" x14ac:dyDescent="0.25">
      <c r="E243" s="46"/>
      <c r="F243" s="46"/>
      <c r="G243" s="46"/>
      <c r="H243" s="46"/>
      <c r="I243" s="46"/>
    </row>
    <row r="244" spans="5:9" x14ac:dyDescent="0.25">
      <c r="E244" s="46"/>
      <c r="F244" s="46"/>
      <c r="G244" s="46"/>
      <c r="H244" s="46"/>
      <c r="I244" s="46"/>
    </row>
    <row r="245" spans="5:9" x14ac:dyDescent="0.25">
      <c r="E245" s="46"/>
      <c r="F245" s="46"/>
      <c r="G245" s="46"/>
      <c r="H245" s="46"/>
      <c r="I245" s="46"/>
    </row>
    <row r="246" spans="5:9" x14ac:dyDescent="0.25">
      <c r="E246" s="46"/>
      <c r="F246" s="46"/>
      <c r="G246" s="46"/>
      <c r="H246" s="46"/>
      <c r="I246" s="46"/>
    </row>
    <row r="247" spans="5:9" x14ac:dyDescent="0.25">
      <c r="E247" s="46"/>
      <c r="F247" s="46"/>
      <c r="G247" s="46"/>
      <c r="H247" s="46"/>
      <c r="I247" s="46"/>
    </row>
    <row r="248" spans="5:9" x14ac:dyDescent="0.25">
      <c r="E248" s="46"/>
      <c r="F248" s="46"/>
      <c r="G248" s="46"/>
      <c r="H248" s="46"/>
      <c r="I248" s="46"/>
    </row>
    <row r="249" spans="5:9" x14ac:dyDescent="0.25">
      <c r="E249" s="46"/>
      <c r="F249" s="46"/>
      <c r="G249" s="46"/>
      <c r="H249" s="46"/>
      <c r="I249" s="46"/>
    </row>
    <row r="250" spans="5:9" x14ac:dyDescent="0.25">
      <c r="E250" s="46"/>
      <c r="F250" s="46"/>
      <c r="G250" s="46"/>
      <c r="H250" s="46"/>
      <c r="I250" s="46"/>
    </row>
    <row r="251" spans="5:9" x14ac:dyDescent="0.25">
      <c r="E251" s="46"/>
      <c r="F251" s="46"/>
      <c r="G251" s="46"/>
      <c r="H251" s="46"/>
      <c r="I251" s="46"/>
    </row>
    <row r="252" spans="5:9" x14ac:dyDescent="0.25">
      <c r="E252" s="46"/>
      <c r="F252" s="46"/>
      <c r="G252" s="46"/>
      <c r="H252" s="46"/>
      <c r="I252" s="46"/>
    </row>
    <row r="253" spans="5:9" x14ac:dyDescent="0.25">
      <c r="E253" s="46"/>
      <c r="F253" s="46"/>
      <c r="G253" s="46"/>
      <c r="H253" s="46"/>
      <c r="I253" s="46"/>
    </row>
    <row r="254" spans="5:9" x14ac:dyDescent="0.25">
      <c r="E254" s="46"/>
      <c r="F254" s="46"/>
      <c r="G254" s="46"/>
      <c r="H254" s="46"/>
      <c r="I254" s="46"/>
    </row>
    <row r="255" spans="5:9" x14ac:dyDescent="0.25">
      <c r="E255" s="46"/>
      <c r="F255" s="46"/>
      <c r="G255" s="46"/>
      <c r="H255" s="46"/>
      <c r="I255" s="46"/>
    </row>
    <row r="256" spans="5:9" x14ac:dyDescent="0.25">
      <c r="E256" s="46"/>
      <c r="F256" s="46"/>
      <c r="G256" s="46"/>
      <c r="H256" s="46"/>
      <c r="I256" s="46"/>
    </row>
    <row r="257" spans="5:9" x14ac:dyDescent="0.25">
      <c r="E257" s="46"/>
      <c r="F257" s="46"/>
      <c r="G257" s="46"/>
      <c r="H257" s="46"/>
      <c r="I257" s="46"/>
    </row>
    <row r="258" spans="5:9" x14ac:dyDescent="0.25">
      <c r="E258" s="46"/>
      <c r="F258" s="46"/>
      <c r="G258" s="46"/>
      <c r="H258" s="46"/>
      <c r="I258" s="46"/>
    </row>
    <row r="259" spans="5:9" x14ac:dyDescent="0.25">
      <c r="E259" s="46"/>
      <c r="F259" s="46"/>
      <c r="G259" s="46"/>
      <c r="H259" s="46"/>
      <c r="I259" s="46"/>
    </row>
    <row r="260" spans="5:9" x14ac:dyDescent="0.25">
      <c r="E260" s="46"/>
      <c r="F260" s="46"/>
      <c r="G260" s="46"/>
      <c r="H260" s="46"/>
      <c r="I260" s="46"/>
    </row>
    <row r="261" spans="5:9" x14ac:dyDescent="0.25">
      <c r="E261" s="46"/>
      <c r="F261" s="46"/>
      <c r="G261" s="46"/>
      <c r="H261" s="46"/>
      <c r="I261" s="46"/>
    </row>
    <row r="262" spans="5:9" x14ac:dyDescent="0.25">
      <c r="E262" s="46"/>
      <c r="F262" s="46"/>
      <c r="G262" s="46"/>
      <c r="H262" s="46"/>
      <c r="I262" s="46"/>
    </row>
    <row r="263" spans="5:9" x14ac:dyDescent="0.25">
      <c r="E263" s="46"/>
      <c r="F263" s="46"/>
      <c r="G263" s="46"/>
      <c r="H263" s="46"/>
      <c r="I263" s="46"/>
    </row>
    <row r="264" spans="5:9" x14ac:dyDescent="0.25">
      <c r="E264" s="46"/>
      <c r="F264" s="46"/>
      <c r="G264" s="46"/>
      <c r="H264" s="46"/>
      <c r="I264" s="46"/>
    </row>
    <row r="265" spans="5:9" x14ac:dyDescent="0.25">
      <c r="E265" s="46"/>
      <c r="F265" s="46"/>
      <c r="G265" s="46"/>
      <c r="H265" s="46"/>
      <c r="I265" s="46"/>
    </row>
    <row r="266" spans="5:9" x14ac:dyDescent="0.25">
      <c r="E266" s="46"/>
      <c r="F266" s="46"/>
      <c r="G266" s="46"/>
      <c r="H266" s="46"/>
      <c r="I266" s="46"/>
    </row>
    <row r="267" spans="5:9" x14ac:dyDescent="0.25">
      <c r="E267" s="46"/>
      <c r="F267" s="46"/>
      <c r="G267" s="46"/>
      <c r="H267" s="46"/>
      <c r="I267" s="46"/>
    </row>
    <row r="268" spans="5:9" x14ac:dyDescent="0.25">
      <c r="E268" s="46"/>
      <c r="F268" s="46"/>
      <c r="G268" s="46"/>
      <c r="H268" s="46"/>
      <c r="I268" s="46"/>
    </row>
    <row r="269" spans="5:9" x14ac:dyDescent="0.25">
      <c r="E269" s="46"/>
      <c r="F269" s="46"/>
      <c r="G269" s="46"/>
      <c r="H269" s="46"/>
      <c r="I269" s="46"/>
    </row>
    <row r="270" spans="5:9" x14ac:dyDescent="0.25">
      <c r="E270" s="46"/>
      <c r="F270" s="46"/>
      <c r="G270" s="46"/>
      <c r="H270" s="46"/>
      <c r="I270" s="46"/>
    </row>
    <row r="271" spans="5:9" x14ac:dyDescent="0.25">
      <c r="E271" s="46"/>
      <c r="F271" s="46"/>
      <c r="G271" s="46"/>
      <c r="H271" s="46"/>
      <c r="I271" s="46"/>
    </row>
    <row r="272" spans="5:9" x14ac:dyDescent="0.25">
      <c r="E272" s="46"/>
      <c r="F272" s="46"/>
      <c r="G272" s="46"/>
      <c r="H272" s="46"/>
      <c r="I272" s="46"/>
    </row>
    <row r="273" spans="5:9" x14ac:dyDescent="0.25">
      <c r="E273" s="46"/>
      <c r="F273" s="46"/>
      <c r="G273" s="46"/>
      <c r="H273" s="46"/>
      <c r="I273" s="46"/>
    </row>
  </sheetData>
  <sheetProtection algorithmName="SHA-512" hashValue="IDb24Y7b/158DyimbmLsai7540ztIaDNXRxguXGuKfGeXooJXU4ugbxhVbGM+KdmoMizEzahNelX+S5OsynA8Q==" saltValue="/nOZyNLXPxdkK1yyz8BL7Q==" spinCount="100000" sheet="1" objects="1" scenarios="1"/>
  <phoneticPr fontId="8" type="noConversion"/>
  <conditionalFormatting sqref="G85:H85">
    <cfRule type="expression" dxfId="6" priority="2">
      <formula>IF(G85="û",TRUE,FALSE)</formula>
    </cfRule>
  </conditionalFormatting>
  <conditionalFormatting sqref="I83">
    <cfRule type="expression" dxfId="5" priority="1">
      <formula>IF(I83="û",TRUE,FALSE)</formula>
    </cfRule>
  </conditionalFormatting>
  <printOptions horizontalCentered="1"/>
  <pageMargins left="0.25" right="0.25" top="0.75" bottom="0.5" header="0.5" footer="0.5"/>
  <pageSetup scale="85" fitToWidth="6" orientation="portrait" horizontalDpi="1200" verticalDpi="1200" r:id="rId1"/>
  <headerFooter>
    <oddFooter>&amp;R&amp;A, Year &amp;P</oddFooter>
  </headerFooter>
  <colBreaks count="1" manualBreakCount="1">
    <brk id="22" min="1" max="79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66E30-38AD-419D-913D-3C5733C296C5}">
  <sheetPr codeName="Sheet7">
    <tabColor theme="8" tint="0.59999389629810485"/>
  </sheetPr>
  <dimension ref="A1:BW227"/>
  <sheetViews>
    <sheetView showGridLines="0" showRowColHeaders="0" showZeros="0" zoomScaleNormal="100" zoomScaleSheetLayoutView="85" workbookViewId="0">
      <pane xSplit="3" ySplit="4" topLeftCell="D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8.88671875" defaultRowHeight="12.6" x14ac:dyDescent="0.25"/>
  <cols>
    <col min="1" max="1" width="5.5546875" style="50" customWidth="1"/>
    <col min="2" max="2" width="24.6640625" style="46" customWidth="1"/>
    <col min="3" max="3" width="1.109375" style="48" customWidth="1"/>
    <col min="4" max="4" width="1.109375" style="50" customWidth="1"/>
    <col min="5" max="5" width="7.21875" style="48" customWidth="1"/>
    <col min="6" max="9" width="7.21875" style="48" customWidth="1" collapsed="1"/>
    <col min="10" max="10" width="2.21875" style="47" customWidth="1"/>
    <col min="11" max="21" width="7.77734375" style="48" customWidth="1"/>
    <col min="22" max="22" width="7.77734375" style="81" customWidth="1"/>
    <col min="23" max="33" width="7.77734375" style="48" customWidth="1"/>
    <col min="34" max="34" width="7.77734375" style="81" customWidth="1" collapsed="1"/>
    <col min="35" max="45" width="7.77734375" style="48" customWidth="1"/>
    <col min="46" max="46" width="7.77734375" style="81" customWidth="1" collapsed="1"/>
    <col min="47" max="57" width="7.77734375" style="48" customWidth="1"/>
    <col min="58" max="58" width="7.77734375" style="81" customWidth="1" collapsed="1"/>
    <col min="59" max="69" width="7.77734375" style="48" customWidth="1"/>
    <col min="70" max="70" width="7.77734375" style="81" customWidth="1" collapsed="1"/>
    <col min="71" max="71" width="5.5546875" style="50" customWidth="1" collapsed="1"/>
    <col min="72" max="72" width="19" style="50" bestFit="1" customWidth="1"/>
    <col min="73" max="16384" width="8.88671875" style="50"/>
  </cols>
  <sheetData>
    <row r="1" spans="1:75" s="30" customFormat="1" ht="30" customHeight="1" x14ac:dyDescent="0.25">
      <c r="A1" s="27"/>
      <c r="B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31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31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31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31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31"/>
      <c r="BS1" s="29"/>
      <c r="BT1" s="29"/>
      <c r="BU1" s="29"/>
      <c r="BV1" s="29"/>
    </row>
    <row r="2" spans="1:75" s="30" customFormat="1" ht="6" customHeight="1" x14ac:dyDescent="0.25"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31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31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31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31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31"/>
      <c r="BS2" s="29"/>
      <c r="BT2" s="29"/>
      <c r="BU2" s="29"/>
      <c r="BV2" s="29"/>
    </row>
    <row r="3" spans="1:75" s="34" customFormat="1" ht="18" customHeight="1" x14ac:dyDescent="0.25">
      <c r="A3" s="32"/>
      <c r="B3" s="32"/>
      <c r="C3" s="32"/>
      <c r="E3" s="35" t="s">
        <v>143</v>
      </c>
      <c r="F3" s="36" t="s">
        <v>144</v>
      </c>
      <c r="G3" s="36" t="s">
        <v>145</v>
      </c>
      <c r="H3" s="36" t="s">
        <v>146</v>
      </c>
      <c r="I3" s="37" t="s">
        <v>148</v>
      </c>
      <c r="J3" s="31"/>
      <c r="K3" s="38">
        <v>1</v>
      </c>
      <c r="L3" s="39">
        <v>2</v>
      </c>
      <c r="M3" s="39">
        <v>3</v>
      </c>
      <c r="N3" s="39">
        <v>4</v>
      </c>
      <c r="O3" s="39">
        <v>5</v>
      </c>
      <c r="P3" s="39">
        <v>6</v>
      </c>
      <c r="Q3" s="39">
        <v>7</v>
      </c>
      <c r="R3" s="39">
        <v>8</v>
      </c>
      <c r="S3" s="39">
        <v>9</v>
      </c>
      <c r="T3" s="39">
        <v>10</v>
      </c>
      <c r="U3" s="40">
        <v>11</v>
      </c>
      <c r="V3" s="41">
        <v>12</v>
      </c>
      <c r="W3" s="38">
        <v>13</v>
      </c>
      <c r="X3" s="39">
        <v>14</v>
      </c>
      <c r="Y3" s="39">
        <v>15</v>
      </c>
      <c r="Z3" s="39">
        <v>16</v>
      </c>
      <c r="AA3" s="39">
        <v>17</v>
      </c>
      <c r="AB3" s="39">
        <v>18</v>
      </c>
      <c r="AC3" s="39">
        <v>19</v>
      </c>
      <c r="AD3" s="39">
        <v>20</v>
      </c>
      <c r="AE3" s="39">
        <v>21</v>
      </c>
      <c r="AF3" s="39">
        <v>22</v>
      </c>
      <c r="AG3" s="39">
        <v>23</v>
      </c>
      <c r="AH3" s="41">
        <v>24</v>
      </c>
      <c r="AI3" s="38">
        <v>25</v>
      </c>
      <c r="AJ3" s="39">
        <v>26</v>
      </c>
      <c r="AK3" s="39">
        <v>27</v>
      </c>
      <c r="AL3" s="39">
        <v>28</v>
      </c>
      <c r="AM3" s="39">
        <v>29</v>
      </c>
      <c r="AN3" s="39">
        <v>30</v>
      </c>
      <c r="AO3" s="39">
        <v>31</v>
      </c>
      <c r="AP3" s="39">
        <v>32</v>
      </c>
      <c r="AQ3" s="39">
        <v>33</v>
      </c>
      <c r="AR3" s="39">
        <v>34</v>
      </c>
      <c r="AS3" s="39">
        <v>35</v>
      </c>
      <c r="AT3" s="41">
        <v>36</v>
      </c>
      <c r="AU3" s="38">
        <v>37</v>
      </c>
      <c r="AV3" s="39">
        <v>38</v>
      </c>
      <c r="AW3" s="39">
        <v>39</v>
      </c>
      <c r="AX3" s="39">
        <v>40</v>
      </c>
      <c r="AY3" s="39">
        <v>41</v>
      </c>
      <c r="AZ3" s="39">
        <v>42</v>
      </c>
      <c r="BA3" s="39">
        <v>43</v>
      </c>
      <c r="BB3" s="39">
        <v>44</v>
      </c>
      <c r="BC3" s="39">
        <v>45</v>
      </c>
      <c r="BD3" s="39">
        <v>46</v>
      </c>
      <c r="BE3" s="39">
        <v>47</v>
      </c>
      <c r="BF3" s="41">
        <v>48</v>
      </c>
      <c r="BG3" s="38">
        <v>49</v>
      </c>
      <c r="BH3" s="39">
        <v>50</v>
      </c>
      <c r="BI3" s="39">
        <v>51</v>
      </c>
      <c r="BJ3" s="39">
        <v>52</v>
      </c>
      <c r="BK3" s="39">
        <v>53</v>
      </c>
      <c r="BL3" s="39">
        <v>54</v>
      </c>
      <c r="BM3" s="39">
        <v>55</v>
      </c>
      <c r="BN3" s="39">
        <v>56</v>
      </c>
      <c r="BO3" s="39">
        <v>57</v>
      </c>
      <c r="BP3" s="39">
        <v>58</v>
      </c>
      <c r="BQ3" s="39">
        <v>59</v>
      </c>
      <c r="BR3" s="41">
        <v>60</v>
      </c>
      <c r="BS3" s="42"/>
      <c r="BT3" s="43"/>
      <c r="BV3" s="42"/>
      <c r="BW3" s="42"/>
    </row>
    <row r="4" spans="1:75" s="46" customFormat="1" x14ac:dyDescent="0.25">
      <c r="B4" s="286" t="s">
        <v>175</v>
      </c>
      <c r="E4" s="47"/>
      <c r="F4" s="47"/>
      <c r="G4" s="47"/>
      <c r="H4" s="47"/>
      <c r="I4" s="47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9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9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9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9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9"/>
      <c r="BS4" s="50"/>
      <c r="BU4" s="47"/>
    </row>
    <row r="5" spans="1:75" s="46" customFormat="1" ht="3.6" customHeight="1" x14ac:dyDescent="0.25">
      <c r="E5" s="47"/>
      <c r="F5" s="47"/>
      <c r="G5" s="47"/>
      <c r="H5" s="47"/>
      <c r="I5" s="47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9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9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9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9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9"/>
      <c r="BS5" s="50"/>
      <c r="BU5" s="47"/>
    </row>
    <row r="6" spans="1:75" s="46" customFormat="1" x14ac:dyDescent="0.25">
      <c r="B6" s="52" t="s">
        <v>3</v>
      </c>
      <c r="E6" s="53">
        <f>V6</f>
        <v>475.01095833333233</v>
      </c>
      <c r="F6" s="53">
        <f>AH6</f>
        <v>206.85977117645234</v>
      </c>
      <c r="G6" s="53">
        <f>AT6</f>
        <v>100</v>
      </c>
      <c r="H6" s="53">
        <f>BF6</f>
        <v>100</v>
      </c>
      <c r="I6" s="53">
        <f>BR6</f>
        <v>100</v>
      </c>
      <c r="J6" s="48"/>
      <c r="K6" s="236">
        <f>LoC!K45</f>
        <v>591.97500000000014</v>
      </c>
      <c r="L6" s="237">
        <f>LoC!L45</f>
        <v>506.78333333333342</v>
      </c>
      <c r="M6" s="237">
        <f>LoC!M45</f>
        <v>328.59166666666664</v>
      </c>
      <c r="N6" s="237">
        <f>LoC!N45</f>
        <v>279.56666666666655</v>
      </c>
      <c r="O6" s="237">
        <f>LoC!O45</f>
        <v>230.54166666666646</v>
      </c>
      <c r="P6" s="237">
        <f>LoC!P45</f>
        <v>362.34999999999974</v>
      </c>
      <c r="Q6" s="237">
        <f>LoC!Q45</f>
        <v>319.15833333333296</v>
      </c>
      <c r="R6" s="237">
        <f>LoC!R45</f>
        <v>271.96666666666619</v>
      </c>
      <c r="S6" s="237">
        <f>LoC!S45</f>
        <v>190.37499999999937</v>
      </c>
      <c r="T6" s="237">
        <f>LoC!T45</f>
        <v>118.78333333333256</v>
      </c>
      <c r="U6" s="237">
        <f>LoC!U45</f>
        <v>100</v>
      </c>
      <c r="V6" s="238">
        <f>LoC!V45</f>
        <v>475.01095833333233</v>
      </c>
      <c r="W6" s="236">
        <f>LoC!W45</f>
        <v>420.89733124999896</v>
      </c>
      <c r="X6" s="237">
        <f>LoC!X45</f>
        <v>370.17069895833225</v>
      </c>
      <c r="Y6" s="237">
        <f>LoC!Y45</f>
        <v>320.07434791666543</v>
      </c>
      <c r="Z6" s="237">
        <f>LoC!Z45</f>
        <v>264.08304374999869</v>
      </c>
      <c r="AA6" s="237">
        <f>LoC!AA45</f>
        <v>208.09173958333196</v>
      </c>
      <c r="AB6" s="237">
        <f>LoC!AB45</f>
        <v>152.10043541666522</v>
      </c>
      <c r="AC6" s="237">
        <f>LoC!AC45</f>
        <v>100</v>
      </c>
      <c r="AD6" s="237">
        <f>LoC!AD45</f>
        <v>100</v>
      </c>
      <c r="AE6" s="237">
        <f>LoC!AE45</f>
        <v>100</v>
      </c>
      <c r="AF6" s="237">
        <f>LoC!AF45</f>
        <v>100</v>
      </c>
      <c r="AG6" s="237">
        <f>LoC!AG45</f>
        <v>100</v>
      </c>
      <c r="AH6" s="238">
        <f>LoC!AH45</f>
        <v>206.85977117645234</v>
      </c>
      <c r="AI6" s="236">
        <f>LoC!AI45</f>
        <v>145.36553915150444</v>
      </c>
      <c r="AJ6" s="237">
        <f>LoC!AJ45</f>
        <v>100</v>
      </c>
      <c r="AK6" s="237">
        <f>LoC!AK45</f>
        <v>100</v>
      </c>
      <c r="AL6" s="237">
        <f>LoC!AL45</f>
        <v>100</v>
      </c>
      <c r="AM6" s="237">
        <f>LoC!AM45</f>
        <v>100</v>
      </c>
      <c r="AN6" s="237">
        <f>LoC!AN45</f>
        <v>302.07220456418509</v>
      </c>
      <c r="AO6" s="237">
        <f>LoC!AO45</f>
        <v>242.8679639863725</v>
      </c>
      <c r="AP6" s="237">
        <f>LoC!AP45</f>
        <v>183.66372340855992</v>
      </c>
      <c r="AQ6" s="237">
        <f>LoC!AQ45</f>
        <v>124.45948283074733</v>
      </c>
      <c r="AR6" s="237">
        <f>LoC!AR45</f>
        <v>100</v>
      </c>
      <c r="AS6" s="237">
        <f>LoC!AS45</f>
        <v>100</v>
      </c>
      <c r="AT6" s="238">
        <f>LoC!AT45</f>
        <v>100</v>
      </c>
      <c r="AU6" s="236">
        <f>LoC!AU45</f>
        <v>100</v>
      </c>
      <c r="AV6" s="237">
        <f>LoC!AV45</f>
        <v>100</v>
      </c>
      <c r="AW6" s="237">
        <f>LoC!AW45</f>
        <v>100</v>
      </c>
      <c r="AX6" s="237">
        <f>LoC!AX45</f>
        <v>100</v>
      </c>
      <c r="AY6" s="237">
        <f>LoC!AY45</f>
        <v>100</v>
      </c>
      <c r="AZ6" s="237">
        <f>LoC!AZ45</f>
        <v>100</v>
      </c>
      <c r="BA6" s="237">
        <f>LoC!BA45</f>
        <v>100</v>
      </c>
      <c r="BB6" s="237">
        <f>LoC!BB45</f>
        <v>100</v>
      </c>
      <c r="BC6" s="237">
        <f>LoC!BC45</f>
        <v>100</v>
      </c>
      <c r="BD6" s="237">
        <f>LoC!BD45</f>
        <v>100</v>
      </c>
      <c r="BE6" s="237">
        <f>LoC!BE45</f>
        <v>100</v>
      </c>
      <c r="BF6" s="238">
        <f>LoC!BF45</f>
        <v>100</v>
      </c>
      <c r="BG6" s="236">
        <f>LoC!BG45</f>
        <v>100</v>
      </c>
      <c r="BH6" s="237">
        <f>LoC!BH45</f>
        <v>100</v>
      </c>
      <c r="BI6" s="237">
        <f>LoC!BI45</f>
        <v>100</v>
      </c>
      <c r="BJ6" s="237">
        <f>LoC!BJ45</f>
        <v>100</v>
      </c>
      <c r="BK6" s="237">
        <f>LoC!BK45</f>
        <v>100</v>
      </c>
      <c r="BL6" s="237">
        <f>LoC!BL45</f>
        <v>100</v>
      </c>
      <c r="BM6" s="237">
        <f>LoC!BM45</f>
        <v>100</v>
      </c>
      <c r="BN6" s="237">
        <f>LoC!BN45</f>
        <v>100</v>
      </c>
      <c r="BO6" s="237">
        <f>LoC!BO45</f>
        <v>100</v>
      </c>
      <c r="BP6" s="237">
        <f>LoC!BP45</f>
        <v>100</v>
      </c>
      <c r="BQ6" s="237">
        <f>LoC!BQ45</f>
        <v>100</v>
      </c>
      <c r="BR6" s="238">
        <f>LoC!BR45</f>
        <v>100</v>
      </c>
      <c r="BT6" s="57"/>
      <c r="BU6" s="57"/>
    </row>
    <row r="7" spans="1:75" s="46" customFormat="1" x14ac:dyDescent="0.25">
      <c r="B7" s="58" t="s">
        <v>4</v>
      </c>
      <c r="E7" s="59">
        <f>V7</f>
        <v>562.50000000000034</v>
      </c>
      <c r="F7" s="59">
        <f>AH7</f>
        <v>576.81900000000041</v>
      </c>
      <c r="G7" s="59">
        <f>AT7</f>
        <v>591.52956333750058</v>
      </c>
      <c r="H7" s="59">
        <f>BF7</f>
        <v>606.64302996278411</v>
      </c>
      <c r="I7" s="59">
        <f>BR7</f>
        <v>622.17108346526629</v>
      </c>
      <c r="J7" s="48"/>
      <c r="K7" s="60">
        <f>LoC!K20</f>
        <v>395.83333333333337</v>
      </c>
      <c r="L7" s="61">
        <f>LoC!L20</f>
        <v>541.66666666666674</v>
      </c>
      <c r="M7" s="61">
        <f>LoC!M20</f>
        <v>562.50000000000023</v>
      </c>
      <c r="N7" s="61">
        <f>LoC!N20</f>
        <v>562.50000000000034</v>
      </c>
      <c r="O7" s="61">
        <f>LoC!O20</f>
        <v>562.50000000000034</v>
      </c>
      <c r="P7" s="61">
        <f>LoC!P20</f>
        <v>562.50000000000034</v>
      </c>
      <c r="Q7" s="61">
        <f>LoC!Q20</f>
        <v>562.50000000000034</v>
      </c>
      <c r="R7" s="61">
        <f>LoC!R20</f>
        <v>562.50000000000034</v>
      </c>
      <c r="S7" s="61">
        <f>LoC!S20</f>
        <v>562.50000000000034</v>
      </c>
      <c r="T7" s="61">
        <f>LoC!T20</f>
        <v>562.50000000000034</v>
      </c>
      <c r="U7" s="61">
        <f>LoC!U20</f>
        <v>562.50000000000034</v>
      </c>
      <c r="V7" s="301">
        <f>LoC!V20</f>
        <v>562.50000000000034</v>
      </c>
      <c r="W7" s="60">
        <f>LoC!W20</f>
        <v>572.57633333333365</v>
      </c>
      <c r="X7" s="61">
        <f>LoC!X20</f>
        <v>576.28866666666704</v>
      </c>
      <c r="Y7" s="61">
        <f>LoC!Y20</f>
        <v>576.81900000000041</v>
      </c>
      <c r="Z7" s="61">
        <f>LoC!Z20</f>
        <v>576.81900000000041</v>
      </c>
      <c r="AA7" s="61">
        <f>LoC!AA20</f>
        <v>576.81900000000041</v>
      </c>
      <c r="AB7" s="61">
        <f>LoC!AB20</f>
        <v>576.81900000000041</v>
      </c>
      <c r="AC7" s="61">
        <f>LoC!AC20</f>
        <v>576.81900000000041</v>
      </c>
      <c r="AD7" s="61">
        <f>LoC!AD20</f>
        <v>576.81900000000041</v>
      </c>
      <c r="AE7" s="61">
        <f>LoC!AE20</f>
        <v>576.81900000000041</v>
      </c>
      <c r="AF7" s="61">
        <f>LoC!AF20</f>
        <v>576.81900000000041</v>
      </c>
      <c r="AG7" s="61">
        <f>LoC!AG20</f>
        <v>576.81900000000041</v>
      </c>
      <c r="AH7" s="301">
        <f>LoC!AH20</f>
        <v>576.81900000000041</v>
      </c>
      <c r="AI7" s="60">
        <f>LoC!AI20</f>
        <v>587.17087790416713</v>
      </c>
      <c r="AJ7" s="61">
        <f>LoC!AJ20</f>
        <v>590.98472765833378</v>
      </c>
      <c r="AK7" s="61">
        <f>LoC!AK20</f>
        <v>591.52956333750058</v>
      </c>
      <c r="AL7" s="61">
        <f>LoC!AL20</f>
        <v>591.52956333750058</v>
      </c>
      <c r="AM7" s="61">
        <f>LoC!AM20</f>
        <v>591.52956333750058</v>
      </c>
      <c r="AN7" s="61">
        <f>LoC!AN20</f>
        <v>591.52956333750058</v>
      </c>
      <c r="AO7" s="61">
        <f>LoC!AO20</f>
        <v>591.52956333750058</v>
      </c>
      <c r="AP7" s="61">
        <f>LoC!AP20</f>
        <v>591.52956333750058</v>
      </c>
      <c r="AQ7" s="61">
        <f>LoC!AQ20</f>
        <v>591.52956333750058</v>
      </c>
      <c r="AR7" s="61">
        <f>LoC!AR20</f>
        <v>591.52956333750058</v>
      </c>
      <c r="AS7" s="61">
        <f>LoC!AS20</f>
        <v>591.52956333750058</v>
      </c>
      <c r="AT7" s="301">
        <f>LoC!AT20</f>
        <v>591.52956333750058</v>
      </c>
      <c r="AU7" s="60">
        <f>LoC!AU20</f>
        <v>602.16496577751479</v>
      </c>
      <c r="AV7" s="61">
        <f>LoC!AV20</f>
        <v>606.08327193962521</v>
      </c>
      <c r="AW7" s="61">
        <f>LoC!AW20</f>
        <v>606.643029962784</v>
      </c>
      <c r="AX7" s="61">
        <f>LoC!AX20</f>
        <v>606.64302996278411</v>
      </c>
      <c r="AY7" s="61">
        <f>LoC!AY20</f>
        <v>606.64302996278411</v>
      </c>
      <c r="AZ7" s="61">
        <f>LoC!AZ20</f>
        <v>606.64302996278411</v>
      </c>
      <c r="BA7" s="61">
        <f>LoC!BA20</f>
        <v>606.64302996278411</v>
      </c>
      <c r="BB7" s="61">
        <f>LoC!BB20</f>
        <v>606.64302996278411</v>
      </c>
      <c r="BC7" s="61">
        <f>LoC!BC20</f>
        <v>606.64302996278411</v>
      </c>
      <c r="BD7" s="61">
        <f>LoC!BD20</f>
        <v>606.64302996278411</v>
      </c>
      <c r="BE7" s="61">
        <f>LoC!BE20</f>
        <v>606.64302996278411</v>
      </c>
      <c r="BF7" s="301">
        <f>LoC!BF20</f>
        <v>606.64302996278411</v>
      </c>
      <c r="BG7" s="60">
        <f>LoC!BG20</f>
        <v>617.57017872379004</v>
      </c>
      <c r="BH7" s="61">
        <f>LoC!BH20</f>
        <v>621.59597037258175</v>
      </c>
      <c r="BI7" s="61">
        <f>LoC!BI20</f>
        <v>622.17108346526629</v>
      </c>
      <c r="BJ7" s="61">
        <f>LoC!BJ20</f>
        <v>622.17108346526629</v>
      </c>
      <c r="BK7" s="61">
        <f>LoC!BK20</f>
        <v>622.17108346526629</v>
      </c>
      <c r="BL7" s="61">
        <f>LoC!BL20</f>
        <v>622.17108346526629</v>
      </c>
      <c r="BM7" s="61">
        <f>LoC!BM20</f>
        <v>622.17108346526629</v>
      </c>
      <c r="BN7" s="61">
        <f>LoC!BN20</f>
        <v>622.17108346526629</v>
      </c>
      <c r="BO7" s="61">
        <f>LoC!BO20</f>
        <v>622.17108346526629</v>
      </c>
      <c r="BP7" s="61">
        <f>LoC!BP20</f>
        <v>622.17108346526629</v>
      </c>
      <c r="BQ7" s="61">
        <f>LoC!BQ20</f>
        <v>622.17108346526629</v>
      </c>
      <c r="BR7" s="301">
        <f>LoC!BR20</f>
        <v>622.17108346526629</v>
      </c>
    </row>
    <row r="8" spans="1:75" s="46" customFormat="1" x14ac:dyDescent="0.25">
      <c r="B8" s="63" t="s">
        <v>10</v>
      </c>
      <c r="E8" s="64">
        <f>V8</f>
        <v>66.666666666666671</v>
      </c>
      <c r="F8" s="64">
        <f>AH8</f>
        <v>68.367812499999999</v>
      </c>
      <c r="G8" s="64">
        <f>AT8</f>
        <v>70.114065773437503</v>
      </c>
      <c r="H8" s="64">
        <f>BF8</f>
        <v>71.906662918351728</v>
      </c>
      <c r="I8" s="64">
        <f>BR8</f>
        <v>73.746875180640401</v>
      </c>
      <c r="J8" s="48"/>
      <c r="K8" s="65">
        <f>InventoryPct*Income!K39</f>
        <v>66.666666666666671</v>
      </c>
      <c r="L8" s="66">
        <f>InventoryPct*Income!L39</f>
        <v>66.666666666666671</v>
      </c>
      <c r="M8" s="66">
        <f>InventoryPct*Income!M39</f>
        <v>66.666666666666671</v>
      </c>
      <c r="N8" s="66">
        <f>InventoryPct*Income!N39</f>
        <v>66.666666666666671</v>
      </c>
      <c r="O8" s="66">
        <f>InventoryPct*Income!O39</f>
        <v>66.666666666666671</v>
      </c>
      <c r="P8" s="66">
        <f>InventoryPct*Income!P39</f>
        <v>66.666666666666671</v>
      </c>
      <c r="Q8" s="66">
        <f>InventoryPct*Income!Q39</f>
        <v>66.666666666666671</v>
      </c>
      <c r="R8" s="66">
        <f>InventoryPct*Income!R39</f>
        <v>66.666666666666671</v>
      </c>
      <c r="S8" s="66">
        <f>InventoryPct*Income!S39</f>
        <v>66.666666666666671</v>
      </c>
      <c r="T8" s="66">
        <f>InventoryPct*Income!T39</f>
        <v>66.666666666666671</v>
      </c>
      <c r="U8" s="66">
        <f>InventoryPct*Income!U39</f>
        <v>66.666666666666671</v>
      </c>
      <c r="V8" s="302">
        <f>InventoryPct*Income!V39</f>
        <v>66.666666666666671</v>
      </c>
      <c r="W8" s="65">
        <f>InventoryPct*Income!W39</f>
        <v>68.367812499999999</v>
      </c>
      <c r="X8" s="66">
        <f>InventoryPct*Income!X39</f>
        <v>68.367812499999999</v>
      </c>
      <c r="Y8" s="66">
        <f>InventoryPct*Income!Y39</f>
        <v>68.367812499999999</v>
      </c>
      <c r="Z8" s="66">
        <f>InventoryPct*Income!Z39</f>
        <v>68.367812499999999</v>
      </c>
      <c r="AA8" s="66">
        <f>InventoryPct*Income!AA39</f>
        <v>68.367812499999999</v>
      </c>
      <c r="AB8" s="66">
        <f>InventoryPct*Income!AB39</f>
        <v>68.367812499999999</v>
      </c>
      <c r="AC8" s="66">
        <f>InventoryPct*Income!AC39</f>
        <v>68.367812499999999</v>
      </c>
      <c r="AD8" s="66">
        <f>InventoryPct*Income!AD39</f>
        <v>68.367812499999999</v>
      </c>
      <c r="AE8" s="66">
        <f>InventoryPct*Income!AE39</f>
        <v>68.367812499999999</v>
      </c>
      <c r="AF8" s="66">
        <f>InventoryPct*Income!AF39</f>
        <v>68.367812499999999</v>
      </c>
      <c r="AG8" s="66">
        <f>InventoryPct*Income!AG39</f>
        <v>68.367812499999999</v>
      </c>
      <c r="AH8" s="302">
        <f>InventoryPct*Income!AH39</f>
        <v>68.367812499999999</v>
      </c>
      <c r="AI8" s="65">
        <f>InventoryPct*Income!AI39</f>
        <v>70.114065773437503</v>
      </c>
      <c r="AJ8" s="66">
        <f>InventoryPct*Income!AJ39</f>
        <v>70.114065773437503</v>
      </c>
      <c r="AK8" s="66">
        <f>InventoryPct*Income!AK39</f>
        <v>70.114065773437503</v>
      </c>
      <c r="AL8" s="66">
        <f>InventoryPct*Income!AL39</f>
        <v>70.114065773437503</v>
      </c>
      <c r="AM8" s="66">
        <f>InventoryPct*Income!AM39</f>
        <v>70.114065773437503</v>
      </c>
      <c r="AN8" s="66">
        <f>InventoryPct*Income!AN39</f>
        <v>70.114065773437503</v>
      </c>
      <c r="AO8" s="66">
        <f>InventoryPct*Income!AO39</f>
        <v>70.114065773437503</v>
      </c>
      <c r="AP8" s="66">
        <f>InventoryPct*Income!AP39</f>
        <v>70.114065773437503</v>
      </c>
      <c r="AQ8" s="66">
        <f>InventoryPct*Income!AQ39</f>
        <v>70.114065773437503</v>
      </c>
      <c r="AR8" s="66">
        <f>InventoryPct*Income!AR39</f>
        <v>70.114065773437503</v>
      </c>
      <c r="AS8" s="66">
        <f>InventoryPct*Income!AS39</f>
        <v>70.114065773437503</v>
      </c>
      <c r="AT8" s="302">
        <f>InventoryPct*Income!AT39</f>
        <v>70.114065773437503</v>
      </c>
      <c r="AU8" s="65">
        <f>InventoryPct*Income!AU39</f>
        <v>71.906662918351728</v>
      </c>
      <c r="AV8" s="66">
        <f>InventoryPct*Income!AV39</f>
        <v>71.906662918351728</v>
      </c>
      <c r="AW8" s="66">
        <f>InventoryPct*Income!AW39</f>
        <v>71.906662918351728</v>
      </c>
      <c r="AX8" s="66">
        <f>InventoryPct*Income!AX39</f>
        <v>71.906662918351728</v>
      </c>
      <c r="AY8" s="66">
        <f>InventoryPct*Income!AY39</f>
        <v>71.906662918351728</v>
      </c>
      <c r="AZ8" s="66">
        <f>InventoryPct*Income!AZ39</f>
        <v>71.906662918351728</v>
      </c>
      <c r="BA8" s="66">
        <f>InventoryPct*Income!BA39</f>
        <v>71.906662918351728</v>
      </c>
      <c r="BB8" s="66">
        <f>InventoryPct*Income!BB39</f>
        <v>71.906662918351728</v>
      </c>
      <c r="BC8" s="66">
        <f>InventoryPct*Income!BC39</f>
        <v>71.906662918351728</v>
      </c>
      <c r="BD8" s="66">
        <f>InventoryPct*Income!BD39</f>
        <v>71.906662918351728</v>
      </c>
      <c r="BE8" s="66">
        <f>InventoryPct*Income!BE39</f>
        <v>71.906662918351728</v>
      </c>
      <c r="BF8" s="302">
        <f>InventoryPct*Income!BF39</f>
        <v>71.906662918351728</v>
      </c>
      <c r="BG8" s="65">
        <f>InventoryPct*Income!BG39</f>
        <v>73.746875180640401</v>
      </c>
      <c r="BH8" s="66">
        <f>InventoryPct*Income!BH39</f>
        <v>73.746875180640401</v>
      </c>
      <c r="BI8" s="66">
        <f>InventoryPct*Income!BI39</f>
        <v>73.746875180640401</v>
      </c>
      <c r="BJ8" s="66">
        <f>InventoryPct*Income!BJ39</f>
        <v>73.746875180640401</v>
      </c>
      <c r="BK8" s="66">
        <f>InventoryPct*Income!BK39</f>
        <v>73.746875180640401</v>
      </c>
      <c r="BL8" s="66">
        <f>InventoryPct*Income!BL39</f>
        <v>73.746875180640401</v>
      </c>
      <c r="BM8" s="66">
        <f>InventoryPct*Income!BM39</f>
        <v>73.746875180640401</v>
      </c>
      <c r="BN8" s="66">
        <f>InventoryPct*Income!BN39</f>
        <v>73.746875180640401</v>
      </c>
      <c r="BO8" s="66">
        <f>InventoryPct*Income!BO39</f>
        <v>73.746875180640401</v>
      </c>
      <c r="BP8" s="66">
        <f>InventoryPct*Income!BP39</f>
        <v>73.746875180640401</v>
      </c>
      <c r="BQ8" s="66">
        <f>InventoryPct*Income!BQ39</f>
        <v>73.746875180640401</v>
      </c>
      <c r="BR8" s="302">
        <f>InventoryPct*Income!BR39</f>
        <v>73.746875180640401</v>
      </c>
      <c r="BT8" s="303"/>
      <c r="BU8" s="50"/>
    </row>
    <row r="9" spans="1:75" s="46" customFormat="1" x14ac:dyDescent="0.25">
      <c r="B9" s="98" t="s">
        <v>35</v>
      </c>
      <c r="E9" s="68">
        <f>SUM(E6:E8)</f>
        <v>1104.1776249999994</v>
      </c>
      <c r="F9" s="68">
        <f>SUM(F6:F8)</f>
        <v>852.04658367645277</v>
      </c>
      <c r="G9" s="68">
        <f>SUM(G6:G8)</f>
        <v>761.64362911093804</v>
      </c>
      <c r="H9" s="68">
        <f>SUM(H6:H8)</f>
        <v>778.5496928811358</v>
      </c>
      <c r="I9" s="68">
        <f>SUM(I6:I8)</f>
        <v>795.91795864590665</v>
      </c>
      <c r="J9" s="48"/>
      <c r="K9" s="46">
        <f>SUM(K6:K8)</f>
        <v>1054.4750000000001</v>
      </c>
      <c r="L9" s="46">
        <f t="shared" ref="L9:AJ9" si="0">SUM(L6:L8)</f>
        <v>1115.116666666667</v>
      </c>
      <c r="M9" s="46">
        <f t="shared" si="0"/>
        <v>957.75833333333355</v>
      </c>
      <c r="N9" s="46">
        <f t="shared" si="0"/>
        <v>908.73333333333346</v>
      </c>
      <c r="O9" s="46">
        <f t="shared" si="0"/>
        <v>859.70833333333337</v>
      </c>
      <c r="P9" s="46">
        <f t="shared" si="0"/>
        <v>991.51666666666677</v>
      </c>
      <c r="Q9" s="46">
        <f t="shared" si="0"/>
        <v>948.32499999999993</v>
      </c>
      <c r="R9" s="46">
        <f t="shared" si="0"/>
        <v>901.1333333333331</v>
      </c>
      <c r="S9" s="46">
        <f t="shared" si="0"/>
        <v>819.5416666666664</v>
      </c>
      <c r="T9" s="46">
        <f t="shared" si="0"/>
        <v>747.94999999999948</v>
      </c>
      <c r="U9" s="46">
        <f t="shared" si="0"/>
        <v>729.16666666666697</v>
      </c>
      <c r="V9" s="68">
        <f t="shared" si="0"/>
        <v>1104.1776249999994</v>
      </c>
      <c r="W9" s="46">
        <f t="shared" si="0"/>
        <v>1061.8414770833326</v>
      </c>
      <c r="X9" s="46">
        <f t="shared" si="0"/>
        <v>1014.8271781249993</v>
      </c>
      <c r="Y9" s="46">
        <f t="shared" si="0"/>
        <v>965.2611604166658</v>
      </c>
      <c r="Z9" s="46">
        <f t="shared" si="0"/>
        <v>909.26985624999918</v>
      </c>
      <c r="AA9" s="46">
        <f t="shared" si="0"/>
        <v>853.27855208333233</v>
      </c>
      <c r="AB9" s="46">
        <f t="shared" si="0"/>
        <v>797.28724791666571</v>
      </c>
      <c r="AC9" s="46">
        <f t="shared" si="0"/>
        <v>745.18681250000043</v>
      </c>
      <c r="AD9" s="46">
        <f t="shared" si="0"/>
        <v>745.18681250000043</v>
      </c>
      <c r="AE9" s="46">
        <f t="shared" si="0"/>
        <v>745.18681250000043</v>
      </c>
      <c r="AF9" s="46">
        <f t="shared" si="0"/>
        <v>745.18681250000043</v>
      </c>
      <c r="AG9" s="46">
        <f t="shared" si="0"/>
        <v>745.18681250000043</v>
      </c>
      <c r="AH9" s="68">
        <f t="shared" si="0"/>
        <v>852.04658367645277</v>
      </c>
      <c r="AI9" s="46">
        <f t="shared" si="0"/>
        <v>802.65048282910902</v>
      </c>
      <c r="AJ9" s="46">
        <f t="shared" si="0"/>
        <v>761.09879343177124</v>
      </c>
      <c r="AK9" s="46">
        <f>SUM(AK6:AK8)</f>
        <v>761.64362911093804</v>
      </c>
      <c r="AL9" s="46">
        <f>SUM(AL6:AL8)</f>
        <v>761.64362911093804</v>
      </c>
      <c r="AM9" s="46">
        <f>SUM(AM6:AM8)</f>
        <v>761.64362911093804</v>
      </c>
      <c r="AN9" s="46">
        <f t="shared" ref="AN9:BQ9" si="1">SUM(AN6:AN8)</f>
        <v>963.71583367512312</v>
      </c>
      <c r="AO9" s="46">
        <f t="shared" si="1"/>
        <v>904.51159309731054</v>
      </c>
      <c r="AP9" s="46">
        <f t="shared" si="1"/>
        <v>845.30735251949795</v>
      </c>
      <c r="AQ9" s="46">
        <f t="shared" si="1"/>
        <v>786.10311194168537</v>
      </c>
      <c r="AR9" s="46">
        <f t="shared" si="1"/>
        <v>761.64362911093804</v>
      </c>
      <c r="AS9" s="46">
        <f t="shared" si="1"/>
        <v>761.64362911093804</v>
      </c>
      <c r="AT9" s="68">
        <f t="shared" si="1"/>
        <v>761.64362911093804</v>
      </c>
      <c r="AU9" s="46">
        <f t="shared" si="1"/>
        <v>774.07162869586648</v>
      </c>
      <c r="AV9" s="46">
        <f t="shared" si="1"/>
        <v>777.98993485797689</v>
      </c>
      <c r="AW9" s="46">
        <f t="shared" si="1"/>
        <v>778.54969288113568</v>
      </c>
      <c r="AX9" s="46">
        <f t="shared" si="1"/>
        <v>778.5496928811358</v>
      </c>
      <c r="AY9" s="46">
        <f t="shared" si="1"/>
        <v>778.5496928811358</v>
      </c>
      <c r="AZ9" s="46">
        <f t="shared" si="1"/>
        <v>778.5496928811358</v>
      </c>
      <c r="BA9" s="46">
        <f t="shared" si="1"/>
        <v>778.5496928811358</v>
      </c>
      <c r="BB9" s="46">
        <f t="shared" si="1"/>
        <v>778.5496928811358</v>
      </c>
      <c r="BC9" s="46">
        <f t="shared" si="1"/>
        <v>778.5496928811358</v>
      </c>
      <c r="BD9" s="46">
        <f t="shared" si="1"/>
        <v>778.5496928811358</v>
      </c>
      <c r="BE9" s="46">
        <f t="shared" si="1"/>
        <v>778.5496928811358</v>
      </c>
      <c r="BF9" s="68">
        <f t="shared" si="1"/>
        <v>778.5496928811358</v>
      </c>
      <c r="BG9" s="46">
        <f t="shared" si="1"/>
        <v>791.3170539044304</v>
      </c>
      <c r="BH9" s="46">
        <f t="shared" si="1"/>
        <v>795.34284555322211</v>
      </c>
      <c r="BI9" s="46">
        <f t="shared" si="1"/>
        <v>795.91795864590665</v>
      </c>
      <c r="BJ9" s="46">
        <f t="shared" si="1"/>
        <v>795.91795864590665</v>
      </c>
      <c r="BK9" s="46">
        <f t="shared" si="1"/>
        <v>795.91795864590665</v>
      </c>
      <c r="BL9" s="46">
        <f t="shared" si="1"/>
        <v>795.91795864590665</v>
      </c>
      <c r="BM9" s="46">
        <f t="shared" si="1"/>
        <v>795.91795864590665</v>
      </c>
      <c r="BN9" s="46">
        <f t="shared" si="1"/>
        <v>795.91795864590665</v>
      </c>
      <c r="BO9" s="46">
        <f t="shared" si="1"/>
        <v>795.91795864590665</v>
      </c>
      <c r="BP9" s="46">
        <f t="shared" si="1"/>
        <v>795.91795864590665</v>
      </c>
      <c r="BQ9" s="46">
        <f t="shared" si="1"/>
        <v>795.91795864590665</v>
      </c>
      <c r="BR9" s="68">
        <f>SUM(BR6:BR8)</f>
        <v>795.91795864590665</v>
      </c>
      <c r="BU9" s="50"/>
    </row>
    <row r="10" spans="1:75" s="46" customFormat="1" ht="6" customHeight="1" x14ac:dyDescent="0.25">
      <c r="E10" s="50"/>
      <c r="F10" s="50"/>
      <c r="G10" s="50"/>
      <c r="H10" s="50"/>
      <c r="I10" s="50"/>
      <c r="J10" s="48"/>
      <c r="V10" s="50"/>
      <c r="AH10" s="50"/>
      <c r="AT10" s="50"/>
      <c r="BF10" s="50"/>
      <c r="BR10" s="50"/>
      <c r="BT10" s="50"/>
      <c r="BU10" s="50"/>
      <c r="BV10" s="50"/>
    </row>
    <row r="11" spans="1:75" s="46" customFormat="1" x14ac:dyDescent="0.25">
      <c r="B11" s="52" t="str">
        <f>CapEx!B6</f>
        <v>Property</v>
      </c>
      <c r="E11" s="53">
        <f t="shared" ref="E11:E24" si="2">V11</f>
        <v>25</v>
      </c>
      <c r="F11" s="53">
        <f t="shared" ref="F11:F24" si="3">AH11</f>
        <v>25</v>
      </c>
      <c r="G11" s="53">
        <f t="shared" ref="G11:G24" si="4">AT11</f>
        <v>25</v>
      </c>
      <c r="H11" s="53">
        <f t="shared" ref="H11:H24" si="5">BF11</f>
        <v>25</v>
      </c>
      <c r="I11" s="53">
        <f t="shared" ref="I11:I24" si="6">BR11</f>
        <v>25</v>
      </c>
      <c r="J11" s="48"/>
      <c r="K11" s="236">
        <f>J11+CapEx!K6</f>
        <v>25</v>
      </c>
      <c r="L11" s="237">
        <f>K11+CapEx!L6</f>
        <v>25</v>
      </c>
      <c r="M11" s="237">
        <f>L11+CapEx!M6</f>
        <v>25</v>
      </c>
      <c r="N11" s="237">
        <f>M11+CapEx!N6</f>
        <v>25</v>
      </c>
      <c r="O11" s="237">
        <f>N11+CapEx!O6</f>
        <v>25</v>
      </c>
      <c r="P11" s="237">
        <f>O11+CapEx!P6</f>
        <v>25</v>
      </c>
      <c r="Q11" s="237">
        <f>P11+CapEx!Q6</f>
        <v>25</v>
      </c>
      <c r="R11" s="237">
        <f>Q11+CapEx!R6</f>
        <v>25</v>
      </c>
      <c r="S11" s="237">
        <f>R11+CapEx!S6</f>
        <v>25</v>
      </c>
      <c r="T11" s="237">
        <f>S11+CapEx!T6</f>
        <v>25</v>
      </c>
      <c r="U11" s="237">
        <f>T11+CapEx!U6</f>
        <v>25</v>
      </c>
      <c r="V11" s="238">
        <f>U11+CapEx!V6</f>
        <v>25</v>
      </c>
      <c r="W11" s="236">
        <f>V11+CapEx!W6</f>
        <v>25</v>
      </c>
      <c r="X11" s="237">
        <f>W11+CapEx!X6</f>
        <v>25</v>
      </c>
      <c r="Y11" s="237">
        <f>X11+CapEx!Y6</f>
        <v>25</v>
      </c>
      <c r="Z11" s="237">
        <f>Y11+CapEx!Z6</f>
        <v>25</v>
      </c>
      <c r="AA11" s="237">
        <f>Z11+CapEx!AA6</f>
        <v>25</v>
      </c>
      <c r="AB11" s="237">
        <f>AA11+CapEx!AB6</f>
        <v>25</v>
      </c>
      <c r="AC11" s="237">
        <f>AB11+CapEx!AC6</f>
        <v>25</v>
      </c>
      <c r="AD11" s="237">
        <f>AC11+CapEx!AD6</f>
        <v>25</v>
      </c>
      <c r="AE11" s="237">
        <f>AD11+CapEx!AE6</f>
        <v>25</v>
      </c>
      <c r="AF11" s="237">
        <f>AE11+CapEx!AF6</f>
        <v>25</v>
      </c>
      <c r="AG11" s="237">
        <f>AF11+CapEx!AG6</f>
        <v>25</v>
      </c>
      <c r="AH11" s="238">
        <f>AG11+CapEx!AH6</f>
        <v>25</v>
      </c>
      <c r="AI11" s="236">
        <f>AH11+CapEx!AI6</f>
        <v>25</v>
      </c>
      <c r="AJ11" s="237">
        <f>AI11+CapEx!AJ6</f>
        <v>25</v>
      </c>
      <c r="AK11" s="237">
        <f>AJ11+CapEx!AK6</f>
        <v>25</v>
      </c>
      <c r="AL11" s="237">
        <f>AK11+CapEx!AL6</f>
        <v>25</v>
      </c>
      <c r="AM11" s="237">
        <f>AL11+CapEx!AM6</f>
        <v>25</v>
      </c>
      <c r="AN11" s="237">
        <f>AM11+CapEx!AN6</f>
        <v>25</v>
      </c>
      <c r="AO11" s="237">
        <f>AN11+CapEx!AO6</f>
        <v>25</v>
      </c>
      <c r="AP11" s="237">
        <f>AO11+CapEx!AP6</f>
        <v>25</v>
      </c>
      <c r="AQ11" s="237">
        <f>AP11+CapEx!AQ6</f>
        <v>25</v>
      </c>
      <c r="AR11" s="237">
        <f>AQ11+CapEx!AR6</f>
        <v>25</v>
      </c>
      <c r="AS11" s="237">
        <f>AR11+CapEx!AS6</f>
        <v>25</v>
      </c>
      <c r="AT11" s="238">
        <f>AS11+CapEx!AT6</f>
        <v>25</v>
      </c>
      <c r="AU11" s="236">
        <f>AT11+CapEx!AU6</f>
        <v>25</v>
      </c>
      <c r="AV11" s="237">
        <f>AU11+CapEx!AV6</f>
        <v>25</v>
      </c>
      <c r="AW11" s="237">
        <f>AV11+CapEx!AW6</f>
        <v>25</v>
      </c>
      <c r="AX11" s="237">
        <f>AW11+CapEx!AX6</f>
        <v>25</v>
      </c>
      <c r="AY11" s="237">
        <f>AX11+CapEx!AY6</f>
        <v>25</v>
      </c>
      <c r="AZ11" s="237">
        <f>AY11+CapEx!AZ6</f>
        <v>25</v>
      </c>
      <c r="BA11" s="237">
        <f>AZ11+CapEx!BA6</f>
        <v>25</v>
      </c>
      <c r="BB11" s="237">
        <f>BA11+CapEx!BB6</f>
        <v>25</v>
      </c>
      <c r="BC11" s="237">
        <f>BB11+CapEx!BC6</f>
        <v>25</v>
      </c>
      <c r="BD11" s="237">
        <f>BC11+CapEx!BD6</f>
        <v>25</v>
      </c>
      <c r="BE11" s="237">
        <f>BD11+CapEx!BE6</f>
        <v>25</v>
      </c>
      <c r="BF11" s="238">
        <f>BE11+CapEx!BF6</f>
        <v>25</v>
      </c>
      <c r="BG11" s="236">
        <f>BF11+CapEx!BG6</f>
        <v>25</v>
      </c>
      <c r="BH11" s="237">
        <f>BG11+CapEx!BH6</f>
        <v>25</v>
      </c>
      <c r="BI11" s="237">
        <f>BH11+CapEx!BI6</f>
        <v>25</v>
      </c>
      <c r="BJ11" s="237">
        <f>BI11+CapEx!BJ6</f>
        <v>25</v>
      </c>
      <c r="BK11" s="237">
        <f>BJ11+CapEx!BK6</f>
        <v>25</v>
      </c>
      <c r="BL11" s="237">
        <f>BK11+CapEx!BL6</f>
        <v>25</v>
      </c>
      <c r="BM11" s="237">
        <f>BL11+CapEx!BM6</f>
        <v>25</v>
      </c>
      <c r="BN11" s="237">
        <f>BM11+CapEx!BN6</f>
        <v>25</v>
      </c>
      <c r="BO11" s="237">
        <f>BN11+CapEx!BO6</f>
        <v>25</v>
      </c>
      <c r="BP11" s="237">
        <f>BO11+CapEx!BP6</f>
        <v>25</v>
      </c>
      <c r="BQ11" s="237">
        <f>BP11+CapEx!BQ6</f>
        <v>25</v>
      </c>
      <c r="BR11" s="238">
        <f>BQ11+CapEx!BR6</f>
        <v>25</v>
      </c>
      <c r="BU11" s="57"/>
    </row>
    <row r="12" spans="1:75" s="46" customFormat="1" x14ac:dyDescent="0.25">
      <c r="B12" s="58" t="str">
        <f>CapEx!B7</f>
        <v>Equipment</v>
      </c>
      <c r="E12" s="59">
        <f t="shared" si="2"/>
        <v>50</v>
      </c>
      <c r="F12" s="59">
        <f t="shared" si="3"/>
        <v>50</v>
      </c>
      <c r="G12" s="59">
        <f t="shared" si="4"/>
        <v>50</v>
      </c>
      <c r="H12" s="59">
        <f t="shared" si="5"/>
        <v>50</v>
      </c>
      <c r="I12" s="59">
        <f t="shared" si="6"/>
        <v>50</v>
      </c>
      <c r="J12" s="48"/>
      <c r="K12" s="244">
        <f>J12+CapEx!K7</f>
        <v>0</v>
      </c>
      <c r="L12" s="245">
        <f>K12+CapEx!L7</f>
        <v>0</v>
      </c>
      <c r="M12" s="245">
        <f>L12+CapEx!M7</f>
        <v>50</v>
      </c>
      <c r="N12" s="245">
        <f>M12+CapEx!N7</f>
        <v>50</v>
      </c>
      <c r="O12" s="245">
        <f>N12+CapEx!O7</f>
        <v>50</v>
      </c>
      <c r="P12" s="245">
        <f>O12+CapEx!P7</f>
        <v>50</v>
      </c>
      <c r="Q12" s="245">
        <f>P12+CapEx!Q7</f>
        <v>50</v>
      </c>
      <c r="R12" s="245">
        <f>Q12+CapEx!R7</f>
        <v>50</v>
      </c>
      <c r="S12" s="245">
        <f>R12+CapEx!S7</f>
        <v>50</v>
      </c>
      <c r="T12" s="245">
        <f>S12+CapEx!T7</f>
        <v>50</v>
      </c>
      <c r="U12" s="245">
        <f>T12+CapEx!U7</f>
        <v>50</v>
      </c>
      <c r="V12" s="246">
        <f>U12+CapEx!V7</f>
        <v>50</v>
      </c>
      <c r="W12" s="244">
        <f>V12+CapEx!W7</f>
        <v>50</v>
      </c>
      <c r="X12" s="245">
        <f>W12+CapEx!X7</f>
        <v>50</v>
      </c>
      <c r="Y12" s="245">
        <f>X12+CapEx!Y7</f>
        <v>50</v>
      </c>
      <c r="Z12" s="245">
        <f>Y12+CapEx!Z7</f>
        <v>50</v>
      </c>
      <c r="AA12" s="245">
        <f>Z12+CapEx!AA7</f>
        <v>50</v>
      </c>
      <c r="AB12" s="245">
        <f>AA12+CapEx!AB7</f>
        <v>50</v>
      </c>
      <c r="AC12" s="245">
        <f>AB12+CapEx!AC7</f>
        <v>50</v>
      </c>
      <c r="AD12" s="245">
        <f>AC12+CapEx!AD7</f>
        <v>50</v>
      </c>
      <c r="AE12" s="245">
        <f>AD12+CapEx!AE7</f>
        <v>50</v>
      </c>
      <c r="AF12" s="245">
        <f>AE12+CapEx!AF7</f>
        <v>50</v>
      </c>
      <c r="AG12" s="245">
        <f>AF12+CapEx!AG7</f>
        <v>50</v>
      </c>
      <c r="AH12" s="246">
        <f>AG12+CapEx!AH7</f>
        <v>50</v>
      </c>
      <c r="AI12" s="244">
        <f>AH12+CapEx!AI7</f>
        <v>50</v>
      </c>
      <c r="AJ12" s="245">
        <f>AI12+CapEx!AJ7</f>
        <v>50</v>
      </c>
      <c r="AK12" s="245">
        <f>AJ12+CapEx!AK7</f>
        <v>50</v>
      </c>
      <c r="AL12" s="245">
        <f>AK12+CapEx!AL7</f>
        <v>50</v>
      </c>
      <c r="AM12" s="245">
        <f>AL12+CapEx!AM7</f>
        <v>50</v>
      </c>
      <c r="AN12" s="245">
        <f>AM12+CapEx!AN7</f>
        <v>50</v>
      </c>
      <c r="AO12" s="245">
        <f>AN12+CapEx!AO7</f>
        <v>50</v>
      </c>
      <c r="AP12" s="245">
        <f>AO12+CapEx!AP7</f>
        <v>50</v>
      </c>
      <c r="AQ12" s="245">
        <f>AP12+CapEx!AQ7</f>
        <v>50</v>
      </c>
      <c r="AR12" s="245">
        <f>AQ12+CapEx!AR7</f>
        <v>50</v>
      </c>
      <c r="AS12" s="245">
        <f>AR12+CapEx!AS7</f>
        <v>50</v>
      </c>
      <c r="AT12" s="246">
        <f>AS12+CapEx!AT7</f>
        <v>50</v>
      </c>
      <c r="AU12" s="244">
        <f>AT12+CapEx!AU7</f>
        <v>50</v>
      </c>
      <c r="AV12" s="245">
        <f>AU12+CapEx!AV7</f>
        <v>50</v>
      </c>
      <c r="AW12" s="245">
        <f>AV12+CapEx!AW7</f>
        <v>50</v>
      </c>
      <c r="AX12" s="245">
        <f>AW12+CapEx!AX7</f>
        <v>50</v>
      </c>
      <c r="AY12" s="245">
        <f>AX12+CapEx!AY7</f>
        <v>50</v>
      </c>
      <c r="AZ12" s="245">
        <f>AY12+CapEx!AZ7</f>
        <v>50</v>
      </c>
      <c r="BA12" s="245">
        <f>AZ12+CapEx!BA7</f>
        <v>50</v>
      </c>
      <c r="BB12" s="245">
        <f>BA12+CapEx!BB7</f>
        <v>50</v>
      </c>
      <c r="BC12" s="245">
        <f>BB12+CapEx!BC7</f>
        <v>50</v>
      </c>
      <c r="BD12" s="245">
        <f>BC12+CapEx!BD7</f>
        <v>50</v>
      </c>
      <c r="BE12" s="245">
        <f>BD12+CapEx!BE7</f>
        <v>50</v>
      </c>
      <c r="BF12" s="246">
        <f>BE12+CapEx!BF7</f>
        <v>50</v>
      </c>
      <c r="BG12" s="244">
        <f>BF12+CapEx!BG7</f>
        <v>50</v>
      </c>
      <c r="BH12" s="245">
        <f>BG12+CapEx!BH7</f>
        <v>50</v>
      </c>
      <c r="BI12" s="245">
        <f>BH12+CapEx!BI7</f>
        <v>50</v>
      </c>
      <c r="BJ12" s="245">
        <f>BI12+CapEx!BJ7</f>
        <v>50</v>
      </c>
      <c r="BK12" s="245">
        <f>BJ12+CapEx!BK7</f>
        <v>50</v>
      </c>
      <c r="BL12" s="245">
        <f>BK12+CapEx!BL7</f>
        <v>50</v>
      </c>
      <c r="BM12" s="245">
        <f>BL12+CapEx!BM7</f>
        <v>50</v>
      </c>
      <c r="BN12" s="245">
        <f>BM12+CapEx!BN7</f>
        <v>50</v>
      </c>
      <c r="BO12" s="245">
        <f>BN12+CapEx!BO7</f>
        <v>50</v>
      </c>
      <c r="BP12" s="245">
        <f>BO12+CapEx!BP7</f>
        <v>50</v>
      </c>
      <c r="BQ12" s="245">
        <f>BP12+CapEx!BQ7</f>
        <v>50</v>
      </c>
      <c r="BR12" s="246">
        <f>BQ12+CapEx!BR7</f>
        <v>50</v>
      </c>
      <c r="BU12" s="57"/>
    </row>
    <row r="13" spans="1:75" s="46" customFormat="1" x14ac:dyDescent="0.25">
      <c r="B13" s="58" t="str">
        <f>CapEx!B8</f>
        <v>Improvements</v>
      </c>
      <c r="E13" s="59">
        <f t="shared" si="2"/>
        <v>75</v>
      </c>
      <c r="F13" s="59">
        <f t="shared" si="3"/>
        <v>75</v>
      </c>
      <c r="G13" s="59">
        <f t="shared" si="4"/>
        <v>75</v>
      </c>
      <c r="H13" s="59">
        <f t="shared" si="5"/>
        <v>75</v>
      </c>
      <c r="I13" s="59">
        <f t="shared" si="6"/>
        <v>75</v>
      </c>
      <c r="J13" s="48"/>
      <c r="K13" s="244">
        <f>J13+CapEx!K8</f>
        <v>0</v>
      </c>
      <c r="L13" s="245">
        <f>K13+CapEx!L8</f>
        <v>0</v>
      </c>
      <c r="M13" s="245">
        <f>L13+CapEx!M8</f>
        <v>75</v>
      </c>
      <c r="N13" s="245">
        <f>M13+CapEx!N8</f>
        <v>75</v>
      </c>
      <c r="O13" s="245">
        <f>N13+CapEx!O8</f>
        <v>75</v>
      </c>
      <c r="P13" s="245">
        <f>O13+CapEx!P8</f>
        <v>75</v>
      </c>
      <c r="Q13" s="245">
        <f>P13+CapEx!Q8</f>
        <v>75</v>
      </c>
      <c r="R13" s="245">
        <f>Q13+CapEx!R8</f>
        <v>75</v>
      </c>
      <c r="S13" s="245">
        <f>R13+CapEx!S8</f>
        <v>75</v>
      </c>
      <c r="T13" s="245">
        <f>S13+CapEx!T8</f>
        <v>75</v>
      </c>
      <c r="U13" s="245">
        <f>T13+CapEx!U8</f>
        <v>75</v>
      </c>
      <c r="V13" s="246">
        <f>U13+CapEx!V8</f>
        <v>75</v>
      </c>
      <c r="W13" s="244">
        <f>V13+CapEx!W8</f>
        <v>75</v>
      </c>
      <c r="X13" s="245">
        <f>W13+CapEx!X8</f>
        <v>75</v>
      </c>
      <c r="Y13" s="245">
        <f>X13+CapEx!Y8</f>
        <v>75</v>
      </c>
      <c r="Z13" s="245">
        <f>Y13+CapEx!Z8</f>
        <v>75</v>
      </c>
      <c r="AA13" s="245">
        <f>Z13+CapEx!AA8</f>
        <v>75</v>
      </c>
      <c r="AB13" s="245">
        <f>AA13+CapEx!AB8</f>
        <v>75</v>
      </c>
      <c r="AC13" s="245">
        <f>AB13+CapEx!AC8</f>
        <v>75</v>
      </c>
      <c r="AD13" s="245">
        <f>AC13+CapEx!AD8</f>
        <v>75</v>
      </c>
      <c r="AE13" s="245">
        <f>AD13+CapEx!AE8</f>
        <v>75</v>
      </c>
      <c r="AF13" s="245">
        <f>AE13+CapEx!AF8</f>
        <v>75</v>
      </c>
      <c r="AG13" s="245">
        <f>AF13+CapEx!AG8</f>
        <v>75</v>
      </c>
      <c r="AH13" s="246">
        <f>AG13+CapEx!AH8</f>
        <v>75</v>
      </c>
      <c r="AI13" s="244">
        <f>AH13+CapEx!AI8</f>
        <v>75</v>
      </c>
      <c r="AJ13" s="245">
        <f>AI13+CapEx!AJ8</f>
        <v>75</v>
      </c>
      <c r="AK13" s="245">
        <f>AJ13+CapEx!AK8</f>
        <v>75</v>
      </c>
      <c r="AL13" s="245">
        <f>AK13+CapEx!AL8</f>
        <v>75</v>
      </c>
      <c r="AM13" s="245">
        <f>AL13+CapEx!AM8</f>
        <v>75</v>
      </c>
      <c r="AN13" s="245">
        <f>AM13+CapEx!AN8</f>
        <v>75</v>
      </c>
      <c r="AO13" s="245">
        <f>AN13+CapEx!AO8</f>
        <v>75</v>
      </c>
      <c r="AP13" s="245">
        <f>AO13+CapEx!AP8</f>
        <v>75</v>
      </c>
      <c r="AQ13" s="245">
        <f>AP13+CapEx!AQ8</f>
        <v>75</v>
      </c>
      <c r="AR13" s="245">
        <f>AQ13+CapEx!AR8</f>
        <v>75</v>
      </c>
      <c r="AS13" s="245">
        <f>AR13+CapEx!AS8</f>
        <v>75</v>
      </c>
      <c r="AT13" s="246">
        <f>AS13+CapEx!AT8</f>
        <v>75</v>
      </c>
      <c r="AU13" s="244">
        <f>AT13+CapEx!AU8</f>
        <v>75</v>
      </c>
      <c r="AV13" s="245">
        <f>AU13+CapEx!AV8</f>
        <v>75</v>
      </c>
      <c r="AW13" s="245">
        <f>AV13+CapEx!AW8</f>
        <v>75</v>
      </c>
      <c r="AX13" s="245">
        <f>AW13+CapEx!AX8</f>
        <v>75</v>
      </c>
      <c r="AY13" s="245">
        <f>AX13+CapEx!AY8</f>
        <v>75</v>
      </c>
      <c r="AZ13" s="245">
        <f>AY13+CapEx!AZ8</f>
        <v>75</v>
      </c>
      <c r="BA13" s="245">
        <f>AZ13+CapEx!BA8</f>
        <v>75</v>
      </c>
      <c r="BB13" s="245">
        <f>BA13+CapEx!BB8</f>
        <v>75</v>
      </c>
      <c r="BC13" s="245">
        <f>BB13+CapEx!BC8</f>
        <v>75</v>
      </c>
      <c r="BD13" s="245">
        <f>BC13+CapEx!BD8</f>
        <v>75</v>
      </c>
      <c r="BE13" s="245">
        <f>BD13+CapEx!BE8</f>
        <v>75</v>
      </c>
      <c r="BF13" s="246">
        <f>BE13+CapEx!BF8</f>
        <v>75</v>
      </c>
      <c r="BG13" s="244">
        <f>BF13+CapEx!BG8</f>
        <v>75</v>
      </c>
      <c r="BH13" s="245">
        <f>BG13+CapEx!BH8</f>
        <v>75</v>
      </c>
      <c r="BI13" s="245">
        <f>BH13+CapEx!BI8</f>
        <v>75</v>
      </c>
      <c r="BJ13" s="245">
        <f>BI13+CapEx!BJ8</f>
        <v>75</v>
      </c>
      <c r="BK13" s="245">
        <f>BJ13+CapEx!BK8</f>
        <v>75</v>
      </c>
      <c r="BL13" s="245">
        <f>BK13+CapEx!BL8</f>
        <v>75</v>
      </c>
      <c r="BM13" s="245">
        <f>BL13+CapEx!BM8</f>
        <v>75</v>
      </c>
      <c r="BN13" s="245">
        <f>BM13+CapEx!BN8</f>
        <v>75</v>
      </c>
      <c r="BO13" s="245">
        <f>BN13+CapEx!BO8</f>
        <v>75</v>
      </c>
      <c r="BP13" s="245">
        <f>BO13+CapEx!BP8</f>
        <v>75</v>
      </c>
      <c r="BQ13" s="245">
        <f>BP13+CapEx!BQ8</f>
        <v>75</v>
      </c>
      <c r="BR13" s="246">
        <f>BQ13+CapEx!BR8</f>
        <v>75</v>
      </c>
      <c r="BU13" s="57"/>
    </row>
    <row r="14" spans="1:75" s="46" customFormat="1" x14ac:dyDescent="0.25">
      <c r="B14" s="58" t="str">
        <f>CapEx!B9</f>
        <v>Fixtures</v>
      </c>
      <c r="E14" s="59">
        <f t="shared" si="2"/>
        <v>100</v>
      </c>
      <c r="F14" s="59">
        <f t="shared" si="3"/>
        <v>100</v>
      </c>
      <c r="G14" s="59">
        <f t="shared" si="4"/>
        <v>100</v>
      </c>
      <c r="H14" s="59">
        <f t="shared" si="5"/>
        <v>100</v>
      </c>
      <c r="I14" s="59">
        <f t="shared" si="6"/>
        <v>100</v>
      </c>
      <c r="J14" s="48"/>
      <c r="K14" s="244">
        <f>J14+CapEx!K9</f>
        <v>0</v>
      </c>
      <c r="L14" s="245">
        <f>K14+CapEx!L9</f>
        <v>0</v>
      </c>
      <c r="M14" s="245">
        <f>L14+CapEx!M9</f>
        <v>0</v>
      </c>
      <c r="N14" s="245">
        <f>M14+CapEx!N9</f>
        <v>0</v>
      </c>
      <c r="O14" s="245">
        <f>N14+CapEx!O9</f>
        <v>0</v>
      </c>
      <c r="P14" s="245">
        <f>O14+CapEx!P9</f>
        <v>100</v>
      </c>
      <c r="Q14" s="245">
        <f>P14+CapEx!Q9</f>
        <v>100</v>
      </c>
      <c r="R14" s="245">
        <f>Q14+CapEx!R9</f>
        <v>100</v>
      </c>
      <c r="S14" s="245">
        <f>R14+CapEx!S9</f>
        <v>100</v>
      </c>
      <c r="T14" s="245">
        <f>S14+CapEx!T9</f>
        <v>100</v>
      </c>
      <c r="U14" s="245">
        <f>T14+CapEx!U9</f>
        <v>100</v>
      </c>
      <c r="V14" s="246">
        <f>U14+CapEx!V9</f>
        <v>100</v>
      </c>
      <c r="W14" s="244">
        <f>V14+CapEx!W9</f>
        <v>100</v>
      </c>
      <c r="X14" s="245">
        <f>W14+CapEx!X9</f>
        <v>100</v>
      </c>
      <c r="Y14" s="245">
        <f>X14+CapEx!Y9</f>
        <v>100</v>
      </c>
      <c r="Z14" s="245">
        <f>Y14+CapEx!Z9</f>
        <v>100</v>
      </c>
      <c r="AA14" s="245">
        <f>Z14+CapEx!AA9</f>
        <v>100</v>
      </c>
      <c r="AB14" s="245">
        <f>AA14+CapEx!AB9</f>
        <v>100</v>
      </c>
      <c r="AC14" s="245">
        <f>AB14+CapEx!AC9</f>
        <v>100</v>
      </c>
      <c r="AD14" s="245">
        <f>AC14+CapEx!AD9</f>
        <v>100</v>
      </c>
      <c r="AE14" s="245">
        <f>AD14+CapEx!AE9</f>
        <v>100</v>
      </c>
      <c r="AF14" s="245">
        <f>AE14+CapEx!AF9</f>
        <v>100</v>
      </c>
      <c r="AG14" s="245">
        <f>AF14+CapEx!AG9</f>
        <v>100</v>
      </c>
      <c r="AH14" s="246">
        <f>AG14+CapEx!AH9</f>
        <v>100</v>
      </c>
      <c r="AI14" s="244">
        <f>AH14+CapEx!AI9</f>
        <v>100</v>
      </c>
      <c r="AJ14" s="245">
        <f>AI14+CapEx!AJ9</f>
        <v>100</v>
      </c>
      <c r="AK14" s="245">
        <f>AJ14+CapEx!AK9</f>
        <v>100</v>
      </c>
      <c r="AL14" s="245">
        <f>AK14+CapEx!AL9</f>
        <v>100</v>
      </c>
      <c r="AM14" s="245">
        <f>AL14+CapEx!AM9</f>
        <v>100</v>
      </c>
      <c r="AN14" s="245">
        <f>AM14+CapEx!AN9</f>
        <v>100</v>
      </c>
      <c r="AO14" s="245">
        <f>AN14+CapEx!AO9</f>
        <v>100</v>
      </c>
      <c r="AP14" s="245">
        <f>AO14+CapEx!AP9</f>
        <v>100</v>
      </c>
      <c r="AQ14" s="245">
        <f>AP14+CapEx!AQ9</f>
        <v>100</v>
      </c>
      <c r="AR14" s="245">
        <f>AQ14+CapEx!AR9</f>
        <v>100</v>
      </c>
      <c r="AS14" s="245">
        <f>AR14+CapEx!AS9</f>
        <v>100</v>
      </c>
      <c r="AT14" s="246">
        <f>AS14+CapEx!AT9</f>
        <v>100</v>
      </c>
      <c r="AU14" s="244">
        <f>AT14+CapEx!AU9</f>
        <v>100</v>
      </c>
      <c r="AV14" s="245">
        <f>AU14+CapEx!AV9</f>
        <v>100</v>
      </c>
      <c r="AW14" s="245">
        <f>AV14+CapEx!AW9</f>
        <v>100</v>
      </c>
      <c r="AX14" s="245">
        <f>AW14+CapEx!AX9</f>
        <v>100</v>
      </c>
      <c r="AY14" s="245">
        <f>AX14+CapEx!AY9</f>
        <v>100</v>
      </c>
      <c r="AZ14" s="245">
        <f>AY14+CapEx!AZ9</f>
        <v>100</v>
      </c>
      <c r="BA14" s="245">
        <f>AZ14+CapEx!BA9</f>
        <v>100</v>
      </c>
      <c r="BB14" s="245">
        <f>BA14+CapEx!BB9</f>
        <v>100</v>
      </c>
      <c r="BC14" s="245">
        <f>BB14+CapEx!BC9</f>
        <v>100</v>
      </c>
      <c r="BD14" s="245">
        <f>BC14+CapEx!BD9</f>
        <v>100</v>
      </c>
      <c r="BE14" s="245">
        <f>BD14+CapEx!BE9</f>
        <v>100</v>
      </c>
      <c r="BF14" s="246">
        <f>BE14+CapEx!BF9</f>
        <v>100</v>
      </c>
      <c r="BG14" s="244">
        <f>BF14+CapEx!BG9</f>
        <v>100</v>
      </c>
      <c r="BH14" s="245">
        <f>BG14+CapEx!BH9</f>
        <v>100</v>
      </c>
      <c r="BI14" s="245">
        <f>BH14+CapEx!BI9</f>
        <v>100</v>
      </c>
      <c r="BJ14" s="245">
        <f>BI14+CapEx!BJ9</f>
        <v>100</v>
      </c>
      <c r="BK14" s="245">
        <f>BJ14+CapEx!BK9</f>
        <v>100</v>
      </c>
      <c r="BL14" s="245">
        <f>BK14+CapEx!BL9</f>
        <v>100</v>
      </c>
      <c r="BM14" s="245">
        <f>BL14+CapEx!BM9</f>
        <v>100</v>
      </c>
      <c r="BN14" s="245">
        <f>BM14+CapEx!BN9</f>
        <v>100</v>
      </c>
      <c r="BO14" s="245">
        <f>BN14+CapEx!BO9</f>
        <v>100</v>
      </c>
      <c r="BP14" s="245">
        <f>BO14+CapEx!BP9</f>
        <v>100</v>
      </c>
      <c r="BQ14" s="245">
        <f>BP14+CapEx!BQ9</f>
        <v>100</v>
      </c>
      <c r="BR14" s="246">
        <f>BQ14+CapEx!BR9</f>
        <v>100</v>
      </c>
      <c r="BU14" s="57"/>
    </row>
    <row r="15" spans="1:75" s="46" customFormat="1" x14ac:dyDescent="0.25">
      <c r="B15" s="58" t="str">
        <f>CapEx!B10</f>
        <v>Renovations</v>
      </c>
      <c r="E15" s="59">
        <f t="shared" si="2"/>
        <v>75</v>
      </c>
      <c r="F15" s="59">
        <f t="shared" si="3"/>
        <v>75</v>
      </c>
      <c r="G15" s="59">
        <f t="shared" si="4"/>
        <v>75</v>
      </c>
      <c r="H15" s="59">
        <f t="shared" si="5"/>
        <v>75</v>
      </c>
      <c r="I15" s="59">
        <f t="shared" si="6"/>
        <v>75</v>
      </c>
      <c r="J15" s="48"/>
      <c r="K15" s="244">
        <f>J15+CapEx!K10</f>
        <v>75</v>
      </c>
      <c r="L15" s="245">
        <f>K15+CapEx!L10</f>
        <v>75</v>
      </c>
      <c r="M15" s="245">
        <f>L15+CapEx!M10</f>
        <v>75</v>
      </c>
      <c r="N15" s="245">
        <f>M15+CapEx!N10</f>
        <v>75</v>
      </c>
      <c r="O15" s="245">
        <f>N15+CapEx!O10</f>
        <v>75</v>
      </c>
      <c r="P15" s="245">
        <f>O15+CapEx!P10</f>
        <v>75</v>
      </c>
      <c r="Q15" s="245">
        <f>P15+CapEx!Q10</f>
        <v>75</v>
      </c>
      <c r="R15" s="245">
        <f>Q15+CapEx!R10</f>
        <v>75</v>
      </c>
      <c r="S15" s="245">
        <f>R15+CapEx!S10</f>
        <v>75</v>
      </c>
      <c r="T15" s="245">
        <f>S15+CapEx!T10</f>
        <v>75</v>
      </c>
      <c r="U15" s="245">
        <f>T15+CapEx!U10</f>
        <v>75</v>
      </c>
      <c r="V15" s="246">
        <f>U15+CapEx!V10</f>
        <v>75</v>
      </c>
      <c r="W15" s="244">
        <f>V15+CapEx!W10</f>
        <v>75</v>
      </c>
      <c r="X15" s="245">
        <f>W15+CapEx!X10</f>
        <v>75</v>
      </c>
      <c r="Y15" s="245">
        <f>X15+CapEx!Y10</f>
        <v>75</v>
      </c>
      <c r="Z15" s="245">
        <f>Y15+CapEx!Z10</f>
        <v>75</v>
      </c>
      <c r="AA15" s="245">
        <f>Z15+CapEx!AA10</f>
        <v>75</v>
      </c>
      <c r="AB15" s="245">
        <f>AA15+CapEx!AB10</f>
        <v>75</v>
      </c>
      <c r="AC15" s="245">
        <f>AB15+CapEx!AC10</f>
        <v>75</v>
      </c>
      <c r="AD15" s="245">
        <f>AC15+CapEx!AD10</f>
        <v>75</v>
      </c>
      <c r="AE15" s="245">
        <f>AD15+CapEx!AE10</f>
        <v>75</v>
      </c>
      <c r="AF15" s="245">
        <f>AE15+CapEx!AF10</f>
        <v>75</v>
      </c>
      <c r="AG15" s="245">
        <f>AF15+CapEx!AG10</f>
        <v>75</v>
      </c>
      <c r="AH15" s="246">
        <f>AG15+CapEx!AH10</f>
        <v>75</v>
      </c>
      <c r="AI15" s="244">
        <f>AH15+CapEx!AI10</f>
        <v>75</v>
      </c>
      <c r="AJ15" s="245">
        <f>AI15+CapEx!AJ10</f>
        <v>75</v>
      </c>
      <c r="AK15" s="245">
        <f>AJ15+CapEx!AK10</f>
        <v>75</v>
      </c>
      <c r="AL15" s="245">
        <f>AK15+CapEx!AL10</f>
        <v>75</v>
      </c>
      <c r="AM15" s="245">
        <f>AL15+CapEx!AM10</f>
        <v>75</v>
      </c>
      <c r="AN15" s="245">
        <f>AM15+CapEx!AN10</f>
        <v>75</v>
      </c>
      <c r="AO15" s="245">
        <f>AN15+CapEx!AO10</f>
        <v>75</v>
      </c>
      <c r="AP15" s="245">
        <f>AO15+CapEx!AP10</f>
        <v>75</v>
      </c>
      <c r="AQ15" s="245">
        <f>AP15+CapEx!AQ10</f>
        <v>75</v>
      </c>
      <c r="AR15" s="245">
        <f>AQ15+CapEx!AR10</f>
        <v>75</v>
      </c>
      <c r="AS15" s="245">
        <f>AR15+CapEx!AS10</f>
        <v>75</v>
      </c>
      <c r="AT15" s="246">
        <f>AS15+CapEx!AT10</f>
        <v>75</v>
      </c>
      <c r="AU15" s="244">
        <f>AT15+CapEx!AU10</f>
        <v>75</v>
      </c>
      <c r="AV15" s="245">
        <f>AU15+CapEx!AV10</f>
        <v>75</v>
      </c>
      <c r="AW15" s="245">
        <f>AV15+CapEx!AW10</f>
        <v>75</v>
      </c>
      <c r="AX15" s="245">
        <f>AW15+CapEx!AX10</f>
        <v>75</v>
      </c>
      <c r="AY15" s="245">
        <f>AX15+CapEx!AY10</f>
        <v>75</v>
      </c>
      <c r="AZ15" s="245">
        <f>AY15+CapEx!AZ10</f>
        <v>75</v>
      </c>
      <c r="BA15" s="245">
        <f>AZ15+CapEx!BA10</f>
        <v>75</v>
      </c>
      <c r="BB15" s="245">
        <f>BA15+CapEx!BB10</f>
        <v>75</v>
      </c>
      <c r="BC15" s="245">
        <f>BB15+CapEx!BC10</f>
        <v>75</v>
      </c>
      <c r="BD15" s="245">
        <f>BC15+CapEx!BD10</f>
        <v>75</v>
      </c>
      <c r="BE15" s="245">
        <f>BD15+CapEx!BE10</f>
        <v>75</v>
      </c>
      <c r="BF15" s="246">
        <f>BE15+CapEx!BF10</f>
        <v>75</v>
      </c>
      <c r="BG15" s="244">
        <f>BF15+CapEx!BG10</f>
        <v>75</v>
      </c>
      <c r="BH15" s="245">
        <f>BG15+CapEx!BH10</f>
        <v>75</v>
      </c>
      <c r="BI15" s="245">
        <f>BH15+CapEx!BI10</f>
        <v>75</v>
      </c>
      <c r="BJ15" s="245">
        <f>BI15+CapEx!BJ10</f>
        <v>75</v>
      </c>
      <c r="BK15" s="245">
        <f>BJ15+CapEx!BK10</f>
        <v>75</v>
      </c>
      <c r="BL15" s="245">
        <f>BK15+CapEx!BL10</f>
        <v>75</v>
      </c>
      <c r="BM15" s="245">
        <f>BL15+CapEx!BM10</f>
        <v>75</v>
      </c>
      <c r="BN15" s="245">
        <f>BM15+CapEx!BN10</f>
        <v>75</v>
      </c>
      <c r="BO15" s="245">
        <f>BN15+CapEx!BO10</f>
        <v>75</v>
      </c>
      <c r="BP15" s="245">
        <f>BO15+CapEx!BP10</f>
        <v>75</v>
      </c>
      <c r="BQ15" s="245">
        <f>BP15+CapEx!BQ10</f>
        <v>75</v>
      </c>
      <c r="BR15" s="246">
        <f>BQ15+CapEx!BR10</f>
        <v>75</v>
      </c>
      <c r="BU15" s="57"/>
    </row>
    <row r="16" spans="1:75" s="46" customFormat="1" x14ac:dyDescent="0.25">
      <c r="B16" s="58" t="str">
        <f>CapEx!B11</f>
        <v>Intel Property</v>
      </c>
      <c r="E16" s="59">
        <f t="shared" si="2"/>
        <v>50</v>
      </c>
      <c r="F16" s="59">
        <f t="shared" si="3"/>
        <v>50</v>
      </c>
      <c r="G16" s="59">
        <f t="shared" si="4"/>
        <v>50</v>
      </c>
      <c r="H16" s="59">
        <f t="shared" si="5"/>
        <v>50</v>
      </c>
      <c r="I16" s="59">
        <f t="shared" si="6"/>
        <v>50</v>
      </c>
      <c r="J16" s="48"/>
      <c r="K16" s="244">
        <f>J16+CapEx!K11</f>
        <v>0</v>
      </c>
      <c r="L16" s="245">
        <f>K16+CapEx!L11</f>
        <v>0</v>
      </c>
      <c r="M16" s="245">
        <f>L16+CapEx!M11</f>
        <v>0</v>
      </c>
      <c r="N16" s="245">
        <f>M16+CapEx!N11</f>
        <v>0</v>
      </c>
      <c r="O16" s="245">
        <f>N16+CapEx!O11</f>
        <v>0</v>
      </c>
      <c r="P16" s="245">
        <f>O16+CapEx!P11</f>
        <v>50</v>
      </c>
      <c r="Q16" s="245">
        <f>P16+CapEx!Q11</f>
        <v>50</v>
      </c>
      <c r="R16" s="245">
        <f>Q16+CapEx!R11</f>
        <v>50</v>
      </c>
      <c r="S16" s="245">
        <f>R16+CapEx!S11</f>
        <v>50</v>
      </c>
      <c r="T16" s="245">
        <f>S16+CapEx!T11</f>
        <v>50</v>
      </c>
      <c r="U16" s="245">
        <f>T16+CapEx!U11</f>
        <v>50</v>
      </c>
      <c r="V16" s="246">
        <f>U16+CapEx!V11</f>
        <v>50</v>
      </c>
      <c r="W16" s="244">
        <f>V16+CapEx!W11</f>
        <v>50</v>
      </c>
      <c r="X16" s="245">
        <f>W16+CapEx!X11</f>
        <v>50</v>
      </c>
      <c r="Y16" s="245">
        <f>X16+CapEx!Y11</f>
        <v>50</v>
      </c>
      <c r="Z16" s="245">
        <f>Y16+CapEx!Z11</f>
        <v>50</v>
      </c>
      <c r="AA16" s="245">
        <f>Z16+CapEx!AA11</f>
        <v>50</v>
      </c>
      <c r="AB16" s="245">
        <f>AA16+CapEx!AB11</f>
        <v>50</v>
      </c>
      <c r="AC16" s="245">
        <f>AB16+CapEx!AC11</f>
        <v>50</v>
      </c>
      <c r="AD16" s="245">
        <f>AC16+CapEx!AD11</f>
        <v>50</v>
      </c>
      <c r="AE16" s="245">
        <f>AD16+CapEx!AE11</f>
        <v>50</v>
      </c>
      <c r="AF16" s="245">
        <f>AE16+CapEx!AF11</f>
        <v>50</v>
      </c>
      <c r="AG16" s="245">
        <f>AF16+CapEx!AG11</f>
        <v>50</v>
      </c>
      <c r="AH16" s="246">
        <f>AG16+CapEx!AH11</f>
        <v>50</v>
      </c>
      <c r="AI16" s="244">
        <f>AH16+CapEx!AI11</f>
        <v>50</v>
      </c>
      <c r="AJ16" s="245">
        <f>AI16+CapEx!AJ11</f>
        <v>50</v>
      </c>
      <c r="AK16" s="245">
        <f>AJ16+CapEx!AK11</f>
        <v>50</v>
      </c>
      <c r="AL16" s="245">
        <f>AK16+CapEx!AL11</f>
        <v>50</v>
      </c>
      <c r="AM16" s="245">
        <f>AL16+CapEx!AM11</f>
        <v>50</v>
      </c>
      <c r="AN16" s="245">
        <f>AM16+CapEx!AN11</f>
        <v>50</v>
      </c>
      <c r="AO16" s="245">
        <f>AN16+CapEx!AO11</f>
        <v>50</v>
      </c>
      <c r="AP16" s="245">
        <f>AO16+CapEx!AP11</f>
        <v>50</v>
      </c>
      <c r="AQ16" s="245">
        <f>AP16+CapEx!AQ11</f>
        <v>50</v>
      </c>
      <c r="AR16" s="245">
        <f>AQ16+CapEx!AR11</f>
        <v>50</v>
      </c>
      <c r="AS16" s="245">
        <f>AR16+CapEx!AS11</f>
        <v>50</v>
      </c>
      <c r="AT16" s="246">
        <f>AS16+CapEx!AT11</f>
        <v>50</v>
      </c>
      <c r="AU16" s="244">
        <f>AT16+CapEx!AU11</f>
        <v>50</v>
      </c>
      <c r="AV16" s="245">
        <f>AU16+CapEx!AV11</f>
        <v>50</v>
      </c>
      <c r="AW16" s="245">
        <f>AV16+CapEx!AW11</f>
        <v>50</v>
      </c>
      <c r="AX16" s="245">
        <f>AW16+CapEx!AX11</f>
        <v>50</v>
      </c>
      <c r="AY16" s="245">
        <f>AX16+CapEx!AY11</f>
        <v>50</v>
      </c>
      <c r="AZ16" s="245">
        <f>AY16+CapEx!AZ11</f>
        <v>50</v>
      </c>
      <c r="BA16" s="245">
        <f>AZ16+CapEx!BA11</f>
        <v>50</v>
      </c>
      <c r="BB16" s="245">
        <f>BA16+CapEx!BB11</f>
        <v>50</v>
      </c>
      <c r="BC16" s="245">
        <f>BB16+CapEx!BC11</f>
        <v>50</v>
      </c>
      <c r="BD16" s="245">
        <f>BC16+CapEx!BD11</f>
        <v>50</v>
      </c>
      <c r="BE16" s="245">
        <f>BD16+CapEx!BE11</f>
        <v>50</v>
      </c>
      <c r="BF16" s="246">
        <f>BE16+CapEx!BF11</f>
        <v>50</v>
      </c>
      <c r="BG16" s="244">
        <f>BF16+CapEx!BG11</f>
        <v>50</v>
      </c>
      <c r="BH16" s="245">
        <f>BG16+CapEx!BH11</f>
        <v>50</v>
      </c>
      <c r="BI16" s="245">
        <f>BH16+CapEx!BI11</f>
        <v>50</v>
      </c>
      <c r="BJ16" s="245">
        <f>BI16+CapEx!BJ11</f>
        <v>50</v>
      </c>
      <c r="BK16" s="245">
        <f>BJ16+CapEx!BK11</f>
        <v>50</v>
      </c>
      <c r="BL16" s="245">
        <f>BK16+CapEx!BL11</f>
        <v>50</v>
      </c>
      <c r="BM16" s="245">
        <f>BL16+CapEx!BM11</f>
        <v>50</v>
      </c>
      <c r="BN16" s="245">
        <f>BM16+CapEx!BN11</f>
        <v>50</v>
      </c>
      <c r="BO16" s="245">
        <f>BN16+CapEx!BO11</f>
        <v>50</v>
      </c>
      <c r="BP16" s="245">
        <f>BO16+CapEx!BP11</f>
        <v>50</v>
      </c>
      <c r="BQ16" s="245">
        <f>BP16+CapEx!BQ11</f>
        <v>50</v>
      </c>
      <c r="BR16" s="246">
        <f>BQ16+CapEx!BR11</f>
        <v>50</v>
      </c>
      <c r="BU16" s="57"/>
    </row>
    <row r="17" spans="1:74" s="46" customFormat="1" x14ac:dyDescent="0.25">
      <c r="B17" s="58" t="str">
        <f>CapEx!B12</f>
        <v>Hardware</v>
      </c>
      <c r="E17" s="59">
        <f t="shared" si="2"/>
        <v>25</v>
      </c>
      <c r="F17" s="59">
        <f t="shared" si="3"/>
        <v>25</v>
      </c>
      <c r="G17" s="59">
        <f t="shared" si="4"/>
        <v>25</v>
      </c>
      <c r="H17" s="59">
        <f t="shared" si="5"/>
        <v>25</v>
      </c>
      <c r="I17" s="59">
        <f t="shared" si="6"/>
        <v>25</v>
      </c>
      <c r="J17" s="48"/>
      <c r="K17" s="244">
        <f>J17+CapEx!K12</f>
        <v>0</v>
      </c>
      <c r="L17" s="245">
        <f>K17+CapEx!L12</f>
        <v>0</v>
      </c>
      <c r="M17" s="245">
        <f>L17+CapEx!M12</f>
        <v>0</v>
      </c>
      <c r="N17" s="245">
        <f>M17+CapEx!N12</f>
        <v>0</v>
      </c>
      <c r="O17" s="245">
        <f>N17+CapEx!O12</f>
        <v>0</v>
      </c>
      <c r="P17" s="245">
        <f>O17+CapEx!P12</f>
        <v>25</v>
      </c>
      <c r="Q17" s="245">
        <f>P17+CapEx!Q12</f>
        <v>25</v>
      </c>
      <c r="R17" s="245">
        <f>Q17+CapEx!R12</f>
        <v>25</v>
      </c>
      <c r="S17" s="245">
        <f>R17+CapEx!S12</f>
        <v>25</v>
      </c>
      <c r="T17" s="245">
        <f>S17+CapEx!T12</f>
        <v>25</v>
      </c>
      <c r="U17" s="245">
        <f>T17+CapEx!U12</f>
        <v>25</v>
      </c>
      <c r="V17" s="246">
        <f>U17+CapEx!V12</f>
        <v>25</v>
      </c>
      <c r="W17" s="244">
        <f>V17+CapEx!W12</f>
        <v>25</v>
      </c>
      <c r="X17" s="245">
        <f>W17+CapEx!X12</f>
        <v>25</v>
      </c>
      <c r="Y17" s="245">
        <f>X17+CapEx!Y12</f>
        <v>25</v>
      </c>
      <c r="Z17" s="245">
        <f>Y17+CapEx!Z12</f>
        <v>25</v>
      </c>
      <c r="AA17" s="245">
        <f>Z17+CapEx!AA12</f>
        <v>25</v>
      </c>
      <c r="AB17" s="245">
        <f>AA17+CapEx!AB12</f>
        <v>25</v>
      </c>
      <c r="AC17" s="245">
        <f>AB17+CapEx!AC12</f>
        <v>25</v>
      </c>
      <c r="AD17" s="245">
        <f>AC17+CapEx!AD12</f>
        <v>25</v>
      </c>
      <c r="AE17" s="245">
        <f>AD17+CapEx!AE12</f>
        <v>25</v>
      </c>
      <c r="AF17" s="245">
        <f>AE17+CapEx!AF12</f>
        <v>25</v>
      </c>
      <c r="AG17" s="245">
        <f>AF17+CapEx!AG12</f>
        <v>25</v>
      </c>
      <c r="AH17" s="246">
        <f>AG17+CapEx!AH12</f>
        <v>25</v>
      </c>
      <c r="AI17" s="244">
        <f>AH17+CapEx!AI12</f>
        <v>25</v>
      </c>
      <c r="AJ17" s="245">
        <f>AI17+CapEx!AJ12</f>
        <v>25</v>
      </c>
      <c r="AK17" s="245">
        <f>AJ17+CapEx!AK12</f>
        <v>25</v>
      </c>
      <c r="AL17" s="245">
        <f>AK17+CapEx!AL12</f>
        <v>25</v>
      </c>
      <c r="AM17" s="245">
        <f>AL17+CapEx!AM12</f>
        <v>25</v>
      </c>
      <c r="AN17" s="245">
        <f>AM17+CapEx!AN12</f>
        <v>25</v>
      </c>
      <c r="AO17" s="245">
        <f>AN17+CapEx!AO12</f>
        <v>25</v>
      </c>
      <c r="AP17" s="245">
        <f>AO17+CapEx!AP12</f>
        <v>25</v>
      </c>
      <c r="AQ17" s="245">
        <f>AP17+CapEx!AQ12</f>
        <v>25</v>
      </c>
      <c r="AR17" s="245">
        <f>AQ17+CapEx!AR12</f>
        <v>25</v>
      </c>
      <c r="AS17" s="245">
        <f>AR17+CapEx!AS12</f>
        <v>25</v>
      </c>
      <c r="AT17" s="246">
        <f>AS17+CapEx!AT12</f>
        <v>25</v>
      </c>
      <c r="AU17" s="244">
        <f>AT17+CapEx!AU12</f>
        <v>25</v>
      </c>
      <c r="AV17" s="245">
        <f>AU17+CapEx!AV12</f>
        <v>25</v>
      </c>
      <c r="AW17" s="245">
        <f>AV17+CapEx!AW12</f>
        <v>25</v>
      </c>
      <c r="AX17" s="245">
        <f>AW17+CapEx!AX12</f>
        <v>25</v>
      </c>
      <c r="AY17" s="245">
        <f>AX17+CapEx!AY12</f>
        <v>25</v>
      </c>
      <c r="AZ17" s="245">
        <f>AY17+CapEx!AZ12</f>
        <v>25</v>
      </c>
      <c r="BA17" s="245">
        <f>AZ17+CapEx!BA12</f>
        <v>25</v>
      </c>
      <c r="BB17" s="245">
        <f>BA17+CapEx!BB12</f>
        <v>25</v>
      </c>
      <c r="BC17" s="245">
        <f>BB17+CapEx!BC12</f>
        <v>25</v>
      </c>
      <c r="BD17" s="245">
        <f>BC17+CapEx!BD12</f>
        <v>25</v>
      </c>
      <c r="BE17" s="245">
        <f>BD17+CapEx!BE12</f>
        <v>25</v>
      </c>
      <c r="BF17" s="246">
        <f>BE17+CapEx!BF12</f>
        <v>25</v>
      </c>
      <c r="BG17" s="244">
        <f>BF17+CapEx!BG12</f>
        <v>25</v>
      </c>
      <c r="BH17" s="245">
        <f>BG17+CapEx!BH12</f>
        <v>25</v>
      </c>
      <c r="BI17" s="245">
        <f>BH17+CapEx!BI12</f>
        <v>25</v>
      </c>
      <c r="BJ17" s="245">
        <f>BI17+CapEx!BJ12</f>
        <v>25</v>
      </c>
      <c r="BK17" s="245">
        <f>BJ17+CapEx!BK12</f>
        <v>25</v>
      </c>
      <c r="BL17" s="245">
        <f>BK17+CapEx!BL12</f>
        <v>25</v>
      </c>
      <c r="BM17" s="245">
        <f>BL17+CapEx!BM12</f>
        <v>25</v>
      </c>
      <c r="BN17" s="245">
        <f>BM17+CapEx!BN12</f>
        <v>25</v>
      </c>
      <c r="BO17" s="245">
        <f>BN17+CapEx!BO12</f>
        <v>25</v>
      </c>
      <c r="BP17" s="245">
        <f>BO17+CapEx!BP12</f>
        <v>25</v>
      </c>
      <c r="BQ17" s="245">
        <f>BP17+CapEx!BQ12</f>
        <v>25</v>
      </c>
      <c r="BR17" s="246">
        <f>BQ17+CapEx!BR12</f>
        <v>25</v>
      </c>
      <c r="BU17" s="57"/>
    </row>
    <row r="18" spans="1:74" s="46" customFormat="1" x14ac:dyDescent="0.25">
      <c r="B18" s="58" t="str">
        <f>CapEx!B13</f>
        <v>Systems</v>
      </c>
      <c r="E18" s="59">
        <f t="shared" si="2"/>
        <v>10</v>
      </c>
      <c r="F18" s="59">
        <f t="shared" si="3"/>
        <v>10</v>
      </c>
      <c r="G18" s="59">
        <f t="shared" si="4"/>
        <v>10</v>
      </c>
      <c r="H18" s="59">
        <f t="shared" si="5"/>
        <v>10</v>
      </c>
      <c r="I18" s="59">
        <f t="shared" si="6"/>
        <v>10</v>
      </c>
      <c r="J18" s="48"/>
      <c r="K18" s="244">
        <f>J18+CapEx!K13</f>
        <v>0</v>
      </c>
      <c r="L18" s="245">
        <f>K18+CapEx!L13</f>
        <v>0</v>
      </c>
      <c r="M18" s="245">
        <f>L18+CapEx!M13</f>
        <v>0</v>
      </c>
      <c r="N18" s="245">
        <f>M18+CapEx!N13</f>
        <v>0</v>
      </c>
      <c r="O18" s="245">
        <f>N18+CapEx!O13</f>
        <v>0</v>
      </c>
      <c r="P18" s="245">
        <f>O18+CapEx!P13</f>
        <v>0</v>
      </c>
      <c r="Q18" s="245">
        <f>P18+CapEx!Q13</f>
        <v>0</v>
      </c>
      <c r="R18" s="245">
        <f>Q18+CapEx!R13</f>
        <v>0</v>
      </c>
      <c r="S18" s="245">
        <f>R18+CapEx!S13</f>
        <v>10</v>
      </c>
      <c r="T18" s="245">
        <f>S18+CapEx!T13</f>
        <v>10</v>
      </c>
      <c r="U18" s="245">
        <f>T18+CapEx!U13</f>
        <v>10</v>
      </c>
      <c r="V18" s="246">
        <f>U18+CapEx!V13</f>
        <v>10</v>
      </c>
      <c r="W18" s="244">
        <f>V18+CapEx!W13</f>
        <v>10</v>
      </c>
      <c r="X18" s="245">
        <f>W18+CapEx!X13</f>
        <v>10</v>
      </c>
      <c r="Y18" s="245">
        <f>X18+CapEx!Y13</f>
        <v>10</v>
      </c>
      <c r="Z18" s="245">
        <f>Y18+CapEx!Z13</f>
        <v>10</v>
      </c>
      <c r="AA18" s="245">
        <f>Z18+CapEx!AA13</f>
        <v>10</v>
      </c>
      <c r="AB18" s="245">
        <f>AA18+CapEx!AB13</f>
        <v>10</v>
      </c>
      <c r="AC18" s="245">
        <f>AB18+CapEx!AC13</f>
        <v>10</v>
      </c>
      <c r="AD18" s="245">
        <f>AC18+CapEx!AD13</f>
        <v>10</v>
      </c>
      <c r="AE18" s="245">
        <f>AD18+CapEx!AE13</f>
        <v>10</v>
      </c>
      <c r="AF18" s="245">
        <f>AE18+CapEx!AF13</f>
        <v>10</v>
      </c>
      <c r="AG18" s="245">
        <f>AF18+CapEx!AG13</f>
        <v>10</v>
      </c>
      <c r="AH18" s="246">
        <f>AG18+CapEx!AH13</f>
        <v>10</v>
      </c>
      <c r="AI18" s="244">
        <f>AH18+CapEx!AI13</f>
        <v>10</v>
      </c>
      <c r="AJ18" s="245">
        <f>AI18+CapEx!AJ13</f>
        <v>10</v>
      </c>
      <c r="AK18" s="245">
        <f>AJ18+CapEx!AK13</f>
        <v>10</v>
      </c>
      <c r="AL18" s="245">
        <f>AK18+CapEx!AL13</f>
        <v>10</v>
      </c>
      <c r="AM18" s="245">
        <f>AL18+CapEx!AM13</f>
        <v>10</v>
      </c>
      <c r="AN18" s="245">
        <f>AM18+CapEx!AN13</f>
        <v>10</v>
      </c>
      <c r="AO18" s="245">
        <f>AN18+CapEx!AO13</f>
        <v>10</v>
      </c>
      <c r="AP18" s="245">
        <f>AO18+CapEx!AP13</f>
        <v>10</v>
      </c>
      <c r="AQ18" s="245">
        <f>AP18+CapEx!AQ13</f>
        <v>10</v>
      </c>
      <c r="AR18" s="245">
        <f>AQ18+CapEx!AR13</f>
        <v>10</v>
      </c>
      <c r="AS18" s="245">
        <f>AR18+CapEx!AS13</f>
        <v>10</v>
      </c>
      <c r="AT18" s="246">
        <f>AS18+CapEx!AT13</f>
        <v>10</v>
      </c>
      <c r="AU18" s="244">
        <f>AT18+CapEx!AU13</f>
        <v>10</v>
      </c>
      <c r="AV18" s="245">
        <f>AU18+CapEx!AV13</f>
        <v>10</v>
      </c>
      <c r="AW18" s="245">
        <f>AV18+CapEx!AW13</f>
        <v>10</v>
      </c>
      <c r="AX18" s="245">
        <f>AW18+CapEx!AX13</f>
        <v>10</v>
      </c>
      <c r="AY18" s="245">
        <f>AX18+CapEx!AY13</f>
        <v>10</v>
      </c>
      <c r="AZ18" s="245">
        <f>AY18+CapEx!AZ13</f>
        <v>10</v>
      </c>
      <c r="BA18" s="245">
        <f>AZ18+CapEx!BA13</f>
        <v>10</v>
      </c>
      <c r="BB18" s="245">
        <f>BA18+CapEx!BB13</f>
        <v>10</v>
      </c>
      <c r="BC18" s="245">
        <f>BB18+CapEx!BC13</f>
        <v>10</v>
      </c>
      <c r="BD18" s="245">
        <f>BC18+CapEx!BD13</f>
        <v>10</v>
      </c>
      <c r="BE18" s="245">
        <f>BD18+CapEx!BE13</f>
        <v>10</v>
      </c>
      <c r="BF18" s="246">
        <f>BE18+CapEx!BF13</f>
        <v>10</v>
      </c>
      <c r="BG18" s="244">
        <f>BF18+CapEx!BG13</f>
        <v>10</v>
      </c>
      <c r="BH18" s="245">
        <f>BG18+CapEx!BH13</f>
        <v>10</v>
      </c>
      <c r="BI18" s="245">
        <f>BH18+CapEx!BI13</f>
        <v>10</v>
      </c>
      <c r="BJ18" s="245">
        <f>BI18+CapEx!BJ13</f>
        <v>10</v>
      </c>
      <c r="BK18" s="245">
        <f>BJ18+CapEx!BK13</f>
        <v>10</v>
      </c>
      <c r="BL18" s="245">
        <f>BK18+CapEx!BL13</f>
        <v>10</v>
      </c>
      <c r="BM18" s="245">
        <f>BL18+CapEx!BM13</f>
        <v>10</v>
      </c>
      <c r="BN18" s="245">
        <f>BM18+CapEx!BN13</f>
        <v>10</v>
      </c>
      <c r="BO18" s="245">
        <f>BN18+CapEx!BO13</f>
        <v>10</v>
      </c>
      <c r="BP18" s="245">
        <f>BO18+CapEx!BP13</f>
        <v>10</v>
      </c>
      <c r="BQ18" s="245">
        <f>BP18+CapEx!BQ13</f>
        <v>10</v>
      </c>
      <c r="BR18" s="246">
        <f>BQ18+CapEx!BR13</f>
        <v>10</v>
      </c>
      <c r="BU18" s="57"/>
    </row>
    <row r="19" spans="1:74" s="46" customFormat="1" x14ac:dyDescent="0.25">
      <c r="B19" s="58" t="str">
        <f>CapEx!B14</f>
        <v>Vehicles</v>
      </c>
      <c r="E19" s="59">
        <f t="shared" si="2"/>
        <v>25</v>
      </c>
      <c r="F19" s="59">
        <f t="shared" si="3"/>
        <v>25</v>
      </c>
      <c r="G19" s="59">
        <f t="shared" si="4"/>
        <v>25</v>
      </c>
      <c r="H19" s="59">
        <f t="shared" si="5"/>
        <v>25</v>
      </c>
      <c r="I19" s="59">
        <f t="shared" si="6"/>
        <v>25</v>
      </c>
      <c r="J19" s="48"/>
      <c r="K19" s="244">
        <f>J19+CapEx!K14</f>
        <v>0</v>
      </c>
      <c r="L19" s="245">
        <f>K19+CapEx!L14</f>
        <v>0</v>
      </c>
      <c r="M19" s="245">
        <f>L19+CapEx!M14</f>
        <v>0</v>
      </c>
      <c r="N19" s="245">
        <f>M19+CapEx!N14</f>
        <v>0</v>
      </c>
      <c r="O19" s="245">
        <f>N19+CapEx!O14</f>
        <v>0</v>
      </c>
      <c r="P19" s="245">
        <f>O19+CapEx!P14</f>
        <v>0</v>
      </c>
      <c r="Q19" s="245">
        <f>P19+CapEx!Q14</f>
        <v>0</v>
      </c>
      <c r="R19" s="245">
        <f>Q19+CapEx!R14</f>
        <v>0</v>
      </c>
      <c r="S19" s="245">
        <f>R19+CapEx!S14</f>
        <v>25</v>
      </c>
      <c r="T19" s="245">
        <f>S19+CapEx!T14</f>
        <v>25</v>
      </c>
      <c r="U19" s="245">
        <f>T19+CapEx!U14</f>
        <v>25</v>
      </c>
      <c r="V19" s="246">
        <f>U19+CapEx!V14</f>
        <v>25</v>
      </c>
      <c r="W19" s="244">
        <f>V19+CapEx!W14</f>
        <v>25</v>
      </c>
      <c r="X19" s="245">
        <f>W19+CapEx!X14</f>
        <v>25</v>
      </c>
      <c r="Y19" s="245">
        <f>X19+CapEx!Y14</f>
        <v>25</v>
      </c>
      <c r="Z19" s="245">
        <f>Y19+CapEx!Z14</f>
        <v>25</v>
      </c>
      <c r="AA19" s="245">
        <f>Z19+CapEx!AA14</f>
        <v>25</v>
      </c>
      <c r="AB19" s="245">
        <f>AA19+CapEx!AB14</f>
        <v>25</v>
      </c>
      <c r="AC19" s="245">
        <f>AB19+CapEx!AC14</f>
        <v>25</v>
      </c>
      <c r="AD19" s="245">
        <f>AC19+CapEx!AD14</f>
        <v>25</v>
      </c>
      <c r="AE19" s="245">
        <f>AD19+CapEx!AE14</f>
        <v>25</v>
      </c>
      <c r="AF19" s="245">
        <f>AE19+CapEx!AF14</f>
        <v>25</v>
      </c>
      <c r="AG19" s="245">
        <f>AF19+CapEx!AG14</f>
        <v>25</v>
      </c>
      <c r="AH19" s="246">
        <f>AG19+CapEx!AH14</f>
        <v>25</v>
      </c>
      <c r="AI19" s="244">
        <f>AH19+CapEx!AI14</f>
        <v>25</v>
      </c>
      <c r="AJ19" s="245">
        <f>AI19+CapEx!AJ14</f>
        <v>25</v>
      </c>
      <c r="AK19" s="245">
        <f>AJ19+CapEx!AK14</f>
        <v>25</v>
      </c>
      <c r="AL19" s="245">
        <f>AK19+CapEx!AL14</f>
        <v>25</v>
      </c>
      <c r="AM19" s="245">
        <f>AL19+CapEx!AM14</f>
        <v>25</v>
      </c>
      <c r="AN19" s="245">
        <f>AM19+CapEx!AN14</f>
        <v>25</v>
      </c>
      <c r="AO19" s="245">
        <f>AN19+CapEx!AO14</f>
        <v>25</v>
      </c>
      <c r="AP19" s="245">
        <f>AO19+CapEx!AP14</f>
        <v>25</v>
      </c>
      <c r="AQ19" s="245">
        <f>AP19+CapEx!AQ14</f>
        <v>25</v>
      </c>
      <c r="AR19" s="245">
        <f>AQ19+CapEx!AR14</f>
        <v>25</v>
      </c>
      <c r="AS19" s="245">
        <f>AR19+CapEx!AS14</f>
        <v>25</v>
      </c>
      <c r="AT19" s="246">
        <f>AS19+CapEx!AT14</f>
        <v>25</v>
      </c>
      <c r="AU19" s="244">
        <f>AT19+CapEx!AU14</f>
        <v>25</v>
      </c>
      <c r="AV19" s="245">
        <f>AU19+CapEx!AV14</f>
        <v>25</v>
      </c>
      <c r="AW19" s="245">
        <f>AV19+CapEx!AW14</f>
        <v>25</v>
      </c>
      <c r="AX19" s="245">
        <f>AW19+CapEx!AX14</f>
        <v>25</v>
      </c>
      <c r="AY19" s="245">
        <f>AX19+CapEx!AY14</f>
        <v>25</v>
      </c>
      <c r="AZ19" s="245">
        <f>AY19+CapEx!AZ14</f>
        <v>25</v>
      </c>
      <c r="BA19" s="245">
        <f>AZ19+CapEx!BA14</f>
        <v>25</v>
      </c>
      <c r="BB19" s="245">
        <f>BA19+CapEx!BB14</f>
        <v>25</v>
      </c>
      <c r="BC19" s="245">
        <f>BB19+CapEx!BC14</f>
        <v>25</v>
      </c>
      <c r="BD19" s="245">
        <f>BC19+CapEx!BD14</f>
        <v>25</v>
      </c>
      <c r="BE19" s="245">
        <f>BD19+CapEx!BE14</f>
        <v>25</v>
      </c>
      <c r="BF19" s="246">
        <f>BE19+CapEx!BF14</f>
        <v>25</v>
      </c>
      <c r="BG19" s="244">
        <f>BF19+CapEx!BG14</f>
        <v>25</v>
      </c>
      <c r="BH19" s="245">
        <f>BG19+CapEx!BH14</f>
        <v>25</v>
      </c>
      <c r="BI19" s="245">
        <f>BH19+CapEx!BI14</f>
        <v>25</v>
      </c>
      <c r="BJ19" s="245">
        <f>BI19+CapEx!BJ14</f>
        <v>25</v>
      </c>
      <c r="BK19" s="245">
        <f>BJ19+CapEx!BK14</f>
        <v>25</v>
      </c>
      <c r="BL19" s="245">
        <f>BK19+CapEx!BL14</f>
        <v>25</v>
      </c>
      <c r="BM19" s="245">
        <f>BL19+CapEx!BM14</f>
        <v>25</v>
      </c>
      <c r="BN19" s="245">
        <f>BM19+CapEx!BN14</f>
        <v>25</v>
      </c>
      <c r="BO19" s="245">
        <f>BN19+CapEx!BO14</f>
        <v>25</v>
      </c>
      <c r="BP19" s="245">
        <f>BO19+CapEx!BP14</f>
        <v>25</v>
      </c>
      <c r="BQ19" s="245">
        <f>BP19+CapEx!BQ14</f>
        <v>25</v>
      </c>
      <c r="BR19" s="246">
        <f>BQ19+CapEx!BR14</f>
        <v>25</v>
      </c>
      <c r="BU19" s="57"/>
    </row>
    <row r="20" spans="1:74" s="46" customFormat="1" x14ac:dyDescent="0.25">
      <c r="B20" s="63" t="str">
        <f>CapEx!B15</f>
        <v>Upgrades</v>
      </c>
      <c r="E20" s="64">
        <f t="shared" si="2"/>
        <v>50</v>
      </c>
      <c r="F20" s="64">
        <f t="shared" si="3"/>
        <v>50</v>
      </c>
      <c r="G20" s="64">
        <f t="shared" si="4"/>
        <v>50</v>
      </c>
      <c r="H20" s="64">
        <f t="shared" si="5"/>
        <v>50</v>
      </c>
      <c r="I20" s="64">
        <f t="shared" si="6"/>
        <v>50</v>
      </c>
      <c r="J20" s="48"/>
      <c r="K20" s="251">
        <f>J20+CapEx!K15</f>
        <v>0</v>
      </c>
      <c r="L20" s="252">
        <f>K20+CapEx!L15</f>
        <v>0</v>
      </c>
      <c r="M20" s="252">
        <f>L20+CapEx!M15</f>
        <v>0</v>
      </c>
      <c r="N20" s="252">
        <f>M20+CapEx!N15</f>
        <v>0</v>
      </c>
      <c r="O20" s="252">
        <f>N20+CapEx!O15</f>
        <v>0</v>
      </c>
      <c r="P20" s="252">
        <f>O20+CapEx!P15</f>
        <v>0</v>
      </c>
      <c r="Q20" s="252">
        <f>P20+CapEx!Q15</f>
        <v>0</v>
      </c>
      <c r="R20" s="252">
        <f>Q20+CapEx!R15</f>
        <v>0</v>
      </c>
      <c r="S20" s="252">
        <f>R20+CapEx!S15</f>
        <v>0</v>
      </c>
      <c r="T20" s="252">
        <f>S20+CapEx!T15</f>
        <v>0</v>
      </c>
      <c r="U20" s="252">
        <f>T20+CapEx!U15</f>
        <v>0</v>
      </c>
      <c r="V20" s="253">
        <f>U20+CapEx!V15</f>
        <v>50</v>
      </c>
      <c r="W20" s="251">
        <f>V20+CapEx!W15</f>
        <v>50</v>
      </c>
      <c r="X20" s="252">
        <f>W20+CapEx!X15</f>
        <v>50</v>
      </c>
      <c r="Y20" s="252">
        <f>X20+CapEx!Y15</f>
        <v>50</v>
      </c>
      <c r="Z20" s="252">
        <f>Y20+CapEx!Z15</f>
        <v>50</v>
      </c>
      <c r="AA20" s="252">
        <f>Z20+CapEx!AA15</f>
        <v>50</v>
      </c>
      <c r="AB20" s="252">
        <f>AA20+CapEx!AB15</f>
        <v>50</v>
      </c>
      <c r="AC20" s="252">
        <f>AB20+CapEx!AC15</f>
        <v>50</v>
      </c>
      <c r="AD20" s="252">
        <f>AC20+CapEx!AD15</f>
        <v>50</v>
      </c>
      <c r="AE20" s="252">
        <f>AD20+CapEx!AE15</f>
        <v>50</v>
      </c>
      <c r="AF20" s="252">
        <f>AE20+CapEx!AF15</f>
        <v>50</v>
      </c>
      <c r="AG20" s="252">
        <f>AF20+CapEx!AG15</f>
        <v>50</v>
      </c>
      <c r="AH20" s="253">
        <f>AG20+CapEx!AH15</f>
        <v>50</v>
      </c>
      <c r="AI20" s="251">
        <f>AH20+CapEx!AI15</f>
        <v>50</v>
      </c>
      <c r="AJ20" s="252">
        <f>AI20+CapEx!AJ15</f>
        <v>50</v>
      </c>
      <c r="AK20" s="252">
        <f>AJ20+CapEx!AK15</f>
        <v>50</v>
      </c>
      <c r="AL20" s="252">
        <f>AK20+CapEx!AL15</f>
        <v>50</v>
      </c>
      <c r="AM20" s="252">
        <f>AL20+CapEx!AM15</f>
        <v>50</v>
      </c>
      <c r="AN20" s="252">
        <f>AM20+CapEx!AN15</f>
        <v>50</v>
      </c>
      <c r="AO20" s="252">
        <f>AN20+CapEx!AO15</f>
        <v>50</v>
      </c>
      <c r="AP20" s="252">
        <f>AO20+CapEx!AP15</f>
        <v>50</v>
      </c>
      <c r="AQ20" s="252">
        <f>AP20+CapEx!AQ15</f>
        <v>50</v>
      </c>
      <c r="AR20" s="252">
        <f>AQ20+CapEx!AR15</f>
        <v>50</v>
      </c>
      <c r="AS20" s="252">
        <f>AR20+CapEx!AS15</f>
        <v>50</v>
      </c>
      <c r="AT20" s="253">
        <f>AS20+CapEx!AT15</f>
        <v>50</v>
      </c>
      <c r="AU20" s="251">
        <f>AT20+CapEx!AU15</f>
        <v>50</v>
      </c>
      <c r="AV20" s="252">
        <f>AU20+CapEx!AV15</f>
        <v>50</v>
      </c>
      <c r="AW20" s="252">
        <f>AV20+CapEx!AW15</f>
        <v>50</v>
      </c>
      <c r="AX20" s="252">
        <f>AW20+CapEx!AX15</f>
        <v>50</v>
      </c>
      <c r="AY20" s="252">
        <f>AX20+CapEx!AY15</f>
        <v>50</v>
      </c>
      <c r="AZ20" s="252">
        <f>AY20+CapEx!AZ15</f>
        <v>50</v>
      </c>
      <c r="BA20" s="252">
        <f>AZ20+CapEx!BA15</f>
        <v>50</v>
      </c>
      <c r="BB20" s="252">
        <f>BA20+CapEx!BB15</f>
        <v>50</v>
      </c>
      <c r="BC20" s="252">
        <f>BB20+CapEx!BC15</f>
        <v>50</v>
      </c>
      <c r="BD20" s="252">
        <f>BC20+CapEx!BD15</f>
        <v>50</v>
      </c>
      <c r="BE20" s="252">
        <f>BD20+CapEx!BE15</f>
        <v>50</v>
      </c>
      <c r="BF20" s="253">
        <f>BE20+CapEx!BF15</f>
        <v>50</v>
      </c>
      <c r="BG20" s="251">
        <f>BF20+CapEx!BG15</f>
        <v>50</v>
      </c>
      <c r="BH20" s="252">
        <f>BG20+CapEx!BH15</f>
        <v>50</v>
      </c>
      <c r="BI20" s="252">
        <f>BH20+CapEx!BI15</f>
        <v>50</v>
      </c>
      <c r="BJ20" s="252">
        <f>BI20+CapEx!BJ15</f>
        <v>50</v>
      </c>
      <c r="BK20" s="252">
        <f>BJ20+CapEx!BK15</f>
        <v>50</v>
      </c>
      <c r="BL20" s="252">
        <f>BK20+CapEx!BL15</f>
        <v>50</v>
      </c>
      <c r="BM20" s="252">
        <f>BL20+CapEx!BM15</f>
        <v>50</v>
      </c>
      <c r="BN20" s="252">
        <f>BM20+CapEx!BN15</f>
        <v>50</v>
      </c>
      <c r="BO20" s="252">
        <f>BN20+CapEx!BO15</f>
        <v>50</v>
      </c>
      <c r="BP20" s="252">
        <f>BO20+CapEx!BP15</f>
        <v>50</v>
      </c>
      <c r="BQ20" s="252">
        <f>BP20+CapEx!BQ15</f>
        <v>50</v>
      </c>
      <c r="BR20" s="253">
        <f>BQ20+CapEx!BR15</f>
        <v>50</v>
      </c>
      <c r="BU20" s="57"/>
    </row>
    <row r="21" spans="1:74" s="46" customFormat="1" x14ac:dyDescent="0.25">
      <c r="B21" s="98" t="s">
        <v>49</v>
      </c>
      <c r="E21" s="68">
        <f t="shared" si="2"/>
        <v>485</v>
      </c>
      <c r="F21" s="68">
        <f t="shared" si="3"/>
        <v>485</v>
      </c>
      <c r="G21" s="68">
        <f t="shared" si="4"/>
        <v>485</v>
      </c>
      <c r="H21" s="68">
        <f t="shared" si="5"/>
        <v>485</v>
      </c>
      <c r="I21" s="68">
        <f t="shared" si="6"/>
        <v>485</v>
      </c>
      <c r="J21" s="48"/>
      <c r="K21" s="46">
        <f t="shared" ref="K21:AP21" si="7">SUM(K11:K20)</f>
        <v>100</v>
      </c>
      <c r="L21" s="46">
        <f t="shared" si="7"/>
        <v>100</v>
      </c>
      <c r="M21" s="46">
        <f t="shared" si="7"/>
        <v>225</v>
      </c>
      <c r="N21" s="46">
        <f t="shared" si="7"/>
        <v>225</v>
      </c>
      <c r="O21" s="46">
        <f t="shared" si="7"/>
        <v>225</v>
      </c>
      <c r="P21" s="46">
        <f t="shared" si="7"/>
        <v>400</v>
      </c>
      <c r="Q21" s="46">
        <f t="shared" si="7"/>
        <v>400</v>
      </c>
      <c r="R21" s="46">
        <f t="shared" si="7"/>
        <v>400</v>
      </c>
      <c r="S21" s="46">
        <f t="shared" si="7"/>
        <v>435</v>
      </c>
      <c r="T21" s="46">
        <f t="shared" si="7"/>
        <v>435</v>
      </c>
      <c r="U21" s="46">
        <f t="shared" si="7"/>
        <v>435</v>
      </c>
      <c r="V21" s="68">
        <f t="shared" si="7"/>
        <v>485</v>
      </c>
      <c r="W21" s="46">
        <f t="shared" si="7"/>
        <v>485</v>
      </c>
      <c r="X21" s="46">
        <f t="shared" si="7"/>
        <v>485</v>
      </c>
      <c r="Y21" s="46">
        <f t="shared" si="7"/>
        <v>485</v>
      </c>
      <c r="Z21" s="46">
        <f t="shared" si="7"/>
        <v>485</v>
      </c>
      <c r="AA21" s="46">
        <f t="shared" si="7"/>
        <v>485</v>
      </c>
      <c r="AB21" s="46">
        <f t="shared" si="7"/>
        <v>485</v>
      </c>
      <c r="AC21" s="46">
        <f t="shared" si="7"/>
        <v>485</v>
      </c>
      <c r="AD21" s="46">
        <f t="shared" si="7"/>
        <v>485</v>
      </c>
      <c r="AE21" s="46">
        <f t="shared" si="7"/>
        <v>485</v>
      </c>
      <c r="AF21" s="46">
        <f t="shared" si="7"/>
        <v>485</v>
      </c>
      <c r="AG21" s="46">
        <f t="shared" si="7"/>
        <v>485</v>
      </c>
      <c r="AH21" s="68">
        <f t="shared" si="7"/>
        <v>485</v>
      </c>
      <c r="AI21" s="46">
        <f t="shared" si="7"/>
        <v>485</v>
      </c>
      <c r="AJ21" s="46">
        <f t="shared" si="7"/>
        <v>485</v>
      </c>
      <c r="AK21" s="46">
        <f t="shared" si="7"/>
        <v>485</v>
      </c>
      <c r="AL21" s="46">
        <f t="shared" si="7"/>
        <v>485</v>
      </c>
      <c r="AM21" s="46">
        <f t="shared" si="7"/>
        <v>485</v>
      </c>
      <c r="AN21" s="46">
        <f t="shared" si="7"/>
        <v>485</v>
      </c>
      <c r="AO21" s="46">
        <f t="shared" si="7"/>
        <v>485</v>
      </c>
      <c r="AP21" s="46">
        <f t="shared" si="7"/>
        <v>485</v>
      </c>
      <c r="AQ21" s="46">
        <f t="shared" ref="AQ21:BR21" si="8">SUM(AQ11:AQ20)</f>
        <v>485</v>
      </c>
      <c r="AR21" s="46">
        <f t="shared" si="8"/>
        <v>485</v>
      </c>
      <c r="AS21" s="46">
        <f t="shared" si="8"/>
        <v>485</v>
      </c>
      <c r="AT21" s="68">
        <f t="shared" si="8"/>
        <v>485</v>
      </c>
      <c r="AU21" s="46">
        <f t="shared" si="8"/>
        <v>485</v>
      </c>
      <c r="AV21" s="46">
        <f t="shared" si="8"/>
        <v>485</v>
      </c>
      <c r="AW21" s="46">
        <f t="shared" si="8"/>
        <v>485</v>
      </c>
      <c r="AX21" s="46">
        <f t="shared" si="8"/>
        <v>485</v>
      </c>
      <c r="AY21" s="46">
        <f t="shared" si="8"/>
        <v>485</v>
      </c>
      <c r="AZ21" s="46">
        <f t="shared" si="8"/>
        <v>485</v>
      </c>
      <c r="BA21" s="46">
        <f t="shared" si="8"/>
        <v>485</v>
      </c>
      <c r="BB21" s="46">
        <f t="shared" si="8"/>
        <v>485</v>
      </c>
      <c r="BC21" s="46">
        <f t="shared" si="8"/>
        <v>485</v>
      </c>
      <c r="BD21" s="46">
        <f t="shared" si="8"/>
        <v>485</v>
      </c>
      <c r="BE21" s="46">
        <f t="shared" si="8"/>
        <v>485</v>
      </c>
      <c r="BF21" s="68">
        <f t="shared" si="8"/>
        <v>485</v>
      </c>
      <c r="BG21" s="46">
        <f t="shared" si="8"/>
        <v>485</v>
      </c>
      <c r="BH21" s="46">
        <f t="shared" si="8"/>
        <v>485</v>
      </c>
      <c r="BI21" s="46">
        <f t="shared" si="8"/>
        <v>485</v>
      </c>
      <c r="BJ21" s="46">
        <f t="shared" si="8"/>
        <v>485</v>
      </c>
      <c r="BK21" s="46">
        <f t="shared" si="8"/>
        <v>485</v>
      </c>
      <c r="BL21" s="46">
        <f t="shared" si="8"/>
        <v>485</v>
      </c>
      <c r="BM21" s="46">
        <f t="shared" si="8"/>
        <v>485</v>
      </c>
      <c r="BN21" s="46">
        <f t="shared" si="8"/>
        <v>485</v>
      </c>
      <c r="BO21" s="46">
        <f t="shared" si="8"/>
        <v>485</v>
      </c>
      <c r="BP21" s="46">
        <f t="shared" si="8"/>
        <v>485</v>
      </c>
      <c r="BQ21" s="46">
        <f t="shared" si="8"/>
        <v>485</v>
      </c>
      <c r="BR21" s="68">
        <f t="shared" si="8"/>
        <v>485</v>
      </c>
      <c r="BU21" s="50"/>
    </row>
    <row r="22" spans="1:74" s="46" customFormat="1" x14ac:dyDescent="0.25">
      <c r="B22" s="304" t="s">
        <v>186</v>
      </c>
      <c r="E22" s="294">
        <f t="shared" si="2"/>
        <v>-320.08333333333331</v>
      </c>
      <c r="F22" s="294">
        <f t="shared" si="3"/>
        <v>-448.74999999999983</v>
      </c>
      <c r="G22" s="294">
        <f t="shared" si="4"/>
        <v>-484.99999999999983</v>
      </c>
      <c r="H22" s="294">
        <f t="shared" si="5"/>
        <v>-484.99999999999983</v>
      </c>
      <c r="I22" s="294">
        <f t="shared" si="6"/>
        <v>-484.99999999999983</v>
      </c>
      <c r="J22" s="48"/>
      <c r="K22" s="305">
        <f>CapEx!K29</f>
        <v>-30</v>
      </c>
      <c r="L22" s="306">
        <f>CapEx!L29</f>
        <v>-35</v>
      </c>
      <c r="M22" s="306">
        <f>CapEx!M29</f>
        <v>-57.5</v>
      </c>
      <c r="N22" s="306">
        <f>CapEx!N29</f>
        <v>-80</v>
      </c>
      <c r="O22" s="306">
        <f>CapEx!O29</f>
        <v>-102.5</v>
      </c>
      <c r="P22" s="306">
        <f>CapEx!P29</f>
        <v>-139.58333333333334</v>
      </c>
      <c r="Q22" s="306">
        <f>CapEx!Q29</f>
        <v>-176.66666666666669</v>
      </c>
      <c r="R22" s="306">
        <f>CapEx!R29</f>
        <v>-203.75000000000003</v>
      </c>
      <c r="S22" s="306">
        <f>CapEx!S29</f>
        <v>-232.33333333333337</v>
      </c>
      <c r="T22" s="306">
        <f>CapEx!T29</f>
        <v>-260.91666666666669</v>
      </c>
      <c r="U22" s="306">
        <f>CapEx!U29</f>
        <v>-289.5</v>
      </c>
      <c r="V22" s="307">
        <f>CapEx!V29</f>
        <v>-320.08333333333331</v>
      </c>
      <c r="W22" s="305">
        <f>CapEx!W29</f>
        <v>-343.16666666666663</v>
      </c>
      <c r="X22" s="306">
        <f>CapEx!X29</f>
        <v>-366.24999999999994</v>
      </c>
      <c r="Y22" s="306">
        <f>CapEx!Y29</f>
        <v>-389.33333333333326</v>
      </c>
      <c r="Z22" s="306">
        <f>CapEx!Z29</f>
        <v>-397.41666666666657</v>
      </c>
      <c r="AA22" s="306">
        <f>CapEx!AA29</f>
        <v>-405.49999999999989</v>
      </c>
      <c r="AB22" s="306">
        <f>CapEx!AB29</f>
        <v>-413.5833333333332</v>
      </c>
      <c r="AC22" s="306">
        <f>CapEx!AC29</f>
        <v>-421.66666666666652</v>
      </c>
      <c r="AD22" s="306">
        <f>CapEx!AD29</f>
        <v>-429.74999999999983</v>
      </c>
      <c r="AE22" s="306">
        <f>CapEx!AE29</f>
        <v>-434.49999999999983</v>
      </c>
      <c r="AF22" s="306">
        <f>CapEx!AF29</f>
        <v>-439.24999999999983</v>
      </c>
      <c r="AG22" s="306">
        <f>CapEx!AG29</f>
        <v>-443.99999999999983</v>
      </c>
      <c r="AH22" s="307">
        <f>CapEx!AH29</f>
        <v>-448.74999999999983</v>
      </c>
      <c r="AI22" s="305">
        <f>CapEx!AI29</f>
        <v>-453.49999999999983</v>
      </c>
      <c r="AJ22" s="306">
        <f>CapEx!AJ29</f>
        <v>-456.99999999999983</v>
      </c>
      <c r="AK22" s="306">
        <f>CapEx!AK29</f>
        <v>-460.49999999999983</v>
      </c>
      <c r="AL22" s="306">
        <f>CapEx!AL29</f>
        <v>-463.99999999999983</v>
      </c>
      <c r="AM22" s="306">
        <f>CapEx!AM29</f>
        <v>-466.99999999999983</v>
      </c>
      <c r="AN22" s="306">
        <f>CapEx!AN29</f>
        <v>-469.99999999999983</v>
      </c>
      <c r="AO22" s="306">
        <f>CapEx!AO29</f>
        <v>-472.99999999999983</v>
      </c>
      <c r="AP22" s="306">
        <f>CapEx!AP29</f>
        <v>-475.99999999999983</v>
      </c>
      <c r="AQ22" s="306">
        <f>CapEx!AQ29</f>
        <v>-478.99999999999983</v>
      </c>
      <c r="AR22" s="306">
        <f>CapEx!AR29</f>
        <v>-480.99999999999983</v>
      </c>
      <c r="AS22" s="306">
        <f>CapEx!AS29</f>
        <v>-482.99999999999983</v>
      </c>
      <c r="AT22" s="307">
        <f>CapEx!AT29</f>
        <v>-484.99999999999983</v>
      </c>
      <c r="AU22" s="305">
        <f>CapEx!AU29</f>
        <v>-484.99999999999983</v>
      </c>
      <c r="AV22" s="306">
        <f>CapEx!AV29</f>
        <v>-484.99999999999983</v>
      </c>
      <c r="AW22" s="306">
        <f>CapEx!AW29</f>
        <v>-484.99999999999983</v>
      </c>
      <c r="AX22" s="306">
        <f>CapEx!AX29</f>
        <v>-484.99999999999983</v>
      </c>
      <c r="AY22" s="306">
        <f>CapEx!AY29</f>
        <v>-484.99999999999983</v>
      </c>
      <c r="AZ22" s="306">
        <f>CapEx!AZ29</f>
        <v>-484.99999999999983</v>
      </c>
      <c r="BA22" s="306">
        <f>CapEx!BA29</f>
        <v>-484.99999999999983</v>
      </c>
      <c r="BB22" s="306">
        <f>CapEx!BB29</f>
        <v>-484.99999999999983</v>
      </c>
      <c r="BC22" s="306">
        <f>CapEx!BC29</f>
        <v>-484.99999999999983</v>
      </c>
      <c r="BD22" s="306">
        <f>CapEx!BD29</f>
        <v>-484.99999999999983</v>
      </c>
      <c r="BE22" s="306">
        <f>CapEx!BE29</f>
        <v>-484.99999999999983</v>
      </c>
      <c r="BF22" s="307">
        <f>CapEx!BF29</f>
        <v>-484.99999999999983</v>
      </c>
      <c r="BG22" s="305">
        <f>CapEx!BG29</f>
        <v>-484.99999999999983</v>
      </c>
      <c r="BH22" s="306">
        <f>CapEx!BH29</f>
        <v>-484.99999999999983</v>
      </c>
      <c r="BI22" s="306">
        <f>CapEx!BI29</f>
        <v>-484.99999999999983</v>
      </c>
      <c r="BJ22" s="306">
        <f>CapEx!BJ29</f>
        <v>-484.99999999999983</v>
      </c>
      <c r="BK22" s="306">
        <f>CapEx!BK29</f>
        <v>-484.99999999999983</v>
      </c>
      <c r="BL22" s="306">
        <f>CapEx!BL29</f>
        <v>-484.99999999999983</v>
      </c>
      <c r="BM22" s="306">
        <f>CapEx!BM29</f>
        <v>-484.99999999999983</v>
      </c>
      <c r="BN22" s="306">
        <f>CapEx!BN29</f>
        <v>-484.99999999999983</v>
      </c>
      <c r="BO22" s="306">
        <f>CapEx!BO29</f>
        <v>-484.99999999999983</v>
      </c>
      <c r="BP22" s="306">
        <f>CapEx!BP29</f>
        <v>-484.99999999999983</v>
      </c>
      <c r="BQ22" s="306">
        <f>CapEx!BQ29</f>
        <v>-484.99999999999983</v>
      </c>
      <c r="BR22" s="307">
        <f>CapEx!BR29</f>
        <v>-484.99999999999983</v>
      </c>
      <c r="BU22" s="50"/>
    </row>
    <row r="23" spans="1:74" s="46" customFormat="1" x14ac:dyDescent="0.25">
      <c r="B23" s="98" t="s">
        <v>54</v>
      </c>
      <c r="E23" s="68">
        <f t="shared" si="2"/>
        <v>164.91666666666669</v>
      </c>
      <c r="F23" s="68">
        <f t="shared" si="3"/>
        <v>36.250000000000171</v>
      </c>
      <c r="G23" s="68">
        <f t="shared" si="4"/>
        <v>0</v>
      </c>
      <c r="H23" s="68">
        <f t="shared" si="5"/>
        <v>0</v>
      </c>
      <c r="I23" s="68">
        <f t="shared" si="6"/>
        <v>0</v>
      </c>
      <c r="J23" s="48"/>
      <c r="K23" s="46">
        <f>SUM(K21:K22)</f>
        <v>70</v>
      </c>
      <c r="L23" s="46">
        <f t="shared" ref="L23:BR23" si="9">SUM(L21:L22)</f>
        <v>65</v>
      </c>
      <c r="M23" s="46">
        <f t="shared" si="9"/>
        <v>167.5</v>
      </c>
      <c r="N23" s="46">
        <f t="shared" si="9"/>
        <v>145</v>
      </c>
      <c r="O23" s="46">
        <f t="shared" si="9"/>
        <v>122.5</v>
      </c>
      <c r="P23" s="46">
        <f t="shared" si="9"/>
        <v>260.41666666666663</v>
      </c>
      <c r="Q23" s="46">
        <f t="shared" si="9"/>
        <v>223.33333333333331</v>
      </c>
      <c r="R23" s="46">
        <f t="shared" si="9"/>
        <v>196.24999999999997</v>
      </c>
      <c r="S23" s="46">
        <f t="shared" si="9"/>
        <v>202.66666666666663</v>
      </c>
      <c r="T23" s="46">
        <f t="shared" si="9"/>
        <v>174.08333333333331</v>
      </c>
      <c r="U23" s="46">
        <f t="shared" si="9"/>
        <v>145.5</v>
      </c>
      <c r="V23" s="68">
        <f t="shared" si="9"/>
        <v>164.91666666666669</v>
      </c>
      <c r="W23" s="46">
        <f t="shared" si="9"/>
        <v>141.83333333333337</v>
      </c>
      <c r="X23" s="46">
        <f t="shared" si="9"/>
        <v>118.75000000000006</v>
      </c>
      <c r="Y23" s="46">
        <f t="shared" si="9"/>
        <v>95.666666666666742</v>
      </c>
      <c r="Z23" s="46">
        <f t="shared" si="9"/>
        <v>87.583333333333428</v>
      </c>
      <c r="AA23" s="46">
        <f t="shared" si="9"/>
        <v>79.500000000000114</v>
      </c>
      <c r="AB23" s="46">
        <f t="shared" si="9"/>
        <v>71.416666666666799</v>
      </c>
      <c r="AC23" s="46">
        <f t="shared" si="9"/>
        <v>63.333333333333485</v>
      </c>
      <c r="AD23" s="46">
        <f t="shared" si="9"/>
        <v>55.250000000000171</v>
      </c>
      <c r="AE23" s="46">
        <f t="shared" si="9"/>
        <v>50.500000000000171</v>
      </c>
      <c r="AF23" s="46">
        <f t="shared" si="9"/>
        <v>45.750000000000171</v>
      </c>
      <c r="AG23" s="46">
        <f t="shared" si="9"/>
        <v>41.000000000000171</v>
      </c>
      <c r="AH23" s="68">
        <f t="shared" si="9"/>
        <v>36.250000000000171</v>
      </c>
      <c r="AI23" s="46">
        <f t="shared" si="9"/>
        <v>31.500000000000171</v>
      </c>
      <c r="AJ23" s="46">
        <f t="shared" si="9"/>
        <v>28.000000000000171</v>
      </c>
      <c r="AK23" s="46">
        <f t="shared" si="9"/>
        <v>24.500000000000171</v>
      </c>
      <c r="AL23" s="46">
        <f t="shared" si="9"/>
        <v>21.000000000000171</v>
      </c>
      <c r="AM23" s="46">
        <f t="shared" si="9"/>
        <v>18.000000000000171</v>
      </c>
      <c r="AN23" s="46">
        <f t="shared" si="9"/>
        <v>15.000000000000171</v>
      </c>
      <c r="AO23" s="46">
        <f t="shared" si="9"/>
        <v>12.000000000000171</v>
      </c>
      <c r="AP23" s="46">
        <f t="shared" si="9"/>
        <v>9.0000000000001705</v>
      </c>
      <c r="AQ23" s="46">
        <f t="shared" si="9"/>
        <v>6.0000000000001705</v>
      </c>
      <c r="AR23" s="46">
        <f t="shared" si="9"/>
        <v>4.0000000000001705</v>
      </c>
      <c r="AS23" s="46">
        <f t="shared" si="9"/>
        <v>2.0000000000001705</v>
      </c>
      <c r="AT23" s="68">
        <f t="shared" si="9"/>
        <v>0</v>
      </c>
      <c r="AU23" s="46">
        <f t="shared" si="9"/>
        <v>0</v>
      </c>
      <c r="AV23" s="46">
        <f t="shared" si="9"/>
        <v>0</v>
      </c>
      <c r="AW23" s="46">
        <f t="shared" si="9"/>
        <v>0</v>
      </c>
      <c r="AX23" s="46">
        <f t="shared" si="9"/>
        <v>0</v>
      </c>
      <c r="AY23" s="46">
        <f t="shared" si="9"/>
        <v>0</v>
      </c>
      <c r="AZ23" s="46">
        <f t="shared" si="9"/>
        <v>0</v>
      </c>
      <c r="BA23" s="46">
        <f t="shared" si="9"/>
        <v>0</v>
      </c>
      <c r="BB23" s="46">
        <f t="shared" si="9"/>
        <v>0</v>
      </c>
      <c r="BC23" s="46">
        <f t="shared" si="9"/>
        <v>0</v>
      </c>
      <c r="BD23" s="46">
        <f t="shared" si="9"/>
        <v>0</v>
      </c>
      <c r="BE23" s="46">
        <f t="shared" si="9"/>
        <v>0</v>
      </c>
      <c r="BF23" s="68">
        <f t="shared" si="9"/>
        <v>0</v>
      </c>
      <c r="BG23" s="46">
        <f t="shared" si="9"/>
        <v>0</v>
      </c>
      <c r="BH23" s="46">
        <f t="shared" si="9"/>
        <v>0</v>
      </c>
      <c r="BI23" s="46">
        <f t="shared" si="9"/>
        <v>0</v>
      </c>
      <c r="BJ23" s="46">
        <f t="shared" si="9"/>
        <v>0</v>
      </c>
      <c r="BK23" s="46">
        <f t="shared" si="9"/>
        <v>0</v>
      </c>
      <c r="BL23" s="46">
        <f t="shared" si="9"/>
        <v>0</v>
      </c>
      <c r="BM23" s="46">
        <f t="shared" si="9"/>
        <v>0</v>
      </c>
      <c r="BN23" s="46">
        <f t="shared" si="9"/>
        <v>0</v>
      </c>
      <c r="BO23" s="46">
        <f t="shared" si="9"/>
        <v>0</v>
      </c>
      <c r="BP23" s="46">
        <f t="shared" si="9"/>
        <v>0</v>
      </c>
      <c r="BQ23" s="46">
        <f t="shared" si="9"/>
        <v>0</v>
      </c>
      <c r="BR23" s="68">
        <f t="shared" si="9"/>
        <v>0</v>
      </c>
      <c r="BU23" s="50"/>
    </row>
    <row r="24" spans="1:74" x14ac:dyDescent="0.25">
      <c r="A24" s="46"/>
      <c r="B24" s="68" t="s">
        <v>19</v>
      </c>
      <c r="C24" s="69"/>
      <c r="E24" s="68">
        <f t="shared" si="2"/>
        <v>1269.0942916666661</v>
      </c>
      <c r="F24" s="68">
        <f t="shared" si="3"/>
        <v>888.29658367645288</v>
      </c>
      <c r="G24" s="68">
        <f t="shared" si="4"/>
        <v>761.64362911093804</v>
      </c>
      <c r="H24" s="68">
        <f t="shared" si="5"/>
        <v>778.5496928811358</v>
      </c>
      <c r="I24" s="68">
        <f t="shared" si="6"/>
        <v>795.91795864590665</v>
      </c>
      <c r="K24" s="46">
        <f>SUM(K9,K23)</f>
        <v>1124.4750000000001</v>
      </c>
      <c r="L24" s="46">
        <f t="shared" ref="L24:AQ24" si="10">L23+L9</f>
        <v>1180.116666666667</v>
      </c>
      <c r="M24" s="46">
        <f t="shared" si="10"/>
        <v>1125.2583333333337</v>
      </c>
      <c r="N24" s="46">
        <f t="shared" si="10"/>
        <v>1053.7333333333336</v>
      </c>
      <c r="O24" s="46">
        <f t="shared" si="10"/>
        <v>982.20833333333337</v>
      </c>
      <c r="P24" s="46">
        <f t="shared" si="10"/>
        <v>1251.9333333333334</v>
      </c>
      <c r="Q24" s="46">
        <f t="shared" si="10"/>
        <v>1171.6583333333333</v>
      </c>
      <c r="R24" s="46">
        <f t="shared" si="10"/>
        <v>1097.383333333333</v>
      </c>
      <c r="S24" s="46">
        <f t="shared" si="10"/>
        <v>1022.208333333333</v>
      </c>
      <c r="T24" s="46">
        <f t="shared" si="10"/>
        <v>922.03333333333285</v>
      </c>
      <c r="U24" s="46">
        <f t="shared" si="10"/>
        <v>874.66666666666697</v>
      </c>
      <c r="V24" s="68">
        <f t="shared" si="10"/>
        <v>1269.0942916666661</v>
      </c>
      <c r="W24" s="46">
        <f t="shared" si="10"/>
        <v>1203.6748104166659</v>
      </c>
      <c r="X24" s="46">
        <f t="shared" si="10"/>
        <v>1133.5771781249994</v>
      </c>
      <c r="Y24" s="46">
        <f t="shared" si="10"/>
        <v>1060.9278270833324</v>
      </c>
      <c r="Z24" s="46">
        <f t="shared" si="10"/>
        <v>996.85318958333255</v>
      </c>
      <c r="AA24" s="46">
        <f t="shared" si="10"/>
        <v>932.77855208333244</v>
      </c>
      <c r="AB24" s="46">
        <f t="shared" si="10"/>
        <v>868.70391458333256</v>
      </c>
      <c r="AC24" s="46">
        <f t="shared" si="10"/>
        <v>808.52014583333391</v>
      </c>
      <c r="AD24" s="46">
        <f t="shared" si="10"/>
        <v>800.43681250000054</v>
      </c>
      <c r="AE24" s="46">
        <f t="shared" si="10"/>
        <v>795.68681250000054</v>
      </c>
      <c r="AF24" s="46">
        <f t="shared" si="10"/>
        <v>790.93681250000054</v>
      </c>
      <c r="AG24" s="46">
        <f t="shared" si="10"/>
        <v>786.18681250000054</v>
      </c>
      <c r="AH24" s="68">
        <f t="shared" si="10"/>
        <v>888.29658367645288</v>
      </c>
      <c r="AI24" s="46">
        <f t="shared" si="10"/>
        <v>834.15048282910925</v>
      </c>
      <c r="AJ24" s="46">
        <f t="shared" si="10"/>
        <v>789.09879343177136</v>
      </c>
      <c r="AK24" s="46">
        <f t="shared" si="10"/>
        <v>786.14362911093826</v>
      </c>
      <c r="AL24" s="46">
        <f t="shared" si="10"/>
        <v>782.64362911093826</v>
      </c>
      <c r="AM24" s="46">
        <f t="shared" si="10"/>
        <v>779.64362911093826</v>
      </c>
      <c r="AN24" s="46">
        <f t="shared" si="10"/>
        <v>978.71583367512335</v>
      </c>
      <c r="AO24" s="46">
        <f t="shared" si="10"/>
        <v>916.51159309731065</v>
      </c>
      <c r="AP24" s="46">
        <f t="shared" si="10"/>
        <v>854.30735251949818</v>
      </c>
      <c r="AQ24" s="46">
        <f t="shared" si="10"/>
        <v>792.10311194168548</v>
      </c>
      <c r="AR24" s="46">
        <f t="shared" ref="AR24:BR24" si="11">AR23+AR9</f>
        <v>765.64362911093826</v>
      </c>
      <c r="AS24" s="46">
        <f t="shared" si="11"/>
        <v>763.64362911093826</v>
      </c>
      <c r="AT24" s="68">
        <f t="shared" si="11"/>
        <v>761.64362911093804</v>
      </c>
      <c r="AU24" s="46">
        <f t="shared" si="11"/>
        <v>774.07162869586648</v>
      </c>
      <c r="AV24" s="46">
        <f t="shared" si="11"/>
        <v>777.98993485797689</v>
      </c>
      <c r="AW24" s="46">
        <f t="shared" si="11"/>
        <v>778.54969288113568</v>
      </c>
      <c r="AX24" s="46">
        <f t="shared" si="11"/>
        <v>778.5496928811358</v>
      </c>
      <c r="AY24" s="46">
        <f t="shared" si="11"/>
        <v>778.5496928811358</v>
      </c>
      <c r="AZ24" s="46">
        <f t="shared" si="11"/>
        <v>778.5496928811358</v>
      </c>
      <c r="BA24" s="46">
        <f t="shared" si="11"/>
        <v>778.5496928811358</v>
      </c>
      <c r="BB24" s="46">
        <f t="shared" si="11"/>
        <v>778.5496928811358</v>
      </c>
      <c r="BC24" s="46">
        <f t="shared" si="11"/>
        <v>778.5496928811358</v>
      </c>
      <c r="BD24" s="46">
        <f t="shared" si="11"/>
        <v>778.5496928811358</v>
      </c>
      <c r="BE24" s="46">
        <f t="shared" si="11"/>
        <v>778.5496928811358</v>
      </c>
      <c r="BF24" s="68">
        <f t="shared" si="11"/>
        <v>778.5496928811358</v>
      </c>
      <c r="BG24" s="46">
        <f t="shared" si="11"/>
        <v>791.3170539044304</v>
      </c>
      <c r="BH24" s="46">
        <f t="shared" si="11"/>
        <v>795.34284555322211</v>
      </c>
      <c r="BI24" s="46">
        <f t="shared" si="11"/>
        <v>795.91795864590665</v>
      </c>
      <c r="BJ24" s="46">
        <f t="shared" si="11"/>
        <v>795.91795864590665</v>
      </c>
      <c r="BK24" s="46">
        <f t="shared" si="11"/>
        <v>795.91795864590665</v>
      </c>
      <c r="BL24" s="46">
        <f t="shared" si="11"/>
        <v>795.91795864590665</v>
      </c>
      <c r="BM24" s="46">
        <f t="shared" si="11"/>
        <v>795.91795864590665</v>
      </c>
      <c r="BN24" s="46">
        <f t="shared" si="11"/>
        <v>795.91795864590665</v>
      </c>
      <c r="BO24" s="46">
        <f t="shared" si="11"/>
        <v>795.91795864590665</v>
      </c>
      <c r="BP24" s="46">
        <f t="shared" si="11"/>
        <v>795.91795864590665</v>
      </c>
      <c r="BQ24" s="46">
        <f t="shared" si="11"/>
        <v>795.91795864590665</v>
      </c>
      <c r="BR24" s="68">
        <f t="shared" si="11"/>
        <v>795.91795864590665</v>
      </c>
      <c r="BS24" s="46"/>
    </row>
    <row r="25" spans="1:74" s="46" customFormat="1" ht="6" customHeight="1" x14ac:dyDescent="0.25">
      <c r="E25" s="50"/>
      <c r="F25" s="50"/>
      <c r="G25" s="50"/>
      <c r="H25" s="50"/>
      <c r="I25" s="50"/>
      <c r="J25" s="48"/>
      <c r="V25" s="50"/>
      <c r="AH25" s="50"/>
      <c r="AT25" s="50"/>
      <c r="BF25" s="50"/>
      <c r="BR25" s="50"/>
      <c r="BT25" s="50"/>
      <c r="BU25" s="50"/>
      <c r="BV25" s="50"/>
    </row>
    <row r="26" spans="1:74" s="46" customFormat="1" x14ac:dyDescent="0.25">
      <c r="B26" s="52" t="s">
        <v>91</v>
      </c>
      <c r="E26" s="53">
        <f t="shared" ref="E26:E31" si="12">V26</f>
        <v>433.33333333333314</v>
      </c>
      <c r="F26" s="53">
        <f t="shared" ref="F26:F31" si="13">AH26</f>
        <v>444.3907812499998</v>
      </c>
      <c r="G26" s="53">
        <f t="shared" ref="G26:G31" si="14">AT26</f>
        <v>455.74142752734355</v>
      </c>
      <c r="H26" s="53">
        <f t="shared" ref="H26:H31" si="15">BF26</f>
        <v>467.39330896928618</v>
      </c>
      <c r="I26" s="53">
        <f t="shared" ref="I26:I31" si="16">BR26</f>
        <v>479.35468867416245</v>
      </c>
      <c r="J26" s="48"/>
      <c r="K26" s="270">
        <f>LoC!K29</f>
        <v>300</v>
      </c>
      <c r="L26" s="271">
        <f>LoC!L29</f>
        <v>416.66666666666657</v>
      </c>
      <c r="M26" s="271">
        <f>LoC!M29</f>
        <v>433.3333333333332</v>
      </c>
      <c r="N26" s="271">
        <f>LoC!N29</f>
        <v>433.33333333333314</v>
      </c>
      <c r="O26" s="271">
        <f>LoC!O29</f>
        <v>433.33333333333314</v>
      </c>
      <c r="P26" s="271">
        <f>LoC!P29</f>
        <v>433.33333333333314</v>
      </c>
      <c r="Q26" s="271">
        <f>LoC!Q29</f>
        <v>433.33333333333314</v>
      </c>
      <c r="R26" s="271">
        <f>LoC!R29</f>
        <v>433.33333333333314</v>
      </c>
      <c r="S26" s="271">
        <f>LoC!S29</f>
        <v>433.33333333333314</v>
      </c>
      <c r="T26" s="271">
        <f>LoC!T29</f>
        <v>433.33333333333314</v>
      </c>
      <c r="U26" s="271">
        <f>LoC!U29</f>
        <v>433.33333333333314</v>
      </c>
      <c r="V26" s="308">
        <f>LoC!V29</f>
        <v>433.33333333333314</v>
      </c>
      <c r="W26" s="270">
        <f>LoC!W29</f>
        <v>440.98848958333309</v>
      </c>
      <c r="X26" s="271">
        <f>LoC!X29</f>
        <v>443.96549479166646</v>
      </c>
      <c r="Y26" s="271">
        <f>LoC!Y29</f>
        <v>444.3907812499998</v>
      </c>
      <c r="Z26" s="271">
        <f>LoC!Z29</f>
        <v>444.3907812499998</v>
      </c>
      <c r="AA26" s="271">
        <f>LoC!AA29</f>
        <v>444.3907812499998</v>
      </c>
      <c r="AB26" s="271">
        <f>LoC!AB29</f>
        <v>444.3907812499998</v>
      </c>
      <c r="AC26" s="271">
        <f>LoC!AC29</f>
        <v>444.3907812499998</v>
      </c>
      <c r="AD26" s="271">
        <f>LoC!AD29</f>
        <v>444.3907812499998</v>
      </c>
      <c r="AE26" s="271">
        <f>LoC!AE29</f>
        <v>444.3907812499998</v>
      </c>
      <c r="AF26" s="271">
        <f>LoC!AF29</f>
        <v>444.3907812499998</v>
      </c>
      <c r="AG26" s="271">
        <f>LoC!AG29</f>
        <v>444.3907812499998</v>
      </c>
      <c r="AH26" s="308">
        <f>LoC!AH29</f>
        <v>444.3907812499998</v>
      </c>
      <c r="AI26" s="270">
        <f>LoC!AI29</f>
        <v>452.24892098046854</v>
      </c>
      <c r="AJ26" s="271">
        <f>LoC!AJ29</f>
        <v>455.30486420898416</v>
      </c>
      <c r="AK26" s="271">
        <f>LoC!AK29</f>
        <v>455.74142752734355</v>
      </c>
      <c r="AL26" s="271">
        <f>LoC!AL29</f>
        <v>455.74142752734355</v>
      </c>
      <c r="AM26" s="271">
        <f>LoC!AM29</f>
        <v>455.74142752734355</v>
      </c>
      <c r="AN26" s="271">
        <f>LoC!AN29</f>
        <v>455.74142752734355</v>
      </c>
      <c r="AO26" s="271">
        <f>LoC!AO29</f>
        <v>455.74142752734355</v>
      </c>
      <c r="AP26" s="271">
        <f>LoC!AP29</f>
        <v>455.74142752734355</v>
      </c>
      <c r="AQ26" s="271">
        <f>LoC!AQ29</f>
        <v>455.74142752734355</v>
      </c>
      <c r="AR26" s="271">
        <f>LoC!AR29</f>
        <v>455.74142752734355</v>
      </c>
      <c r="AS26" s="271">
        <f>LoC!AS29</f>
        <v>455.74142752734355</v>
      </c>
      <c r="AT26" s="308">
        <f>LoC!AT29</f>
        <v>455.74142752734355</v>
      </c>
      <c r="AU26" s="270">
        <f>LoC!AU29</f>
        <v>463.80811467945767</v>
      </c>
      <c r="AV26" s="271">
        <f>LoC!AV29</f>
        <v>466.94515968305762</v>
      </c>
      <c r="AW26" s="271">
        <f>LoC!AW29</f>
        <v>467.39330896928624</v>
      </c>
      <c r="AX26" s="271">
        <f>LoC!AX29</f>
        <v>467.39330896928618</v>
      </c>
      <c r="AY26" s="271">
        <f>LoC!AY29</f>
        <v>467.39330896928618</v>
      </c>
      <c r="AZ26" s="271">
        <f>LoC!AZ29</f>
        <v>467.39330896928618</v>
      </c>
      <c r="BA26" s="271">
        <f>LoC!BA29</f>
        <v>467.39330896928618</v>
      </c>
      <c r="BB26" s="271">
        <f>LoC!BB29</f>
        <v>467.39330896928618</v>
      </c>
      <c r="BC26" s="271">
        <f>LoC!BC29</f>
        <v>467.39330896928618</v>
      </c>
      <c r="BD26" s="271">
        <f>LoC!BD29</f>
        <v>467.39330896928618</v>
      </c>
      <c r="BE26" s="271">
        <f>LoC!BE29</f>
        <v>467.39330896928618</v>
      </c>
      <c r="BF26" s="308">
        <f>LoC!BF29</f>
        <v>467.39330896928618</v>
      </c>
      <c r="BG26" s="270">
        <f>LoC!BG29</f>
        <v>475.67426414958521</v>
      </c>
      <c r="BH26" s="271">
        <f>LoC!BH29</f>
        <v>478.89463560859031</v>
      </c>
      <c r="BI26" s="271">
        <f>LoC!BI29</f>
        <v>479.35468867416245</v>
      </c>
      <c r="BJ26" s="271">
        <f>LoC!BJ29</f>
        <v>479.35468867416245</v>
      </c>
      <c r="BK26" s="271">
        <f>LoC!BK29</f>
        <v>479.35468867416245</v>
      </c>
      <c r="BL26" s="271">
        <f>LoC!BL29</f>
        <v>479.35468867416245</v>
      </c>
      <c r="BM26" s="271">
        <f>LoC!BM29</f>
        <v>479.35468867416245</v>
      </c>
      <c r="BN26" s="271">
        <f>LoC!BN29</f>
        <v>479.35468867416245</v>
      </c>
      <c r="BO26" s="271">
        <f>LoC!BO29</f>
        <v>479.35468867416245</v>
      </c>
      <c r="BP26" s="271">
        <f>LoC!BP29</f>
        <v>479.35468867416245</v>
      </c>
      <c r="BQ26" s="271">
        <f>LoC!BQ29</f>
        <v>479.35468867416245</v>
      </c>
      <c r="BR26" s="308">
        <f>LoC!BR29</f>
        <v>479.35468867416245</v>
      </c>
      <c r="BS26" s="50"/>
      <c r="BU26" s="50"/>
      <c r="BV26" s="50"/>
    </row>
    <row r="27" spans="1:74" s="46" customFormat="1" x14ac:dyDescent="0.25">
      <c r="B27" s="58" t="s">
        <v>85</v>
      </c>
      <c r="E27" s="59">
        <f t="shared" si="12"/>
        <v>100</v>
      </c>
      <c r="F27" s="59">
        <f t="shared" si="13"/>
        <v>100</v>
      </c>
      <c r="G27" s="59">
        <f t="shared" si="14"/>
        <v>255.00358630199383</v>
      </c>
      <c r="H27" s="59">
        <f t="shared" si="15"/>
        <v>525.44748089571169</v>
      </c>
      <c r="I27" s="59">
        <f t="shared" si="16"/>
        <v>1378.8246056911055</v>
      </c>
      <c r="J27" s="48"/>
      <c r="K27" s="309">
        <f>LoC!K47</f>
        <v>100</v>
      </c>
      <c r="L27" s="310">
        <f>LoC!L47</f>
        <v>100</v>
      </c>
      <c r="M27" s="310">
        <f>LoC!M47</f>
        <v>100</v>
      </c>
      <c r="N27" s="310">
        <f>LoC!N47</f>
        <v>100</v>
      </c>
      <c r="O27" s="310">
        <f>LoC!O47</f>
        <v>100</v>
      </c>
      <c r="P27" s="310">
        <f>LoC!P47</f>
        <v>100</v>
      </c>
      <c r="Q27" s="310">
        <f>LoC!Q47</f>
        <v>100</v>
      </c>
      <c r="R27" s="310">
        <f>LoC!R47</f>
        <v>100</v>
      </c>
      <c r="S27" s="310">
        <f>LoC!S47</f>
        <v>100</v>
      </c>
      <c r="T27" s="310">
        <f>LoC!T47</f>
        <v>100</v>
      </c>
      <c r="U27" s="310">
        <f>LoC!U47</f>
        <v>127.80833333333425</v>
      </c>
      <c r="V27" s="301">
        <f>LoC!V47</f>
        <v>100</v>
      </c>
      <c r="W27" s="309">
        <f>LoC!W47</f>
        <v>100</v>
      </c>
      <c r="X27" s="310">
        <f>LoC!X47</f>
        <v>100</v>
      </c>
      <c r="Y27" s="310">
        <f>LoC!Y47</f>
        <v>100</v>
      </c>
      <c r="Z27" s="310">
        <f>LoC!Z47</f>
        <v>100</v>
      </c>
      <c r="AA27" s="310">
        <f>LoC!AA47</f>
        <v>100</v>
      </c>
      <c r="AB27" s="310">
        <f>LoC!AB47</f>
        <v>100</v>
      </c>
      <c r="AC27" s="310">
        <f>LoC!AC47</f>
        <v>103.89086875000152</v>
      </c>
      <c r="AD27" s="310">
        <f>LoC!AD47</f>
        <v>209.90162726041825</v>
      </c>
      <c r="AE27" s="310">
        <f>LoC!AE47</f>
        <v>267.77577289672035</v>
      </c>
      <c r="AF27" s="310">
        <f>LoC!AF47</f>
        <v>325.93928926120401</v>
      </c>
      <c r="AG27" s="310">
        <f>LoC!AG47</f>
        <v>384.39362320751007</v>
      </c>
      <c r="AH27" s="301">
        <f>LoC!AH47</f>
        <v>100</v>
      </c>
      <c r="AI27" s="309">
        <f>LoC!AI47</f>
        <v>100</v>
      </c>
      <c r="AJ27" s="310">
        <f>LoC!AJ47</f>
        <v>113.1466079519592</v>
      </c>
      <c r="AK27" s="310">
        <f>LoC!AK47</f>
        <v>171.07485393033886</v>
      </c>
      <c r="AL27" s="310">
        <f>LoC!AL47</f>
        <v>229.18446877780315</v>
      </c>
      <c r="AM27" s="310">
        <f>LoC!AM47</f>
        <v>287.78463169950476</v>
      </c>
      <c r="AN27" s="310">
        <f>LoC!AN47</f>
        <v>100</v>
      </c>
      <c r="AO27" s="310">
        <f>LoC!AO47</f>
        <v>100</v>
      </c>
      <c r="AP27" s="310">
        <f>LoC!AP47</f>
        <v>100</v>
      </c>
      <c r="AQ27" s="310">
        <f>LoC!AQ47</f>
        <v>100</v>
      </c>
      <c r="AR27" s="310">
        <f>LoC!AR47</f>
        <v>135.14475774706528</v>
      </c>
      <c r="AS27" s="310">
        <f>LoC!AS47</f>
        <v>194.9247221136132</v>
      </c>
      <c r="AT27" s="301">
        <f>LoC!AT47</f>
        <v>255.00358630199383</v>
      </c>
      <c r="AU27" s="309">
        <f>LoC!AU47</f>
        <v>320.45277245236485</v>
      </c>
      <c r="AV27" s="310">
        <f>LoC!AV47</f>
        <v>382.649153259184</v>
      </c>
      <c r="AW27" s="310">
        <f>LoC!AW47</f>
        <v>444.48686354845677</v>
      </c>
      <c r="AX27" s="310">
        <f>LoC!AX47</f>
        <v>581.52215365224572</v>
      </c>
      <c r="AY27" s="310">
        <f>LoC!AY47</f>
        <v>644.24262020655362</v>
      </c>
      <c r="AZ27" s="310">
        <f>LoC!AZ47</f>
        <v>157.27668909363308</v>
      </c>
      <c r="BA27" s="310">
        <f>LoC!BA47</f>
        <v>217.87592832514792</v>
      </c>
      <c r="BB27" s="310">
        <f>LoC!BB47</f>
        <v>278.77816375282032</v>
      </c>
      <c r="BC27" s="310">
        <f>LoC!BC47</f>
        <v>339.98491035763112</v>
      </c>
      <c r="BD27" s="310">
        <f>LoC!BD47</f>
        <v>401.49769069546596</v>
      </c>
      <c r="BE27" s="310">
        <f>LoC!BE47</f>
        <v>463.31803493499001</v>
      </c>
      <c r="BF27" s="301">
        <f>LoC!BF47</f>
        <v>525.44748089571169</v>
      </c>
      <c r="BG27" s="309">
        <f>LoC!BG47</f>
        <v>592.26061487887</v>
      </c>
      <c r="BH27" s="310">
        <f>LoC!BH47</f>
        <v>730.72682887873509</v>
      </c>
      <c r="BI27" s="310">
        <f>LoC!BI47</f>
        <v>794.19501378592531</v>
      </c>
      <c r="BJ27" s="310">
        <f>LoC!BJ47</f>
        <v>857.86547959053928</v>
      </c>
      <c r="BK27" s="310">
        <f>LoC!BK47</f>
        <v>921.85429772417615</v>
      </c>
      <c r="BL27" s="310">
        <f>LoC!BL47</f>
        <v>986.1630599484813</v>
      </c>
      <c r="BM27" s="310">
        <f>LoC!BM47</f>
        <v>1050.793365983908</v>
      </c>
      <c r="BN27" s="310">
        <f>LoC!BN47</f>
        <v>1115.7468235495119</v>
      </c>
      <c r="BO27" s="310">
        <f>LoC!BO47</f>
        <v>1181.0250484029436</v>
      </c>
      <c r="BP27" s="310">
        <f>LoC!BP47</f>
        <v>1246.6296643806427</v>
      </c>
      <c r="BQ27" s="310">
        <f>LoC!BQ47</f>
        <v>1312.5623034382302</v>
      </c>
      <c r="BR27" s="301">
        <f>LoC!BR47</f>
        <v>1378.8246056911055</v>
      </c>
      <c r="BS27" s="50"/>
      <c r="BU27" s="50"/>
      <c r="BV27" s="50"/>
    </row>
    <row r="28" spans="1:74" s="46" customFormat="1" x14ac:dyDescent="0.25">
      <c r="B28" s="63" t="s">
        <v>161</v>
      </c>
      <c r="D28" s="46">
        <f>C28 + IF(ISERROR(HLOOKUP(D$3,#REF!,9,FALSE)),0, HLOOKUP(D$3,#REF!,9,FALSE))</f>
        <v>0</v>
      </c>
      <c r="E28" s="64">
        <f t="shared" si="12"/>
        <v>50</v>
      </c>
      <c r="F28" s="64">
        <f t="shared" si="13"/>
        <v>50</v>
      </c>
      <c r="G28" s="64">
        <f t="shared" si="14"/>
        <v>50</v>
      </c>
      <c r="H28" s="64">
        <f t="shared" si="15"/>
        <v>50</v>
      </c>
      <c r="I28" s="64">
        <f t="shared" si="16"/>
        <v>50</v>
      </c>
      <c r="J28" s="48"/>
      <c r="K28" s="251">
        <f>NotesStart+LoC!K7</f>
        <v>50</v>
      </c>
      <c r="L28" s="252">
        <f>LoC!L7+K28</f>
        <v>50</v>
      </c>
      <c r="M28" s="252">
        <f>LoC!M7+L28</f>
        <v>50</v>
      </c>
      <c r="N28" s="252">
        <f>LoC!N7+M28</f>
        <v>50</v>
      </c>
      <c r="O28" s="252">
        <f>LoC!O7+N28</f>
        <v>50</v>
      </c>
      <c r="P28" s="252">
        <f>LoC!P7+O28</f>
        <v>50</v>
      </c>
      <c r="Q28" s="252">
        <f>LoC!Q7+P28</f>
        <v>50</v>
      </c>
      <c r="R28" s="252">
        <f>LoC!R7+Q28</f>
        <v>50</v>
      </c>
      <c r="S28" s="252">
        <f>LoC!S7+R28</f>
        <v>50</v>
      </c>
      <c r="T28" s="252">
        <f>LoC!T7+S28</f>
        <v>50</v>
      </c>
      <c r="U28" s="252">
        <f>LoC!U7+T28</f>
        <v>50</v>
      </c>
      <c r="V28" s="302">
        <f>LoC!V7+U28</f>
        <v>50</v>
      </c>
      <c r="W28" s="251">
        <f>LoC!W7+V28</f>
        <v>50</v>
      </c>
      <c r="X28" s="252">
        <f>LoC!X7+W28</f>
        <v>50</v>
      </c>
      <c r="Y28" s="252">
        <f>LoC!Y7+X28</f>
        <v>50</v>
      </c>
      <c r="Z28" s="252">
        <f>LoC!Z7+Y28</f>
        <v>50</v>
      </c>
      <c r="AA28" s="252">
        <f>LoC!AA7+Z28</f>
        <v>50</v>
      </c>
      <c r="AB28" s="252">
        <f>LoC!AB7+AA28</f>
        <v>50</v>
      </c>
      <c r="AC28" s="252">
        <f>LoC!AC7+AB28</f>
        <v>50</v>
      </c>
      <c r="AD28" s="252">
        <f>LoC!AD7+AC28</f>
        <v>50</v>
      </c>
      <c r="AE28" s="252">
        <f>LoC!AE7+AD28</f>
        <v>50</v>
      </c>
      <c r="AF28" s="252">
        <f>LoC!AF7+AE28</f>
        <v>50</v>
      </c>
      <c r="AG28" s="252">
        <f>LoC!AG7+AF28</f>
        <v>50</v>
      </c>
      <c r="AH28" s="302">
        <f>LoC!AH7+AG28</f>
        <v>50</v>
      </c>
      <c r="AI28" s="251">
        <f>LoC!AI7+AH28</f>
        <v>50</v>
      </c>
      <c r="AJ28" s="252">
        <f>LoC!AJ7+AI28</f>
        <v>50</v>
      </c>
      <c r="AK28" s="252">
        <f>LoC!AK7+AJ28</f>
        <v>50</v>
      </c>
      <c r="AL28" s="252">
        <f>LoC!AL7+AK28</f>
        <v>50</v>
      </c>
      <c r="AM28" s="252">
        <f>LoC!AM7+AL28</f>
        <v>50</v>
      </c>
      <c r="AN28" s="252">
        <f>LoC!AN7+AM28</f>
        <v>50</v>
      </c>
      <c r="AO28" s="252">
        <f>LoC!AO7+AN28</f>
        <v>50</v>
      </c>
      <c r="AP28" s="252">
        <f>LoC!AP7+AO28</f>
        <v>50</v>
      </c>
      <c r="AQ28" s="252">
        <f>LoC!AQ7+AP28</f>
        <v>50</v>
      </c>
      <c r="AR28" s="252">
        <f>LoC!AR7+AQ28</f>
        <v>50</v>
      </c>
      <c r="AS28" s="252">
        <f>LoC!AS7+AR28</f>
        <v>50</v>
      </c>
      <c r="AT28" s="302">
        <f>LoC!AT7+AS28</f>
        <v>50</v>
      </c>
      <c r="AU28" s="251">
        <f>LoC!AU7+AT28</f>
        <v>50</v>
      </c>
      <c r="AV28" s="252">
        <f>LoC!AV7+AU28</f>
        <v>50</v>
      </c>
      <c r="AW28" s="252">
        <f>LoC!AW7+AV28</f>
        <v>50</v>
      </c>
      <c r="AX28" s="252">
        <f>LoC!AX7+AW28</f>
        <v>50</v>
      </c>
      <c r="AY28" s="252">
        <f>LoC!AY7+AX28</f>
        <v>50</v>
      </c>
      <c r="AZ28" s="252">
        <f>LoC!AZ7+AY28</f>
        <v>50</v>
      </c>
      <c r="BA28" s="252">
        <f>LoC!BA7+AZ28</f>
        <v>50</v>
      </c>
      <c r="BB28" s="252">
        <f>LoC!BB7+BA28</f>
        <v>50</v>
      </c>
      <c r="BC28" s="252">
        <f>LoC!BC7+BB28</f>
        <v>50</v>
      </c>
      <c r="BD28" s="252">
        <f>LoC!BD7+BC28</f>
        <v>50</v>
      </c>
      <c r="BE28" s="252">
        <f>LoC!BE7+BD28</f>
        <v>50</v>
      </c>
      <c r="BF28" s="302">
        <f>LoC!BF7+BE28</f>
        <v>50</v>
      </c>
      <c r="BG28" s="251">
        <f>LoC!BG7+BF28</f>
        <v>50</v>
      </c>
      <c r="BH28" s="252">
        <f>LoC!BH7+BG28</f>
        <v>50</v>
      </c>
      <c r="BI28" s="252">
        <f>LoC!BI7+BH28</f>
        <v>50</v>
      </c>
      <c r="BJ28" s="252">
        <f>LoC!BJ7+BI28</f>
        <v>50</v>
      </c>
      <c r="BK28" s="252">
        <f>LoC!BK7+BJ28</f>
        <v>50</v>
      </c>
      <c r="BL28" s="252">
        <f>LoC!BL7+BK28</f>
        <v>50</v>
      </c>
      <c r="BM28" s="252">
        <f>LoC!BM7+BL28</f>
        <v>50</v>
      </c>
      <c r="BN28" s="252">
        <f>LoC!BN7+BM28</f>
        <v>50</v>
      </c>
      <c r="BO28" s="252">
        <f>LoC!BO7+BN28</f>
        <v>50</v>
      </c>
      <c r="BP28" s="252">
        <f>LoC!BP7+BO28</f>
        <v>50</v>
      </c>
      <c r="BQ28" s="252">
        <f>LoC!BQ7+BP28</f>
        <v>50</v>
      </c>
      <c r="BR28" s="302">
        <f>LoC!BR7+BQ28</f>
        <v>50</v>
      </c>
      <c r="BS28" s="50"/>
      <c r="BU28" s="50"/>
      <c r="BV28" s="50"/>
    </row>
    <row r="29" spans="1:74" s="46" customFormat="1" x14ac:dyDescent="0.25">
      <c r="B29" s="98" t="s">
        <v>92</v>
      </c>
      <c r="C29" s="68"/>
      <c r="E29" s="311">
        <f t="shared" si="12"/>
        <v>583.33333333333314</v>
      </c>
      <c r="F29" s="311">
        <f t="shared" si="13"/>
        <v>594.3907812499998</v>
      </c>
      <c r="G29" s="311">
        <f t="shared" si="14"/>
        <v>760.74501382933738</v>
      </c>
      <c r="H29" s="311">
        <f t="shared" si="15"/>
        <v>1042.840789864998</v>
      </c>
      <c r="I29" s="311">
        <f t="shared" si="16"/>
        <v>1908.1792943652679</v>
      </c>
      <c r="J29" s="48"/>
      <c r="K29" s="312">
        <f>SUM(K26:K28)</f>
        <v>450</v>
      </c>
      <c r="L29" s="312">
        <f t="shared" ref="L29:AG29" si="17">SUM(L26:L28)</f>
        <v>566.66666666666652</v>
      </c>
      <c r="M29" s="312">
        <f t="shared" si="17"/>
        <v>583.33333333333326</v>
      </c>
      <c r="N29" s="312">
        <f t="shared" si="17"/>
        <v>583.33333333333314</v>
      </c>
      <c r="O29" s="312">
        <f t="shared" si="17"/>
        <v>583.33333333333314</v>
      </c>
      <c r="P29" s="312">
        <f t="shared" si="17"/>
        <v>583.33333333333314</v>
      </c>
      <c r="Q29" s="312">
        <f t="shared" si="17"/>
        <v>583.33333333333314</v>
      </c>
      <c r="R29" s="312">
        <f t="shared" si="17"/>
        <v>583.33333333333314</v>
      </c>
      <c r="S29" s="312">
        <f t="shared" si="17"/>
        <v>583.33333333333314</v>
      </c>
      <c r="T29" s="312">
        <f t="shared" si="17"/>
        <v>583.33333333333314</v>
      </c>
      <c r="U29" s="312">
        <f t="shared" si="17"/>
        <v>611.14166666666733</v>
      </c>
      <c r="V29" s="311">
        <f t="shared" si="17"/>
        <v>583.33333333333314</v>
      </c>
      <c r="W29" s="312">
        <f>SUM(W26:W28)</f>
        <v>590.98848958333315</v>
      </c>
      <c r="X29" s="312">
        <f t="shared" si="17"/>
        <v>593.96549479166652</v>
      </c>
      <c r="Y29" s="312">
        <f t="shared" si="17"/>
        <v>594.3907812499998</v>
      </c>
      <c r="Z29" s="312">
        <f t="shared" si="17"/>
        <v>594.3907812499998</v>
      </c>
      <c r="AA29" s="312">
        <f t="shared" si="17"/>
        <v>594.3907812499998</v>
      </c>
      <c r="AB29" s="312">
        <f t="shared" si="17"/>
        <v>594.3907812499998</v>
      </c>
      <c r="AC29" s="312">
        <f t="shared" si="17"/>
        <v>598.28165000000126</v>
      </c>
      <c r="AD29" s="312">
        <f t="shared" si="17"/>
        <v>704.292408510418</v>
      </c>
      <c r="AE29" s="312">
        <f t="shared" si="17"/>
        <v>762.16655414672016</v>
      </c>
      <c r="AF29" s="312">
        <f t="shared" si="17"/>
        <v>820.33007051120376</v>
      </c>
      <c r="AG29" s="312">
        <f t="shared" si="17"/>
        <v>878.78440445750994</v>
      </c>
      <c r="AH29" s="311">
        <f>SUM(AH26:AH28)</f>
        <v>594.3907812499998</v>
      </c>
      <c r="AI29" s="312">
        <f t="shared" ref="AI29:BR29" si="18">SUM(AI26:AI28)</f>
        <v>602.24892098046848</v>
      </c>
      <c r="AJ29" s="312">
        <f t="shared" si="18"/>
        <v>618.45147216094335</v>
      </c>
      <c r="AK29" s="312">
        <f>SUM(AK26:AK28)</f>
        <v>676.81628145768241</v>
      </c>
      <c r="AL29" s="312">
        <f t="shared" si="18"/>
        <v>734.92589630514669</v>
      </c>
      <c r="AM29" s="312">
        <f t="shared" si="18"/>
        <v>793.52605922684825</v>
      </c>
      <c r="AN29" s="312">
        <f t="shared" si="18"/>
        <v>605.7414275273436</v>
      </c>
      <c r="AO29" s="312">
        <f t="shared" si="18"/>
        <v>605.7414275273436</v>
      </c>
      <c r="AP29" s="312">
        <f t="shared" si="18"/>
        <v>605.7414275273436</v>
      </c>
      <c r="AQ29" s="312">
        <f t="shared" si="18"/>
        <v>605.7414275273436</v>
      </c>
      <c r="AR29" s="312">
        <f t="shared" si="18"/>
        <v>640.88618527440883</v>
      </c>
      <c r="AS29" s="312">
        <f t="shared" si="18"/>
        <v>700.66614964095675</v>
      </c>
      <c r="AT29" s="311">
        <f t="shared" si="18"/>
        <v>760.74501382933738</v>
      </c>
      <c r="AU29" s="312">
        <f t="shared" si="18"/>
        <v>834.26088713182253</v>
      </c>
      <c r="AV29" s="312">
        <f t="shared" si="18"/>
        <v>899.59431294224169</v>
      </c>
      <c r="AW29" s="312">
        <f t="shared" si="18"/>
        <v>961.88017251774295</v>
      </c>
      <c r="AX29" s="312">
        <f t="shared" si="18"/>
        <v>1098.9154626215318</v>
      </c>
      <c r="AY29" s="312">
        <f t="shared" si="18"/>
        <v>1161.6359291758399</v>
      </c>
      <c r="AZ29" s="312">
        <f t="shared" si="18"/>
        <v>674.66999806291926</v>
      </c>
      <c r="BA29" s="312">
        <f t="shared" si="18"/>
        <v>735.26923729443411</v>
      </c>
      <c r="BB29" s="312">
        <f t="shared" si="18"/>
        <v>796.1714727221065</v>
      </c>
      <c r="BC29" s="312">
        <f t="shared" si="18"/>
        <v>857.37821932691736</v>
      </c>
      <c r="BD29" s="312">
        <f t="shared" si="18"/>
        <v>918.89099966475214</v>
      </c>
      <c r="BE29" s="312">
        <f t="shared" si="18"/>
        <v>980.71134390427619</v>
      </c>
      <c r="BF29" s="311">
        <f t="shared" si="18"/>
        <v>1042.840789864998</v>
      </c>
      <c r="BG29" s="312">
        <f t="shared" si="18"/>
        <v>1117.9348790284553</v>
      </c>
      <c r="BH29" s="312">
        <f t="shared" si="18"/>
        <v>1259.6214644873253</v>
      </c>
      <c r="BI29" s="312">
        <f t="shared" si="18"/>
        <v>1323.5497024600877</v>
      </c>
      <c r="BJ29" s="312">
        <f t="shared" si="18"/>
        <v>1387.2201682647017</v>
      </c>
      <c r="BK29" s="312">
        <f t="shared" si="18"/>
        <v>1451.2089863983385</v>
      </c>
      <c r="BL29" s="312">
        <f t="shared" si="18"/>
        <v>1515.5177486226437</v>
      </c>
      <c r="BM29" s="312">
        <f t="shared" si="18"/>
        <v>1580.1480546580704</v>
      </c>
      <c r="BN29" s="312">
        <f t="shared" si="18"/>
        <v>1645.1015122236743</v>
      </c>
      <c r="BO29" s="312">
        <f t="shared" si="18"/>
        <v>1710.379737077106</v>
      </c>
      <c r="BP29" s="312">
        <f t="shared" si="18"/>
        <v>1775.9843530548051</v>
      </c>
      <c r="BQ29" s="312">
        <f t="shared" si="18"/>
        <v>1841.9169921123926</v>
      </c>
      <c r="BR29" s="311">
        <f t="shared" si="18"/>
        <v>1908.1792943652679</v>
      </c>
      <c r="BS29" s="50"/>
      <c r="BU29" s="50"/>
      <c r="BV29" s="50"/>
    </row>
    <row r="30" spans="1:74" s="46" customFormat="1" x14ac:dyDescent="0.25">
      <c r="B30" s="293" t="s">
        <v>164</v>
      </c>
      <c r="D30" s="46">
        <f>C30 + IF(ISERROR(HLOOKUP(D$3,#REF!,10,FALSE)),0, HLOOKUP(D$3,#REF!,10,FALSE))</f>
        <v>0</v>
      </c>
      <c r="E30" s="294">
        <f t="shared" si="12"/>
        <v>1000</v>
      </c>
      <c r="F30" s="294">
        <f t="shared" si="13"/>
        <v>1000</v>
      </c>
      <c r="G30" s="294">
        <f t="shared" si="14"/>
        <v>1500</v>
      </c>
      <c r="H30" s="294">
        <f t="shared" si="15"/>
        <v>1500</v>
      </c>
      <c r="I30" s="294">
        <f t="shared" si="16"/>
        <v>1500</v>
      </c>
      <c r="J30" s="48"/>
      <c r="K30" s="295">
        <f>LoansStart+LoC!K8</f>
        <v>500</v>
      </c>
      <c r="L30" s="313">
        <f>LoC!L8+K30</f>
        <v>500</v>
      </c>
      <c r="M30" s="313">
        <f>LoC!M8+L30</f>
        <v>500</v>
      </c>
      <c r="N30" s="313">
        <f>LoC!N8+M30</f>
        <v>500</v>
      </c>
      <c r="O30" s="313">
        <f>LoC!O8+N30</f>
        <v>500</v>
      </c>
      <c r="P30" s="313">
        <f>LoC!P8+O30</f>
        <v>500</v>
      </c>
      <c r="Q30" s="313">
        <f>LoC!Q8+P30</f>
        <v>500</v>
      </c>
      <c r="R30" s="313">
        <f>LoC!R8+Q30</f>
        <v>500</v>
      </c>
      <c r="S30" s="313">
        <f>LoC!S8+R30</f>
        <v>500</v>
      </c>
      <c r="T30" s="313">
        <f>LoC!T8+S30</f>
        <v>500</v>
      </c>
      <c r="U30" s="313">
        <f>LoC!U8+T30</f>
        <v>500</v>
      </c>
      <c r="V30" s="314">
        <f>LoC!V8+U30</f>
        <v>1000</v>
      </c>
      <c r="W30" s="295">
        <f>LoC!W8+V30</f>
        <v>1000</v>
      </c>
      <c r="X30" s="313">
        <f>LoC!X8+W30</f>
        <v>1000</v>
      </c>
      <c r="Y30" s="313">
        <f>LoC!Y8+X30</f>
        <v>1000</v>
      </c>
      <c r="Z30" s="313">
        <f>LoC!Z8+Y30</f>
        <v>1000</v>
      </c>
      <c r="AA30" s="313">
        <f>LoC!AA8+Z30</f>
        <v>1000</v>
      </c>
      <c r="AB30" s="313">
        <f>LoC!AB8+AA30</f>
        <v>1000</v>
      </c>
      <c r="AC30" s="313">
        <f>LoC!AC8+AB30</f>
        <v>1000</v>
      </c>
      <c r="AD30" s="313">
        <f>LoC!AD8+AC30</f>
        <v>1000</v>
      </c>
      <c r="AE30" s="313">
        <f>LoC!AE8+AD30</f>
        <v>1000</v>
      </c>
      <c r="AF30" s="313">
        <f>LoC!AF8+AE30</f>
        <v>1000</v>
      </c>
      <c r="AG30" s="313">
        <f>LoC!AG8+AF30</f>
        <v>1000</v>
      </c>
      <c r="AH30" s="314">
        <f>LoC!AH8+AG30</f>
        <v>1000</v>
      </c>
      <c r="AI30" s="295">
        <f>LoC!AI8+AH30</f>
        <v>1000</v>
      </c>
      <c r="AJ30" s="313">
        <f>LoC!AJ8+AI30</f>
        <v>1000</v>
      </c>
      <c r="AK30" s="313">
        <f>LoC!AK8+AJ30</f>
        <v>1000</v>
      </c>
      <c r="AL30" s="313">
        <f>LoC!AL8+AK30</f>
        <v>1000</v>
      </c>
      <c r="AM30" s="313">
        <f>LoC!AM8+AL30</f>
        <v>1000</v>
      </c>
      <c r="AN30" s="313">
        <f>LoC!AN8+AM30</f>
        <v>1500</v>
      </c>
      <c r="AO30" s="313">
        <f>LoC!AO8+AN30</f>
        <v>1500</v>
      </c>
      <c r="AP30" s="313">
        <f>LoC!AP8+AO30</f>
        <v>1500</v>
      </c>
      <c r="AQ30" s="313">
        <f>LoC!AQ8+AP30</f>
        <v>1500</v>
      </c>
      <c r="AR30" s="313">
        <f>LoC!AR8+AQ30</f>
        <v>1500</v>
      </c>
      <c r="AS30" s="313">
        <f>LoC!AS8+AR30</f>
        <v>1500</v>
      </c>
      <c r="AT30" s="314">
        <f>LoC!AT8+AS30</f>
        <v>1500</v>
      </c>
      <c r="AU30" s="295">
        <f>LoC!AU8+AT30</f>
        <v>1500</v>
      </c>
      <c r="AV30" s="313">
        <f>LoC!AV8+AU30</f>
        <v>1500</v>
      </c>
      <c r="AW30" s="313">
        <f>LoC!AW8+AV30</f>
        <v>1500</v>
      </c>
      <c r="AX30" s="313">
        <f>LoC!AX8+AW30</f>
        <v>1500</v>
      </c>
      <c r="AY30" s="313">
        <f>LoC!AY8+AX30</f>
        <v>1500</v>
      </c>
      <c r="AZ30" s="313">
        <f>LoC!AZ8+AY30</f>
        <v>1500</v>
      </c>
      <c r="BA30" s="313">
        <f>LoC!BA8+AZ30</f>
        <v>1500</v>
      </c>
      <c r="BB30" s="313">
        <f>LoC!BB8+BA30</f>
        <v>1500</v>
      </c>
      <c r="BC30" s="313">
        <f>LoC!BC8+BB30</f>
        <v>1500</v>
      </c>
      <c r="BD30" s="313">
        <f>LoC!BD8+BC30</f>
        <v>1500</v>
      </c>
      <c r="BE30" s="313">
        <f>LoC!BE8+BD30</f>
        <v>1500</v>
      </c>
      <c r="BF30" s="314">
        <f>LoC!BF8+BE30</f>
        <v>1500</v>
      </c>
      <c r="BG30" s="295">
        <f>LoC!BG8+BF30</f>
        <v>1500</v>
      </c>
      <c r="BH30" s="313">
        <f>LoC!BH8+BG30</f>
        <v>1500</v>
      </c>
      <c r="BI30" s="313">
        <f>LoC!BI8+BH30</f>
        <v>1500</v>
      </c>
      <c r="BJ30" s="313">
        <f>LoC!BJ8+BI30</f>
        <v>1500</v>
      </c>
      <c r="BK30" s="313">
        <f>LoC!BK8+BJ30</f>
        <v>1500</v>
      </c>
      <c r="BL30" s="313">
        <f>LoC!BL8+BK30</f>
        <v>1500</v>
      </c>
      <c r="BM30" s="313">
        <f>LoC!BM8+BL30</f>
        <v>1500</v>
      </c>
      <c r="BN30" s="313">
        <f>LoC!BN8+BM30</f>
        <v>1500</v>
      </c>
      <c r="BO30" s="313">
        <f>LoC!BO8+BN30</f>
        <v>1500</v>
      </c>
      <c r="BP30" s="313">
        <f>LoC!BP8+BO30</f>
        <v>1500</v>
      </c>
      <c r="BQ30" s="313">
        <f>LoC!BQ8+BP30</f>
        <v>1500</v>
      </c>
      <c r="BR30" s="314">
        <f>LoC!BR8+BQ30</f>
        <v>1500</v>
      </c>
      <c r="BU30" s="50"/>
      <c r="BV30" s="50"/>
    </row>
    <row r="31" spans="1:74" x14ac:dyDescent="0.25">
      <c r="B31" s="68" t="s">
        <v>43</v>
      </c>
      <c r="C31" s="68"/>
      <c r="E31" s="68">
        <f t="shared" si="12"/>
        <v>1583.333333333333</v>
      </c>
      <c r="F31" s="68">
        <f t="shared" si="13"/>
        <v>1594.3907812499997</v>
      </c>
      <c r="G31" s="68">
        <f t="shared" si="14"/>
        <v>2260.7450138293375</v>
      </c>
      <c r="H31" s="68">
        <f t="shared" si="15"/>
        <v>2542.840789864998</v>
      </c>
      <c r="I31" s="68">
        <f t="shared" si="16"/>
        <v>3408.1792943652681</v>
      </c>
      <c r="K31" s="46">
        <f t="shared" ref="K31:AP31" si="19">SUM(K29:K30)</f>
        <v>950</v>
      </c>
      <c r="L31" s="46">
        <f t="shared" si="19"/>
        <v>1066.6666666666665</v>
      </c>
      <c r="M31" s="46">
        <f t="shared" si="19"/>
        <v>1083.3333333333333</v>
      </c>
      <c r="N31" s="46">
        <f t="shared" si="19"/>
        <v>1083.333333333333</v>
      </c>
      <c r="O31" s="46">
        <f t="shared" si="19"/>
        <v>1083.333333333333</v>
      </c>
      <c r="P31" s="46">
        <f t="shared" si="19"/>
        <v>1083.333333333333</v>
      </c>
      <c r="Q31" s="46">
        <f t="shared" si="19"/>
        <v>1083.333333333333</v>
      </c>
      <c r="R31" s="46">
        <f t="shared" si="19"/>
        <v>1083.333333333333</v>
      </c>
      <c r="S31" s="46">
        <f t="shared" si="19"/>
        <v>1083.333333333333</v>
      </c>
      <c r="T31" s="46">
        <f t="shared" si="19"/>
        <v>1083.333333333333</v>
      </c>
      <c r="U31" s="46">
        <f t="shared" si="19"/>
        <v>1111.1416666666673</v>
      </c>
      <c r="V31" s="68">
        <f t="shared" si="19"/>
        <v>1583.333333333333</v>
      </c>
      <c r="W31" s="46">
        <f t="shared" si="19"/>
        <v>1590.9884895833331</v>
      </c>
      <c r="X31" s="46">
        <f t="shared" si="19"/>
        <v>1593.9654947916665</v>
      </c>
      <c r="Y31" s="46">
        <f t="shared" si="19"/>
        <v>1594.3907812499997</v>
      </c>
      <c r="Z31" s="46">
        <f t="shared" si="19"/>
        <v>1594.3907812499997</v>
      </c>
      <c r="AA31" s="46">
        <f t="shared" si="19"/>
        <v>1594.3907812499997</v>
      </c>
      <c r="AB31" s="46">
        <f t="shared" si="19"/>
        <v>1594.3907812499997</v>
      </c>
      <c r="AC31" s="46">
        <f t="shared" si="19"/>
        <v>1598.2816500000013</v>
      </c>
      <c r="AD31" s="46">
        <f t="shared" si="19"/>
        <v>1704.292408510418</v>
      </c>
      <c r="AE31" s="46">
        <f t="shared" si="19"/>
        <v>1762.16655414672</v>
      </c>
      <c r="AF31" s="46">
        <f t="shared" si="19"/>
        <v>1820.3300705112038</v>
      </c>
      <c r="AG31" s="46">
        <f t="shared" si="19"/>
        <v>1878.7844044575099</v>
      </c>
      <c r="AH31" s="68">
        <f t="shared" si="19"/>
        <v>1594.3907812499997</v>
      </c>
      <c r="AI31" s="46">
        <f t="shared" si="19"/>
        <v>1602.2489209804685</v>
      </c>
      <c r="AJ31" s="46">
        <f t="shared" si="19"/>
        <v>1618.4514721609435</v>
      </c>
      <c r="AK31" s="46">
        <f t="shared" si="19"/>
        <v>1676.8162814576824</v>
      </c>
      <c r="AL31" s="46">
        <f t="shared" si="19"/>
        <v>1734.9258963051466</v>
      </c>
      <c r="AM31" s="46">
        <f t="shared" si="19"/>
        <v>1793.5260592268482</v>
      </c>
      <c r="AN31" s="46">
        <f t="shared" si="19"/>
        <v>2105.7414275273436</v>
      </c>
      <c r="AO31" s="46">
        <f t="shared" si="19"/>
        <v>2105.7414275273436</v>
      </c>
      <c r="AP31" s="46">
        <f t="shared" si="19"/>
        <v>2105.7414275273436</v>
      </c>
      <c r="AQ31" s="46">
        <f t="shared" ref="AQ31:BR31" si="20">SUM(AQ29:AQ30)</f>
        <v>2105.7414275273436</v>
      </c>
      <c r="AR31" s="46">
        <f t="shared" si="20"/>
        <v>2140.8861852744089</v>
      </c>
      <c r="AS31" s="46">
        <f t="shared" si="20"/>
        <v>2200.666149640957</v>
      </c>
      <c r="AT31" s="68">
        <f t="shared" si="20"/>
        <v>2260.7450138293375</v>
      </c>
      <c r="AU31" s="46">
        <f t="shared" si="20"/>
        <v>2334.2608871318225</v>
      </c>
      <c r="AV31" s="46">
        <f t="shared" si="20"/>
        <v>2399.5943129422417</v>
      </c>
      <c r="AW31" s="46">
        <f t="shared" si="20"/>
        <v>2461.8801725177427</v>
      </c>
      <c r="AX31" s="46">
        <f t="shared" si="20"/>
        <v>2598.9154626215318</v>
      </c>
      <c r="AY31" s="46">
        <f t="shared" si="20"/>
        <v>2661.6359291758399</v>
      </c>
      <c r="AZ31" s="46">
        <f t="shared" si="20"/>
        <v>2174.6699980629191</v>
      </c>
      <c r="BA31" s="46">
        <f t="shared" si="20"/>
        <v>2235.2692372944339</v>
      </c>
      <c r="BB31" s="46">
        <f t="shared" si="20"/>
        <v>2296.1714727221065</v>
      </c>
      <c r="BC31" s="46">
        <f t="shared" si="20"/>
        <v>2357.3782193269171</v>
      </c>
      <c r="BD31" s="46">
        <f t="shared" si="20"/>
        <v>2418.8909996647521</v>
      </c>
      <c r="BE31" s="46">
        <f t="shared" si="20"/>
        <v>2480.711343904276</v>
      </c>
      <c r="BF31" s="68">
        <f t="shared" si="20"/>
        <v>2542.840789864998</v>
      </c>
      <c r="BG31" s="46">
        <f t="shared" si="20"/>
        <v>2617.9348790284553</v>
      </c>
      <c r="BH31" s="46">
        <f t="shared" si="20"/>
        <v>2759.6214644873253</v>
      </c>
      <c r="BI31" s="46">
        <f t="shared" si="20"/>
        <v>2823.5497024600877</v>
      </c>
      <c r="BJ31" s="46">
        <f t="shared" si="20"/>
        <v>2887.2201682647019</v>
      </c>
      <c r="BK31" s="46">
        <f t="shared" si="20"/>
        <v>2951.2089863983383</v>
      </c>
      <c r="BL31" s="46">
        <f t="shared" si="20"/>
        <v>3015.5177486226439</v>
      </c>
      <c r="BM31" s="46">
        <f t="shared" si="20"/>
        <v>3080.1480546580706</v>
      </c>
      <c r="BN31" s="46">
        <f t="shared" si="20"/>
        <v>3145.101512223674</v>
      </c>
      <c r="BO31" s="46">
        <f t="shared" si="20"/>
        <v>3210.3797370771063</v>
      </c>
      <c r="BP31" s="46">
        <f t="shared" si="20"/>
        <v>3275.9843530548051</v>
      </c>
      <c r="BQ31" s="46">
        <f t="shared" si="20"/>
        <v>3341.9169921123926</v>
      </c>
      <c r="BR31" s="68">
        <f t="shared" si="20"/>
        <v>3408.1792943652681</v>
      </c>
    </row>
    <row r="32" spans="1:74" s="46" customFormat="1" ht="6" customHeight="1" x14ac:dyDescent="0.25">
      <c r="E32" s="50"/>
      <c r="F32" s="50"/>
      <c r="G32" s="50"/>
      <c r="H32" s="50"/>
      <c r="I32" s="50"/>
      <c r="J32" s="48"/>
      <c r="V32" s="50"/>
      <c r="AH32" s="50"/>
      <c r="AT32" s="50"/>
      <c r="BF32" s="50"/>
      <c r="BR32" s="50"/>
      <c r="BT32" s="50"/>
      <c r="BU32" s="50"/>
      <c r="BV32" s="50"/>
    </row>
    <row r="33" spans="2:74" s="46" customFormat="1" x14ac:dyDescent="0.25">
      <c r="B33" s="52" t="s">
        <v>8</v>
      </c>
      <c r="D33" s="46">
        <f>C33 + IF(ISERROR(HLOOKUP(D$3,#REF!,17,FALSE)),0, HLOOKUP(D$3,#REF!,17,FALSE))</f>
        <v>0</v>
      </c>
      <c r="E33" s="53">
        <f>V33</f>
        <v>200</v>
      </c>
      <c r="F33" s="53">
        <f>AH33</f>
        <v>350</v>
      </c>
      <c r="G33" s="53">
        <f>AT33</f>
        <v>350</v>
      </c>
      <c r="H33" s="53">
        <f>BF33</f>
        <v>500</v>
      </c>
      <c r="I33" s="53">
        <f>BR33</f>
        <v>500</v>
      </c>
      <c r="J33" s="48"/>
      <c r="K33" s="270">
        <f>PreferredStart+LoC!K10</f>
        <v>100</v>
      </c>
      <c r="L33" s="271">
        <f>LoC!L10+K33</f>
        <v>100</v>
      </c>
      <c r="M33" s="271">
        <f>LoC!M10+L33</f>
        <v>100</v>
      </c>
      <c r="N33" s="271">
        <f>LoC!N10+M33</f>
        <v>100</v>
      </c>
      <c r="O33" s="271">
        <f>LoC!O10+N33</f>
        <v>100</v>
      </c>
      <c r="P33" s="271">
        <f>LoC!P10+O33</f>
        <v>200</v>
      </c>
      <c r="Q33" s="271">
        <f>LoC!Q10+P33</f>
        <v>200</v>
      </c>
      <c r="R33" s="271">
        <f>LoC!R10+Q33</f>
        <v>200</v>
      </c>
      <c r="S33" s="271">
        <f>LoC!S10+R33</f>
        <v>200</v>
      </c>
      <c r="T33" s="271">
        <f>LoC!T10+S33</f>
        <v>200</v>
      </c>
      <c r="U33" s="271">
        <f>LoC!U10+T33</f>
        <v>200</v>
      </c>
      <c r="V33" s="308">
        <f>LoC!V10+U33</f>
        <v>200</v>
      </c>
      <c r="W33" s="270">
        <f>LoC!W10+V33</f>
        <v>200</v>
      </c>
      <c r="X33" s="271">
        <f>LoC!X10+W33</f>
        <v>200</v>
      </c>
      <c r="Y33" s="271">
        <f>LoC!Y10+X33</f>
        <v>200</v>
      </c>
      <c r="Z33" s="271">
        <f>LoC!Z10+Y33</f>
        <v>200</v>
      </c>
      <c r="AA33" s="271">
        <f>LoC!AA10+Z33</f>
        <v>200</v>
      </c>
      <c r="AB33" s="271">
        <f>LoC!AB10+AA33</f>
        <v>200</v>
      </c>
      <c r="AC33" s="271">
        <f>LoC!AC10+AB33</f>
        <v>200</v>
      </c>
      <c r="AD33" s="271">
        <f>LoC!AD10+AC33</f>
        <v>200</v>
      </c>
      <c r="AE33" s="271">
        <f>LoC!AE10+AD33</f>
        <v>200</v>
      </c>
      <c r="AF33" s="271">
        <f>LoC!AF10+AE33</f>
        <v>200</v>
      </c>
      <c r="AG33" s="271">
        <f>LoC!AG10+AF33</f>
        <v>200</v>
      </c>
      <c r="AH33" s="308">
        <f>LoC!AH10+AG33</f>
        <v>350</v>
      </c>
      <c r="AI33" s="270">
        <f>LoC!AI10+AH33</f>
        <v>350</v>
      </c>
      <c r="AJ33" s="271">
        <f>LoC!AJ10+AI33</f>
        <v>350</v>
      </c>
      <c r="AK33" s="271">
        <f>LoC!AK10+AJ33</f>
        <v>350</v>
      </c>
      <c r="AL33" s="271">
        <f>LoC!AL10+AK33</f>
        <v>350</v>
      </c>
      <c r="AM33" s="271">
        <f>LoC!AM10+AL33</f>
        <v>350</v>
      </c>
      <c r="AN33" s="271">
        <f>LoC!AN10+AM33</f>
        <v>350</v>
      </c>
      <c r="AO33" s="271">
        <f>LoC!AO10+AN33</f>
        <v>350</v>
      </c>
      <c r="AP33" s="271">
        <f>LoC!AP10+AO33</f>
        <v>350</v>
      </c>
      <c r="AQ33" s="271">
        <f>LoC!AQ10+AP33</f>
        <v>350</v>
      </c>
      <c r="AR33" s="271">
        <f>LoC!AR10+AQ33</f>
        <v>350</v>
      </c>
      <c r="AS33" s="271">
        <f>LoC!AS10+AR33</f>
        <v>350</v>
      </c>
      <c r="AT33" s="308">
        <f>LoC!AT10+AS33</f>
        <v>350</v>
      </c>
      <c r="AU33" s="270">
        <f>LoC!AU10+AT33</f>
        <v>350</v>
      </c>
      <c r="AV33" s="271">
        <f>LoC!AV10+AU33</f>
        <v>350</v>
      </c>
      <c r="AW33" s="271">
        <f>LoC!AW10+AV33</f>
        <v>350</v>
      </c>
      <c r="AX33" s="271">
        <f>LoC!AX10+AW33</f>
        <v>350</v>
      </c>
      <c r="AY33" s="271">
        <f>LoC!AY10+AX33</f>
        <v>350</v>
      </c>
      <c r="AZ33" s="271">
        <f>LoC!AZ10+AY33</f>
        <v>500</v>
      </c>
      <c r="BA33" s="271">
        <f>LoC!BA10+AZ33</f>
        <v>500</v>
      </c>
      <c r="BB33" s="271">
        <f>LoC!BB10+BA33</f>
        <v>500</v>
      </c>
      <c r="BC33" s="271">
        <f>LoC!BC10+BB33</f>
        <v>500</v>
      </c>
      <c r="BD33" s="271">
        <f>LoC!BD10+BC33</f>
        <v>500</v>
      </c>
      <c r="BE33" s="271">
        <f>LoC!BE10+BD33</f>
        <v>500</v>
      </c>
      <c r="BF33" s="308">
        <f>LoC!BF10+BE33</f>
        <v>500</v>
      </c>
      <c r="BG33" s="270">
        <f>LoC!BG10+BF33</f>
        <v>500</v>
      </c>
      <c r="BH33" s="271">
        <f>LoC!BH10+BG33</f>
        <v>500</v>
      </c>
      <c r="BI33" s="271">
        <f>LoC!BI10+BH33</f>
        <v>500</v>
      </c>
      <c r="BJ33" s="271">
        <f>LoC!BJ10+BI33</f>
        <v>500</v>
      </c>
      <c r="BK33" s="271">
        <f>LoC!BK10+BJ33</f>
        <v>500</v>
      </c>
      <c r="BL33" s="271">
        <f>LoC!BL10+BK33</f>
        <v>500</v>
      </c>
      <c r="BM33" s="271">
        <f>LoC!BM10+BL33</f>
        <v>500</v>
      </c>
      <c r="BN33" s="271">
        <f>LoC!BN10+BM33</f>
        <v>500</v>
      </c>
      <c r="BO33" s="271">
        <f>LoC!BO10+BN33</f>
        <v>500</v>
      </c>
      <c r="BP33" s="271">
        <f>LoC!BP10+BO33</f>
        <v>500</v>
      </c>
      <c r="BQ33" s="271">
        <f>LoC!BQ10+BP33</f>
        <v>500</v>
      </c>
      <c r="BR33" s="308">
        <f>LoC!BR10+BQ33</f>
        <v>500</v>
      </c>
      <c r="BS33" s="50"/>
      <c r="BU33" s="50"/>
      <c r="BV33" s="50"/>
    </row>
    <row r="34" spans="2:74" s="46" customFormat="1" x14ac:dyDescent="0.25">
      <c r="B34" s="58" t="s">
        <v>7</v>
      </c>
      <c r="D34" s="46">
        <f>C34 + IF(ISERROR(HLOOKUP(D$3,#REF!,18,FALSE)),0, HLOOKUP(D$3,#REF!,18,FALSE))</f>
        <v>0</v>
      </c>
      <c r="E34" s="59">
        <f>V34</f>
        <v>400</v>
      </c>
      <c r="F34" s="59">
        <f>AH34</f>
        <v>700</v>
      </c>
      <c r="G34" s="59">
        <f>AT34</f>
        <v>700</v>
      </c>
      <c r="H34" s="59">
        <f>BF34</f>
        <v>1100</v>
      </c>
      <c r="I34" s="59">
        <f>BR34</f>
        <v>1100</v>
      </c>
      <c r="J34" s="48"/>
      <c r="K34" s="309">
        <f>CommonStart+LoC!K11</f>
        <v>150</v>
      </c>
      <c r="L34" s="310">
        <f>LoC!L11+K34</f>
        <v>150</v>
      </c>
      <c r="M34" s="310">
        <f>LoC!M11+L34</f>
        <v>150</v>
      </c>
      <c r="N34" s="310">
        <f>LoC!N11+M34</f>
        <v>150</v>
      </c>
      <c r="O34" s="310">
        <f>LoC!O11+N34</f>
        <v>150</v>
      </c>
      <c r="P34" s="310">
        <f>LoC!P11+O34</f>
        <v>400</v>
      </c>
      <c r="Q34" s="310">
        <f>LoC!Q11+P34</f>
        <v>400</v>
      </c>
      <c r="R34" s="310">
        <f>LoC!R11+Q34</f>
        <v>400</v>
      </c>
      <c r="S34" s="310">
        <f>LoC!S11+R34</f>
        <v>400</v>
      </c>
      <c r="T34" s="310">
        <f>LoC!T11+S34</f>
        <v>400</v>
      </c>
      <c r="U34" s="310">
        <f>LoC!U11+T34</f>
        <v>400</v>
      </c>
      <c r="V34" s="301">
        <f>LoC!V11+U34</f>
        <v>400</v>
      </c>
      <c r="W34" s="309">
        <f>LoC!W11+V34</f>
        <v>400</v>
      </c>
      <c r="X34" s="310">
        <f>LoC!X11+W34</f>
        <v>400</v>
      </c>
      <c r="Y34" s="310">
        <f>LoC!Y11+X34</f>
        <v>400</v>
      </c>
      <c r="Z34" s="310">
        <f>LoC!Z11+Y34</f>
        <v>400</v>
      </c>
      <c r="AA34" s="310">
        <f>LoC!AA11+Z34</f>
        <v>400</v>
      </c>
      <c r="AB34" s="310">
        <f>LoC!AB11+AA34</f>
        <v>400</v>
      </c>
      <c r="AC34" s="310">
        <f>LoC!AC11+AB34</f>
        <v>400</v>
      </c>
      <c r="AD34" s="310">
        <f>LoC!AD11+AC34</f>
        <v>400</v>
      </c>
      <c r="AE34" s="310">
        <f>LoC!AE11+AD34</f>
        <v>400</v>
      </c>
      <c r="AF34" s="310">
        <f>LoC!AF11+AE34</f>
        <v>400</v>
      </c>
      <c r="AG34" s="310">
        <f>LoC!AG11+AF34</f>
        <v>400</v>
      </c>
      <c r="AH34" s="301">
        <f>LoC!AH11+AG34</f>
        <v>700</v>
      </c>
      <c r="AI34" s="309">
        <f>LoC!AI11+AH34</f>
        <v>700</v>
      </c>
      <c r="AJ34" s="310">
        <f>LoC!AJ11+AI34</f>
        <v>700</v>
      </c>
      <c r="AK34" s="310">
        <f>LoC!AK11+AJ34</f>
        <v>700</v>
      </c>
      <c r="AL34" s="310">
        <f>LoC!AL11+AK34</f>
        <v>700</v>
      </c>
      <c r="AM34" s="310">
        <f>LoC!AM11+AL34</f>
        <v>700</v>
      </c>
      <c r="AN34" s="310">
        <f>LoC!AN11+AM34</f>
        <v>700</v>
      </c>
      <c r="AO34" s="310">
        <f>LoC!AO11+AN34</f>
        <v>700</v>
      </c>
      <c r="AP34" s="310">
        <f>LoC!AP11+AO34</f>
        <v>700</v>
      </c>
      <c r="AQ34" s="310">
        <f>LoC!AQ11+AP34</f>
        <v>700</v>
      </c>
      <c r="AR34" s="310">
        <f>LoC!AR11+AQ34</f>
        <v>700</v>
      </c>
      <c r="AS34" s="310">
        <f>LoC!AS11+AR34</f>
        <v>700</v>
      </c>
      <c r="AT34" s="301">
        <f>LoC!AT11+AS34</f>
        <v>700</v>
      </c>
      <c r="AU34" s="309">
        <f>LoC!AU11+AT34</f>
        <v>700</v>
      </c>
      <c r="AV34" s="310">
        <f>LoC!AV11+AU34</f>
        <v>700</v>
      </c>
      <c r="AW34" s="310">
        <f>LoC!AW11+AV34</f>
        <v>700</v>
      </c>
      <c r="AX34" s="310">
        <f>LoC!AX11+AW34</f>
        <v>700</v>
      </c>
      <c r="AY34" s="310">
        <f>LoC!AY11+AX34</f>
        <v>700</v>
      </c>
      <c r="AZ34" s="310">
        <f>LoC!AZ11+AY34</f>
        <v>1100</v>
      </c>
      <c r="BA34" s="310">
        <f>LoC!BA11+AZ34</f>
        <v>1100</v>
      </c>
      <c r="BB34" s="310">
        <f>LoC!BB11+BA34</f>
        <v>1100</v>
      </c>
      <c r="BC34" s="310">
        <f>LoC!BC11+BB34</f>
        <v>1100</v>
      </c>
      <c r="BD34" s="310">
        <f>LoC!BD11+BC34</f>
        <v>1100</v>
      </c>
      <c r="BE34" s="310">
        <f>LoC!BE11+BD34</f>
        <v>1100</v>
      </c>
      <c r="BF34" s="301">
        <f>LoC!BF11+BE34</f>
        <v>1100</v>
      </c>
      <c r="BG34" s="309">
        <f>LoC!BG11+BF34</f>
        <v>1100</v>
      </c>
      <c r="BH34" s="310">
        <f>LoC!BH11+BG34</f>
        <v>1100</v>
      </c>
      <c r="BI34" s="310">
        <f>LoC!BI11+BH34</f>
        <v>1100</v>
      </c>
      <c r="BJ34" s="310">
        <f>LoC!BJ11+BI34</f>
        <v>1100</v>
      </c>
      <c r="BK34" s="310">
        <f>LoC!BK11+BJ34</f>
        <v>1100</v>
      </c>
      <c r="BL34" s="310">
        <f>LoC!BL11+BK34</f>
        <v>1100</v>
      </c>
      <c r="BM34" s="310">
        <f>LoC!BM11+BL34</f>
        <v>1100</v>
      </c>
      <c r="BN34" s="310">
        <f>LoC!BN11+BM34</f>
        <v>1100</v>
      </c>
      <c r="BO34" s="310">
        <f>LoC!BO11+BN34</f>
        <v>1100</v>
      </c>
      <c r="BP34" s="310">
        <f>LoC!BP11+BO34</f>
        <v>1100</v>
      </c>
      <c r="BQ34" s="310">
        <f>LoC!BQ11+BP34</f>
        <v>1100</v>
      </c>
      <c r="BR34" s="301">
        <f>LoC!BR11+BQ34</f>
        <v>1100</v>
      </c>
      <c r="BS34" s="50"/>
      <c r="BU34" s="50"/>
      <c r="BV34" s="50"/>
    </row>
    <row r="35" spans="2:74" s="46" customFormat="1" x14ac:dyDescent="0.25">
      <c r="B35" s="63" t="s">
        <v>6</v>
      </c>
      <c r="E35" s="64">
        <f>V35</f>
        <v>-914.23904166666637</v>
      </c>
      <c r="F35" s="64">
        <f>AH35</f>
        <v>-1756.0941975735466</v>
      </c>
      <c r="G35" s="64">
        <f>AT35</f>
        <v>-2549.1013847183976</v>
      </c>
      <c r="H35" s="64">
        <f>BF35</f>
        <v>-3364.2910969838608</v>
      </c>
      <c r="I35" s="64">
        <f>BR35</f>
        <v>-4212.2613357193586</v>
      </c>
      <c r="J35" s="48"/>
      <c r="K35" s="251">
        <f>Income!K76</f>
        <v>-75.524999999999977</v>
      </c>
      <c r="L35" s="252">
        <f>Income!L76</f>
        <v>-136.54999999999995</v>
      </c>
      <c r="M35" s="252">
        <f>Income!M76</f>
        <v>-208.07499999999993</v>
      </c>
      <c r="N35" s="252">
        <f>Income!N76</f>
        <v>-279.59999999999991</v>
      </c>
      <c r="O35" s="252">
        <f>Income!O76</f>
        <v>-351.12499999999989</v>
      </c>
      <c r="P35" s="252">
        <f>Income!P76</f>
        <v>-431.39999999999986</v>
      </c>
      <c r="Q35" s="252">
        <f>Income!Q76</f>
        <v>-511.67499999999984</v>
      </c>
      <c r="R35" s="252">
        <f>Income!R76</f>
        <v>-585.94999999999982</v>
      </c>
      <c r="S35" s="252">
        <f>Income!S76</f>
        <v>-661.12499999999977</v>
      </c>
      <c r="T35" s="252">
        <f>Income!T76</f>
        <v>-761.29999999999973</v>
      </c>
      <c r="U35" s="252">
        <f>Income!U76</f>
        <v>-836.47499999999968</v>
      </c>
      <c r="V35" s="302">
        <f>Income!V76</f>
        <v>-914.23904166666637</v>
      </c>
      <c r="W35" s="251">
        <f>Income!W76</f>
        <v>-987.31367916666636</v>
      </c>
      <c r="X35" s="252">
        <f>Income!X76</f>
        <v>-1060.3883166666665</v>
      </c>
      <c r="Y35" s="252">
        <f>Income!Y76</f>
        <v>-1133.4629541666666</v>
      </c>
      <c r="Z35" s="252">
        <f>Income!Z76</f>
        <v>-1197.5375916666667</v>
      </c>
      <c r="AA35" s="252">
        <f>Income!AA76</f>
        <v>-1261.6122291666668</v>
      </c>
      <c r="AB35" s="252">
        <f>Income!AB76</f>
        <v>-1325.6868666666669</v>
      </c>
      <c r="AC35" s="252">
        <f>Income!AC76</f>
        <v>-1389.761504166667</v>
      </c>
      <c r="AD35" s="252">
        <f>Income!AD76</f>
        <v>-1503.855596010417</v>
      </c>
      <c r="AE35" s="252">
        <f>Income!AE76</f>
        <v>-1566.479741646719</v>
      </c>
      <c r="AF35" s="252">
        <f>Income!AF76</f>
        <v>-1629.3932580112028</v>
      </c>
      <c r="AG35" s="252">
        <f>Income!AG76</f>
        <v>-1692.5975919575089</v>
      </c>
      <c r="AH35" s="302">
        <f>Income!AH76</f>
        <v>-1756.0941975735466</v>
      </c>
      <c r="AI35" s="251">
        <f>Income!AI76</f>
        <v>-1818.098438151359</v>
      </c>
      <c r="AJ35" s="252">
        <f>Income!AJ76</f>
        <v>-1879.3526787291714</v>
      </c>
      <c r="AK35" s="252">
        <f>Income!AK76</f>
        <v>-1940.6726523467437</v>
      </c>
      <c r="AL35" s="252">
        <f>Income!AL76</f>
        <v>-2002.2822671942079</v>
      </c>
      <c r="AM35" s="252">
        <f>Income!AM76</f>
        <v>-2063.8824301159093</v>
      </c>
      <c r="AN35" s="252">
        <f>Income!AN76</f>
        <v>-2177.0255938522191</v>
      </c>
      <c r="AO35" s="252">
        <f>Income!AO76</f>
        <v>-2239.2298344300316</v>
      </c>
      <c r="AP35" s="252">
        <f>Income!AP76</f>
        <v>-2301.4340750078441</v>
      </c>
      <c r="AQ35" s="252">
        <f>Income!AQ76</f>
        <v>-2363.6383155856565</v>
      </c>
      <c r="AR35" s="252">
        <f>Income!AR76</f>
        <v>-2425.2425561634691</v>
      </c>
      <c r="AS35" s="252">
        <f>Income!AS76</f>
        <v>-2487.0225205300171</v>
      </c>
      <c r="AT35" s="302">
        <f>Income!AT76</f>
        <v>-2549.1013847183976</v>
      </c>
      <c r="AU35" s="251">
        <f>Income!AU76</f>
        <v>-2610.1892584359543</v>
      </c>
      <c r="AV35" s="252">
        <f>Income!AV76</f>
        <v>-2671.6043780842629</v>
      </c>
      <c r="AW35" s="252">
        <f>Income!AW76</f>
        <v>-2733.3304796366056</v>
      </c>
      <c r="AX35" s="252">
        <f>Income!AX76</f>
        <v>-2870.3657697403946</v>
      </c>
      <c r="AY35" s="252">
        <f>Income!AY76</f>
        <v>-2933.0862362947028</v>
      </c>
      <c r="AZ35" s="252">
        <f>Income!AZ76</f>
        <v>-2996.1203051817824</v>
      </c>
      <c r="BA35" s="252">
        <f>Income!BA76</f>
        <v>-3056.7195444132972</v>
      </c>
      <c r="BB35" s="252">
        <f>Income!BB76</f>
        <v>-3117.6217798409698</v>
      </c>
      <c r="BC35" s="252">
        <f>Income!BC76</f>
        <v>-3178.8285264457804</v>
      </c>
      <c r="BD35" s="252">
        <f>Income!BD76</f>
        <v>-3240.3413067836154</v>
      </c>
      <c r="BE35" s="252">
        <f>Income!BE76</f>
        <v>-3302.1616510231393</v>
      </c>
      <c r="BF35" s="302">
        <f>Income!BF76</f>
        <v>-3364.2910969838608</v>
      </c>
      <c r="BG35" s="251">
        <f>Income!BG76</f>
        <v>-3426.6178251240235</v>
      </c>
      <c r="BH35" s="252">
        <f>Income!BH76</f>
        <v>-3564.2786189341018</v>
      </c>
      <c r="BI35" s="252">
        <f>Income!BI76</f>
        <v>-3627.6317438141796</v>
      </c>
      <c r="BJ35" s="252">
        <f>Income!BJ76</f>
        <v>-3691.3022096187933</v>
      </c>
      <c r="BK35" s="252">
        <f>Income!BK76</f>
        <v>-3755.2910277524302</v>
      </c>
      <c r="BL35" s="252">
        <f>Income!BL76</f>
        <v>-3819.5997899767353</v>
      </c>
      <c r="BM35" s="252">
        <f>Income!BM76</f>
        <v>-3884.230096012162</v>
      </c>
      <c r="BN35" s="252">
        <f>Income!BN76</f>
        <v>-3949.1835535777655</v>
      </c>
      <c r="BO35" s="252">
        <f>Income!BO76</f>
        <v>-4014.4617784311972</v>
      </c>
      <c r="BP35" s="252">
        <f>Income!BP76</f>
        <v>-4080.066394408896</v>
      </c>
      <c r="BQ35" s="252">
        <f>Income!BQ76</f>
        <v>-4145.9990334664835</v>
      </c>
      <c r="BR35" s="302">
        <f>Income!BR76</f>
        <v>-4212.2613357193586</v>
      </c>
      <c r="BS35" s="50"/>
      <c r="BU35" s="50"/>
      <c r="BV35" s="50"/>
    </row>
    <row r="36" spans="2:74" x14ac:dyDescent="0.25">
      <c r="B36" s="68" t="s">
        <v>18</v>
      </c>
      <c r="C36" s="46"/>
      <c r="E36" s="68">
        <f>V36</f>
        <v>-314.23904166666637</v>
      </c>
      <c r="F36" s="68">
        <f>AH36</f>
        <v>-706.09419757354658</v>
      </c>
      <c r="G36" s="68">
        <f>AT36</f>
        <v>-1499.1013847183976</v>
      </c>
      <c r="H36" s="68">
        <f>BF36</f>
        <v>-1764.2910969838608</v>
      </c>
      <c r="I36" s="68">
        <f>BR36</f>
        <v>-2612.2613357193586</v>
      </c>
      <c r="K36" s="46">
        <f t="shared" ref="K36:AP36" si="21">SUM(K33:K35)</f>
        <v>174.47500000000002</v>
      </c>
      <c r="L36" s="46">
        <f t="shared" si="21"/>
        <v>113.45000000000005</v>
      </c>
      <c r="M36" s="46">
        <f t="shared" si="21"/>
        <v>41.925000000000068</v>
      </c>
      <c r="N36" s="46">
        <f t="shared" si="21"/>
        <v>-29.599999999999909</v>
      </c>
      <c r="O36" s="46">
        <f t="shared" si="21"/>
        <v>-101.12499999999989</v>
      </c>
      <c r="P36" s="46">
        <f t="shared" si="21"/>
        <v>168.60000000000014</v>
      </c>
      <c r="Q36" s="46">
        <f t="shared" si="21"/>
        <v>88.325000000000159</v>
      </c>
      <c r="R36" s="46">
        <f t="shared" si="21"/>
        <v>14.050000000000182</v>
      </c>
      <c r="S36" s="46">
        <f t="shared" si="21"/>
        <v>-61.124999999999773</v>
      </c>
      <c r="T36" s="46">
        <f t="shared" si="21"/>
        <v>-161.29999999999973</v>
      </c>
      <c r="U36" s="46">
        <f t="shared" si="21"/>
        <v>-236.47499999999968</v>
      </c>
      <c r="V36" s="68">
        <f t="shared" si="21"/>
        <v>-314.23904166666637</v>
      </c>
      <c r="W36" s="46">
        <f t="shared" si="21"/>
        <v>-387.31367916666636</v>
      </c>
      <c r="X36" s="46">
        <f t="shared" si="21"/>
        <v>-460.38831666666647</v>
      </c>
      <c r="Y36" s="46">
        <f t="shared" si="21"/>
        <v>-533.46295416666658</v>
      </c>
      <c r="Z36" s="46">
        <f t="shared" si="21"/>
        <v>-597.53759166666669</v>
      </c>
      <c r="AA36" s="46">
        <f t="shared" si="21"/>
        <v>-661.61222916666679</v>
      </c>
      <c r="AB36" s="46">
        <f t="shared" si="21"/>
        <v>-725.6868666666669</v>
      </c>
      <c r="AC36" s="46">
        <f t="shared" si="21"/>
        <v>-789.76150416666701</v>
      </c>
      <c r="AD36" s="46">
        <f t="shared" si="21"/>
        <v>-903.855596010417</v>
      </c>
      <c r="AE36" s="46">
        <f t="shared" si="21"/>
        <v>-966.47974164671905</v>
      </c>
      <c r="AF36" s="46">
        <f t="shared" si="21"/>
        <v>-1029.3932580112028</v>
      </c>
      <c r="AG36" s="46">
        <f t="shared" si="21"/>
        <v>-1092.5975919575089</v>
      </c>
      <c r="AH36" s="68">
        <f t="shared" si="21"/>
        <v>-706.09419757354658</v>
      </c>
      <c r="AI36" s="46">
        <f t="shared" si="21"/>
        <v>-768.09843815135901</v>
      </c>
      <c r="AJ36" s="46">
        <f t="shared" si="21"/>
        <v>-829.35267872917143</v>
      </c>
      <c r="AK36" s="46">
        <f t="shared" si="21"/>
        <v>-890.67265234674369</v>
      </c>
      <c r="AL36" s="46">
        <f t="shared" si="21"/>
        <v>-952.28226719420786</v>
      </c>
      <c r="AM36" s="46">
        <f t="shared" si="21"/>
        <v>-1013.8824301159093</v>
      </c>
      <c r="AN36" s="46">
        <f t="shared" si="21"/>
        <v>-1127.0255938522191</v>
      </c>
      <c r="AO36" s="46">
        <f t="shared" si="21"/>
        <v>-1189.2298344300316</v>
      </c>
      <c r="AP36" s="46">
        <f t="shared" si="21"/>
        <v>-1251.4340750078441</v>
      </c>
      <c r="AQ36" s="46">
        <f t="shared" ref="AQ36:BR36" si="22">SUM(AQ33:AQ35)</f>
        <v>-1313.6383155856565</v>
      </c>
      <c r="AR36" s="46">
        <f t="shared" si="22"/>
        <v>-1375.2425561634691</v>
      </c>
      <c r="AS36" s="46">
        <f t="shared" si="22"/>
        <v>-1437.0225205300171</v>
      </c>
      <c r="AT36" s="68">
        <f t="shared" si="22"/>
        <v>-1499.1013847183976</v>
      </c>
      <c r="AU36" s="46">
        <f t="shared" si="22"/>
        <v>-1560.1892584359543</v>
      </c>
      <c r="AV36" s="46">
        <f t="shared" si="22"/>
        <v>-1621.6043780842629</v>
      </c>
      <c r="AW36" s="46">
        <f t="shared" si="22"/>
        <v>-1683.3304796366056</v>
      </c>
      <c r="AX36" s="46">
        <f t="shared" si="22"/>
        <v>-1820.3657697403946</v>
      </c>
      <c r="AY36" s="46">
        <f t="shared" si="22"/>
        <v>-1883.0862362947028</v>
      </c>
      <c r="AZ36" s="46">
        <f t="shared" si="22"/>
        <v>-1396.1203051817824</v>
      </c>
      <c r="BA36" s="46">
        <f t="shared" si="22"/>
        <v>-1456.7195444132972</v>
      </c>
      <c r="BB36" s="46">
        <f t="shared" si="22"/>
        <v>-1517.6217798409698</v>
      </c>
      <c r="BC36" s="46">
        <f t="shared" si="22"/>
        <v>-1578.8285264457804</v>
      </c>
      <c r="BD36" s="46">
        <f t="shared" si="22"/>
        <v>-1640.3413067836154</v>
      </c>
      <c r="BE36" s="46">
        <f t="shared" si="22"/>
        <v>-1702.1616510231393</v>
      </c>
      <c r="BF36" s="68">
        <f t="shared" si="22"/>
        <v>-1764.2910969838608</v>
      </c>
      <c r="BG36" s="46">
        <f t="shared" si="22"/>
        <v>-1826.6178251240235</v>
      </c>
      <c r="BH36" s="46">
        <f t="shared" si="22"/>
        <v>-1964.2786189341018</v>
      </c>
      <c r="BI36" s="46">
        <f t="shared" si="22"/>
        <v>-2027.6317438141796</v>
      </c>
      <c r="BJ36" s="46">
        <f t="shared" si="22"/>
        <v>-2091.3022096187933</v>
      </c>
      <c r="BK36" s="46">
        <f t="shared" si="22"/>
        <v>-2155.2910277524302</v>
      </c>
      <c r="BL36" s="46">
        <f t="shared" si="22"/>
        <v>-2219.5997899767353</v>
      </c>
      <c r="BM36" s="46">
        <f t="shared" si="22"/>
        <v>-2284.230096012162</v>
      </c>
      <c r="BN36" s="46">
        <f t="shared" si="22"/>
        <v>-2349.1835535777655</v>
      </c>
      <c r="BO36" s="46">
        <f t="shared" si="22"/>
        <v>-2414.4617784311972</v>
      </c>
      <c r="BP36" s="46">
        <f t="shared" si="22"/>
        <v>-2480.066394408896</v>
      </c>
      <c r="BQ36" s="46">
        <f t="shared" si="22"/>
        <v>-2545.9990334664835</v>
      </c>
      <c r="BR36" s="68">
        <f t="shared" si="22"/>
        <v>-2612.2613357193586</v>
      </c>
    </row>
    <row r="37" spans="2:74" ht="2.4" customHeight="1" x14ac:dyDescent="0.25">
      <c r="E37" s="46"/>
      <c r="F37" s="46"/>
      <c r="G37" s="46"/>
      <c r="H37" s="46"/>
      <c r="I37" s="46"/>
    </row>
    <row r="38" spans="2:74" x14ac:dyDescent="0.25">
      <c r="E38" s="46"/>
      <c r="F38" s="46"/>
      <c r="G38" s="46"/>
      <c r="H38" s="46"/>
      <c r="I38" s="46"/>
    </row>
    <row r="39" spans="2:74" s="282" customFormat="1" x14ac:dyDescent="0.25">
      <c r="B39" s="275" t="s">
        <v>46</v>
      </c>
      <c r="C39" s="281"/>
      <c r="E39" s="281" t="str">
        <f>IF(ABS(E24-E31-E36)&lt;=0.000001,"ü","û")</f>
        <v>ü</v>
      </c>
      <c r="F39" s="281" t="str">
        <f>IF(ABS(F24-F31-F36)&lt;=0.000001,"ü","û")</f>
        <v>ü</v>
      </c>
      <c r="G39" s="281" t="str">
        <f>IF(ABS(G24-G31-G36)&lt;=0.000001,"ü","û")</f>
        <v>ü</v>
      </c>
      <c r="H39" s="281" t="str">
        <f>IF(ABS(H24-H31-H36)&lt;=0.000001,"ü","û")</f>
        <v>ü</v>
      </c>
      <c r="I39" s="281" t="str">
        <f>IF(ABS(I24-I31-I36)&lt;=0.000001,"ü","û")</f>
        <v>ü</v>
      </c>
      <c r="K39" s="281" t="str">
        <f>IF(ABS(K24-K31-K36)&lt;=0.000001,"ü","û")</f>
        <v>ü</v>
      </c>
      <c r="L39" s="281" t="str">
        <f t="shared" ref="L39:AP39" si="23">IF(ABS(L24-L31-L36)&lt;=0.000001,"ü","û")</f>
        <v>ü</v>
      </c>
      <c r="M39" s="281" t="str">
        <f t="shared" si="23"/>
        <v>ü</v>
      </c>
      <c r="N39" s="281" t="str">
        <f t="shared" si="23"/>
        <v>ü</v>
      </c>
      <c r="O39" s="281" t="str">
        <f t="shared" si="23"/>
        <v>ü</v>
      </c>
      <c r="P39" s="281" t="str">
        <f t="shared" si="23"/>
        <v>ü</v>
      </c>
      <c r="Q39" s="281" t="str">
        <f t="shared" si="23"/>
        <v>ü</v>
      </c>
      <c r="R39" s="281" t="str">
        <f t="shared" si="23"/>
        <v>ü</v>
      </c>
      <c r="S39" s="281" t="str">
        <f t="shared" si="23"/>
        <v>ü</v>
      </c>
      <c r="T39" s="281" t="str">
        <f t="shared" si="23"/>
        <v>ü</v>
      </c>
      <c r="U39" s="281" t="str">
        <f t="shared" si="23"/>
        <v>ü</v>
      </c>
      <c r="V39" s="283" t="str">
        <f t="shared" si="23"/>
        <v>ü</v>
      </c>
      <c r="W39" s="281" t="str">
        <f t="shared" si="23"/>
        <v>ü</v>
      </c>
      <c r="X39" s="281" t="str">
        <f t="shared" si="23"/>
        <v>ü</v>
      </c>
      <c r="Y39" s="281" t="str">
        <f t="shared" si="23"/>
        <v>ü</v>
      </c>
      <c r="Z39" s="281" t="str">
        <f t="shared" si="23"/>
        <v>ü</v>
      </c>
      <c r="AA39" s="281" t="str">
        <f t="shared" si="23"/>
        <v>ü</v>
      </c>
      <c r="AB39" s="281" t="str">
        <f t="shared" si="23"/>
        <v>ü</v>
      </c>
      <c r="AC39" s="281" t="str">
        <f t="shared" si="23"/>
        <v>ü</v>
      </c>
      <c r="AD39" s="281" t="str">
        <f t="shared" si="23"/>
        <v>ü</v>
      </c>
      <c r="AE39" s="281" t="str">
        <f t="shared" si="23"/>
        <v>ü</v>
      </c>
      <c r="AF39" s="281" t="str">
        <f t="shared" si="23"/>
        <v>ü</v>
      </c>
      <c r="AG39" s="281" t="str">
        <f t="shared" si="23"/>
        <v>ü</v>
      </c>
      <c r="AH39" s="283" t="str">
        <f t="shared" si="23"/>
        <v>ü</v>
      </c>
      <c r="AI39" s="281" t="str">
        <f t="shared" si="23"/>
        <v>ü</v>
      </c>
      <c r="AJ39" s="281" t="str">
        <f t="shared" si="23"/>
        <v>ü</v>
      </c>
      <c r="AK39" s="281" t="str">
        <f t="shared" si="23"/>
        <v>ü</v>
      </c>
      <c r="AL39" s="281" t="str">
        <f t="shared" si="23"/>
        <v>ü</v>
      </c>
      <c r="AM39" s="281" t="str">
        <f t="shared" si="23"/>
        <v>ü</v>
      </c>
      <c r="AN39" s="281" t="str">
        <f t="shared" si="23"/>
        <v>ü</v>
      </c>
      <c r="AO39" s="281" t="str">
        <f t="shared" si="23"/>
        <v>ü</v>
      </c>
      <c r="AP39" s="281" t="str">
        <f t="shared" si="23"/>
        <v>ü</v>
      </c>
      <c r="AQ39" s="281" t="str">
        <f t="shared" ref="AQ39:BR39" si="24">IF(ABS(AQ24-AQ31-AQ36)&lt;=0.000001,"ü","û")</f>
        <v>ü</v>
      </c>
      <c r="AR39" s="281" t="str">
        <f t="shared" si="24"/>
        <v>ü</v>
      </c>
      <c r="AS39" s="281" t="str">
        <f t="shared" si="24"/>
        <v>ü</v>
      </c>
      <c r="AT39" s="283" t="str">
        <f t="shared" si="24"/>
        <v>ü</v>
      </c>
      <c r="AU39" s="281" t="str">
        <f t="shared" si="24"/>
        <v>ü</v>
      </c>
      <c r="AV39" s="281" t="str">
        <f t="shared" si="24"/>
        <v>ü</v>
      </c>
      <c r="AW39" s="281" t="str">
        <f t="shared" si="24"/>
        <v>ü</v>
      </c>
      <c r="AX39" s="281" t="str">
        <f t="shared" si="24"/>
        <v>ü</v>
      </c>
      <c r="AY39" s="281" t="str">
        <f t="shared" si="24"/>
        <v>ü</v>
      </c>
      <c r="AZ39" s="281" t="str">
        <f t="shared" si="24"/>
        <v>ü</v>
      </c>
      <c r="BA39" s="281" t="str">
        <f t="shared" si="24"/>
        <v>ü</v>
      </c>
      <c r="BB39" s="281" t="str">
        <f t="shared" si="24"/>
        <v>ü</v>
      </c>
      <c r="BC39" s="281" t="str">
        <f t="shared" si="24"/>
        <v>ü</v>
      </c>
      <c r="BD39" s="281" t="str">
        <f t="shared" si="24"/>
        <v>ü</v>
      </c>
      <c r="BE39" s="281" t="str">
        <f t="shared" si="24"/>
        <v>ü</v>
      </c>
      <c r="BF39" s="283" t="str">
        <f t="shared" si="24"/>
        <v>ü</v>
      </c>
      <c r="BG39" s="281" t="str">
        <f t="shared" si="24"/>
        <v>ü</v>
      </c>
      <c r="BH39" s="281" t="str">
        <f t="shared" si="24"/>
        <v>ü</v>
      </c>
      <c r="BI39" s="281" t="str">
        <f t="shared" si="24"/>
        <v>ü</v>
      </c>
      <c r="BJ39" s="281" t="str">
        <f t="shared" si="24"/>
        <v>ü</v>
      </c>
      <c r="BK39" s="281" t="str">
        <f t="shared" si="24"/>
        <v>ü</v>
      </c>
      <c r="BL39" s="281" t="str">
        <f t="shared" si="24"/>
        <v>ü</v>
      </c>
      <c r="BM39" s="281" t="str">
        <f t="shared" si="24"/>
        <v>ü</v>
      </c>
      <c r="BN39" s="281" t="str">
        <f t="shared" si="24"/>
        <v>ü</v>
      </c>
      <c r="BO39" s="281" t="str">
        <f t="shared" si="24"/>
        <v>ü</v>
      </c>
      <c r="BP39" s="281" t="str">
        <f t="shared" si="24"/>
        <v>ü</v>
      </c>
      <c r="BQ39" s="281" t="str">
        <f t="shared" si="24"/>
        <v>ü</v>
      </c>
      <c r="BR39" s="283" t="str">
        <f t="shared" si="24"/>
        <v>ü</v>
      </c>
      <c r="BS39" s="284"/>
    </row>
    <row r="40" spans="2:74" x14ac:dyDescent="0.25">
      <c r="E40" s="46"/>
      <c r="F40" s="46"/>
      <c r="G40" s="46"/>
      <c r="H40" s="46"/>
      <c r="I40" s="46"/>
    </row>
    <row r="41" spans="2:74" x14ac:dyDescent="0.25">
      <c r="E41" s="46"/>
      <c r="F41" s="46"/>
      <c r="G41" s="46"/>
      <c r="H41" s="46"/>
      <c r="I41" s="46"/>
    </row>
    <row r="42" spans="2:74" x14ac:dyDescent="0.25">
      <c r="E42" s="46"/>
      <c r="F42" s="46"/>
      <c r="G42" s="46"/>
      <c r="H42" s="46"/>
      <c r="I42" s="46"/>
    </row>
    <row r="45" spans="2:74" x14ac:dyDescent="0.25">
      <c r="E45" s="46"/>
      <c r="F45" s="46"/>
      <c r="G45" s="46"/>
      <c r="H45" s="46"/>
      <c r="I45" s="46"/>
    </row>
    <row r="46" spans="2:74" x14ac:dyDescent="0.25">
      <c r="E46" s="46"/>
      <c r="F46" s="46"/>
      <c r="G46" s="46"/>
      <c r="H46" s="46"/>
      <c r="I46" s="46"/>
    </row>
    <row r="47" spans="2:74" x14ac:dyDescent="0.25">
      <c r="E47" s="46"/>
      <c r="F47" s="46"/>
      <c r="G47" s="46"/>
      <c r="I47" s="46"/>
    </row>
    <row r="48" spans="2:74" x14ac:dyDescent="0.25">
      <c r="E48" s="46"/>
      <c r="F48" s="46"/>
      <c r="G48" s="46"/>
      <c r="H48" s="46"/>
      <c r="I48" s="46"/>
    </row>
    <row r="49" spans="5:9" x14ac:dyDescent="0.25">
      <c r="E49" s="46"/>
      <c r="F49" s="46"/>
      <c r="G49" s="46"/>
      <c r="H49" s="46"/>
      <c r="I49" s="46"/>
    </row>
    <row r="50" spans="5:9" x14ac:dyDescent="0.25">
      <c r="E50" s="46"/>
      <c r="F50" s="46"/>
      <c r="G50" s="46"/>
      <c r="H50" s="46"/>
      <c r="I50" s="46"/>
    </row>
    <row r="51" spans="5:9" x14ac:dyDescent="0.25">
      <c r="E51" s="46"/>
      <c r="F51" s="46"/>
      <c r="G51" s="46"/>
      <c r="H51" s="46"/>
      <c r="I51" s="46"/>
    </row>
    <row r="52" spans="5:9" x14ac:dyDescent="0.25">
      <c r="E52" s="46"/>
      <c r="F52" s="46"/>
      <c r="G52" s="46"/>
      <c r="H52" s="46"/>
      <c r="I52" s="46"/>
    </row>
    <row r="53" spans="5:9" x14ac:dyDescent="0.25">
      <c r="E53" s="46"/>
      <c r="F53" s="46"/>
      <c r="G53" s="46"/>
      <c r="H53" s="46"/>
      <c r="I53" s="46"/>
    </row>
    <row r="54" spans="5:9" x14ac:dyDescent="0.25">
      <c r="E54" s="46"/>
      <c r="F54" s="46"/>
      <c r="G54" s="46"/>
      <c r="H54" s="46"/>
      <c r="I54" s="46"/>
    </row>
    <row r="55" spans="5:9" x14ac:dyDescent="0.25">
      <c r="E55" s="46"/>
      <c r="F55" s="46"/>
      <c r="G55" s="46"/>
      <c r="H55" s="46"/>
      <c r="I55" s="46"/>
    </row>
    <row r="56" spans="5:9" x14ac:dyDescent="0.25">
      <c r="E56" s="46"/>
      <c r="F56" s="46"/>
      <c r="G56" s="46"/>
      <c r="H56" s="46"/>
      <c r="I56" s="46"/>
    </row>
    <row r="57" spans="5:9" x14ac:dyDescent="0.25">
      <c r="E57" s="46"/>
      <c r="F57" s="46"/>
      <c r="G57" s="46"/>
      <c r="H57" s="46"/>
      <c r="I57" s="46"/>
    </row>
    <row r="58" spans="5:9" x14ac:dyDescent="0.25">
      <c r="E58" s="46"/>
      <c r="F58" s="46"/>
      <c r="G58" s="46"/>
      <c r="H58" s="46"/>
      <c r="I58" s="46"/>
    </row>
    <row r="59" spans="5:9" x14ac:dyDescent="0.25">
      <c r="E59" s="46"/>
      <c r="F59" s="46"/>
      <c r="G59" s="46"/>
      <c r="H59" s="46"/>
      <c r="I59" s="46"/>
    </row>
    <row r="60" spans="5:9" x14ac:dyDescent="0.25">
      <c r="E60" s="46"/>
      <c r="F60" s="46"/>
      <c r="G60" s="46"/>
      <c r="H60" s="46"/>
      <c r="I60" s="46"/>
    </row>
    <row r="61" spans="5:9" x14ac:dyDescent="0.25">
      <c r="E61" s="46"/>
      <c r="F61" s="46"/>
      <c r="G61" s="46"/>
      <c r="H61" s="46"/>
      <c r="I61" s="46"/>
    </row>
    <row r="62" spans="5:9" x14ac:dyDescent="0.25">
      <c r="E62" s="46"/>
      <c r="F62" s="46"/>
      <c r="G62" s="46"/>
      <c r="H62" s="46"/>
      <c r="I62" s="46"/>
    </row>
    <row r="63" spans="5:9" x14ac:dyDescent="0.25">
      <c r="E63" s="46"/>
      <c r="F63" s="46"/>
      <c r="G63" s="46"/>
      <c r="H63" s="46"/>
      <c r="I63" s="46"/>
    </row>
    <row r="64" spans="5:9" x14ac:dyDescent="0.25">
      <c r="E64" s="46"/>
      <c r="F64" s="46"/>
      <c r="G64" s="46"/>
      <c r="H64" s="46"/>
      <c r="I64" s="46"/>
    </row>
    <row r="65" spans="5:9" x14ac:dyDescent="0.25">
      <c r="E65" s="46"/>
      <c r="F65" s="46"/>
      <c r="G65" s="46"/>
      <c r="H65" s="46"/>
      <c r="I65" s="46"/>
    </row>
    <row r="66" spans="5:9" x14ac:dyDescent="0.25">
      <c r="E66" s="46"/>
      <c r="F66" s="46"/>
      <c r="G66" s="46"/>
      <c r="H66" s="46"/>
      <c r="I66" s="46"/>
    </row>
    <row r="67" spans="5:9" x14ac:dyDescent="0.25">
      <c r="E67" s="46"/>
      <c r="F67" s="46"/>
      <c r="G67" s="46"/>
      <c r="H67" s="46"/>
      <c r="I67" s="46"/>
    </row>
    <row r="68" spans="5:9" x14ac:dyDescent="0.25">
      <c r="E68" s="46"/>
      <c r="F68" s="46"/>
      <c r="G68" s="46"/>
      <c r="H68" s="46"/>
      <c r="I68" s="46"/>
    </row>
    <row r="69" spans="5:9" x14ac:dyDescent="0.25">
      <c r="E69" s="46"/>
      <c r="F69" s="46"/>
      <c r="G69" s="46"/>
      <c r="H69" s="46"/>
      <c r="I69" s="46"/>
    </row>
    <row r="70" spans="5:9" x14ac:dyDescent="0.25">
      <c r="E70" s="46"/>
      <c r="F70" s="46"/>
      <c r="G70" s="46"/>
      <c r="H70" s="46"/>
      <c r="I70" s="46"/>
    </row>
    <row r="71" spans="5:9" x14ac:dyDescent="0.25">
      <c r="E71" s="46"/>
      <c r="F71" s="46"/>
      <c r="G71" s="46"/>
      <c r="H71" s="46"/>
      <c r="I71" s="46"/>
    </row>
    <row r="72" spans="5:9" x14ac:dyDescent="0.25">
      <c r="E72" s="46"/>
      <c r="F72" s="46"/>
      <c r="G72" s="46"/>
      <c r="H72" s="46"/>
      <c r="I72" s="46"/>
    </row>
    <row r="73" spans="5:9" x14ac:dyDescent="0.25">
      <c r="E73" s="46"/>
      <c r="F73" s="46"/>
      <c r="G73" s="46"/>
      <c r="H73" s="46"/>
      <c r="I73" s="46"/>
    </row>
    <row r="74" spans="5:9" x14ac:dyDescent="0.25">
      <c r="E74" s="46"/>
      <c r="F74" s="46"/>
      <c r="G74" s="46"/>
      <c r="H74" s="46"/>
      <c r="I74" s="46"/>
    </row>
    <row r="75" spans="5:9" x14ac:dyDescent="0.25">
      <c r="E75" s="46"/>
      <c r="F75" s="46"/>
      <c r="G75" s="46"/>
      <c r="H75" s="46"/>
      <c r="I75" s="46"/>
    </row>
    <row r="76" spans="5:9" x14ac:dyDescent="0.25">
      <c r="E76" s="46"/>
      <c r="F76" s="46"/>
      <c r="G76" s="46"/>
      <c r="H76" s="46"/>
      <c r="I76" s="46"/>
    </row>
    <row r="77" spans="5:9" x14ac:dyDescent="0.25">
      <c r="E77" s="46"/>
      <c r="F77" s="46"/>
      <c r="G77" s="46"/>
      <c r="H77" s="46"/>
      <c r="I77" s="46"/>
    </row>
    <row r="78" spans="5:9" x14ac:dyDescent="0.25">
      <c r="E78" s="46"/>
      <c r="F78" s="46"/>
      <c r="G78" s="46"/>
      <c r="H78" s="46"/>
      <c r="I78" s="46"/>
    </row>
    <row r="79" spans="5:9" x14ac:dyDescent="0.25">
      <c r="E79" s="46"/>
      <c r="F79" s="46"/>
      <c r="G79" s="46"/>
      <c r="H79" s="46"/>
      <c r="I79" s="46"/>
    </row>
    <row r="80" spans="5:9" x14ac:dyDescent="0.25">
      <c r="E80" s="46"/>
      <c r="F80" s="46"/>
      <c r="G80" s="46"/>
      <c r="H80" s="46"/>
      <c r="I80" s="46"/>
    </row>
    <row r="81" spans="5:9" x14ac:dyDescent="0.25">
      <c r="E81" s="46"/>
      <c r="F81" s="46"/>
      <c r="G81" s="46"/>
      <c r="H81" s="46"/>
      <c r="I81" s="46"/>
    </row>
    <row r="82" spans="5:9" x14ac:dyDescent="0.25">
      <c r="E82" s="46"/>
      <c r="F82" s="46"/>
      <c r="G82" s="46"/>
      <c r="H82" s="46"/>
      <c r="I82" s="46"/>
    </row>
    <row r="83" spans="5:9" x14ac:dyDescent="0.25">
      <c r="E83" s="46"/>
      <c r="F83" s="46"/>
      <c r="G83" s="46"/>
      <c r="H83" s="46"/>
      <c r="I83" s="46"/>
    </row>
    <row r="84" spans="5:9" x14ac:dyDescent="0.25">
      <c r="E84" s="46"/>
      <c r="F84" s="46"/>
      <c r="G84" s="46"/>
      <c r="H84" s="46"/>
      <c r="I84" s="46"/>
    </row>
    <row r="85" spans="5:9" x14ac:dyDescent="0.25">
      <c r="E85" s="46"/>
      <c r="F85" s="46"/>
      <c r="G85" s="46"/>
      <c r="H85" s="46"/>
      <c r="I85" s="46"/>
    </row>
    <row r="86" spans="5:9" x14ac:dyDescent="0.25">
      <c r="E86" s="46"/>
      <c r="F86" s="46"/>
      <c r="G86" s="46"/>
      <c r="H86" s="46"/>
      <c r="I86" s="46"/>
    </row>
    <row r="87" spans="5:9" x14ac:dyDescent="0.25">
      <c r="E87" s="46"/>
      <c r="F87" s="46"/>
      <c r="G87" s="46"/>
      <c r="H87" s="46"/>
      <c r="I87" s="46"/>
    </row>
    <row r="88" spans="5:9" x14ac:dyDescent="0.25">
      <c r="E88" s="46"/>
      <c r="F88" s="46"/>
      <c r="G88" s="46"/>
      <c r="H88" s="46"/>
      <c r="I88" s="46"/>
    </row>
    <row r="89" spans="5:9" x14ac:dyDescent="0.25">
      <c r="E89" s="46"/>
      <c r="F89" s="46"/>
      <c r="G89" s="46"/>
      <c r="H89" s="46"/>
      <c r="I89" s="46"/>
    </row>
    <row r="90" spans="5:9" x14ac:dyDescent="0.25">
      <c r="E90" s="46"/>
      <c r="F90" s="46"/>
      <c r="G90" s="46"/>
      <c r="H90" s="46"/>
      <c r="I90" s="46"/>
    </row>
    <row r="91" spans="5:9" x14ac:dyDescent="0.25">
      <c r="E91" s="46"/>
      <c r="F91" s="46"/>
      <c r="G91" s="46"/>
      <c r="H91" s="46"/>
      <c r="I91" s="46"/>
    </row>
    <row r="92" spans="5:9" x14ac:dyDescent="0.25">
      <c r="E92" s="46"/>
      <c r="F92" s="46"/>
      <c r="G92" s="46"/>
      <c r="H92" s="46"/>
      <c r="I92" s="46"/>
    </row>
    <row r="93" spans="5:9" x14ac:dyDescent="0.25">
      <c r="E93" s="46"/>
      <c r="F93" s="46"/>
      <c r="G93" s="46"/>
      <c r="H93" s="46"/>
      <c r="I93" s="46"/>
    </row>
    <row r="94" spans="5:9" x14ac:dyDescent="0.25">
      <c r="E94" s="46"/>
      <c r="F94" s="46"/>
      <c r="G94" s="46"/>
      <c r="H94" s="46"/>
      <c r="I94" s="46"/>
    </row>
    <row r="95" spans="5:9" x14ac:dyDescent="0.25">
      <c r="E95" s="46"/>
      <c r="F95" s="46"/>
      <c r="G95" s="46"/>
      <c r="H95" s="46"/>
      <c r="I95" s="46"/>
    </row>
    <row r="96" spans="5:9" x14ac:dyDescent="0.25">
      <c r="E96" s="46"/>
      <c r="F96" s="46"/>
      <c r="G96" s="46"/>
      <c r="H96" s="46"/>
      <c r="I96" s="46"/>
    </row>
    <row r="97" spans="5:9" x14ac:dyDescent="0.25">
      <c r="E97" s="46"/>
      <c r="F97" s="46"/>
      <c r="G97" s="46"/>
      <c r="H97" s="46"/>
      <c r="I97" s="46"/>
    </row>
    <row r="98" spans="5:9" x14ac:dyDescent="0.25">
      <c r="E98" s="46"/>
      <c r="F98" s="46"/>
      <c r="G98" s="46"/>
      <c r="H98" s="46"/>
      <c r="I98" s="46"/>
    </row>
    <row r="99" spans="5:9" x14ac:dyDescent="0.25">
      <c r="E99" s="46"/>
      <c r="F99" s="46"/>
      <c r="G99" s="46"/>
      <c r="H99" s="46"/>
      <c r="I99" s="46"/>
    </row>
    <row r="100" spans="5:9" x14ac:dyDescent="0.25">
      <c r="E100" s="46"/>
      <c r="F100" s="46"/>
      <c r="G100" s="46"/>
      <c r="H100" s="46"/>
      <c r="I100" s="46"/>
    </row>
    <row r="101" spans="5:9" x14ac:dyDescent="0.25">
      <c r="E101" s="46"/>
      <c r="F101" s="46"/>
      <c r="G101" s="46"/>
      <c r="H101" s="46"/>
      <c r="I101" s="46"/>
    </row>
    <row r="102" spans="5:9" x14ac:dyDescent="0.25">
      <c r="E102" s="46"/>
      <c r="F102" s="46"/>
      <c r="G102" s="46"/>
      <c r="H102" s="46"/>
      <c r="I102" s="46"/>
    </row>
    <row r="103" spans="5:9" x14ac:dyDescent="0.25">
      <c r="E103" s="46"/>
      <c r="F103" s="46"/>
      <c r="G103" s="46"/>
      <c r="H103" s="46"/>
      <c r="I103" s="46"/>
    </row>
    <row r="104" spans="5:9" x14ac:dyDescent="0.25">
      <c r="E104" s="46"/>
      <c r="F104" s="46"/>
      <c r="G104" s="46"/>
      <c r="H104" s="46"/>
      <c r="I104" s="46"/>
    </row>
    <row r="105" spans="5:9" x14ac:dyDescent="0.25">
      <c r="E105" s="46"/>
      <c r="F105" s="46"/>
      <c r="G105" s="46"/>
      <c r="H105" s="46"/>
      <c r="I105" s="46"/>
    </row>
    <row r="106" spans="5:9" x14ac:dyDescent="0.25">
      <c r="E106" s="46"/>
      <c r="F106" s="46"/>
      <c r="G106" s="46"/>
      <c r="H106" s="46"/>
      <c r="I106" s="46"/>
    </row>
    <row r="107" spans="5:9" x14ac:dyDescent="0.25">
      <c r="E107" s="46"/>
      <c r="F107" s="46"/>
      <c r="G107" s="46"/>
      <c r="H107" s="46"/>
      <c r="I107" s="46"/>
    </row>
    <row r="108" spans="5:9" x14ac:dyDescent="0.25">
      <c r="E108" s="46"/>
      <c r="F108" s="46"/>
      <c r="G108" s="46"/>
      <c r="H108" s="46"/>
      <c r="I108" s="46"/>
    </row>
    <row r="109" spans="5:9" x14ac:dyDescent="0.25">
      <c r="E109" s="46"/>
      <c r="F109" s="46"/>
      <c r="G109" s="46"/>
      <c r="H109" s="46"/>
      <c r="I109" s="46"/>
    </row>
    <row r="110" spans="5:9" x14ac:dyDescent="0.25">
      <c r="E110" s="46"/>
      <c r="F110" s="46"/>
      <c r="G110" s="46"/>
      <c r="H110" s="46"/>
      <c r="I110" s="46"/>
    </row>
    <row r="111" spans="5:9" x14ac:dyDescent="0.25">
      <c r="E111" s="46"/>
      <c r="F111" s="46"/>
      <c r="G111" s="46"/>
      <c r="H111" s="46"/>
      <c r="I111" s="46"/>
    </row>
    <row r="112" spans="5:9" x14ac:dyDescent="0.25">
      <c r="E112" s="46"/>
      <c r="F112" s="46"/>
      <c r="G112" s="46"/>
      <c r="H112" s="46"/>
      <c r="I112" s="46"/>
    </row>
    <row r="113" spans="5:9" x14ac:dyDescent="0.25">
      <c r="E113" s="46"/>
      <c r="F113" s="46"/>
      <c r="G113" s="46"/>
      <c r="H113" s="46"/>
      <c r="I113" s="46"/>
    </row>
    <row r="114" spans="5:9" x14ac:dyDescent="0.25">
      <c r="E114" s="46"/>
      <c r="F114" s="46"/>
      <c r="G114" s="46"/>
      <c r="H114" s="46"/>
      <c r="I114" s="46"/>
    </row>
    <row r="115" spans="5:9" x14ac:dyDescent="0.25">
      <c r="E115" s="46"/>
      <c r="F115" s="46"/>
      <c r="G115" s="46"/>
      <c r="H115" s="46"/>
      <c r="I115" s="46"/>
    </row>
    <row r="116" spans="5:9" x14ac:dyDescent="0.25">
      <c r="E116" s="46"/>
      <c r="F116" s="46"/>
      <c r="G116" s="46"/>
      <c r="H116" s="46"/>
      <c r="I116" s="46"/>
    </row>
    <row r="117" spans="5:9" x14ac:dyDescent="0.25">
      <c r="E117" s="46"/>
      <c r="F117" s="46"/>
      <c r="G117" s="46"/>
      <c r="H117" s="46"/>
      <c r="I117" s="46"/>
    </row>
    <row r="118" spans="5:9" x14ac:dyDescent="0.25">
      <c r="E118" s="46"/>
      <c r="F118" s="46"/>
      <c r="G118" s="46"/>
      <c r="H118" s="46"/>
      <c r="I118" s="46"/>
    </row>
    <row r="119" spans="5:9" x14ac:dyDescent="0.25">
      <c r="E119" s="46"/>
      <c r="F119" s="46"/>
      <c r="G119" s="46"/>
      <c r="H119" s="46"/>
      <c r="I119" s="46"/>
    </row>
    <row r="120" spans="5:9" x14ac:dyDescent="0.25">
      <c r="E120" s="46"/>
      <c r="F120" s="46"/>
      <c r="G120" s="46"/>
      <c r="H120" s="46"/>
      <c r="I120" s="46"/>
    </row>
    <row r="121" spans="5:9" x14ac:dyDescent="0.25">
      <c r="E121" s="46"/>
      <c r="F121" s="46"/>
      <c r="G121" s="46"/>
      <c r="H121" s="46"/>
      <c r="I121" s="46"/>
    </row>
    <row r="122" spans="5:9" x14ac:dyDescent="0.25">
      <c r="E122" s="46"/>
      <c r="F122" s="46"/>
      <c r="G122" s="46"/>
      <c r="H122" s="46"/>
      <c r="I122" s="46"/>
    </row>
    <row r="123" spans="5:9" x14ac:dyDescent="0.25">
      <c r="E123" s="46"/>
      <c r="F123" s="46"/>
      <c r="G123" s="46"/>
      <c r="H123" s="46"/>
      <c r="I123" s="46"/>
    </row>
    <row r="124" spans="5:9" x14ac:dyDescent="0.25">
      <c r="E124" s="46"/>
      <c r="F124" s="46"/>
      <c r="G124" s="46"/>
      <c r="H124" s="46"/>
      <c r="I124" s="46"/>
    </row>
    <row r="125" spans="5:9" x14ac:dyDescent="0.25">
      <c r="E125" s="46"/>
      <c r="F125" s="46"/>
      <c r="G125" s="46"/>
      <c r="H125" s="46"/>
      <c r="I125" s="46"/>
    </row>
    <row r="126" spans="5:9" x14ac:dyDescent="0.25">
      <c r="E126" s="46"/>
      <c r="F126" s="46"/>
      <c r="G126" s="46"/>
      <c r="H126" s="46"/>
      <c r="I126" s="46"/>
    </row>
    <row r="127" spans="5:9" x14ac:dyDescent="0.25">
      <c r="E127" s="46"/>
      <c r="F127" s="46"/>
      <c r="G127" s="46"/>
      <c r="H127" s="46"/>
      <c r="I127" s="46"/>
    </row>
    <row r="128" spans="5:9" x14ac:dyDescent="0.25">
      <c r="E128" s="46"/>
      <c r="F128" s="46"/>
      <c r="G128" s="46"/>
      <c r="H128" s="46"/>
      <c r="I128" s="46"/>
    </row>
    <row r="129" spans="5:9" x14ac:dyDescent="0.25">
      <c r="E129" s="46"/>
      <c r="F129" s="46"/>
      <c r="G129" s="46"/>
      <c r="H129" s="46"/>
      <c r="I129" s="46"/>
    </row>
    <row r="130" spans="5:9" x14ac:dyDescent="0.25">
      <c r="E130" s="46"/>
      <c r="F130" s="46"/>
      <c r="G130" s="46"/>
      <c r="H130" s="46"/>
      <c r="I130" s="46"/>
    </row>
    <row r="131" spans="5:9" x14ac:dyDescent="0.25">
      <c r="E131" s="46"/>
      <c r="F131" s="46"/>
      <c r="G131" s="46"/>
      <c r="H131" s="46"/>
      <c r="I131" s="46"/>
    </row>
    <row r="132" spans="5:9" x14ac:dyDescent="0.25">
      <c r="E132" s="46"/>
      <c r="F132" s="46"/>
      <c r="G132" s="46"/>
      <c r="H132" s="46"/>
      <c r="I132" s="46"/>
    </row>
    <row r="133" spans="5:9" x14ac:dyDescent="0.25">
      <c r="E133" s="46"/>
      <c r="F133" s="46"/>
      <c r="G133" s="46"/>
      <c r="H133" s="46"/>
      <c r="I133" s="46"/>
    </row>
    <row r="134" spans="5:9" x14ac:dyDescent="0.25">
      <c r="E134" s="46"/>
      <c r="F134" s="46"/>
      <c r="G134" s="46"/>
      <c r="H134" s="46"/>
      <c r="I134" s="46"/>
    </row>
    <row r="135" spans="5:9" x14ac:dyDescent="0.25">
      <c r="E135" s="46"/>
      <c r="F135" s="46"/>
      <c r="G135" s="46"/>
      <c r="H135" s="46"/>
      <c r="I135" s="46"/>
    </row>
    <row r="136" spans="5:9" x14ac:dyDescent="0.25">
      <c r="E136" s="46"/>
      <c r="F136" s="46"/>
      <c r="G136" s="46"/>
      <c r="H136" s="46"/>
      <c r="I136" s="46"/>
    </row>
    <row r="137" spans="5:9" x14ac:dyDescent="0.25">
      <c r="E137" s="46"/>
      <c r="F137" s="46"/>
      <c r="G137" s="46"/>
      <c r="H137" s="46"/>
      <c r="I137" s="46"/>
    </row>
    <row r="138" spans="5:9" x14ac:dyDescent="0.25">
      <c r="E138" s="46"/>
      <c r="F138" s="46"/>
      <c r="G138" s="46"/>
      <c r="H138" s="46"/>
      <c r="I138" s="46"/>
    </row>
    <row r="139" spans="5:9" x14ac:dyDescent="0.25">
      <c r="E139" s="46"/>
      <c r="F139" s="46"/>
      <c r="G139" s="46"/>
      <c r="H139" s="46"/>
      <c r="I139" s="46"/>
    </row>
    <row r="140" spans="5:9" x14ac:dyDescent="0.25">
      <c r="E140" s="46"/>
      <c r="F140" s="46"/>
      <c r="G140" s="46"/>
      <c r="H140" s="46"/>
      <c r="I140" s="46"/>
    </row>
    <row r="141" spans="5:9" x14ac:dyDescent="0.25">
      <c r="E141" s="46"/>
      <c r="F141" s="46"/>
      <c r="G141" s="46"/>
      <c r="H141" s="46"/>
      <c r="I141" s="46"/>
    </row>
    <row r="142" spans="5:9" x14ac:dyDescent="0.25">
      <c r="E142" s="46"/>
      <c r="F142" s="46"/>
      <c r="G142" s="46"/>
      <c r="H142" s="46"/>
      <c r="I142" s="46"/>
    </row>
    <row r="143" spans="5:9" x14ac:dyDescent="0.25">
      <c r="E143" s="46"/>
      <c r="F143" s="46"/>
      <c r="G143" s="46"/>
      <c r="H143" s="46"/>
      <c r="I143" s="46"/>
    </row>
    <row r="144" spans="5:9" x14ac:dyDescent="0.25">
      <c r="E144" s="46"/>
      <c r="F144" s="46"/>
      <c r="G144" s="46"/>
      <c r="H144" s="46"/>
      <c r="I144" s="46"/>
    </row>
    <row r="145" spans="5:9" x14ac:dyDescent="0.25">
      <c r="E145" s="46"/>
      <c r="F145" s="46"/>
      <c r="G145" s="46"/>
      <c r="H145" s="46"/>
      <c r="I145" s="46"/>
    </row>
    <row r="146" spans="5:9" x14ac:dyDescent="0.25">
      <c r="E146" s="46"/>
      <c r="F146" s="46"/>
      <c r="G146" s="46"/>
      <c r="H146" s="46"/>
      <c r="I146" s="46"/>
    </row>
    <row r="147" spans="5:9" x14ac:dyDescent="0.25">
      <c r="E147" s="46"/>
      <c r="F147" s="46"/>
      <c r="G147" s="46"/>
      <c r="H147" s="46"/>
      <c r="I147" s="46"/>
    </row>
    <row r="148" spans="5:9" x14ac:dyDescent="0.25">
      <c r="E148" s="46"/>
      <c r="F148" s="46"/>
      <c r="G148" s="46"/>
      <c r="H148" s="46"/>
      <c r="I148" s="46"/>
    </row>
    <row r="149" spans="5:9" x14ac:dyDescent="0.25">
      <c r="E149" s="46"/>
      <c r="F149" s="46"/>
      <c r="G149" s="46"/>
      <c r="H149" s="46"/>
      <c r="I149" s="46"/>
    </row>
    <row r="150" spans="5:9" x14ac:dyDescent="0.25">
      <c r="E150" s="46"/>
      <c r="F150" s="46"/>
      <c r="G150" s="46"/>
      <c r="H150" s="46"/>
      <c r="I150" s="46"/>
    </row>
    <row r="151" spans="5:9" x14ac:dyDescent="0.25">
      <c r="E151" s="46"/>
      <c r="F151" s="46"/>
      <c r="G151" s="46"/>
      <c r="H151" s="46"/>
      <c r="I151" s="46"/>
    </row>
    <row r="152" spans="5:9" x14ac:dyDescent="0.25">
      <c r="E152" s="46"/>
      <c r="F152" s="46"/>
      <c r="G152" s="46"/>
      <c r="H152" s="46"/>
      <c r="I152" s="46"/>
    </row>
    <row r="153" spans="5:9" x14ac:dyDescent="0.25">
      <c r="E153" s="46"/>
      <c r="F153" s="46"/>
      <c r="G153" s="46"/>
      <c r="H153" s="46"/>
      <c r="I153" s="46"/>
    </row>
    <row r="154" spans="5:9" x14ac:dyDescent="0.25">
      <c r="E154" s="46"/>
      <c r="F154" s="46"/>
      <c r="G154" s="46"/>
      <c r="H154" s="46"/>
      <c r="I154" s="46"/>
    </row>
    <row r="155" spans="5:9" x14ac:dyDescent="0.25">
      <c r="E155" s="46"/>
      <c r="F155" s="46"/>
      <c r="G155" s="46"/>
      <c r="H155" s="46"/>
      <c r="I155" s="46"/>
    </row>
    <row r="156" spans="5:9" x14ac:dyDescent="0.25">
      <c r="E156" s="46"/>
      <c r="F156" s="46"/>
      <c r="G156" s="46"/>
      <c r="H156" s="46"/>
      <c r="I156" s="46"/>
    </row>
    <row r="157" spans="5:9" x14ac:dyDescent="0.25">
      <c r="E157" s="46"/>
      <c r="F157" s="46"/>
      <c r="G157" s="46"/>
      <c r="H157" s="46"/>
      <c r="I157" s="46"/>
    </row>
    <row r="158" spans="5:9" x14ac:dyDescent="0.25">
      <c r="E158" s="46"/>
      <c r="F158" s="46"/>
      <c r="G158" s="46"/>
      <c r="H158" s="46"/>
      <c r="I158" s="46"/>
    </row>
    <row r="159" spans="5:9" x14ac:dyDescent="0.25">
      <c r="E159" s="46"/>
      <c r="F159" s="46"/>
      <c r="G159" s="46"/>
      <c r="H159" s="46"/>
      <c r="I159" s="46"/>
    </row>
    <row r="160" spans="5:9" x14ac:dyDescent="0.25">
      <c r="E160" s="46"/>
      <c r="F160" s="46"/>
      <c r="G160" s="46"/>
      <c r="H160" s="46"/>
      <c r="I160" s="46"/>
    </row>
    <row r="161" spans="5:9" x14ac:dyDescent="0.25">
      <c r="E161" s="46"/>
      <c r="F161" s="46"/>
      <c r="G161" s="46"/>
      <c r="H161" s="46"/>
      <c r="I161" s="46"/>
    </row>
    <row r="162" spans="5:9" x14ac:dyDescent="0.25">
      <c r="E162" s="46"/>
      <c r="F162" s="46"/>
      <c r="G162" s="46"/>
      <c r="H162" s="46"/>
      <c r="I162" s="46"/>
    </row>
    <row r="163" spans="5:9" x14ac:dyDescent="0.25">
      <c r="E163" s="46"/>
      <c r="F163" s="46"/>
      <c r="G163" s="46"/>
      <c r="H163" s="46"/>
      <c r="I163" s="46"/>
    </row>
    <row r="164" spans="5:9" x14ac:dyDescent="0.25">
      <c r="E164" s="46"/>
      <c r="F164" s="46"/>
      <c r="G164" s="46"/>
      <c r="H164" s="46"/>
      <c r="I164" s="46"/>
    </row>
    <row r="165" spans="5:9" x14ac:dyDescent="0.25">
      <c r="E165" s="46"/>
      <c r="F165" s="46"/>
      <c r="G165" s="46"/>
      <c r="H165" s="46"/>
      <c r="I165" s="46"/>
    </row>
    <row r="166" spans="5:9" x14ac:dyDescent="0.25">
      <c r="E166" s="46"/>
      <c r="F166" s="46"/>
      <c r="G166" s="46"/>
      <c r="H166" s="46"/>
      <c r="I166" s="46"/>
    </row>
    <row r="167" spans="5:9" x14ac:dyDescent="0.25">
      <c r="E167" s="46"/>
      <c r="F167" s="46"/>
      <c r="G167" s="46"/>
      <c r="H167" s="46"/>
      <c r="I167" s="46"/>
    </row>
    <row r="168" spans="5:9" x14ac:dyDescent="0.25">
      <c r="E168" s="46"/>
      <c r="F168" s="46"/>
      <c r="G168" s="46"/>
      <c r="H168" s="46"/>
      <c r="I168" s="46"/>
    </row>
    <row r="169" spans="5:9" x14ac:dyDescent="0.25">
      <c r="E169" s="46"/>
      <c r="F169" s="46"/>
      <c r="G169" s="46"/>
      <c r="H169" s="46"/>
      <c r="I169" s="46"/>
    </row>
    <row r="170" spans="5:9" x14ac:dyDescent="0.25">
      <c r="E170" s="46"/>
      <c r="F170" s="46"/>
      <c r="G170" s="46"/>
      <c r="H170" s="46"/>
      <c r="I170" s="46"/>
    </row>
    <row r="171" spans="5:9" x14ac:dyDescent="0.25">
      <c r="E171" s="46"/>
      <c r="F171" s="46"/>
      <c r="G171" s="46"/>
      <c r="H171" s="46"/>
      <c r="I171" s="46"/>
    </row>
    <row r="172" spans="5:9" x14ac:dyDescent="0.25">
      <c r="E172" s="46"/>
      <c r="F172" s="46"/>
      <c r="G172" s="46"/>
      <c r="H172" s="46"/>
      <c r="I172" s="46"/>
    </row>
    <row r="173" spans="5:9" x14ac:dyDescent="0.25">
      <c r="E173" s="46"/>
      <c r="F173" s="46"/>
      <c r="G173" s="46"/>
      <c r="H173" s="46"/>
      <c r="I173" s="46"/>
    </row>
    <row r="174" spans="5:9" x14ac:dyDescent="0.25">
      <c r="E174" s="46"/>
      <c r="F174" s="46"/>
      <c r="G174" s="46"/>
      <c r="H174" s="46"/>
      <c r="I174" s="46"/>
    </row>
    <row r="175" spans="5:9" x14ac:dyDescent="0.25">
      <c r="E175" s="46"/>
      <c r="F175" s="46"/>
      <c r="G175" s="46"/>
      <c r="H175" s="46"/>
      <c r="I175" s="46"/>
    </row>
    <row r="176" spans="5:9" x14ac:dyDescent="0.25">
      <c r="E176" s="46"/>
      <c r="F176" s="46"/>
      <c r="G176" s="46"/>
      <c r="H176" s="46"/>
      <c r="I176" s="46"/>
    </row>
    <row r="177" spans="5:9" x14ac:dyDescent="0.25">
      <c r="E177" s="46"/>
      <c r="F177" s="46"/>
      <c r="G177" s="46"/>
      <c r="H177" s="46"/>
      <c r="I177" s="46"/>
    </row>
    <row r="178" spans="5:9" x14ac:dyDescent="0.25">
      <c r="E178" s="46"/>
      <c r="F178" s="46"/>
      <c r="G178" s="46"/>
      <c r="H178" s="46"/>
      <c r="I178" s="46"/>
    </row>
    <row r="179" spans="5:9" x14ac:dyDescent="0.25">
      <c r="E179" s="46"/>
      <c r="F179" s="46"/>
      <c r="G179" s="46"/>
      <c r="H179" s="46"/>
      <c r="I179" s="46"/>
    </row>
    <row r="180" spans="5:9" x14ac:dyDescent="0.25">
      <c r="E180" s="46"/>
      <c r="F180" s="46"/>
      <c r="G180" s="46"/>
      <c r="H180" s="46"/>
      <c r="I180" s="46"/>
    </row>
    <row r="181" spans="5:9" x14ac:dyDescent="0.25">
      <c r="E181" s="46"/>
      <c r="F181" s="46"/>
      <c r="G181" s="46"/>
      <c r="H181" s="46"/>
      <c r="I181" s="46"/>
    </row>
    <row r="182" spans="5:9" x14ac:dyDescent="0.25">
      <c r="E182" s="46"/>
      <c r="F182" s="46"/>
      <c r="G182" s="46"/>
      <c r="H182" s="46"/>
      <c r="I182" s="46"/>
    </row>
    <row r="183" spans="5:9" x14ac:dyDescent="0.25">
      <c r="E183" s="46"/>
      <c r="F183" s="46"/>
      <c r="G183" s="46"/>
      <c r="H183" s="46"/>
      <c r="I183" s="46"/>
    </row>
    <row r="184" spans="5:9" x14ac:dyDescent="0.25">
      <c r="E184" s="46"/>
      <c r="F184" s="46"/>
      <c r="G184" s="46"/>
      <c r="H184" s="46"/>
      <c r="I184" s="46"/>
    </row>
    <row r="185" spans="5:9" x14ac:dyDescent="0.25">
      <c r="E185" s="46"/>
      <c r="F185" s="46"/>
      <c r="G185" s="46"/>
      <c r="H185" s="46"/>
      <c r="I185" s="46"/>
    </row>
    <row r="186" spans="5:9" x14ac:dyDescent="0.25">
      <c r="E186" s="46"/>
      <c r="F186" s="46"/>
      <c r="G186" s="46"/>
      <c r="H186" s="46"/>
      <c r="I186" s="46"/>
    </row>
    <row r="187" spans="5:9" x14ac:dyDescent="0.25">
      <c r="E187" s="46"/>
      <c r="F187" s="46"/>
      <c r="G187" s="46"/>
      <c r="H187" s="46"/>
      <c r="I187" s="46"/>
    </row>
    <row r="188" spans="5:9" x14ac:dyDescent="0.25">
      <c r="E188" s="46"/>
      <c r="F188" s="46"/>
      <c r="G188" s="46"/>
      <c r="H188" s="46"/>
      <c r="I188" s="46"/>
    </row>
    <row r="189" spans="5:9" x14ac:dyDescent="0.25">
      <c r="E189" s="46"/>
      <c r="F189" s="46"/>
      <c r="G189" s="46"/>
      <c r="H189" s="46"/>
      <c r="I189" s="46"/>
    </row>
    <row r="190" spans="5:9" x14ac:dyDescent="0.25">
      <c r="E190" s="46"/>
      <c r="F190" s="46"/>
      <c r="G190" s="46"/>
      <c r="H190" s="46"/>
      <c r="I190" s="46"/>
    </row>
    <row r="191" spans="5:9" x14ac:dyDescent="0.25">
      <c r="E191" s="46"/>
      <c r="F191" s="46"/>
      <c r="G191" s="46"/>
      <c r="H191" s="46"/>
      <c r="I191" s="46"/>
    </row>
    <row r="192" spans="5:9" x14ac:dyDescent="0.25">
      <c r="E192" s="46"/>
      <c r="F192" s="46"/>
      <c r="G192" s="46"/>
      <c r="H192" s="46"/>
      <c r="I192" s="46"/>
    </row>
    <row r="193" spans="5:9" x14ac:dyDescent="0.25">
      <c r="E193" s="46"/>
      <c r="F193" s="46"/>
      <c r="G193" s="46"/>
      <c r="H193" s="46"/>
      <c r="I193" s="46"/>
    </row>
    <row r="194" spans="5:9" x14ac:dyDescent="0.25">
      <c r="E194" s="46"/>
      <c r="F194" s="46"/>
      <c r="G194" s="46"/>
      <c r="H194" s="46"/>
      <c r="I194" s="46"/>
    </row>
    <row r="195" spans="5:9" x14ac:dyDescent="0.25">
      <c r="E195" s="46"/>
      <c r="F195" s="46"/>
      <c r="G195" s="46"/>
      <c r="H195" s="46"/>
      <c r="I195" s="46"/>
    </row>
    <row r="196" spans="5:9" x14ac:dyDescent="0.25">
      <c r="E196" s="46"/>
      <c r="F196" s="46"/>
      <c r="G196" s="46"/>
      <c r="H196" s="46"/>
      <c r="I196" s="46"/>
    </row>
    <row r="197" spans="5:9" x14ac:dyDescent="0.25">
      <c r="E197" s="46"/>
      <c r="F197" s="46"/>
      <c r="G197" s="46"/>
      <c r="H197" s="46"/>
      <c r="I197" s="46"/>
    </row>
    <row r="198" spans="5:9" x14ac:dyDescent="0.25">
      <c r="E198" s="46"/>
      <c r="F198" s="46"/>
      <c r="G198" s="46"/>
      <c r="H198" s="46"/>
      <c r="I198" s="46"/>
    </row>
    <row r="199" spans="5:9" x14ac:dyDescent="0.25">
      <c r="E199" s="46"/>
      <c r="F199" s="46"/>
      <c r="G199" s="46"/>
      <c r="H199" s="46"/>
      <c r="I199" s="46"/>
    </row>
    <row r="200" spans="5:9" x14ac:dyDescent="0.25">
      <c r="E200" s="46"/>
      <c r="F200" s="46"/>
      <c r="G200" s="46"/>
      <c r="H200" s="46"/>
      <c r="I200" s="46"/>
    </row>
    <row r="201" spans="5:9" x14ac:dyDescent="0.25">
      <c r="E201" s="46"/>
      <c r="F201" s="46"/>
      <c r="G201" s="46"/>
      <c r="H201" s="46"/>
      <c r="I201" s="46"/>
    </row>
    <row r="202" spans="5:9" x14ac:dyDescent="0.25">
      <c r="E202" s="46"/>
      <c r="F202" s="46"/>
      <c r="G202" s="46"/>
      <c r="H202" s="46"/>
      <c r="I202" s="46"/>
    </row>
    <row r="203" spans="5:9" x14ac:dyDescent="0.25">
      <c r="E203" s="46"/>
      <c r="F203" s="46"/>
      <c r="G203" s="46"/>
      <c r="H203" s="46"/>
      <c r="I203" s="46"/>
    </row>
    <row r="204" spans="5:9" x14ac:dyDescent="0.25">
      <c r="E204" s="46"/>
      <c r="F204" s="46"/>
      <c r="G204" s="46"/>
      <c r="H204" s="46"/>
      <c r="I204" s="46"/>
    </row>
    <row r="205" spans="5:9" x14ac:dyDescent="0.25">
      <c r="E205" s="46"/>
      <c r="F205" s="46"/>
      <c r="G205" s="46"/>
      <c r="H205" s="46"/>
      <c r="I205" s="46"/>
    </row>
    <row r="206" spans="5:9" x14ac:dyDescent="0.25">
      <c r="E206" s="46"/>
      <c r="F206" s="46"/>
      <c r="G206" s="46"/>
      <c r="H206" s="46"/>
      <c r="I206" s="46"/>
    </row>
    <row r="207" spans="5:9" x14ac:dyDescent="0.25">
      <c r="E207" s="46"/>
      <c r="F207" s="46"/>
      <c r="G207" s="46"/>
      <c r="H207" s="46"/>
      <c r="I207" s="46"/>
    </row>
    <row r="208" spans="5:9" x14ac:dyDescent="0.25">
      <c r="E208" s="46"/>
      <c r="F208" s="46"/>
      <c r="G208" s="46"/>
      <c r="H208" s="46"/>
      <c r="I208" s="46"/>
    </row>
    <row r="209" spans="5:9" x14ac:dyDescent="0.25">
      <c r="E209" s="46"/>
      <c r="F209" s="46"/>
      <c r="G209" s="46"/>
      <c r="H209" s="46"/>
      <c r="I209" s="46"/>
    </row>
    <row r="210" spans="5:9" x14ac:dyDescent="0.25">
      <c r="E210" s="46"/>
      <c r="F210" s="46"/>
      <c r="G210" s="46"/>
      <c r="H210" s="46"/>
      <c r="I210" s="46"/>
    </row>
    <row r="211" spans="5:9" x14ac:dyDescent="0.25">
      <c r="E211" s="46"/>
      <c r="F211" s="46"/>
      <c r="G211" s="46"/>
      <c r="H211" s="46"/>
      <c r="I211" s="46"/>
    </row>
    <row r="212" spans="5:9" x14ac:dyDescent="0.25">
      <c r="E212" s="46"/>
      <c r="F212" s="46"/>
      <c r="G212" s="46"/>
      <c r="H212" s="46"/>
      <c r="I212" s="46"/>
    </row>
    <row r="213" spans="5:9" x14ac:dyDescent="0.25">
      <c r="E213" s="46"/>
      <c r="F213" s="46"/>
      <c r="G213" s="46"/>
      <c r="H213" s="46"/>
      <c r="I213" s="46"/>
    </row>
    <row r="214" spans="5:9" x14ac:dyDescent="0.25">
      <c r="E214" s="46"/>
      <c r="F214" s="46"/>
      <c r="G214" s="46"/>
      <c r="H214" s="46"/>
      <c r="I214" s="46"/>
    </row>
    <row r="215" spans="5:9" x14ac:dyDescent="0.25">
      <c r="E215" s="46"/>
      <c r="F215" s="46"/>
      <c r="G215" s="46"/>
      <c r="H215" s="46"/>
      <c r="I215" s="46"/>
    </row>
    <row r="216" spans="5:9" x14ac:dyDescent="0.25">
      <c r="E216" s="46"/>
      <c r="F216" s="46"/>
      <c r="G216" s="46"/>
      <c r="H216" s="46"/>
      <c r="I216" s="46"/>
    </row>
    <row r="217" spans="5:9" x14ac:dyDescent="0.25">
      <c r="E217" s="46"/>
      <c r="F217" s="46"/>
      <c r="G217" s="46"/>
      <c r="H217" s="46"/>
      <c r="I217" s="46"/>
    </row>
    <row r="218" spans="5:9" x14ac:dyDescent="0.25">
      <c r="E218" s="46"/>
      <c r="F218" s="46"/>
      <c r="G218" s="46"/>
      <c r="H218" s="46"/>
      <c r="I218" s="46"/>
    </row>
    <row r="219" spans="5:9" x14ac:dyDescent="0.25">
      <c r="E219" s="46"/>
      <c r="F219" s="46"/>
      <c r="G219" s="46"/>
      <c r="H219" s="46"/>
      <c r="I219" s="46"/>
    </row>
    <row r="220" spans="5:9" x14ac:dyDescent="0.25">
      <c r="E220" s="46"/>
      <c r="F220" s="46"/>
      <c r="G220" s="46"/>
      <c r="H220" s="46"/>
      <c r="I220" s="46"/>
    </row>
    <row r="221" spans="5:9" x14ac:dyDescent="0.25">
      <c r="E221" s="46"/>
      <c r="F221" s="46"/>
      <c r="G221" s="46"/>
      <c r="H221" s="46"/>
      <c r="I221" s="46"/>
    </row>
    <row r="222" spans="5:9" x14ac:dyDescent="0.25">
      <c r="E222" s="46"/>
      <c r="F222" s="46"/>
      <c r="G222" s="46"/>
      <c r="H222" s="46"/>
      <c r="I222" s="46"/>
    </row>
    <row r="223" spans="5:9" x14ac:dyDescent="0.25">
      <c r="E223" s="46"/>
      <c r="F223" s="46"/>
      <c r="G223" s="46"/>
      <c r="H223" s="46"/>
      <c r="I223" s="46"/>
    </row>
    <row r="224" spans="5:9" x14ac:dyDescent="0.25">
      <c r="E224" s="46"/>
      <c r="F224" s="46"/>
      <c r="G224" s="46"/>
      <c r="H224" s="46"/>
      <c r="I224" s="46"/>
    </row>
    <row r="225" spans="5:9" x14ac:dyDescent="0.25">
      <c r="E225" s="46"/>
      <c r="F225" s="46"/>
      <c r="G225" s="46"/>
      <c r="H225" s="46"/>
      <c r="I225" s="46"/>
    </row>
    <row r="226" spans="5:9" x14ac:dyDescent="0.25">
      <c r="E226" s="46"/>
      <c r="F226" s="46"/>
      <c r="G226" s="46"/>
      <c r="H226" s="46"/>
      <c r="I226" s="46"/>
    </row>
    <row r="227" spans="5:9" x14ac:dyDescent="0.25">
      <c r="E227" s="46"/>
      <c r="F227" s="46"/>
      <c r="G227" s="46"/>
      <c r="H227" s="46"/>
      <c r="I227" s="46"/>
    </row>
  </sheetData>
  <sheetProtection algorithmName="SHA-512" hashValue="2NzJCwV/3RHI5n5Y1OhmPECXFEsOig2LZWWz2HofxANM7nq+vD9dfE1tK3W9u0pYP4sc0sZ9zpJCdU6G7LUcGQ==" saltValue="LKfnvzUgYipj8Rc1VF2KEg==" spinCount="100000" sheet="1" objects="1" scenarios="1"/>
  <conditionalFormatting sqref="E39:I39 K39:BR39">
    <cfRule type="expression" dxfId="4" priority="1">
      <formula>IF(E39="û",TRUE,FALSE)</formula>
    </cfRule>
  </conditionalFormatting>
  <printOptions horizontalCentered="1"/>
  <pageMargins left="0.25" right="0.25" top="0.75" bottom="0.5" header="0.5" footer="0.5"/>
  <pageSetup fitToWidth="0" orientation="landscape" horizontalDpi="1200" verticalDpi="1200" r:id="rId1"/>
  <headerFooter>
    <oddFooter>&amp;R&amp;A, Year &amp;P</oddFooter>
  </headerFooter>
  <colBreaks count="4" manualBreakCount="4">
    <brk id="22" min="1" max="45" man="1"/>
    <brk id="34" min="1" max="45" man="1"/>
    <brk id="46" min="1" max="45" man="1"/>
    <brk id="58" min="1" max="4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F7AB8-4CB3-4320-8927-27C785192555}">
  <sheetPr codeName="Sheet3">
    <tabColor theme="8" tint="0.59999389629810485"/>
  </sheetPr>
  <dimension ref="A1:BW227"/>
  <sheetViews>
    <sheetView showGridLines="0" showRowColHeaders="0" showZeros="0" zoomScaleNormal="100" zoomScaleSheetLayoutView="55" workbookViewId="0">
      <pane xSplit="3" ySplit="4" topLeftCell="D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8.88671875" defaultRowHeight="12.6" x14ac:dyDescent="0.25"/>
  <cols>
    <col min="1" max="1" width="5.5546875" style="50" customWidth="1"/>
    <col min="2" max="2" width="24.6640625" style="50" customWidth="1"/>
    <col min="3" max="4" width="1.109375" style="48" customWidth="1"/>
    <col min="5" max="5" width="7.21875" style="47" customWidth="1"/>
    <col min="6" max="9" width="7.21875" style="47" customWidth="1" collapsed="1"/>
    <col min="10" max="10" width="2.21875" style="48" customWidth="1"/>
    <col min="11" max="21" width="7.77734375" style="47" customWidth="1"/>
    <col min="22" max="22" width="7.77734375" style="49" customWidth="1"/>
    <col min="23" max="33" width="7.77734375" style="47" customWidth="1"/>
    <col min="34" max="34" width="7.77734375" style="49" customWidth="1" collapsed="1"/>
    <col min="35" max="45" width="7.77734375" style="47" customWidth="1"/>
    <col min="46" max="46" width="7.77734375" style="49" customWidth="1" collapsed="1"/>
    <col min="47" max="57" width="7.77734375" style="47" customWidth="1"/>
    <col min="58" max="58" width="7.77734375" style="49" customWidth="1" collapsed="1"/>
    <col min="59" max="69" width="7.77734375" style="47" customWidth="1"/>
    <col min="70" max="70" width="7.77734375" style="49" customWidth="1" collapsed="1"/>
    <col min="71" max="71" width="5.5546875" style="50" customWidth="1" collapsed="1"/>
    <col min="72" max="72" width="6.5546875" style="50" customWidth="1"/>
    <col min="73" max="16384" width="8.88671875" style="50"/>
  </cols>
  <sheetData>
    <row r="1" spans="1:75" s="30" customFormat="1" ht="30" customHeight="1" x14ac:dyDescent="0.25">
      <c r="A1" s="27"/>
      <c r="B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31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31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31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31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31"/>
      <c r="BS1" s="29"/>
      <c r="BT1" s="29"/>
      <c r="BU1" s="29"/>
      <c r="BV1" s="29"/>
    </row>
    <row r="2" spans="1:75" s="30" customFormat="1" ht="6" customHeight="1" x14ac:dyDescent="0.25"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31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31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31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31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31"/>
      <c r="BS2" s="29"/>
      <c r="BT2" s="29"/>
      <c r="BU2" s="29"/>
      <c r="BV2" s="29"/>
    </row>
    <row r="3" spans="1:75" s="34" customFormat="1" ht="18" customHeight="1" x14ac:dyDescent="0.25">
      <c r="A3" s="32"/>
      <c r="B3" s="32"/>
      <c r="C3" s="32"/>
      <c r="E3" s="35" t="s">
        <v>143</v>
      </c>
      <c r="F3" s="36" t="s">
        <v>144</v>
      </c>
      <c r="G3" s="36" t="s">
        <v>145</v>
      </c>
      <c r="H3" s="36" t="s">
        <v>146</v>
      </c>
      <c r="I3" s="37" t="s">
        <v>148</v>
      </c>
      <c r="J3" s="31"/>
      <c r="K3" s="38">
        <v>1</v>
      </c>
      <c r="L3" s="39">
        <v>2</v>
      </c>
      <c r="M3" s="39">
        <v>3</v>
      </c>
      <c r="N3" s="39">
        <v>4</v>
      </c>
      <c r="O3" s="39">
        <v>5</v>
      </c>
      <c r="P3" s="39">
        <v>6</v>
      </c>
      <c r="Q3" s="39">
        <v>7</v>
      </c>
      <c r="R3" s="39">
        <v>8</v>
      </c>
      <c r="S3" s="39">
        <v>9</v>
      </c>
      <c r="T3" s="39">
        <v>10</v>
      </c>
      <c r="U3" s="40">
        <v>11</v>
      </c>
      <c r="V3" s="41">
        <v>12</v>
      </c>
      <c r="W3" s="38">
        <v>13</v>
      </c>
      <c r="X3" s="39">
        <v>14</v>
      </c>
      <c r="Y3" s="39">
        <v>15</v>
      </c>
      <c r="Z3" s="39">
        <v>16</v>
      </c>
      <c r="AA3" s="39">
        <v>17</v>
      </c>
      <c r="AB3" s="39">
        <v>18</v>
      </c>
      <c r="AC3" s="39">
        <v>19</v>
      </c>
      <c r="AD3" s="39">
        <v>20</v>
      </c>
      <c r="AE3" s="39">
        <v>21</v>
      </c>
      <c r="AF3" s="39">
        <v>22</v>
      </c>
      <c r="AG3" s="40">
        <v>23</v>
      </c>
      <c r="AH3" s="41">
        <v>24</v>
      </c>
      <c r="AI3" s="38">
        <v>25</v>
      </c>
      <c r="AJ3" s="39">
        <v>26</v>
      </c>
      <c r="AK3" s="39">
        <v>27</v>
      </c>
      <c r="AL3" s="39">
        <v>28</v>
      </c>
      <c r="AM3" s="39">
        <v>29</v>
      </c>
      <c r="AN3" s="39">
        <v>30</v>
      </c>
      <c r="AO3" s="39">
        <v>31</v>
      </c>
      <c r="AP3" s="39">
        <v>32</v>
      </c>
      <c r="AQ3" s="39">
        <v>33</v>
      </c>
      <c r="AR3" s="39">
        <v>34</v>
      </c>
      <c r="AS3" s="40">
        <v>35</v>
      </c>
      <c r="AT3" s="41">
        <v>36</v>
      </c>
      <c r="AU3" s="38">
        <v>37</v>
      </c>
      <c r="AV3" s="39">
        <v>38</v>
      </c>
      <c r="AW3" s="39">
        <v>39</v>
      </c>
      <c r="AX3" s="39">
        <v>40</v>
      </c>
      <c r="AY3" s="39">
        <v>41</v>
      </c>
      <c r="AZ3" s="39">
        <v>42</v>
      </c>
      <c r="BA3" s="39">
        <v>43</v>
      </c>
      <c r="BB3" s="39">
        <v>44</v>
      </c>
      <c r="BC3" s="39">
        <v>45</v>
      </c>
      <c r="BD3" s="39">
        <v>46</v>
      </c>
      <c r="BE3" s="40">
        <v>47</v>
      </c>
      <c r="BF3" s="41">
        <v>48</v>
      </c>
      <c r="BG3" s="38">
        <v>49</v>
      </c>
      <c r="BH3" s="39">
        <v>50</v>
      </c>
      <c r="BI3" s="39">
        <v>51</v>
      </c>
      <c r="BJ3" s="39">
        <v>52</v>
      </c>
      <c r="BK3" s="39">
        <v>53</v>
      </c>
      <c r="BL3" s="39">
        <v>54</v>
      </c>
      <c r="BM3" s="39">
        <v>55</v>
      </c>
      <c r="BN3" s="39">
        <v>56</v>
      </c>
      <c r="BO3" s="39">
        <v>57</v>
      </c>
      <c r="BP3" s="39">
        <v>58</v>
      </c>
      <c r="BQ3" s="40">
        <v>59</v>
      </c>
      <c r="BR3" s="41">
        <v>60</v>
      </c>
      <c r="BS3" s="42"/>
      <c r="BT3" s="43"/>
      <c r="BV3" s="42"/>
      <c r="BW3" s="42"/>
    </row>
    <row r="4" spans="1:75" s="46" customFormat="1" x14ac:dyDescent="0.25">
      <c r="B4" s="286" t="s">
        <v>175</v>
      </c>
      <c r="E4" s="287"/>
      <c r="F4" s="287"/>
      <c r="G4" s="287"/>
      <c r="H4" s="287"/>
      <c r="I4" s="287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9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9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9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9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9"/>
      <c r="BS4" s="50"/>
    </row>
    <row r="5" spans="1:75" s="46" customFormat="1" ht="3.6" customHeight="1" x14ac:dyDescent="0.25">
      <c r="E5" s="47"/>
      <c r="F5" s="47"/>
      <c r="G5" s="47"/>
      <c r="H5" s="47"/>
      <c r="I5" s="47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9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9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9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9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9"/>
      <c r="BS5" s="50"/>
    </row>
    <row r="6" spans="1:75" s="46" customFormat="1" x14ac:dyDescent="0.25">
      <c r="B6" s="52" t="s">
        <v>0</v>
      </c>
      <c r="E6" s="235">
        <f t="shared" ref="E6:E11" si="0">SUM(K6:V6)</f>
        <v>-889.23904166666637</v>
      </c>
      <c r="F6" s="235">
        <f t="shared" ref="F6:F11" si="1">SUM(W6:AH6)</f>
        <v>-791.85515590687999</v>
      </c>
      <c r="G6" s="235">
        <f>SUM(AI6:AT6)</f>
        <v>-743.00718714485151</v>
      </c>
      <c r="H6" s="235">
        <f>SUM(AU6:BF6)</f>
        <v>-740.18971226546307</v>
      </c>
      <c r="I6" s="235">
        <f>SUM(BG6:BR6)</f>
        <v>-772.9702387354979</v>
      </c>
      <c r="J6" s="48"/>
      <c r="K6" s="54">
        <f>Income!K72</f>
        <v>-75.524999999999977</v>
      </c>
      <c r="L6" s="55">
        <f>Income!L72</f>
        <v>-61.024999999999984</v>
      </c>
      <c r="M6" s="55">
        <f>Income!M72</f>
        <v>-71.524999999999977</v>
      </c>
      <c r="N6" s="55">
        <f>Income!N72</f>
        <v>-71.524999999999977</v>
      </c>
      <c r="O6" s="55">
        <f>Income!O72</f>
        <v>-71.524999999999977</v>
      </c>
      <c r="P6" s="55">
        <f>Income!P72</f>
        <v>-80.274999999999977</v>
      </c>
      <c r="Q6" s="55">
        <f>Income!Q72</f>
        <v>-80.274999999999977</v>
      </c>
      <c r="R6" s="55">
        <f>Income!R72</f>
        <v>-74.274999999999977</v>
      </c>
      <c r="S6" s="55">
        <f>Income!S72</f>
        <v>-75.174999999999983</v>
      </c>
      <c r="T6" s="55">
        <f>Income!T72</f>
        <v>-75.174999999999983</v>
      </c>
      <c r="U6" s="55">
        <f>Income!U72</f>
        <v>-75.174999999999983</v>
      </c>
      <c r="V6" s="288">
        <f>Income!V72</f>
        <v>-77.764041666666657</v>
      </c>
      <c r="W6" s="54">
        <f>Income!W72</f>
        <v>-73.074637500000051</v>
      </c>
      <c r="X6" s="55">
        <f>Income!X72</f>
        <v>-73.074637500000051</v>
      </c>
      <c r="Y6" s="55">
        <f>Income!Y72</f>
        <v>-73.074637500000051</v>
      </c>
      <c r="Z6" s="55">
        <f>Income!Z72</f>
        <v>-64.074637500000051</v>
      </c>
      <c r="AA6" s="55">
        <f>Income!AA72</f>
        <v>-64.074637500000051</v>
      </c>
      <c r="AB6" s="55">
        <f>Income!AB72</f>
        <v>-64.074637500000051</v>
      </c>
      <c r="AC6" s="55">
        <f>Income!AC72</f>
        <v>-64.074637500000051</v>
      </c>
      <c r="AD6" s="55">
        <f>Income!AD72</f>
        <v>-64.094091843750064</v>
      </c>
      <c r="AE6" s="55">
        <f>Income!AE72</f>
        <v>-62.624145636302146</v>
      </c>
      <c r="AF6" s="55">
        <f>Income!AF72</f>
        <v>-62.913516364483655</v>
      </c>
      <c r="AG6" s="55">
        <f>Income!AG72</f>
        <v>-63.204333946306079</v>
      </c>
      <c r="AH6" s="288">
        <f>Income!AH72</f>
        <v>-63.496605616037598</v>
      </c>
      <c r="AI6" s="54">
        <f>Income!AI72</f>
        <v>-62.004240577812503</v>
      </c>
      <c r="AJ6" s="55">
        <f>Income!AJ72</f>
        <v>-61.254240577812503</v>
      </c>
      <c r="AK6" s="55">
        <f>Income!AK72</f>
        <v>-61.319973617572302</v>
      </c>
      <c r="AL6" s="55">
        <f>Income!AL72</f>
        <v>-61.609614847464208</v>
      </c>
      <c r="AM6" s="55">
        <f>Income!AM72</f>
        <v>-61.600162921701525</v>
      </c>
      <c r="AN6" s="55">
        <f>Income!AN72</f>
        <v>-63.143163736310029</v>
      </c>
      <c r="AO6" s="55">
        <f>Income!AO72</f>
        <v>-62.204240577812506</v>
      </c>
      <c r="AP6" s="55">
        <f>Income!AP72</f>
        <v>-62.204240577812506</v>
      </c>
      <c r="AQ6" s="55">
        <f>Income!AQ72</f>
        <v>-62.204240577812506</v>
      </c>
      <c r="AR6" s="55">
        <f>Income!AR72</f>
        <v>-61.604240577812504</v>
      </c>
      <c r="AS6" s="55">
        <f>Income!AS72</f>
        <v>-61.77996436654783</v>
      </c>
      <c r="AT6" s="288">
        <f>Income!AT72</f>
        <v>-62.078864188380571</v>
      </c>
      <c r="AU6" s="54">
        <f>Income!AU72</f>
        <v>-61.087873717556676</v>
      </c>
      <c r="AV6" s="55">
        <f>Income!AV72</f>
        <v>-61.415119648308533</v>
      </c>
      <c r="AW6" s="55">
        <f>Income!AW72</f>
        <v>-61.726101552342627</v>
      </c>
      <c r="AX6" s="55">
        <f>Income!AX72</f>
        <v>-62.035290103789002</v>
      </c>
      <c r="AY6" s="55">
        <f>Income!AY72</f>
        <v>-62.72046655430794</v>
      </c>
      <c r="AZ6" s="55">
        <f>Income!AZ72</f>
        <v>-63.034068887079485</v>
      </c>
      <c r="BA6" s="55">
        <f>Income!BA72</f>
        <v>-60.599239231514879</v>
      </c>
      <c r="BB6" s="55">
        <f>Income!BB72</f>
        <v>-60.902235427672444</v>
      </c>
      <c r="BC6" s="55">
        <f>Income!BC72</f>
        <v>-61.20674660481081</v>
      </c>
      <c r="BD6" s="55">
        <f>Income!BD72</f>
        <v>-61.512780337834869</v>
      </c>
      <c r="BE6" s="55">
        <f>Income!BE72</f>
        <v>-61.82034423952404</v>
      </c>
      <c r="BF6" s="288">
        <f>Income!BF72</f>
        <v>-62.129445960721668</v>
      </c>
      <c r="BG6" s="54">
        <f>Income!BG72</f>
        <v>-62.326728140162686</v>
      </c>
      <c r="BH6" s="55">
        <f>Income!BH72</f>
        <v>-62.660793810078481</v>
      </c>
      <c r="BI6" s="55">
        <f>Income!BI72</f>
        <v>-63.353124880077807</v>
      </c>
      <c r="BJ6" s="55">
        <f>Income!BJ72</f>
        <v>-63.670465804613755</v>
      </c>
      <c r="BK6" s="55">
        <f>Income!BK72</f>
        <v>-63.988818133636826</v>
      </c>
      <c r="BL6" s="55">
        <f>Income!BL72</f>
        <v>-64.308762224305013</v>
      </c>
      <c r="BM6" s="55">
        <f>Income!BM72</f>
        <v>-64.630306035426543</v>
      </c>
      <c r="BN6" s="55">
        <f>Income!BN72</f>
        <v>-64.953457565603671</v>
      </c>
      <c r="BO6" s="55">
        <f>Income!BO72</f>
        <v>-65.278224853431695</v>
      </c>
      <c r="BP6" s="55">
        <f>Income!BP72</f>
        <v>-65.604615977698842</v>
      </c>
      <c r="BQ6" s="55">
        <f>Income!BQ72</f>
        <v>-65.932639057587352</v>
      </c>
      <c r="BR6" s="288">
        <f>Income!BR72</f>
        <v>-66.262302252875287</v>
      </c>
      <c r="BT6" s="50"/>
      <c r="BU6" s="50"/>
    </row>
    <row r="7" spans="1:75" s="46" customFormat="1" x14ac:dyDescent="0.25">
      <c r="B7" s="58" t="s">
        <v>36</v>
      </c>
      <c r="C7" s="48"/>
      <c r="D7" s="48"/>
      <c r="E7" s="59">
        <f t="shared" si="0"/>
        <v>320.08333333333331</v>
      </c>
      <c r="F7" s="59">
        <f t="shared" si="1"/>
        <v>128.66666666666652</v>
      </c>
      <c r="G7" s="59">
        <f>SUM(AI7:AT7)</f>
        <v>36.25</v>
      </c>
      <c r="H7" s="59">
        <f>SUM(AU7:BF7)</f>
        <v>0</v>
      </c>
      <c r="I7" s="59">
        <f>SUM(BG7:BR7)</f>
        <v>0</v>
      </c>
      <c r="J7" s="48"/>
      <c r="K7" s="60">
        <f>Balance!D22-Balance!K22</f>
        <v>30</v>
      </c>
      <c r="L7" s="61">
        <f>Balance!K22-Balance!L22</f>
        <v>5</v>
      </c>
      <c r="M7" s="61">
        <f>Balance!L22-Balance!M22</f>
        <v>22.5</v>
      </c>
      <c r="N7" s="61">
        <f>Balance!M22-Balance!N22</f>
        <v>22.5</v>
      </c>
      <c r="O7" s="61">
        <f>Balance!N22-Balance!O22</f>
        <v>22.5</v>
      </c>
      <c r="P7" s="61">
        <f>Balance!O22-Balance!P22</f>
        <v>37.083333333333343</v>
      </c>
      <c r="Q7" s="61">
        <f>Balance!P22-Balance!Q22</f>
        <v>37.083333333333343</v>
      </c>
      <c r="R7" s="61">
        <f>Balance!Q22-Balance!R22</f>
        <v>27.083333333333343</v>
      </c>
      <c r="S7" s="61">
        <f>Balance!R22-Balance!S22</f>
        <v>28.583333333333343</v>
      </c>
      <c r="T7" s="61">
        <f>Balance!S22-Balance!T22</f>
        <v>28.583333333333314</v>
      </c>
      <c r="U7" s="61">
        <f>Balance!T22-Balance!U22</f>
        <v>28.583333333333314</v>
      </c>
      <c r="V7" s="289">
        <f>Balance!U22-Balance!V22</f>
        <v>30.583333333333314</v>
      </c>
      <c r="W7" s="60">
        <f>Balance!V22-Balance!W22</f>
        <v>23.083333333333314</v>
      </c>
      <c r="X7" s="61">
        <f>Balance!W22-Balance!X22</f>
        <v>23.083333333333314</v>
      </c>
      <c r="Y7" s="61">
        <f>Balance!X22-Balance!Y22</f>
        <v>23.083333333333314</v>
      </c>
      <c r="Z7" s="61">
        <f>Balance!Y22-Balance!Z22</f>
        <v>8.0833333333333144</v>
      </c>
      <c r="AA7" s="61">
        <f>Balance!Z22-Balance!AA22</f>
        <v>8.0833333333333144</v>
      </c>
      <c r="AB7" s="61">
        <f>Balance!AA22-Balance!AB22</f>
        <v>8.0833333333333144</v>
      </c>
      <c r="AC7" s="61">
        <f>Balance!AB22-Balance!AC22</f>
        <v>8.0833333333333144</v>
      </c>
      <c r="AD7" s="61">
        <f>Balance!AC22-Balance!AD22</f>
        <v>8.0833333333333144</v>
      </c>
      <c r="AE7" s="61">
        <f>Balance!AD22-Balance!AE22</f>
        <v>4.75</v>
      </c>
      <c r="AF7" s="61">
        <f>Balance!AE22-Balance!AF22</f>
        <v>4.75</v>
      </c>
      <c r="AG7" s="61">
        <f>Balance!AF22-Balance!AG22</f>
        <v>4.75</v>
      </c>
      <c r="AH7" s="289">
        <f>Balance!AG22-Balance!AH22</f>
        <v>4.75</v>
      </c>
      <c r="AI7" s="60">
        <f>Balance!AH22-Balance!AI22</f>
        <v>4.75</v>
      </c>
      <c r="AJ7" s="61">
        <f>Balance!AI22-Balance!AJ22</f>
        <v>3.5</v>
      </c>
      <c r="AK7" s="61">
        <f>Balance!AJ22-Balance!AK22</f>
        <v>3.5</v>
      </c>
      <c r="AL7" s="61">
        <f>Balance!AK22-Balance!AL22</f>
        <v>3.5</v>
      </c>
      <c r="AM7" s="61">
        <f>Balance!AL22-Balance!AM22</f>
        <v>3</v>
      </c>
      <c r="AN7" s="61">
        <f>Balance!AM22-Balance!AN22</f>
        <v>3</v>
      </c>
      <c r="AO7" s="61">
        <f>Balance!AN22-Balance!AO22</f>
        <v>3</v>
      </c>
      <c r="AP7" s="61">
        <f>Balance!AO22-Balance!AP22</f>
        <v>3</v>
      </c>
      <c r="AQ7" s="61">
        <f>Balance!AP22-Balance!AQ22</f>
        <v>3</v>
      </c>
      <c r="AR7" s="61">
        <f>Balance!AQ22-Balance!AR22</f>
        <v>2</v>
      </c>
      <c r="AS7" s="61">
        <f>Balance!AR22-Balance!AS22</f>
        <v>2</v>
      </c>
      <c r="AT7" s="289">
        <f>Balance!AS22-Balance!AT22</f>
        <v>2</v>
      </c>
      <c r="AU7" s="60">
        <f>Balance!AT22-Balance!AU22</f>
        <v>0</v>
      </c>
      <c r="AV7" s="61">
        <f>Balance!AU22-Balance!AV22</f>
        <v>0</v>
      </c>
      <c r="AW7" s="61">
        <f>Balance!AV22-Balance!AW22</f>
        <v>0</v>
      </c>
      <c r="AX7" s="61">
        <f>Balance!AW22-Balance!AX22</f>
        <v>0</v>
      </c>
      <c r="AY7" s="61">
        <f>Balance!AX22-Balance!AY22</f>
        <v>0</v>
      </c>
      <c r="AZ7" s="61">
        <f>Balance!AY22-Balance!AZ22</f>
        <v>0</v>
      </c>
      <c r="BA7" s="61">
        <f>Balance!AZ22-Balance!BA22</f>
        <v>0</v>
      </c>
      <c r="BB7" s="61">
        <f>Balance!BA22-Balance!BB22</f>
        <v>0</v>
      </c>
      <c r="BC7" s="61">
        <f>Balance!BB22-Balance!BC22</f>
        <v>0</v>
      </c>
      <c r="BD7" s="61">
        <f>Balance!BC22-Balance!BD22</f>
        <v>0</v>
      </c>
      <c r="BE7" s="61">
        <f>Balance!BD22-Balance!BE22</f>
        <v>0</v>
      </c>
      <c r="BF7" s="289">
        <f>Balance!BE22-Balance!BF22</f>
        <v>0</v>
      </c>
      <c r="BG7" s="60">
        <f>Balance!BF22-Balance!BG22</f>
        <v>0</v>
      </c>
      <c r="BH7" s="61">
        <f>Balance!BG22-Balance!BH22</f>
        <v>0</v>
      </c>
      <c r="BI7" s="61">
        <f>Balance!BH22-Balance!BI22</f>
        <v>0</v>
      </c>
      <c r="BJ7" s="61">
        <f>Balance!BI22-Balance!BJ22</f>
        <v>0</v>
      </c>
      <c r="BK7" s="61">
        <f>Balance!BJ22-Balance!BK22</f>
        <v>0</v>
      </c>
      <c r="BL7" s="61">
        <f>Balance!BK22-Balance!BL22</f>
        <v>0</v>
      </c>
      <c r="BM7" s="61">
        <f>Balance!BL22-Balance!BM22</f>
        <v>0</v>
      </c>
      <c r="BN7" s="61">
        <f>Balance!BM22-Balance!BN22</f>
        <v>0</v>
      </c>
      <c r="BO7" s="61">
        <f>Balance!BN22-Balance!BO22</f>
        <v>0</v>
      </c>
      <c r="BP7" s="61">
        <f>Balance!BO22-Balance!BP22</f>
        <v>0</v>
      </c>
      <c r="BQ7" s="61">
        <f>Balance!BP22-Balance!BQ22</f>
        <v>0</v>
      </c>
      <c r="BR7" s="289">
        <f>Balance!BQ22-Balance!BR22</f>
        <v>0</v>
      </c>
      <c r="BT7" s="50"/>
      <c r="BU7" s="50"/>
    </row>
    <row r="8" spans="1:75" s="46" customFormat="1" x14ac:dyDescent="0.25">
      <c r="B8" s="290" t="str">
        <f>Balance!$B$7</f>
        <v>Accounts Receivable</v>
      </c>
      <c r="E8" s="59">
        <f t="shared" si="0"/>
        <v>-562.50000000000023</v>
      </c>
      <c r="F8" s="59">
        <f t="shared" si="1"/>
        <v>-14.319000000000074</v>
      </c>
      <c r="G8" s="59">
        <f>SUM(AI8:AT8)</f>
        <v>-14.710563337500162</v>
      </c>
      <c r="H8" s="59">
        <f>SUM(AU8:BF8)</f>
        <v>-15.113466625283422</v>
      </c>
      <c r="I8" s="59">
        <f>SUM(BG8:BR8)</f>
        <v>-15.52805350248218</v>
      </c>
      <c r="J8" s="48"/>
      <c r="K8" s="244">
        <f>Balance!D7-Balance!K7</f>
        <v>-395.83333333333337</v>
      </c>
      <c r="L8" s="245">
        <f>Balance!K7-Balance!L7</f>
        <v>-145.83333333333337</v>
      </c>
      <c r="M8" s="245">
        <f>Balance!L7-Balance!M7</f>
        <v>-20.833333333333485</v>
      </c>
      <c r="N8" s="245">
        <f>Balance!M7-Balance!N7</f>
        <v>0</v>
      </c>
      <c r="O8" s="245">
        <f>Balance!N7-Balance!O7</f>
        <v>0</v>
      </c>
      <c r="P8" s="245">
        <f>Balance!O7-Balance!P7</f>
        <v>0</v>
      </c>
      <c r="Q8" s="245">
        <f>Balance!P7-Balance!Q7</f>
        <v>0</v>
      </c>
      <c r="R8" s="245">
        <f>Balance!Q7-Balance!R7</f>
        <v>0</v>
      </c>
      <c r="S8" s="245">
        <f>Balance!R7-Balance!S7</f>
        <v>0</v>
      </c>
      <c r="T8" s="245">
        <f>Balance!S7-Balance!T7</f>
        <v>0</v>
      </c>
      <c r="U8" s="245">
        <f>Balance!T7-Balance!U7</f>
        <v>0</v>
      </c>
      <c r="V8" s="289">
        <f>Balance!U7-Balance!V7</f>
        <v>0</v>
      </c>
      <c r="W8" s="244">
        <f>Balance!V7-Balance!W7</f>
        <v>-10.076333333333309</v>
      </c>
      <c r="X8" s="245">
        <f>Balance!W7-Balance!X7</f>
        <v>-3.7123333333333903</v>
      </c>
      <c r="Y8" s="245">
        <f>Balance!X7-Balance!Y7</f>
        <v>-0.53033333333337396</v>
      </c>
      <c r="Z8" s="245">
        <f>Balance!Y7-Balance!Z7</f>
        <v>0</v>
      </c>
      <c r="AA8" s="245">
        <f>Balance!Z7-Balance!AA7</f>
        <v>0</v>
      </c>
      <c r="AB8" s="245">
        <f>Balance!AA7-Balance!AB7</f>
        <v>0</v>
      </c>
      <c r="AC8" s="245">
        <f>Balance!AB7-Balance!AC7</f>
        <v>0</v>
      </c>
      <c r="AD8" s="245">
        <f>Balance!AC7-Balance!AD7</f>
        <v>0</v>
      </c>
      <c r="AE8" s="245">
        <f>Balance!AD7-Balance!AE7</f>
        <v>0</v>
      </c>
      <c r="AF8" s="245">
        <f>Balance!AE7-Balance!AF7</f>
        <v>0</v>
      </c>
      <c r="AG8" s="245">
        <f>Balance!AF7-Balance!AG7</f>
        <v>0</v>
      </c>
      <c r="AH8" s="289">
        <f>Balance!AG7-Balance!AH7</f>
        <v>0</v>
      </c>
      <c r="AI8" s="244">
        <f>Balance!AH7-Balance!AI7</f>
        <v>-10.351877904166713</v>
      </c>
      <c r="AJ8" s="245">
        <f>Balance!AI7-Balance!AJ7</f>
        <v>-3.8138497541666538</v>
      </c>
      <c r="AK8" s="245">
        <f>Balance!AJ7-Balance!AK7</f>
        <v>-0.54483567916679476</v>
      </c>
      <c r="AL8" s="245">
        <f>Balance!AK7-Balance!AL7</f>
        <v>0</v>
      </c>
      <c r="AM8" s="245">
        <f>Balance!AL7-Balance!AM7</f>
        <v>0</v>
      </c>
      <c r="AN8" s="245">
        <f>Balance!AM7-Balance!AN7</f>
        <v>0</v>
      </c>
      <c r="AO8" s="245">
        <f>Balance!AN7-Balance!AO7</f>
        <v>0</v>
      </c>
      <c r="AP8" s="245">
        <f>Balance!AO7-Balance!AP7</f>
        <v>0</v>
      </c>
      <c r="AQ8" s="245">
        <f>Balance!AP7-Balance!AQ7</f>
        <v>0</v>
      </c>
      <c r="AR8" s="245">
        <f>Balance!AQ7-Balance!AR7</f>
        <v>0</v>
      </c>
      <c r="AS8" s="245">
        <f>Balance!AR7-Balance!AS7</f>
        <v>0</v>
      </c>
      <c r="AT8" s="289">
        <f>Balance!AS7-Balance!AT7</f>
        <v>0</v>
      </c>
      <c r="AU8" s="244">
        <f>Balance!AT7-Balance!AU7</f>
        <v>-10.635402440014218</v>
      </c>
      <c r="AV8" s="245">
        <f>Balance!AU7-Balance!AV7</f>
        <v>-3.9183061621104116</v>
      </c>
      <c r="AW8" s="245">
        <f>Balance!AV7-Balance!AW7</f>
        <v>-0.55975802315879264</v>
      </c>
      <c r="AX8" s="245">
        <f>Balance!AW7-Balance!AX7</f>
        <v>0</v>
      </c>
      <c r="AY8" s="245">
        <f>Balance!AX7-Balance!AY7</f>
        <v>0</v>
      </c>
      <c r="AZ8" s="245">
        <f>Balance!AY7-Balance!AZ7</f>
        <v>0</v>
      </c>
      <c r="BA8" s="245">
        <f>Balance!AZ7-Balance!BA7</f>
        <v>0</v>
      </c>
      <c r="BB8" s="245">
        <f>Balance!BA7-Balance!BB7</f>
        <v>0</v>
      </c>
      <c r="BC8" s="245">
        <f>Balance!BB7-Balance!BC7</f>
        <v>0</v>
      </c>
      <c r="BD8" s="245">
        <f>Balance!BC7-Balance!BD7</f>
        <v>0</v>
      </c>
      <c r="BE8" s="245">
        <f>Balance!BD7-Balance!BE7</f>
        <v>0</v>
      </c>
      <c r="BF8" s="289">
        <f>Balance!BE7-Balance!BF7</f>
        <v>0</v>
      </c>
      <c r="BG8" s="244">
        <f>Balance!BF7-Balance!BG7</f>
        <v>-10.927148761005924</v>
      </c>
      <c r="BH8" s="245">
        <f>Balance!BG7-Balance!BH7</f>
        <v>-4.02579164879171</v>
      </c>
      <c r="BI8" s="245">
        <f>Balance!BH7-Balance!BI7</f>
        <v>-0.57511309268454625</v>
      </c>
      <c r="BJ8" s="245">
        <f>Balance!BI7-Balance!BJ7</f>
        <v>0</v>
      </c>
      <c r="BK8" s="245">
        <f>Balance!BJ7-Balance!BK7</f>
        <v>0</v>
      </c>
      <c r="BL8" s="245">
        <f>Balance!BK7-Balance!BL7</f>
        <v>0</v>
      </c>
      <c r="BM8" s="245">
        <f>Balance!BL7-Balance!BM7</f>
        <v>0</v>
      </c>
      <c r="BN8" s="245">
        <f>Balance!BM7-Balance!BN7</f>
        <v>0</v>
      </c>
      <c r="BO8" s="245">
        <f>Balance!BN7-Balance!BO7</f>
        <v>0</v>
      </c>
      <c r="BP8" s="245">
        <f>Balance!BO7-Balance!BP7</f>
        <v>0</v>
      </c>
      <c r="BQ8" s="245">
        <f>Balance!BP7-Balance!BQ7</f>
        <v>0</v>
      </c>
      <c r="BR8" s="289">
        <f>Balance!BQ7-Balance!BR7</f>
        <v>0</v>
      </c>
      <c r="BT8" s="50"/>
    </row>
    <row r="9" spans="1:75" s="46" customFormat="1" x14ac:dyDescent="0.25">
      <c r="B9" s="290" t="str">
        <f>Balance!$B$8</f>
        <v>Inventory</v>
      </c>
      <c r="E9" s="59">
        <f t="shared" si="0"/>
        <v>-66.666666666666671</v>
      </c>
      <c r="F9" s="59">
        <f t="shared" si="1"/>
        <v>-1.701145833333328</v>
      </c>
      <c r="G9" s="59">
        <f>SUM(AI9:AT9)</f>
        <v>-1.7462532734375031</v>
      </c>
      <c r="H9" s="59">
        <f>SUM(AU9:BF9)</f>
        <v>-1.7925971449142253</v>
      </c>
      <c r="I9" s="59">
        <f>SUM(BG9:BR9)</f>
        <v>-1.8402122622886736</v>
      </c>
      <c r="J9" s="48"/>
      <c r="K9" s="244">
        <f>Balance!D8-Balance!K8</f>
        <v>-66.666666666666671</v>
      </c>
      <c r="L9" s="245">
        <f>Balance!K8-Balance!L8</f>
        <v>0</v>
      </c>
      <c r="M9" s="245">
        <f>Balance!L8-Balance!M8</f>
        <v>0</v>
      </c>
      <c r="N9" s="245">
        <f>Balance!M8-Balance!N8</f>
        <v>0</v>
      </c>
      <c r="O9" s="245">
        <f>Balance!N8-Balance!O8</f>
        <v>0</v>
      </c>
      <c r="P9" s="245">
        <f>Balance!O8-Balance!P8</f>
        <v>0</v>
      </c>
      <c r="Q9" s="245">
        <f>Balance!P8-Balance!Q8</f>
        <v>0</v>
      </c>
      <c r="R9" s="245">
        <f>Balance!Q8-Balance!R8</f>
        <v>0</v>
      </c>
      <c r="S9" s="245">
        <f>Balance!R8-Balance!S8</f>
        <v>0</v>
      </c>
      <c r="T9" s="245">
        <f>Balance!S8-Balance!T8</f>
        <v>0</v>
      </c>
      <c r="U9" s="245">
        <f>Balance!T8-Balance!U8</f>
        <v>0</v>
      </c>
      <c r="V9" s="289">
        <f>Balance!U8-Balance!V8</f>
        <v>0</v>
      </c>
      <c r="W9" s="244">
        <f>Balance!E8-Balance!W8</f>
        <v>-1.701145833333328</v>
      </c>
      <c r="X9" s="245">
        <f>Balance!W8-Balance!X8</f>
        <v>0</v>
      </c>
      <c r="Y9" s="245">
        <f>Balance!X8-Balance!Y8</f>
        <v>0</v>
      </c>
      <c r="Z9" s="245">
        <f>Balance!Y8-Balance!Z8</f>
        <v>0</v>
      </c>
      <c r="AA9" s="245">
        <f>Balance!Z8-Balance!AA8</f>
        <v>0</v>
      </c>
      <c r="AB9" s="245">
        <f>Balance!AA8-Balance!AB8</f>
        <v>0</v>
      </c>
      <c r="AC9" s="245">
        <f>Balance!AB8-Balance!AC8</f>
        <v>0</v>
      </c>
      <c r="AD9" s="245">
        <f>Balance!AC8-Balance!AD8</f>
        <v>0</v>
      </c>
      <c r="AE9" s="245">
        <f>Balance!AD8-Balance!AE8</f>
        <v>0</v>
      </c>
      <c r="AF9" s="245">
        <f>Balance!AE8-Balance!AF8</f>
        <v>0</v>
      </c>
      <c r="AG9" s="245">
        <f>Balance!AF8-Balance!AG8</f>
        <v>0</v>
      </c>
      <c r="AH9" s="289">
        <f>Balance!AG8-Balance!AH8</f>
        <v>0</v>
      </c>
      <c r="AI9" s="244">
        <f>Balance!F8-Balance!AI8</f>
        <v>-1.7462532734375031</v>
      </c>
      <c r="AJ9" s="245">
        <f>Balance!AI8-Balance!AJ8</f>
        <v>0</v>
      </c>
      <c r="AK9" s="245">
        <f>Balance!AJ8-Balance!AK8</f>
        <v>0</v>
      </c>
      <c r="AL9" s="245">
        <f>Balance!AK8-Balance!AL8</f>
        <v>0</v>
      </c>
      <c r="AM9" s="245">
        <f>Balance!AL8-Balance!AM8</f>
        <v>0</v>
      </c>
      <c r="AN9" s="245">
        <f>Balance!AM8-Balance!AN8</f>
        <v>0</v>
      </c>
      <c r="AO9" s="245">
        <f>Balance!AN8-Balance!AO8</f>
        <v>0</v>
      </c>
      <c r="AP9" s="245">
        <f>Balance!AO8-Balance!AP8</f>
        <v>0</v>
      </c>
      <c r="AQ9" s="245">
        <f>Balance!AP8-Balance!AQ8</f>
        <v>0</v>
      </c>
      <c r="AR9" s="245">
        <f>Balance!AQ8-Balance!AR8</f>
        <v>0</v>
      </c>
      <c r="AS9" s="245">
        <f>Balance!AR8-Balance!AS8</f>
        <v>0</v>
      </c>
      <c r="AT9" s="289">
        <f>Balance!AS8-Balance!AT8</f>
        <v>0</v>
      </c>
      <c r="AU9" s="244">
        <f>Balance!G8-Balance!AU8</f>
        <v>-1.7925971449142253</v>
      </c>
      <c r="AV9" s="245">
        <f>Balance!AU8-Balance!AV8</f>
        <v>0</v>
      </c>
      <c r="AW9" s="245">
        <f>Balance!AV8-Balance!AW8</f>
        <v>0</v>
      </c>
      <c r="AX9" s="245">
        <f>Balance!AW8-Balance!AX8</f>
        <v>0</v>
      </c>
      <c r="AY9" s="245">
        <f>Balance!AX8-Balance!AY8</f>
        <v>0</v>
      </c>
      <c r="AZ9" s="245">
        <f>Balance!AY8-Balance!AZ8</f>
        <v>0</v>
      </c>
      <c r="BA9" s="245">
        <f>Balance!AZ8-Balance!BA8</f>
        <v>0</v>
      </c>
      <c r="BB9" s="245">
        <f>Balance!BA8-Balance!BB8</f>
        <v>0</v>
      </c>
      <c r="BC9" s="245">
        <f>Balance!BB8-Balance!BC8</f>
        <v>0</v>
      </c>
      <c r="BD9" s="245">
        <f>Balance!BC8-Balance!BD8</f>
        <v>0</v>
      </c>
      <c r="BE9" s="245">
        <f>Balance!BD8-Balance!BE8</f>
        <v>0</v>
      </c>
      <c r="BF9" s="289">
        <f>Balance!BE8-Balance!BF8</f>
        <v>0</v>
      </c>
      <c r="BG9" s="244">
        <f>Balance!H8-Balance!BG8</f>
        <v>-1.8402122622886736</v>
      </c>
      <c r="BH9" s="245">
        <f>Balance!BG8-Balance!BH8</f>
        <v>0</v>
      </c>
      <c r="BI9" s="245">
        <f>Balance!BH8-Balance!BI8</f>
        <v>0</v>
      </c>
      <c r="BJ9" s="245">
        <f>Balance!BI8-Balance!BJ8</f>
        <v>0</v>
      </c>
      <c r="BK9" s="245">
        <f>Balance!BJ8-Balance!BK8</f>
        <v>0</v>
      </c>
      <c r="BL9" s="245">
        <f>Balance!BK8-Balance!BL8</f>
        <v>0</v>
      </c>
      <c r="BM9" s="245">
        <f>Balance!BL8-Balance!BM8</f>
        <v>0</v>
      </c>
      <c r="BN9" s="245">
        <f>Balance!BM8-Balance!BN8</f>
        <v>0</v>
      </c>
      <c r="BO9" s="245">
        <f>Balance!BN8-Balance!BO8</f>
        <v>0</v>
      </c>
      <c r="BP9" s="245">
        <f>Balance!BO8-Balance!BP8</f>
        <v>0</v>
      </c>
      <c r="BQ9" s="245">
        <f>Balance!BP8-Balance!BQ8</f>
        <v>0</v>
      </c>
      <c r="BR9" s="289">
        <f>Balance!BQ8-Balance!BR8</f>
        <v>0</v>
      </c>
      <c r="BT9" s="50"/>
      <c r="BU9" s="50"/>
    </row>
    <row r="10" spans="1:75" s="46" customFormat="1" x14ac:dyDescent="0.25">
      <c r="B10" s="291" t="str">
        <f>Balance!$B$26</f>
        <v>Accounts payable</v>
      </c>
      <c r="E10" s="64">
        <f t="shared" si="0"/>
        <v>433.3333333333332</v>
      </c>
      <c r="F10" s="64">
        <f t="shared" si="1"/>
        <v>11.057447916666661</v>
      </c>
      <c r="G10" s="64">
        <f>SUM(AI10:AT10)</f>
        <v>11.350646277343742</v>
      </c>
      <c r="H10" s="64">
        <f>SUM(AU10:BF10)</f>
        <v>11.651881441942692</v>
      </c>
      <c r="I10" s="64">
        <f>SUM(BG10:BR10)</f>
        <v>11.961379704876265</v>
      </c>
      <c r="J10" s="48"/>
      <c r="K10" s="251">
        <f>Balance!K26-Balance!D26</f>
        <v>300</v>
      </c>
      <c r="L10" s="252">
        <f>Balance!L26-Balance!K26</f>
        <v>116.66666666666657</v>
      </c>
      <c r="M10" s="252">
        <f>Balance!M26-Balance!L26</f>
        <v>16.666666666666629</v>
      </c>
      <c r="N10" s="252">
        <f>Balance!N26-Balance!M26</f>
        <v>0</v>
      </c>
      <c r="O10" s="252">
        <f>Balance!O26-Balance!N26</f>
        <v>0</v>
      </c>
      <c r="P10" s="252">
        <f>Balance!P26-Balance!O26</f>
        <v>0</v>
      </c>
      <c r="Q10" s="252">
        <f>Balance!Q26-Balance!P26</f>
        <v>0</v>
      </c>
      <c r="R10" s="252">
        <f>Balance!R26-Balance!Q26</f>
        <v>0</v>
      </c>
      <c r="S10" s="252">
        <f>Balance!S26-Balance!R26</f>
        <v>0</v>
      </c>
      <c r="T10" s="252">
        <f>Balance!T26-Balance!S26</f>
        <v>0</v>
      </c>
      <c r="U10" s="252">
        <f>Balance!U26-Balance!T26</f>
        <v>0</v>
      </c>
      <c r="V10" s="292">
        <f>Balance!V26-Balance!U26</f>
        <v>0</v>
      </c>
      <c r="W10" s="251">
        <f>Balance!W26-Balance!V26</f>
        <v>7.6551562499999477</v>
      </c>
      <c r="X10" s="252">
        <f>Balance!X26-Balance!W26</f>
        <v>2.9770052083333667</v>
      </c>
      <c r="Y10" s="252">
        <f>Balance!Y26-Balance!X26</f>
        <v>0.42528645833334622</v>
      </c>
      <c r="Z10" s="252">
        <f>Balance!Z26-Balance!Y26</f>
        <v>0</v>
      </c>
      <c r="AA10" s="252">
        <f>Balance!AA26-Balance!Z26</f>
        <v>0</v>
      </c>
      <c r="AB10" s="252">
        <f>Balance!AB26-Balance!AA26</f>
        <v>0</v>
      </c>
      <c r="AC10" s="252">
        <f>Balance!AC26-Balance!AB26</f>
        <v>0</v>
      </c>
      <c r="AD10" s="252">
        <f>Balance!AD26-Balance!AC26</f>
        <v>0</v>
      </c>
      <c r="AE10" s="252">
        <f>Balance!AE26-Balance!AD26</f>
        <v>0</v>
      </c>
      <c r="AF10" s="252">
        <f>Balance!AF26-Balance!AE26</f>
        <v>0</v>
      </c>
      <c r="AG10" s="252">
        <f>Balance!AG26-Balance!AF26</f>
        <v>0</v>
      </c>
      <c r="AH10" s="292">
        <f>Balance!AH26-Balance!AG26</f>
        <v>0</v>
      </c>
      <c r="AI10" s="251">
        <f>Balance!AI26-Balance!AH26</f>
        <v>7.8581397304687357</v>
      </c>
      <c r="AJ10" s="252">
        <f>Balance!AJ26-Balance!AI26</f>
        <v>3.0559432285156163</v>
      </c>
      <c r="AK10" s="252">
        <f>Balance!AK26-Balance!AJ26</f>
        <v>0.43656331835939</v>
      </c>
      <c r="AL10" s="252">
        <f>Balance!AL26-Balance!AK26</f>
        <v>0</v>
      </c>
      <c r="AM10" s="252">
        <f>Balance!AM26-Balance!AL26</f>
        <v>0</v>
      </c>
      <c r="AN10" s="252">
        <f>Balance!AN26-Balance!AM26</f>
        <v>0</v>
      </c>
      <c r="AO10" s="252">
        <f>Balance!AO26-Balance!AN26</f>
        <v>0</v>
      </c>
      <c r="AP10" s="252">
        <f>Balance!AP26-Balance!AO26</f>
        <v>0</v>
      </c>
      <c r="AQ10" s="252">
        <f>Balance!AQ26-Balance!AP26</f>
        <v>0</v>
      </c>
      <c r="AR10" s="252">
        <f>Balance!AR26-Balance!AQ26</f>
        <v>0</v>
      </c>
      <c r="AS10" s="252">
        <f>Balance!AS26-Balance!AR26</f>
        <v>0</v>
      </c>
      <c r="AT10" s="292">
        <f>Balance!AT26-Balance!AS26</f>
        <v>0</v>
      </c>
      <c r="AU10" s="251">
        <f>Balance!AU26-Balance!AT26</f>
        <v>8.0666871521141275</v>
      </c>
      <c r="AV10" s="252">
        <f>Balance!AV26-Balance!AU26</f>
        <v>3.1370450035999511</v>
      </c>
      <c r="AW10" s="252">
        <f>Balance!AW26-Balance!AV26</f>
        <v>0.44814928622861316</v>
      </c>
      <c r="AX10" s="252">
        <f>Balance!AX26-Balance!AW26</f>
        <v>0</v>
      </c>
      <c r="AY10" s="252">
        <f>Balance!AY26-Balance!AX26</f>
        <v>0</v>
      </c>
      <c r="AZ10" s="252">
        <f>Balance!AZ26-Balance!AY26</f>
        <v>0</v>
      </c>
      <c r="BA10" s="252">
        <f>Balance!BA26-Balance!AZ26</f>
        <v>0</v>
      </c>
      <c r="BB10" s="252">
        <f>Balance!BB26-Balance!BA26</f>
        <v>0</v>
      </c>
      <c r="BC10" s="252">
        <f>Balance!BC26-Balance!BB26</f>
        <v>0</v>
      </c>
      <c r="BD10" s="252">
        <f>Balance!BD26-Balance!BC26</f>
        <v>0</v>
      </c>
      <c r="BE10" s="252">
        <f>Balance!BE26-Balance!BD26</f>
        <v>0</v>
      </c>
      <c r="BF10" s="292">
        <f>Balance!BF26-Balance!BE26</f>
        <v>0</v>
      </c>
      <c r="BG10" s="251">
        <f>Balance!BG26-Balance!BF26</f>
        <v>8.2809551802990313</v>
      </c>
      <c r="BH10" s="252">
        <f>Balance!BH26-Balance!BG26</f>
        <v>3.2203714590050936</v>
      </c>
      <c r="BI10" s="252">
        <f>Balance!BI26-Balance!BH26</f>
        <v>0.46005306557213999</v>
      </c>
      <c r="BJ10" s="252">
        <f>Balance!BJ26-Balance!BI26</f>
        <v>0</v>
      </c>
      <c r="BK10" s="252">
        <f>Balance!BK26-Balance!BJ26</f>
        <v>0</v>
      </c>
      <c r="BL10" s="252">
        <f>Balance!BL26-Balance!BK26</f>
        <v>0</v>
      </c>
      <c r="BM10" s="252">
        <f>Balance!BM26-Balance!BL26</f>
        <v>0</v>
      </c>
      <c r="BN10" s="252">
        <f>Balance!BN26-Balance!BM26</f>
        <v>0</v>
      </c>
      <c r="BO10" s="252">
        <f>Balance!BO26-Balance!BN26</f>
        <v>0</v>
      </c>
      <c r="BP10" s="252">
        <f>Balance!BP26-Balance!BO26</f>
        <v>0</v>
      </c>
      <c r="BQ10" s="252">
        <f>Balance!BQ26-Balance!BP26</f>
        <v>0</v>
      </c>
      <c r="BR10" s="292">
        <f>Balance!BR26-Balance!BQ26</f>
        <v>0</v>
      </c>
      <c r="BT10" s="50"/>
      <c r="BU10" s="50"/>
    </row>
    <row r="11" spans="1:75" s="68" customFormat="1" x14ac:dyDescent="0.25">
      <c r="B11" s="68" t="s">
        <v>32</v>
      </c>
      <c r="C11" s="46"/>
      <c r="D11" s="46"/>
      <c r="E11" s="68">
        <f t="shared" si="0"/>
        <v>-764.98904166666671</v>
      </c>
      <c r="F11" s="68">
        <f t="shared" si="1"/>
        <v>-668.15118715688016</v>
      </c>
      <c r="G11" s="68">
        <f>SUM(G6:G10)</f>
        <v>-711.86335747844555</v>
      </c>
      <c r="H11" s="68">
        <f>SUM(H6:H10)</f>
        <v>-745.44389459371803</v>
      </c>
      <c r="I11" s="68">
        <f>SUM(I6:I10)</f>
        <v>-778.37712479539255</v>
      </c>
      <c r="J11" s="48"/>
      <c r="K11" s="46">
        <f>SUM(K6:K10)</f>
        <v>-208.02500000000003</v>
      </c>
      <c r="L11" s="46">
        <f t="shared" ref="L11:V11" si="2">SUM(L6:L10)</f>
        <v>-85.191666666666777</v>
      </c>
      <c r="M11" s="46">
        <f t="shared" si="2"/>
        <v>-53.191666666666833</v>
      </c>
      <c r="N11" s="46">
        <f t="shared" si="2"/>
        <v>-49.024999999999977</v>
      </c>
      <c r="O11" s="46">
        <f t="shared" si="2"/>
        <v>-49.024999999999977</v>
      </c>
      <c r="P11" s="46">
        <f t="shared" si="2"/>
        <v>-43.191666666666634</v>
      </c>
      <c r="Q11" s="46">
        <f t="shared" si="2"/>
        <v>-43.191666666666634</v>
      </c>
      <c r="R11" s="46">
        <f t="shared" si="2"/>
        <v>-47.191666666666634</v>
      </c>
      <c r="S11" s="46">
        <f t="shared" si="2"/>
        <v>-46.59166666666664</v>
      </c>
      <c r="T11" s="46">
        <f t="shared" si="2"/>
        <v>-46.591666666666669</v>
      </c>
      <c r="U11" s="46">
        <f t="shared" si="2"/>
        <v>-46.591666666666669</v>
      </c>
      <c r="V11" s="68">
        <f t="shared" si="2"/>
        <v>-47.180708333333342</v>
      </c>
      <c r="W11" s="46">
        <f t="shared" ref="W11:AH11" si="3">SUM(W6:W10)</f>
        <v>-54.113627083333427</v>
      </c>
      <c r="X11" s="46">
        <f t="shared" si="3"/>
        <v>-50.72663229166676</v>
      </c>
      <c r="Y11" s="46">
        <f t="shared" si="3"/>
        <v>-50.096351041666765</v>
      </c>
      <c r="Z11" s="46">
        <f t="shared" si="3"/>
        <v>-55.991304166666737</v>
      </c>
      <c r="AA11" s="46">
        <f t="shared" si="3"/>
        <v>-55.991304166666737</v>
      </c>
      <c r="AB11" s="46">
        <f t="shared" si="3"/>
        <v>-55.991304166666737</v>
      </c>
      <c r="AC11" s="46">
        <f t="shared" si="3"/>
        <v>-55.991304166666737</v>
      </c>
      <c r="AD11" s="46">
        <f t="shared" si="3"/>
        <v>-56.01075851041675</v>
      </c>
      <c r="AE11" s="46">
        <f t="shared" si="3"/>
        <v>-57.874145636302146</v>
      </c>
      <c r="AF11" s="46">
        <f t="shared" si="3"/>
        <v>-58.163516364483655</v>
      </c>
      <c r="AG11" s="46">
        <f t="shared" si="3"/>
        <v>-58.454333946306079</v>
      </c>
      <c r="AH11" s="68">
        <f t="shared" si="3"/>
        <v>-58.746605616037598</v>
      </c>
      <c r="AI11" s="46">
        <f t="shared" ref="AI11:BR11" si="4">SUM(AI6:AI10)</f>
        <v>-61.494232024947991</v>
      </c>
      <c r="AJ11" s="46">
        <f t="shared" si="4"/>
        <v>-58.512147103463541</v>
      </c>
      <c r="AK11" s="46">
        <f t="shared" si="4"/>
        <v>-57.928245978379707</v>
      </c>
      <c r="AL11" s="46">
        <f t="shared" si="4"/>
        <v>-58.109614847464208</v>
      </c>
      <c r="AM11" s="46">
        <f t="shared" si="4"/>
        <v>-58.600162921701525</v>
      </c>
      <c r="AN11" s="46">
        <f t="shared" si="4"/>
        <v>-60.143163736310029</v>
      </c>
      <c r="AO11" s="46">
        <f t="shared" si="4"/>
        <v>-59.204240577812506</v>
      </c>
      <c r="AP11" s="46">
        <f t="shared" si="4"/>
        <v>-59.204240577812506</v>
      </c>
      <c r="AQ11" s="46">
        <f t="shared" si="4"/>
        <v>-59.204240577812506</v>
      </c>
      <c r="AR11" s="46">
        <f t="shared" si="4"/>
        <v>-59.604240577812504</v>
      </c>
      <c r="AS11" s="46">
        <f t="shared" si="4"/>
        <v>-59.77996436654783</v>
      </c>
      <c r="AT11" s="68">
        <f t="shared" si="4"/>
        <v>-60.078864188380571</v>
      </c>
      <c r="AU11" s="46">
        <f t="shared" si="4"/>
        <v>-65.449186150370991</v>
      </c>
      <c r="AV11" s="46">
        <f t="shared" si="4"/>
        <v>-62.196380806818993</v>
      </c>
      <c r="AW11" s="46">
        <f t="shared" si="4"/>
        <v>-61.837710289272806</v>
      </c>
      <c r="AX11" s="46">
        <f t="shared" si="4"/>
        <v>-62.035290103789002</v>
      </c>
      <c r="AY11" s="46">
        <f t="shared" si="4"/>
        <v>-62.72046655430794</v>
      </c>
      <c r="AZ11" s="46">
        <f t="shared" si="4"/>
        <v>-63.034068887079485</v>
      </c>
      <c r="BA11" s="46">
        <f t="shared" si="4"/>
        <v>-60.599239231514879</v>
      </c>
      <c r="BB11" s="46">
        <f t="shared" si="4"/>
        <v>-60.902235427672444</v>
      </c>
      <c r="BC11" s="46">
        <f t="shared" si="4"/>
        <v>-61.20674660481081</v>
      </c>
      <c r="BD11" s="46">
        <f t="shared" si="4"/>
        <v>-61.512780337834869</v>
      </c>
      <c r="BE11" s="46">
        <f t="shared" si="4"/>
        <v>-61.82034423952404</v>
      </c>
      <c r="BF11" s="68">
        <f t="shared" si="4"/>
        <v>-62.129445960721668</v>
      </c>
      <c r="BG11" s="46">
        <f t="shared" si="4"/>
        <v>-66.813133983158252</v>
      </c>
      <c r="BH11" s="46">
        <f t="shared" si="4"/>
        <v>-63.46621399986509</v>
      </c>
      <c r="BI11" s="46">
        <f t="shared" si="4"/>
        <v>-63.468184907190214</v>
      </c>
      <c r="BJ11" s="46">
        <f t="shared" si="4"/>
        <v>-63.670465804613755</v>
      </c>
      <c r="BK11" s="46">
        <f t="shared" si="4"/>
        <v>-63.988818133636826</v>
      </c>
      <c r="BL11" s="46">
        <f t="shared" si="4"/>
        <v>-64.308762224305013</v>
      </c>
      <c r="BM11" s="46">
        <f t="shared" si="4"/>
        <v>-64.630306035426543</v>
      </c>
      <c r="BN11" s="46">
        <f t="shared" si="4"/>
        <v>-64.953457565603671</v>
      </c>
      <c r="BO11" s="46">
        <f t="shared" si="4"/>
        <v>-65.278224853431695</v>
      </c>
      <c r="BP11" s="46">
        <f t="shared" si="4"/>
        <v>-65.604615977698842</v>
      </c>
      <c r="BQ11" s="46">
        <f t="shared" si="4"/>
        <v>-65.932639057587352</v>
      </c>
      <c r="BR11" s="68">
        <f t="shared" si="4"/>
        <v>-66.262302252875287</v>
      </c>
      <c r="BS11" s="46"/>
      <c r="BT11" s="50"/>
      <c r="BU11" s="50"/>
    </row>
    <row r="12" spans="1:75" s="46" customFormat="1" ht="6" customHeight="1" x14ac:dyDescent="0.25">
      <c r="E12" s="50"/>
      <c r="F12" s="50"/>
      <c r="G12" s="50"/>
      <c r="H12" s="50"/>
      <c r="I12" s="50"/>
      <c r="J12" s="48"/>
      <c r="V12" s="50"/>
      <c r="AH12" s="50"/>
      <c r="AT12" s="50"/>
      <c r="BF12" s="50"/>
      <c r="BR12" s="50"/>
      <c r="BT12" s="50"/>
      <c r="BU12" s="50"/>
      <c r="BV12" s="50"/>
    </row>
    <row r="13" spans="1:75" s="46" customFormat="1" x14ac:dyDescent="0.25">
      <c r="B13" s="293" t="s">
        <v>49</v>
      </c>
      <c r="E13" s="294">
        <f>SUM(K13:V13)</f>
        <v>-485</v>
      </c>
      <c r="F13" s="294">
        <f>SUM(W13:AH13)</f>
        <v>0</v>
      </c>
      <c r="G13" s="294">
        <f>SUM(AI13:AT13)</f>
        <v>0</v>
      </c>
      <c r="H13" s="294">
        <f>SUM(AU13:BF13)</f>
        <v>0</v>
      </c>
      <c r="I13" s="294">
        <f>SUM(BG13:BR13)</f>
        <v>0</v>
      </c>
      <c r="J13" s="48"/>
      <c r="K13" s="295">
        <f>-CapEx!K16</f>
        <v>-100</v>
      </c>
      <c r="L13" s="296">
        <f>-CapEx!L16</f>
        <v>0</v>
      </c>
      <c r="M13" s="296">
        <f>-CapEx!M16</f>
        <v>-125</v>
      </c>
      <c r="N13" s="296">
        <f>-CapEx!N16</f>
        <v>0</v>
      </c>
      <c r="O13" s="296">
        <f>-CapEx!O16</f>
        <v>0</v>
      </c>
      <c r="P13" s="296">
        <f>-CapEx!P16</f>
        <v>-175</v>
      </c>
      <c r="Q13" s="296">
        <f>-CapEx!Q16</f>
        <v>0</v>
      </c>
      <c r="R13" s="296">
        <f>-CapEx!R16</f>
        <v>0</v>
      </c>
      <c r="S13" s="296">
        <f>-CapEx!S16</f>
        <v>-35</v>
      </c>
      <c r="T13" s="296">
        <f>-CapEx!T16</f>
        <v>0</v>
      </c>
      <c r="U13" s="296">
        <f>-CapEx!U16</f>
        <v>0</v>
      </c>
      <c r="V13" s="297">
        <f>-CapEx!V16</f>
        <v>-50</v>
      </c>
      <c r="W13" s="295">
        <f>-CapEx!W16</f>
        <v>0</v>
      </c>
      <c r="X13" s="296">
        <f>-CapEx!X16</f>
        <v>0</v>
      </c>
      <c r="Y13" s="296">
        <f>-CapEx!Y16</f>
        <v>0</v>
      </c>
      <c r="Z13" s="296">
        <f>-CapEx!Z16</f>
        <v>0</v>
      </c>
      <c r="AA13" s="296">
        <f>-CapEx!AA16</f>
        <v>0</v>
      </c>
      <c r="AB13" s="296">
        <f>-CapEx!AB16</f>
        <v>0</v>
      </c>
      <c r="AC13" s="296">
        <f>-CapEx!AC16</f>
        <v>0</v>
      </c>
      <c r="AD13" s="296">
        <f>-CapEx!AD16</f>
        <v>0</v>
      </c>
      <c r="AE13" s="296">
        <f>-CapEx!AE16</f>
        <v>0</v>
      </c>
      <c r="AF13" s="296">
        <f>-CapEx!AF16</f>
        <v>0</v>
      </c>
      <c r="AG13" s="296">
        <f>-CapEx!AG16</f>
        <v>0</v>
      </c>
      <c r="AH13" s="297">
        <f>-CapEx!AH16</f>
        <v>0</v>
      </c>
      <c r="AI13" s="295">
        <f>-CapEx!AI16</f>
        <v>0</v>
      </c>
      <c r="AJ13" s="296">
        <f>-CapEx!AJ16</f>
        <v>0</v>
      </c>
      <c r="AK13" s="296">
        <f>-CapEx!AK16</f>
        <v>0</v>
      </c>
      <c r="AL13" s="296">
        <f>-CapEx!AL16</f>
        <v>0</v>
      </c>
      <c r="AM13" s="296">
        <f>-CapEx!AM16</f>
        <v>0</v>
      </c>
      <c r="AN13" s="296">
        <f>-CapEx!AN16</f>
        <v>0</v>
      </c>
      <c r="AO13" s="296">
        <f>-CapEx!AO16</f>
        <v>0</v>
      </c>
      <c r="AP13" s="296">
        <f>-CapEx!AP16</f>
        <v>0</v>
      </c>
      <c r="AQ13" s="296">
        <f>-CapEx!AQ16</f>
        <v>0</v>
      </c>
      <c r="AR13" s="296">
        <f>-CapEx!AR16</f>
        <v>0</v>
      </c>
      <c r="AS13" s="296">
        <f>-CapEx!AS16</f>
        <v>0</v>
      </c>
      <c r="AT13" s="297">
        <f>-CapEx!AT16</f>
        <v>0</v>
      </c>
      <c r="AU13" s="295">
        <f>-CapEx!AU16</f>
        <v>0</v>
      </c>
      <c r="AV13" s="296">
        <f>-CapEx!AV16</f>
        <v>0</v>
      </c>
      <c r="AW13" s="296">
        <f>-CapEx!AW16</f>
        <v>0</v>
      </c>
      <c r="AX13" s="296">
        <f>-CapEx!AX16</f>
        <v>0</v>
      </c>
      <c r="AY13" s="296">
        <f>-CapEx!AY16</f>
        <v>0</v>
      </c>
      <c r="AZ13" s="296">
        <f>-CapEx!AZ16</f>
        <v>0</v>
      </c>
      <c r="BA13" s="296">
        <f>-CapEx!BA16</f>
        <v>0</v>
      </c>
      <c r="BB13" s="296">
        <f>-CapEx!BB16</f>
        <v>0</v>
      </c>
      <c r="BC13" s="296">
        <f>-CapEx!BC16</f>
        <v>0</v>
      </c>
      <c r="BD13" s="296">
        <f>-CapEx!BD16</f>
        <v>0</v>
      </c>
      <c r="BE13" s="296">
        <f>-CapEx!BE16</f>
        <v>0</v>
      </c>
      <c r="BF13" s="297">
        <f>-CapEx!BF16</f>
        <v>0</v>
      </c>
      <c r="BG13" s="295">
        <f>-CapEx!BG16</f>
        <v>0</v>
      </c>
      <c r="BH13" s="296">
        <f>-CapEx!BH16</f>
        <v>0</v>
      </c>
      <c r="BI13" s="296">
        <f>-CapEx!BI16</f>
        <v>0</v>
      </c>
      <c r="BJ13" s="296">
        <f>-CapEx!BJ16</f>
        <v>0</v>
      </c>
      <c r="BK13" s="296">
        <f>-CapEx!BK16</f>
        <v>0</v>
      </c>
      <c r="BL13" s="296">
        <f>-CapEx!BL16</f>
        <v>0</v>
      </c>
      <c r="BM13" s="296">
        <f>-CapEx!BM16</f>
        <v>0</v>
      </c>
      <c r="BN13" s="296">
        <f>-CapEx!BN16</f>
        <v>0</v>
      </c>
      <c r="BO13" s="296">
        <f>-CapEx!BO16</f>
        <v>0</v>
      </c>
      <c r="BP13" s="296">
        <f>-CapEx!BP16</f>
        <v>0</v>
      </c>
      <c r="BQ13" s="296">
        <f>-CapEx!BQ16</f>
        <v>0</v>
      </c>
      <c r="BR13" s="297">
        <f>-CapEx!BR16</f>
        <v>0</v>
      </c>
      <c r="BT13" s="50"/>
      <c r="BU13" s="50"/>
    </row>
    <row r="14" spans="1:75" s="46" customFormat="1" x14ac:dyDescent="0.25">
      <c r="B14" s="68" t="s">
        <v>33</v>
      </c>
      <c r="E14" s="68">
        <f>SUM(K14:V14)</f>
        <v>-485</v>
      </c>
      <c r="F14" s="68">
        <f>SUM(W14:AH14)</f>
        <v>0</v>
      </c>
      <c r="G14" s="68">
        <f>SUM(AI14:AT14)</f>
        <v>0</v>
      </c>
      <c r="H14" s="68">
        <f>SUM(AU14:BF14)</f>
        <v>0</v>
      </c>
      <c r="I14" s="68">
        <f>SUM(BG14:BR14)</f>
        <v>0</v>
      </c>
      <c r="J14" s="48"/>
      <c r="K14" s="50">
        <f>SUM(K13:K13)</f>
        <v>-100</v>
      </c>
      <c r="L14" s="50">
        <f t="shared" ref="L14:BR14" si="5">SUM(L13:L13)</f>
        <v>0</v>
      </c>
      <c r="M14" s="50">
        <f t="shared" si="5"/>
        <v>-125</v>
      </c>
      <c r="N14" s="50">
        <f t="shared" si="5"/>
        <v>0</v>
      </c>
      <c r="O14" s="50">
        <f t="shared" si="5"/>
        <v>0</v>
      </c>
      <c r="P14" s="50">
        <f t="shared" si="5"/>
        <v>-175</v>
      </c>
      <c r="Q14" s="50">
        <f t="shared" si="5"/>
        <v>0</v>
      </c>
      <c r="R14" s="50">
        <f t="shared" si="5"/>
        <v>0</v>
      </c>
      <c r="S14" s="50">
        <f t="shared" si="5"/>
        <v>-35</v>
      </c>
      <c r="T14" s="50">
        <f t="shared" si="5"/>
        <v>0</v>
      </c>
      <c r="U14" s="50">
        <f t="shared" si="5"/>
        <v>0</v>
      </c>
      <c r="V14" s="68">
        <f t="shared" si="5"/>
        <v>-50</v>
      </c>
      <c r="W14" s="50">
        <f t="shared" si="5"/>
        <v>0</v>
      </c>
      <c r="X14" s="50">
        <f t="shared" si="5"/>
        <v>0</v>
      </c>
      <c r="Y14" s="50">
        <f t="shared" si="5"/>
        <v>0</v>
      </c>
      <c r="Z14" s="50">
        <f t="shared" si="5"/>
        <v>0</v>
      </c>
      <c r="AA14" s="50">
        <f t="shared" si="5"/>
        <v>0</v>
      </c>
      <c r="AB14" s="50">
        <f t="shared" si="5"/>
        <v>0</v>
      </c>
      <c r="AC14" s="50">
        <f t="shared" si="5"/>
        <v>0</v>
      </c>
      <c r="AD14" s="50">
        <f t="shared" si="5"/>
        <v>0</v>
      </c>
      <c r="AE14" s="50">
        <f t="shared" si="5"/>
        <v>0</v>
      </c>
      <c r="AF14" s="50">
        <f t="shared" si="5"/>
        <v>0</v>
      </c>
      <c r="AG14" s="50">
        <f t="shared" si="5"/>
        <v>0</v>
      </c>
      <c r="AH14" s="68">
        <f t="shared" si="5"/>
        <v>0</v>
      </c>
      <c r="AI14" s="50">
        <f t="shared" si="5"/>
        <v>0</v>
      </c>
      <c r="AJ14" s="50">
        <f t="shared" si="5"/>
        <v>0</v>
      </c>
      <c r="AK14" s="50">
        <f t="shared" si="5"/>
        <v>0</v>
      </c>
      <c r="AL14" s="50">
        <f t="shared" si="5"/>
        <v>0</v>
      </c>
      <c r="AM14" s="50">
        <f t="shared" si="5"/>
        <v>0</v>
      </c>
      <c r="AN14" s="50">
        <f t="shared" si="5"/>
        <v>0</v>
      </c>
      <c r="AO14" s="50">
        <f t="shared" si="5"/>
        <v>0</v>
      </c>
      <c r="AP14" s="50">
        <f t="shared" si="5"/>
        <v>0</v>
      </c>
      <c r="AQ14" s="50">
        <f t="shared" si="5"/>
        <v>0</v>
      </c>
      <c r="AR14" s="50">
        <f t="shared" si="5"/>
        <v>0</v>
      </c>
      <c r="AS14" s="50">
        <f t="shared" si="5"/>
        <v>0</v>
      </c>
      <c r="AT14" s="68">
        <f t="shared" si="5"/>
        <v>0</v>
      </c>
      <c r="AU14" s="50">
        <f t="shared" si="5"/>
        <v>0</v>
      </c>
      <c r="AV14" s="50">
        <f t="shared" si="5"/>
        <v>0</v>
      </c>
      <c r="AW14" s="50">
        <f t="shared" si="5"/>
        <v>0</v>
      </c>
      <c r="AX14" s="50">
        <f t="shared" si="5"/>
        <v>0</v>
      </c>
      <c r="AY14" s="50">
        <f t="shared" si="5"/>
        <v>0</v>
      </c>
      <c r="AZ14" s="50">
        <f t="shared" si="5"/>
        <v>0</v>
      </c>
      <c r="BA14" s="50">
        <f t="shared" si="5"/>
        <v>0</v>
      </c>
      <c r="BB14" s="50">
        <f t="shared" si="5"/>
        <v>0</v>
      </c>
      <c r="BC14" s="50">
        <f t="shared" si="5"/>
        <v>0</v>
      </c>
      <c r="BD14" s="50">
        <f t="shared" si="5"/>
        <v>0</v>
      </c>
      <c r="BE14" s="50">
        <f t="shared" si="5"/>
        <v>0</v>
      </c>
      <c r="BF14" s="68">
        <f t="shared" si="5"/>
        <v>0</v>
      </c>
      <c r="BG14" s="50">
        <f t="shared" si="5"/>
        <v>0</v>
      </c>
      <c r="BH14" s="50">
        <f t="shared" si="5"/>
        <v>0</v>
      </c>
      <c r="BI14" s="50">
        <f t="shared" si="5"/>
        <v>0</v>
      </c>
      <c r="BJ14" s="50">
        <f t="shared" si="5"/>
        <v>0</v>
      </c>
      <c r="BK14" s="50">
        <f t="shared" si="5"/>
        <v>0</v>
      </c>
      <c r="BL14" s="50">
        <f t="shared" si="5"/>
        <v>0</v>
      </c>
      <c r="BM14" s="50">
        <f t="shared" si="5"/>
        <v>0</v>
      </c>
      <c r="BN14" s="50">
        <f t="shared" si="5"/>
        <v>0</v>
      </c>
      <c r="BO14" s="50">
        <f t="shared" si="5"/>
        <v>0</v>
      </c>
      <c r="BP14" s="50">
        <f t="shared" si="5"/>
        <v>0</v>
      </c>
      <c r="BQ14" s="50">
        <f t="shared" si="5"/>
        <v>0</v>
      </c>
      <c r="BR14" s="68">
        <f t="shared" si="5"/>
        <v>0</v>
      </c>
      <c r="BT14" s="50"/>
      <c r="BU14" s="50"/>
    </row>
    <row r="15" spans="1:75" s="46" customFormat="1" ht="6" customHeight="1" x14ac:dyDescent="0.25">
      <c r="E15" s="50"/>
      <c r="F15" s="50"/>
      <c r="G15" s="50"/>
      <c r="H15" s="50"/>
      <c r="I15" s="50"/>
      <c r="J15" s="48"/>
      <c r="V15" s="50"/>
      <c r="AH15" s="50"/>
      <c r="AT15" s="50"/>
      <c r="BF15" s="50"/>
      <c r="BR15" s="50"/>
      <c r="BT15" s="50"/>
      <c r="BU15" s="50"/>
      <c r="BV15" s="50"/>
    </row>
    <row r="16" spans="1:75" s="46" customFormat="1" x14ac:dyDescent="0.25">
      <c r="B16" s="52" t="str">
        <f>Balance!$B$28</f>
        <v>Notes</v>
      </c>
      <c r="E16" s="53">
        <f t="shared" ref="E16:E22" si="6">SUM(K16:V16)</f>
        <v>50</v>
      </c>
      <c r="F16" s="53">
        <f t="shared" ref="F16:F22" si="7">SUM(W16:AH16)</f>
        <v>0</v>
      </c>
      <c r="G16" s="53">
        <f t="shared" ref="G16:G22" si="8">SUM(AI16:AT16)</f>
        <v>0</v>
      </c>
      <c r="H16" s="53">
        <f t="shared" ref="H16:H22" si="9">SUM(AU16:BF16)</f>
        <v>0</v>
      </c>
      <c r="I16" s="53">
        <f t="shared" ref="I16:I22" si="10">SUM(BG16:BR16)</f>
        <v>0</v>
      </c>
      <c r="J16" s="48"/>
      <c r="K16" s="54">
        <f>Balance!K28-Balance!D28</f>
        <v>50</v>
      </c>
      <c r="L16" s="55">
        <f>Balance!L28-Balance!K28</f>
        <v>0</v>
      </c>
      <c r="M16" s="55">
        <f>Balance!M28-Balance!L28</f>
        <v>0</v>
      </c>
      <c r="N16" s="55">
        <f>Balance!N28-Balance!M28</f>
        <v>0</v>
      </c>
      <c r="O16" s="55">
        <f>Balance!O28-Balance!N28</f>
        <v>0</v>
      </c>
      <c r="P16" s="55">
        <f>Balance!P28-Balance!O28</f>
        <v>0</v>
      </c>
      <c r="Q16" s="55">
        <f>Balance!Q28-Balance!P28</f>
        <v>0</v>
      </c>
      <c r="R16" s="55">
        <f>Balance!R28-Balance!Q28</f>
        <v>0</v>
      </c>
      <c r="S16" s="55">
        <f>Balance!S28-Balance!R28</f>
        <v>0</v>
      </c>
      <c r="T16" s="55">
        <f>Balance!T28-Balance!S28</f>
        <v>0</v>
      </c>
      <c r="U16" s="55">
        <f>Balance!U28-Balance!T28</f>
        <v>0</v>
      </c>
      <c r="V16" s="288">
        <f>Balance!V28-Balance!U28</f>
        <v>0</v>
      </c>
      <c r="W16" s="54">
        <f>Balance!W28-Balance!V28</f>
        <v>0</v>
      </c>
      <c r="X16" s="55">
        <f>Balance!X28-Balance!W28</f>
        <v>0</v>
      </c>
      <c r="Y16" s="55">
        <f>Balance!Y28-Balance!X28</f>
        <v>0</v>
      </c>
      <c r="Z16" s="55">
        <f>Balance!Z28-Balance!Y28</f>
        <v>0</v>
      </c>
      <c r="AA16" s="55">
        <f>Balance!AA28-Balance!Z28</f>
        <v>0</v>
      </c>
      <c r="AB16" s="55">
        <f>Balance!AB28-Balance!AA28</f>
        <v>0</v>
      </c>
      <c r="AC16" s="55">
        <f>Balance!AC28-Balance!AB28</f>
        <v>0</v>
      </c>
      <c r="AD16" s="55">
        <f>Balance!AD28-Balance!AC28</f>
        <v>0</v>
      </c>
      <c r="AE16" s="55">
        <f>Balance!AE28-Balance!AD28</f>
        <v>0</v>
      </c>
      <c r="AF16" s="55">
        <f>Balance!AF28-Balance!AE28</f>
        <v>0</v>
      </c>
      <c r="AG16" s="55">
        <f>Balance!AG28-Balance!AF28</f>
        <v>0</v>
      </c>
      <c r="AH16" s="288">
        <f>Balance!AH28-Balance!AG28</f>
        <v>0</v>
      </c>
      <c r="AI16" s="54">
        <f>Balance!AI28-Balance!AH28</f>
        <v>0</v>
      </c>
      <c r="AJ16" s="55">
        <f>Balance!AJ28-Balance!AI28</f>
        <v>0</v>
      </c>
      <c r="AK16" s="55">
        <f>Balance!AK28-Balance!AJ28</f>
        <v>0</v>
      </c>
      <c r="AL16" s="55">
        <f>Balance!AL28-Balance!AK28</f>
        <v>0</v>
      </c>
      <c r="AM16" s="55">
        <f>Balance!AM28-Balance!AL28</f>
        <v>0</v>
      </c>
      <c r="AN16" s="55">
        <f>Balance!AN28-Balance!AM28</f>
        <v>0</v>
      </c>
      <c r="AO16" s="55">
        <f>Balance!AO28-Balance!AN28</f>
        <v>0</v>
      </c>
      <c r="AP16" s="55">
        <f>Balance!AP28-Balance!AO28</f>
        <v>0</v>
      </c>
      <c r="AQ16" s="55">
        <f>Balance!AQ28-Balance!AP28</f>
        <v>0</v>
      </c>
      <c r="AR16" s="55">
        <f>Balance!AR28-Balance!AQ28</f>
        <v>0</v>
      </c>
      <c r="AS16" s="55">
        <f>Balance!AS28-Balance!AR28</f>
        <v>0</v>
      </c>
      <c r="AT16" s="288">
        <f>Balance!AT28-Balance!AS28</f>
        <v>0</v>
      </c>
      <c r="AU16" s="54">
        <f>Balance!AU28-Balance!AT28</f>
        <v>0</v>
      </c>
      <c r="AV16" s="55">
        <f>Balance!AV28-Balance!AU28</f>
        <v>0</v>
      </c>
      <c r="AW16" s="55">
        <f>Balance!AW28-Balance!AV28</f>
        <v>0</v>
      </c>
      <c r="AX16" s="55">
        <f>Balance!AX28-Balance!AW28</f>
        <v>0</v>
      </c>
      <c r="AY16" s="55">
        <f>Balance!AY28-Balance!AX28</f>
        <v>0</v>
      </c>
      <c r="AZ16" s="55">
        <f>Balance!AZ28-Balance!AY28</f>
        <v>0</v>
      </c>
      <c r="BA16" s="55">
        <f>Balance!BA28-Balance!AZ28</f>
        <v>0</v>
      </c>
      <c r="BB16" s="55">
        <f>Balance!BB28-Balance!BA28</f>
        <v>0</v>
      </c>
      <c r="BC16" s="55">
        <f>Balance!BC28-Balance!BB28</f>
        <v>0</v>
      </c>
      <c r="BD16" s="55">
        <f>Balance!BD28-Balance!BC28</f>
        <v>0</v>
      </c>
      <c r="BE16" s="55">
        <f>Balance!BE28-Balance!BD28</f>
        <v>0</v>
      </c>
      <c r="BF16" s="288">
        <f>Balance!BF28-Balance!BE28</f>
        <v>0</v>
      </c>
      <c r="BG16" s="54">
        <f>Balance!BG28-Balance!BF28</f>
        <v>0</v>
      </c>
      <c r="BH16" s="55">
        <f>Balance!BH28-Balance!BG28</f>
        <v>0</v>
      </c>
      <c r="BI16" s="55">
        <f>Balance!BI28-Balance!BH28</f>
        <v>0</v>
      </c>
      <c r="BJ16" s="55">
        <f>Balance!BJ28-Balance!BI28</f>
        <v>0</v>
      </c>
      <c r="BK16" s="55">
        <f>Balance!BK28-Balance!BJ28</f>
        <v>0</v>
      </c>
      <c r="BL16" s="55">
        <f>Balance!BL28-Balance!BK28</f>
        <v>0</v>
      </c>
      <c r="BM16" s="55">
        <f>Balance!BM28-Balance!BL28</f>
        <v>0</v>
      </c>
      <c r="BN16" s="55">
        <f>Balance!BN28-Balance!BM28</f>
        <v>0</v>
      </c>
      <c r="BO16" s="55">
        <f>Balance!BO28-Balance!BN28</f>
        <v>0</v>
      </c>
      <c r="BP16" s="55">
        <f>Balance!BP28-Balance!BO28</f>
        <v>0</v>
      </c>
      <c r="BQ16" s="55">
        <f>Balance!BQ28-Balance!BP28</f>
        <v>0</v>
      </c>
      <c r="BR16" s="288">
        <f>Balance!BR28-Balance!BQ28</f>
        <v>0</v>
      </c>
      <c r="BT16" s="57"/>
      <c r="BU16" s="57"/>
    </row>
    <row r="17" spans="1:74" s="46" customFormat="1" x14ac:dyDescent="0.25">
      <c r="B17" s="58" t="str">
        <f>Balance!$B$30</f>
        <v>Loans</v>
      </c>
      <c r="C17" s="69"/>
      <c r="D17" s="69"/>
      <c r="E17" s="59">
        <f t="shared" si="6"/>
        <v>1000</v>
      </c>
      <c r="F17" s="59">
        <f t="shared" si="7"/>
        <v>0</v>
      </c>
      <c r="G17" s="59">
        <f t="shared" si="8"/>
        <v>500</v>
      </c>
      <c r="H17" s="59">
        <f t="shared" si="9"/>
        <v>0</v>
      </c>
      <c r="I17" s="59">
        <f t="shared" si="10"/>
        <v>0</v>
      </c>
      <c r="J17" s="70"/>
      <c r="K17" s="60">
        <f>Balance!K30-Balance!D30</f>
        <v>500</v>
      </c>
      <c r="L17" s="61">
        <f>Balance!L30-Balance!K30</f>
        <v>0</v>
      </c>
      <c r="M17" s="61">
        <f>Balance!M30-Balance!L30</f>
        <v>0</v>
      </c>
      <c r="N17" s="61">
        <f>Balance!N30-Balance!M30</f>
        <v>0</v>
      </c>
      <c r="O17" s="61">
        <f>Balance!O30-Balance!N30</f>
        <v>0</v>
      </c>
      <c r="P17" s="61">
        <f>Balance!P30-Balance!O30</f>
        <v>0</v>
      </c>
      <c r="Q17" s="61">
        <f>Balance!Q30-Balance!P30</f>
        <v>0</v>
      </c>
      <c r="R17" s="61">
        <f>Balance!R30-Balance!Q30</f>
        <v>0</v>
      </c>
      <c r="S17" s="61">
        <f>Balance!S30-Balance!R30</f>
        <v>0</v>
      </c>
      <c r="T17" s="61">
        <f>Balance!T30-Balance!S30</f>
        <v>0</v>
      </c>
      <c r="U17" s="61">
        <f>Balance!U30-Balance!T30</f>
        <v>0</v>
      </c>
      <c r="V17" s="289">
        <f>Balance!V30-Balance!U30</f>
        <v>500</v>
      </c>
      <c r="W17" s="60">
        <f>Balance!W30-Balance!V30</f>
        <v>0</v>
      </c>
      <c r="X17" s="61">
        <f>Balance!X30-Balance!W30</f>
        <v>0</v>
      </c>
      <c r="Y17" s="61">
        <f>Balance!Y30-Balance!X30</f>
        <v>0</v>
      </c>
      <c r="Z17" s="61">
        <f>Balance!Z30-Balance!Y30</f>
        <v>0</v>
      </c>
      <c r="AA17" s="61">
        <f>Balance!AA30-Balance!Z30</f>
        <v>0</v>
      </c>
      <c r="AB17" s="61">
        <f>Balance!AB30-Balance!AA30</f>
        <v>0</v>
      </c>
      <c r="AC17" s="61">
        <f>Balance!AC30-Balance!AB30</f>
        <v>0</v>
      </c>
      <c r="AD17" s="61">
        <f>Balance!AD30-Balance!AC30</f>
        <v>0</v>
      </c>
      <c r="AE17" s="61">
        <f>Balance!AE30-Balance!AD30</f>
        <v>0</v>
      </c>
      <c r="AF17" s="61">
        <f>Balance!AF30-Balance!AE30</f>
        <v>0</v>
      </c>
      <c r="AG17" s="61">
        <f>Balance!AG30-Balance!AF30</f>
        <v>0</v>
      </c>
      <c r="AH17" s="289">
        <f>Balance!AH30-Balance!AG30</f>
        <v>0</v>
      </c>
      <c r="AI17" s="60">
        <f>Balance!AI30-Balance!AH30</f>
        <v>0</v>
      </c>
      <c r="AJ17" s="61">
        <f>Balance!AJ30-Balance!AI30</f>
        <v>0</v>
      </c>
      <c r="AK17" s="61">
        <f>Balance!AK30-Balance!AJ30</f>
        <v>0</v>
      </c>
      <c r="AL17" s="61">
        <f>Balance!AL30-Balance!AK30</f>
        <v>0</v>
      </c>
      <c r="AM17" s="61">
        <f>Balance!AM30-Balance!AL30</f>
        <v>0</v>
      </c>
      <c r="AN17" s="61">
        <f>Balance!AN30-Balance!AM30</f>
        <v>500</v>
      </c>
      <c r="AO17" s="61">
        <f>Balance!AO30-Balance!AN30</f>
        <v>0</v>
      </c>
      <c r="AP17" s="61">
        <f>Balance!AP30-Balance!AO30</f>
        <v>0</v>
      </c>
      <c r="AQ17" s="61">
        <f>Balance!AQ30-Balance!AP30</f>
        <v>0</v>
      </c>
      <c r="AR17" s="61">
        <f>Balance!AR30-Balance!AQ30</f>
        <v>0</v>
      </c>
      <c r="AS17" s="61">
        <f>Balance!AS30-Balance!AR30</f>
        <v>0</v>
      </c>
      <c r="AT17" s="289">
        <f>Balance!AT30-Balance!AS30</f>
        <v>0</v>
      </c>
      <c r="AU17" s="60">
        <f>Balance!AU30-Balance!AT30</f>
        <v>0</v>
      </c>
      <c r="AV17" s="61">
        <f>Balance!AV30-Balance!AU30</f>
        <v>0</v>
      </c>
      <c r="AW17" s="61">
        <f>Balance!AW30-Balance!AV30</f>
        <v>0</v>
      </c>
      <c r="AX17" s="61">
        <f>Balance!AX30-Balance!AW30</f>
        <v>0</v>
      </c>
      <c r="AY17" s="61">
        <f>Balance!AY30-Balance!AX30</f>
        <v>0</v>
      </c>
      <c r="AZ17" s="61">
        <f>Balance!AZ30-Balance!AY30</f>
        <v>0</v>
      </c>
      <c r="BA17" s="61">
        <f>Balance!BA30-Balance!AZ30</f>
        <v>0</v>
      </c>
      <c r="BB17" s="61">
        <f>Balance!BB30-Balance!BA30</f>
        <v>0</v>
      </c>
      <c r="BC17" s="61">
        <f>Balance!BC30-Balance!BB30</f>
        <v>0</v>
      </c>
      <c r="BD17" s="61">
        <f>Balance!BD30-Balance!BC30</f>
        <v>0</v>
      </c>
      <c r="BE17" s="61">
        <f>Balance!BE30-Balance!BD30</f>
        <v>0</v>
      </c>
      <c r="BF17" s="289">
        <f>Balance!BF30-Balance!BE30</f>
        <v>0</v>
      </c>
      <c r="BG17" s="60">
        <f>Balance!BG30-Balance!BF30</f>
        <v>0</v>
      </c>
      <c r="BH17" s="61">
        <f>Balance!BH30-Balance!BG30</f>
        <v>0</v>
      </c>
      <c r="BI17" s="61">
        <f>Balance!BI30-Balance!BH30</f>
        <v>0</v>
      </c>
      <c r="BJ17" s="61">
        <f>Balance!BJ30-Balance!BI30</f>
        <v>0</v>
      </c>
      <c r="BK17" s="61">
        <f>Balance!BK30-Balance!BJ30</f>
        <v>0</v>
      </c>
      <c r="BL17" s="61">
        <f>Balance!BL30-Balance!BK30</f>
        <v>0</v>
      </c>
      <c r="BM17" s="61">
        <f>Balance!BM30-Balance!BL30</f>
        <v>0</v>
      </c>
      <c r="BN17" s="61">
        <f>Balance!BN30-Balance!BM30</f>
        <v>0</v>
      </c>
      <c r="BO17" s="61">
        <f>Balance!BO30-Balance!BN30</f>
        <v>0</v>
      </c>
      <c r="BP17" s="61">
        <f>Balance!BP30-Balance!BO30</f>
        <v>0</v>
      </c>
      <c r="BQ17" s="61">
        <f>Balance!BQ30-Balance!BP30</f>
        <v>0</v>
      </c>
      <c r="BR17" s="289">
        <f>Balance!BR30-Balance!BQ30</f>
        <v>0</v>
      </c>
      <c r="BT17" s="50"/>
      <c r="BU17" s="50"/>
    </row>
    <row r="18" spans="1:74" s="46" customFormat="1" x14ac:dyDescent="0.25">
      <c r="B18" s="63" t="str">
        <f>Balance!$B$27</f>
        <v>Line of credit</v>
      </c>
      <c r="E18" s="64">
        <f t="shared" si="6"/>
        <v>100</v>
      </c>
      <c r="F18" s="64">
        <f t="shared" si="7"/>
        <v>0</v>
      </c>
      <c r="G18" s="64">
        <f t="shared" si="8"/>
        <v>155.00358630199383</v>
      </c>
      <c r="H18" s="64">
        <f t="shared" si="9"/>
        <v>270.44389459371786</v>
      </c>
      <c r="I18" s="64">
        <f t="shared" si="10"/>
        <v>853.3771247953938</v>
      </c>
      <c r="J18" s="48"/>
      <c r="K18" s="251">
        <f>Balance!K27-Balance!D27</f>
        <v>100</v>
      </c>
      <c r="L18" s="252">
        <f>Balance!L27-Balance!K27</f>
        <v>0</v>
      </c>
      <c r="M18" s="252">
        <f>Balance!M27-Balance!L27</f>
        <v>0</v>
      </c>
      <c r="N18" s="252">
        <f>Balance!N27-Balance!M27</f>
        <v>0</v>
      </c>
      <c r="O18" s="252">
        <f>Balance!O27-Balance!N27</f>
        <v>0</v>
      </c>
      <c r="P18" s="252">
        <f>Balance!P27-Balance!O27</f>
        <v>0</v>
      </c>
      <c r="Q18" s="252">
        <f>Balance!Q27-Balance!P27</f>
        <v>0</v>
      </c>
      <c r="R18" s="252">
        <f>Balance!R27-Balance!Q27</f>
        <v>0</v>
      </c>
      <c r="S18" s="252">
        <f>Balance!S27-Balance!R27</f>
        <v>0</v>
      </c>
      <c r="T18" s="252">
        <f>Balance!T27-Balance!S27</f>
        <v>0</v>
      </c>
      <c r="U18" s="252">
        <f>Balance!U27-Balance!T27</f>
        <v>27.808333333334247</v>
      </c>
      <c r="V18" s="292">
        <f>Balance!V27-Balance!U27</f>
        <v>-27.808333333334247</v>
      </c>
      <c r="W18" s="251">
        <f>Balance!W27-Balance!V27</f>
        <v>0</v>
      </c>
      <c r="X18" s="252">
        <f>Balance!X27-Balance!W27</f>
        <v>0</v>
      </c>
      <c r="Y18" s="252">
        <f>Balance!Y27-Balance!X27</f>
        <v>0</v>
      </c>
      <c r="Z18" s="252">
        <f>Balance!Z27-Balance!Y27</f>
        <v>0</v>
      </c>
      <c r="AA18" s="252">
        <f>Balance!AA27-Balance!Z27</f>
        <v>0</v>
      </c>
      <c r="AB18" s="252">
        <f>Balance!AB27-Balance!AA27</f>
        <v>0</v>
      </c>
      <c r="AC18" s="252">
        <f>Balance!AC27-Balance!AB27</f>
        <v>3.8908687500015162</v>
      </c>
      <c r="AD18" s="252">
        <f>Balance!AD27-Balance!AC27</f>
        <v>106.01075851041674</v>
      </c>
      <c r="AE18" s="252">
        <f>Balance!AE27-Balance!AD27</f>
        <v>57.874145636302103</v>
      </c>
      <c r="AF18" s="252">
        <f>Balance!AF27-Balance!AE27</f>
        <v>58.163516364483655</v>
      </c>
      <c r="AG18" s="252">
        <f>Balance!AG27-Balance!AF27</f>
        <v>58.454333946306065</v>
      </c>
      <c r="AH18" s="292">
        <f>Balance!AH27-Balance!AG27</f>
        <v>-284.39362320751007</v>
      </c>
      <c r="AI18" s="251">
        <f>Balance!AI27-Balance!AH27</f>
        <v>0</v>
      </c>
      <c r="AJ18" s="252">
        <f>Balance!AJ27-Balance!AI27</f>
        <v>13.146607951959197</v>
      </c>
      <c r="AK18" s="252">
        <f>Balance!AK27-Balance!AJ27</f>
        <v>57.928245978379664</v>
      </c>
      <c r="AL18" s="252">
        <f>Balance!AL27-Balance!AK27</f>
        <v>58.109614847464286</v>
      </c>
      <c r="AM18" s="252">
        <f>Balance!AM27-Balance!AL27</f>
        <v>58.60016292170161</v>
      </c>
      <c r="AN18" s="252">
        <f>Balance!AN27-Balance!AM27</f>
        <v>-187.78463169950476</v>
      </c>
      <c r="AO18" s="252">
        <f>Balance!AO27-Balance!AN27</f>
        <v>0</v>
      </c>
      <c r="AP18" s="252">
        <f>Balance!AP27-Balance!AO27</f>
        <v>0</v>
      </c>
      <c r="AQ18" s="252">
        <f>Balance!AQ27-Balance!AP27</f>
        <v>0</v>
      </c>
      <c r="AR18" s="252">
        <f>Balance!AR27-Balance!AQ27</f>
        <v>35.144757747065285</v>
      </c>
      <c r="AS18" s="252">
        <f>Balance!AS27-Balance!AR27</f>
        <v>59.779964366547915</v>
      </c>
      <c r="AT18" s="292">
        <f>Balance!AT27-Balance!AS27</f>
        <v>60.078864188380635</v>
      </c>
      <c r="AU18" s="251">
        <f>Balance!AU27-Balance!AT27</f>
        <v>65.44918615037102</v>
      </c>
      <c r="AV18" s="252">
        <f>Balance!AV27-Balance!AU27</f>
        <v>62.19638080681915</v>
      </c>
      <c r="AW18" s="252">
        <f>Balance!AW27-Balance!AV27</f>
        <v>61.837710289272763</v>
      </c>
      <c r="AX18" s="252">
        <f>Balance!AX27-Balance!AW27</f>
        <v>137.03529010378895</v>
      </c>
      <c r="AY18" s="252">
        <f>Balance!AY27-Balance!AX27</f>
        <v>62.720466554307905</v>
      </c>
      <c r="AZ18" s="252">
        <f>Balance!AZ27-Balance!AY27</f>
        <v>-486.96593111292054</v>
      </c>
      <c r="BA18" s="252">
        <f>Balance!BA27-Balance!AZ27</f>
        <v>60.599239231514844</v>
      </c>
      <c r="BB18" s="252">
        <f>Balance!BB27-Balance!BA27</f>
        <v>60.902235427672395</v>
      </c>
      <c r="BC18" s="252">
        <f>Balance!BC27-Balance!BB27</f>
        <v>61.206746604810803</v>
      </c>
      <c r="BD18" s="252">
        <f>Balance!BD27-Balance!BC27</f>
        <v>61.51278033783484</v>
      </c>
      <c r="BE18" s="252">
        <f>Balance!BE27-Balance!BD27</f>
        <v>61.820344239524047</v>
      </c>
      <c r="BF18" s="292">
        <f>Balance!BF27-Balance!BE27</f>
        <v>62.129445960721682</v>
      </c>
      <c r="BG18" s="251">
        <f>Balance!BG27-Balance!BF27</f>
        <v>66.813133983158309</v>
      </c>
      <c r="BH18" s="252">
        <f>Balance!BH27-Balance!BG27</f>
        <v>138.46621399986509</v>
      </c>
      <c r="BI18" s="252">
        <f>Balance!BI27-Balance!BH27</f>
        <v>63.468184907190221</v>
      </c>
      <c r="BJ18" s="252">
        <f>Balance!BJ27-Balance!BI27</f>
        <v>63.670465804613968</v>
      </c>
      <c r="BK18" s="252">
        <f>Balance!BK27-Balance!BJ27</f>
        <v>63.988818133636869</v>
      </c>
      <c r="BL18" s="252">
        <f>Balance!BL27-Balance!BK27</f>
        <v>64.308762224305156</v>
      </c>
      <c r="BM18" s="252">
        <f>Balance!BM27-Balance!BL27</f>
        <v>64.630306035426656</v>
      </c>
      <c r="BN18" s="252">
        <f>Balance!BN27-Balance!BM27</f>
        <v>64.953457565603912</v>
      </c>
      <c r="BO18" s="252">
        <f>Balance!BO27-Balance!BN27</f>
        <v>65.278224853431766</v>
      </c>
      <c r="BP18" s="252">
        <f>Balance!BP27-Balance!BO27</f>
        <v>65.604615977699041</v>
      </c>
      <c r="BQ18" s="252">
        <f>Balance!BQ27-Balance!BP27</f>
        <v>65.932639057587494</v>
      </c>
      <c r="BR18" s="292">
        <f>Balance!BR27-Balance!BQ27</f>
        <v>66.262302252875315</v>
      </c>
      <c r="BS18" s="50"/>
      <c r="BT18" s="50"/>
      <c r="BU18" s="50"/>
    </row>
    <row r="19" spans="1:74" s="46" customFormat="1" x14ac:dyDescent="0.25">
      <c r="B19" s="98" t="s">
        <v>47</v>
      </c>
      <c r="E19" s="68">
        <f t="shared" si="6"/>
        <v>1150</v>
      </c>
      <c r="F19" s="68">
        <f t="shared" si="7"/>
        <v>0</v>
      </c>
      <c r="G19" s="68">
        <f t="shared" si="8"/>
        <v>655.00358630199389</v>
      </c>
      <c r="H19" s="68">
        <f t="shared" si="9"/>
        <v>270.44389459371786</v>
      </c>
      <c r="I19" s="68">
        <f t="shared" si="10"/>
        <v>853.3771247953938</v>
      </c>
      <c r="J19" s="48"/>
      <c r="K19" s="50">
        <f t="shared" ref="K19:V19" si="11">SUM(K16:K18)</f>
        <v>650</v>
      </c>
      <c r="L19" s="50">
        <f t="shared" si="11"/>
        <v>0</v>
      </c>
      <c r="M19" s="50">
        <f t="shared" si="11"/>
        <v>0</v>
      </c>
      <c r="N19" s="50">
        <f t="shared" si="11"/>
        <v>0</v>
      </c>
      <c r="O19" s="50">
        <f t="shared" si="11"/>
        <v>0</v>
      </c>
      <c r="P19" s="50">
        <f t="shared" si="11"/>
        <v>0</v>
      </c>
      <c r="Q19" s="50">
        <f t="shared" si="11"/>
        <v>0</v>
      </c>
      <c r="R19" s="50">
        <f t="shared" si="11"/>
        <v>0</v>
      </c>
      <c r="S19" s="50">
        <f t="shared" si="11"/>
        <v>0</v>
      </c>
      <c r="T19" s="50">
        <f t="shared" si="11"/>
        <v>0</v>
      </c>
      <c r="U19" s="50">
        <f t="shared" si="11"/>
        <v>27.808333333334247</v>
      </c>
      <c r="V19" s="68">
        <f t="shared" si="11"/>
        <v>472.19166666666575</v>
      </c>
      <c r="W19" s="50">
        <f t="shared" ref="W19:AH19" si="12">SUM(W16:W18)</f>
        <v>0</v>
      </c>
      <c r="X19" s="50">
        <f t="shared" si="12"/>
        <v>0</v>
      </c>
      <c r="Y19" s="50">
        <f t="shared" si="12"/>
        <v>0</v>
      </c>
      <c r="Z19" s="50">
        <f t="shared" si="12"/>
        <v>0</v>
      </c>
      <c r="AA19" s="50">
        <f t="shared" si="12"/>
        <v>0</v>
      </c>
      <c r="AB19" s="50">
        <f t="shared" si="12"/>
        <v>0</v>
      </c>
      <c r="AC19" s="50">
        <f t="shared" si="12"/>
        <v>3.8908687500015162</v>
      </c>
      <c r="AD19" s="50">
        <f t="shared" si="12"/>
        <v>106.01075851041674</v>
      </c>
      <c r="AE19" s="50">
        <f t="shared" si="12"/>
        <v>57.874145636302103</v>
      </c>
      <c r="AF19" s="50">
        <f t="shared" si="12"/>
        <v>58.163516364483655</v>
      </c>
      <c r="AG19" s="50">
        <f t="shared" si="12"/>
        <v>58.454333946306065</v>
      </c>
      <c r="AH19" s="68">
        <f t="shared" si="12"/>
        <v>-284.39362320751007</v>
      </c>
      <c r="AI19" s="50">
        <f t="shared" ref="AI19:AT19" si="13">SUM(AI16:AI18)</f>
        <v>0</v>
      </c>
      <c r="AJ19" s="50">
        <f t="shared" si="13"/>
        <v>13.146607951959197</v>
      </c>
      <c r="AK19" s="50">
        <f t="shared" si="13"/>
        <v>57.928245978379664</v>
      </c>
      <c r="AL19" s="50">
        <f t="shared" si="13"/>
        <v>58.109614847464286</v>
      </c>
      <c r="AM19" s="50">
        <f t="shared" si="13"/>
        <v>58.60016292170161</v>
      </c>
      <c r="AN19" s="50">
        <f t="shared" si="13"/>
        <v>312.21536830049524</v>
      </c>
      <c r="AO19" s="50">
        <f t="shared" si="13"/>
        <v>0</v>
      </c>
      <c r="AP19" s="50">
        <f t="shared" si="13"/>
        <v>0</v>
      </c>
      <c r="AQ19" s="50">
        <f t="shared" si="13"/>
        <v>0</v>
      </c>
      <c r="AR19" s="50">
        <f t="shared" si="13"/>
        <v>35.144757747065285</v>
      </c>
      <c r="AS19" s="50">
        <f t="shared" si="13"/>
        <v>59.779964366547915</v>
      </c>
      <c r="AT19" s="68">
        <f t="shared" si="13"/>
        <v>60.078864188380635</v>
      </c>
      <c r="AU19" s="50">
        <f t="shared" ref="AU19:BF19" si="14">SUM(AU16:AU18)</f>
        <v>65.44918615037102</v>
      </c>
      <c r="AV19" s="50">
        <f t="shared" si="14"/>
        <v>62.19638080681915</v>
      </c>
      <c r="AW19" s="50">
        <f t="shared" si="14"/>
        <v>61.837710289272763</v>
      </c>
      <c r="AX19" s="50">
        <f t="shared" si="14"/>
        <v>137.03529010378895</v>
      </c>
      <c r="AY19" s="50">
        <f t="shared" si="14"/>
        <v>62.720466554307905</v>
      </c>
      <c r="AZ19" s="50">
        <f t="shared" si="14"/>
        <v>-486.96593111292054</v>
      </c>
      <c r="BA19" s="50">
        <f t="shared" si="14"/>
        <v>60.599239231514844</v>
      </c>
      <c r="BB19" s="50">
        <f t="shared" si="14"/>
        <v>60.902235427672395</v>
      </c>
      <c r="BC19" s="50">
        <f t="shared" si="14"/>
        <v>61.206746604810803</v>
      </c>
      <c r="BD19" s="50">
        <f t="shared" si="14"/>
        <v>61.51278033783484</v>
      </c>
      <c r="BE19" s="50">
        <f t="shared" si="14"/>
        <v>61.820344239524047</v>
      </c>
      <c r="BF19" s="68">
        <f t="shared" si="14"/>
        <v>62.129445960721682</v>
      </c>
      <c r="BG19" s="50">
        <f t="shared" ref="BG19:BR19" si="15">SUM(BG16:BG18)</f>
        <v>66.813133983158309</v>
      </c>
      <c r="BH19" s="50">
        <f t="shared" si="15"/>
        <v>138.46621399986509</v>
      </c>
      <c r="BI19" s="50">
        <f t="shared" si="15"/>
        <v>63.468184907190221</v>
      </c>
      <c r="BJ19" s="50">
        <f t="shared" si="15"/>
        <v>63.670465804613968</v>
      </c>
      <c r="BK19" s="50">
        <f t="shared" si="15"/>
        <v>63.988818133636869</v>
      </c>
      <c r="BL19" s="50">
        <f t="shared" si="15"/>
        <v>64.308762224305156</v>
      </c>
      <c r="BM19" s="50">
        <f t="shared" si="15"/>
        <v>64.630306035426656</v>
      </c>
      <c r="BN19" s="50">
        <f t="shared" si="15"/>
        <v>64.953457565603912</v>
      </c>
      <c r="BO19" s="50">
        <f t="shared" si="15"/>
        <v>65.278224853431766</v>
      </c>
      <c r="BP19" s="50">
        <f t="shared" si="15"/>
        <v>65.604615977699041</v>
      </c>
      <c r="BQ19" s="50">
        <f t="shared" si="15"/>
        <v>65.932639057587494</v>
      </c>
      <c r="BR19" s="68">
        <f t="shared" si="15"/>
        <v>66.262302252875315</v>
      </c>
      <c r="BS19" s="50"/>
      <c r="BT19" s="50"/>
      <c r="BU19" s="50"/>
    </row>
    <row r="20" spans="1:74" s="46" customFormat="1" x14ac:dyDescent="0.25">
      <c r="B20" s="52" t="str">
        <f>Balance!B33</f>
        <v>Preferred Stock</v>
      </c>
      <c r="C20" s="298"/>
      <c r="D20" s="298"/>
      <c r="E20" s="53">
        <f t="shared" si="6"/>
        <v>200</v>
      </c>
      <c r="F20" s="53">
        <f t="shared" si="7"/>
        <v>150</v>
      </c>
      <c r="G20" s="53">
        <f t="shared" si="8"/>
        <v>0</v>
      </c>
      <c r="H20" s="53">
        <f t="shared" si="9"/>
        <v>150</v>
      </c>
      <c r="I20" s="53">
        <f t="shared" si="10"/>
        <v>0</v>
      </c>
      <c r="J20" s="299"/>
      <c r="K20" s="236">
        <f>Balance!K33-Balance!D33</f>
        <v>100</v>
      </c>
      <c r="L20" s="237">
        <f>Balance!L33-Balance!K33</f>
        <v>0</v>
      </c>
      <c r="M20" s="237">
        <f>Balance!M33-Balance!L33</f>
        <v>0</v>
      </c>
      <c r="N20" s="237">
        <f>Balance!N33-Balance!M33</f>
        <v>0</v>
      </c>
      <c r="O20" s="237">
        <f>Balance!O33-Balance!N33</f>
        <v>0</v>
      </c>
      <c r="P20" s="237">
        <f>Balance!P33-Balance!O33</f>
        <v>100</v>
      </c>
      <c r="Q20" s="237">
        <f>Balance!Q33-Balance!P33</f>
        <v>0</v>
      </c>
      <c r="R20" s="237">
        <f>Balance!R33-Balance!Q33</f>
        <v>0</v>
      </c>
      <c r="S20" s="237">
        <f>Balance!S33-Balance!R33</f>
        <v>0</v>
      </c>
      <c r="T20" s="237">
        <f>Balance!T33-Balance!S33</f>
        <v>0</v>
      </c>
      <c r="U20" s="237">
        <f>Balance!U33-Balance!T33</f>
        <v>0</v>
      </c>
      <c r="V20" s="288">
        <f>Balance!V33-Balance!U33</f>
        <v>0</v>
      </c>
      <c r="W20" s="236">
        <f>Balance!W33-Balance!E33</f>
        <v>0</v>
      </c>
      <c r="X20" s="237">
        <f>Balance!X33-Balance!W33</f>
        <v>0</v>
      </c>
      <c r="Y20" s="237">
        <f>Balance!Y33-Balance!X33</f>
        <v>0</v>
      </c>
      <c r="Z20" s="237">
        <f>Balance!Z33-Balance!Y33</f>
        <v>0</v>
      </c>
      <c r="AA20" s="237">
        <f>Balance!AA33-Balance!Z33</f>
        <v>0</v>
      </c>
      <c r="AB20" s="237">
        <f>Balance!AB33-Balance!AA33</f>
        <v>0</v>
      </c>
      <c r="AC20" s="237">
        <f>Balance!AC33-Balance!AB33</f>
        <v>0</v>
      </c>
      <c r="AD20" s="237">
        <f>Balance!AD33-Balance!AC33</f>
        <v>0</v>
      </c>
      <c r="AE20" s="237">
        <f>Balance!AE33-Balance!AD33</f>
        <v>0</v>
      </c>
      <c r="AF20" s="237">
        <f>Balance!AF33-Balance!AE33</f>
        <v>0</v>
      </c>
      <c r="AG20" s="237">
        <f>Balance!AG33-Balance!AF33</f>
        <v>0</v>
      </c>
      <c r="AH20" s="288">
        <f>Balance!AH33-Balance!AG33</f>
        <v>150</v>
      </c>
      <c r="AI20" s="236">
        <f>Balance!AI33-Balance!F33</f>
        <v>0</v>
      </c>
      <c r="AJ20" s="237">
        <f>Balance!AJ33-Balance!AI33</f>
        <v>0</v>
      </c>
      <c r="AK20" s="237">
        <f>Balance!AK33-Balance!AJ33</f>
        <v>0</v>
      </c>
      <c r="AL20" s="237">
        <f>Balance!AL33-Balance!AK33</f>
        <v>0</v>
      </c>
      <c r="AM20" s="237">
        <f>Balance!AM33-Balance!AL33</f>
        <v>0</v>
      </c>
      <c r="AN20" s="237">
        <f>Balance!AN33-Balance!AM33</f>
        <v>0</v>
      </c>
      <c r="AO20" s="237">
        <f>Balance!AO33-Balance!AN33</f>
        <v>0</v>
      </c>
      <c r="AP20" s="237">
        <f>Balance!AP33-Balance!AO33</f>
        <v>0</v>
      </c>
      <c r="AQ20" s="237">
        <f>Balance!AQ33-Balance!AP33</f>
        <v>0</v>
      </c>
      <c r="AR20" s="237">
        <f>Balance!AR33-Balance!AQ33</f>
        <v>0</v>
      </c>
      <c r="AS20" s="237">
        <f>Balance!AS33-Balance!AR33</f>
        <v>0</v>
      </c>
      <c r="AT20" s="288">
        <f>Balance!AT33-Balance!AS33</f>
        <v>0</v>
      </c>
      <c r="AU20" s="236">
        <f>Balance!AU33-Balance!G33</f>
        <v>0</v>
      </c>
      <c r="AV20" s="237">
        <f>Balance!AV33-Balance!AU33</f>
        <v>0</v>
      </c>
      <c r="AW20" s="237">
        <f>Balance!AW33-Balance!AV33</f>
        <v>0</v>
      </c>
      <c r="AX20" s="237">
        <f>Balance!AX33-Balance!AW33</f>
        <v>0</v>
      </c>
      <c r="AY20" s="237">
        <f>Balance!AY33-Balance!AX33</f>
        <v>0</v>
      </c>
      <c r="AZ20" s="237">
        <f>Balance!AZ33-Balance!AY33</f>
        <v>150</v>
      </c>
      <c r="BA20" s="237">
        <f>Balance!BA33-Balance!AZ33</f>
        <v>0</v>
      </c>
      <c r="BB20" s="237">
        <f>Balance!BB33-Balance!BA33</f>
        <v>0</v>
      </c>
      <c r="BC20" s="237">
        <f>Balance!BC33-Balance!BB33</f>
        <v>0</v>
      </c>
      <c r="BD20" s="237">
        <f>Balance!BD33-Balance!BC33</f>
        <v>0</v>
      </c>
      <c r="BE20" s="237">
        <f>Balance!BE33-Balance!BD33</f>
        <v>0</v>
      </c>
      <c r="BF20" s="288">
        <f>Balance!BF33-Balance!BE33</f>
        <v>0</v>
      </c>
      <c r="BG20" s="236">
        <f>Balance!BG33-Balance!H33</f>
        <v>0</v>
      </c>
      <c r="BH20" s="237">
        <f>Balance!BH33-Balance!BG33</f>
        <v>0</v>
      </c>
      <c r="BI20" s="237">
        <f>Balance!BI33-Balance!BH33</f>
        <v>0</v>
      </c>
      <c r="BJ20" s="237">
        <f>Balance!BJ33-Balance!BI33</f>
        <v>0</v>
      </c>
      <c r="BK20" s="237">
        <f>Balance!BK33-Balance!BJ33</f>
        <v>0</v>
      </c>
      <c r="BL20" s="237">
        <f>Balance!BL33-Balance!BK33</f>
        <v>0</v>
      </c>
      <c r="BM20" s="237">
        <f>Balance!BM33-Balance!BL33</f>
        <v>0</v>
      </c>
      <c r="BN20" s="237">
        <f>Balance!BN33-Balance!BM33</f>
        <v>0</v>
      </c>
      <c r="BO20" s="237">
        <f>Balance!BO33-Balance!BN33</f>
        <v>0</v>
      </c>
      <c r="BP20" s="237">
        <f>Balance!BP33-Balance!BO33</f>
        <v>0</v>
      </c>
      <c r="BQ20" s="237">
        <f>Balance!BQ33-Balance!BP33</f>
        <v>0</v>
      </c>
      <c r="BR20" s="288">
        <f>Balance!BR33-Balance!BQ33</f>
        <v>0</v>
      </c>
      <c r="BT20" s="50"/>
      <c r="BU20" s="50"/>
    </row>
    <row r="21" spans="1:74" s="46" customFormat="1" x14ac:dyDescent="0.25">
      <c r="B21" s="58" t="str">
        <f>Balance!B34</f>
        <v>Common Stock</v>
      </c>
      <c r="E21" s="59">
        <f t="shared" si="6"/>
        <v>400</v>
      </c>
      <c r="F21" s="59">
        <f t="shared" si="7"/>
        <v>300</v>
      </c>
      <c r="G21" s="59">
        <f t="shared" si="8"/>
        <v>0</v>
      </c>
      <c r="H21" s="59">
        <f t="shared" si="9"/>
        <v>400</v>
      </c>
      <c r="I21" s="59">
        <f t="shared" si="10"/>
        <v>0</v>
      </c>
      <c r="J21" s="48"/>
      <c r="K21" s="244">
        <f>Balance!K34-Balance!D34</f>
        <v>150</v>
      </c>
      <c r="L21" s="245">
        <f>Balance!L34-Balance!K34</f>
        <v>0</v>
      </c>
      <c r="M21" s="245">
        <f>Balance!M34-Balance!L34</f>
        <v>0</v>
      </c>
      <c r="N21" s="245">
        <f>Balance!N34-Balance!M34</f>
        <v>0</v>
      </c>
      <c r="O21" s="245">
        <f>Balance!O34-Balance!N34</f>
        <v>0</v>
      </c>
      <c r="P21" s="245">
        <f>Balance!P34-Balance!O34</f>
        <v>250</v>
      </c>
      <c r="Q21" s="245">
        <f>Balance!Q34-Balance!P34</f>
        <v>0</v>
      </c>
      <c r="R21" s="245">
        <f>Balance!R34-Balance!Q34</f>
        <v>0</v>
      </c>
      <c r="S21" s="245">
        <f>Balance!S34-Balance!R34</f>
        <v>0</v>
      </c>
      <c r="T21" s="245">
        <f>Balance!T34-Balance!S34</f>
        <v>0</v>
      </c>
      <c r="U21" s="245">
        <f>Balance!U34-Balance!T34</f>
        <v>0</v>
      </c>
      <c r="V21" s="289">
        <f>Balance!V34-Balance!U34</f>
        <v>0</v>
      </c>
      <c r="W21" s="244">
        <f>Balance!W34-Balance!E34</f>
        <v>0</v>
      </c>
      <c r="X21" s="245">
        <f>Balance!X34-Balance!W34</f>
        <v>0</v>
      </c>
      <c r="Y21" s="245">
        <f>Balance!Y34-Balance!X34</f>
        <v>0</v>
      </c>
      <c r="Z21" s="245">
        <f>Balance!Z34-Balance!Y34</f>
        <v>0</v>
      </c>
      <c r="AA21" s="245">
        <f>Balance!AA34-Balance!Z34</f>
        <v>0</v>
      </c>
      <c r="AB21" s="245">
        <f>Balance!AB34-Balance!AA34</f>
        <v>0</v>
      </c>
      <c r="AC21" s="245">
        <f>Balance!AC34-Balance!AB34</f>
        <v>0</v>
      </c>
      <c r="AD21" s="245">
        <f>Balance!AD34-Balance!AC34</f>
        <v>0</v>
      </c>
      <c r="AE21" s="245">
        <f>Balance!AE34-Balance!AD34</f>
        <v>0</v>
      </c>
      <c r="AF21" s="245">
        <f>Balance!AF34-Balance!AE34</f>
        <v>0</v>
      </c>
      <c r="AG21" s="245">
        <f>Balance!AG34-Balance!AF34</f>
        <v>0</v>
      </c>
      <c r="AH21" s="289">
        <f>Balance!AH34-Balance!AG34</f>
        <v>300</v>
      </c>
      <c r="AI21" s="244">
        <f>Balance!AI34-Balance!F34</f>
        <v>0</v>
      </c>
      <c r="AJ21" s="245">
        <f>Balance!AJ34-Balance!AI34</f>
        <v>0</v>
      </c>
      <c r="AK21" s="245">
        <f>Balance!AK34-Balance!AJ34</f>
        <v>0</v>
      </c>
      <c r="AL21" s="245">
        <f>Balance!AL34-Balance!AK34</f>
        <v>0</v>
      </c>
      <c r="AM21" s="245">
        <f>Balance!AM34-Balance!AL34</f>
        <v>0</v>
      </c>
      <c r="AN21" s="245">
        <f>Balance!AN34-Balance!AM34</f>
        <v>0</v>
      </c>
      <c r="AO21" s="245">
        <f>Balance!AO34-Balance!AN34</f>
        <v>0</v>
      </c>
      <c r="AP21" s="245">
        <f>Balance!AP34-Balance!AO34</f>
        <v>0</v>
      </c>
      <c r="AQ21" s="245">
        <f>Balance!AQ34-Balance!AP34</f>
        <v>0</v>
      </c>
      <c r="AR21" s="245">
        <f>Balance!AR34-Balance!AQ34</f>
        <v>0</v>
      </c>
      <c r="AS21" s="245">
        <f>Balance!AS34-Balance!AR34</f>
        <v>0</v>
      </c>
      <c r="AT21" s="289">
        <f>Balance!AT34-Balance!AS34</f>
        <v>0</v>
      </c>
      <c r="AU21" s="244">
        <f>Balance!AU34-Balance!G34</f>
        <v>0</v>
      </c>
      <c r="AV21" s="245">
        <f>Balance!AV34-Balance!AU34</f>
        <v>0</v>
      </c>
      <c r="AW21" s="245">
        <f>Balance!AW34-Balance!AV34</f>
        <v>0</v>
      </c>
      <c r="AX21" s="245">
        <f>Balance!AX34-Balance!AW34</f>
        <v>0</v>
      </c>
      <c r="AY21" s="245">
        <f>Balance!AY34-Balance!AX34</f>
        <v>0</v>
      </c>
      <c r="AZ21" s="245">
        <f>Balance!AZ34-Balance!AY34</f>
        <v>400</v>
      </c>
      <c r="BA21" s="245">
        <f>Balance!BA34-Balance!AZ34</f>
        <v>0</v>
      </c>
      <c r="BB21" s="245">
        <f>Balance!BB34-Balance!BA34</f>
        <v>0</v>
      </c>
      <c r="BC21" s="245">
        <f>Balance!BC34-Balance!BB34</f>
        <v>0</v>
      </c>
      <c r="BD21" s="245">
        <f>Balance!BD34-Balance!BC34</f>
        <v>0</v>
      </c>
      <c r="BE21" s="245">
        <f>Balance!BE34-Balance!BD34</f>
        <v>0</v>
      </c>
      <c r="BF21" s="289">
        <f>Balance!BF34-Balance!BE34</f>
        <v>0</v>
      </c>
      <c r="BG21" s="244">
        <f>Balance!BG34-Balance!H34</f>
        <v>0</v>
      </c>
      <c r="BH21" s="245">
        <f>Balance!BH34-Balance!BG34</f>
        <v>0</v>
      </c>
      <c r="BI21" s="245">
        <f>Balance!BI34-Balance!BH34</f>
        <v>0</v>
      </c>
      <c r="BJ21" s="245">
        <f>Balance!BJ34-Balance!BI34</f>
        <v>0</v>
      </c>
      <c r="BK21" s="245">
        <f>Balance!BK34-Balance!BJ34</f>
        <v>0</v>
      </c>
      <c r="BL21" s="245">
        <f>Balance!BL34-Balance!BK34</f>
        <v>0</v>
      </c>
      <c r="BM21" s="245">
        <f>Balance!BM34-Balance!BL34</f>
        <v>0</v>
      </c>
      <c r="BN21" s="245">
        <f>Balance!BN34-Balance!BM34</f>
        <v>0</v>
      </c>
      <c r="BO21" s="245">
        <f>Balance!BO34-Balance!BN34</f>
        <v>0</v>
      </c>
      <c r="BP21" s="245">
        <f>Balance!BP34-Balance!BO34</f>
        <v>0</v>
      </c>
      <c r="BQ21" s="245">
        <f>Balance!BQ34-Balance!BP34</f>
        <v>0</v>
      </c>
      <c r="BR21" s="289">
        <f>Balance!BR34-Balance!BQ34</f>
        <v>0</v>
      </c>
      <c r="BT21" s="50"/>
      <c r="BU21" s="50"/>
    </row>
    <row r="22" spans="1:74" s="46" customFormat="1" x14ac:dyDescent="0.25">
      <c r="B22" s="63" t="s">
        <v>31</v>
      </c>
      <c r="C22" s="50"/>
      <c r="D22" s="50"/>
      <c r="E22" s="64">
        <f t="shared" si="6"/>
        <v>-25</v>
      </c>
      <c r="F22" s="64">
        <f t="shared" si="7"/>
        <v>-50</v>
      </c>
      <c r="G22" s="64">
        <f t="shared" si="8"/>
        <v>-50</v>
      </c>
      <c r="H22" s="64">
        <f t="shared" si="9"/>
        <v>-75</v>
      </c>
      <c r="I22" s="64">
        <f t="shared" si="10"/>
        <v>-75</v>
      </c>
      <c r="J22" s="47"/>
      <c r="K22" s="251">
        <f>-Income!K75</f>
        <v>0</v>
      </c>
      <c r="L22" s="252">
        <f>-Income!L75</f>
        <v>0</v>
      </c>
      <c r="M22" s="252">
        <f>-Income!M75</f>
        <v>0</v>
      </c>
      <c r="N22" s="252">
        <f>-Income!N75</f>
        <v>0</v>
      </c>
      <c r="O22" s="252">
        <f>-Income!O75</f>
        <v>0</v>
      </c>
      <c r="P22" s="252">
        <f>-Income!P75</f>
        <v>0</v>
      </c>
      <c r="Q22" s="252">
        <f>-Income!Q75</f>
        <v>0</v>
      </c>
      <c r="R22" s="252">
        <f>-Income!R75</f>
        <v>0</v>
      </c>
      <c r="S22" s="252">
        <f>-Income!S75</f>
        <v>0</v>
      </c>
      <c r="T22" s="252">
        <f>-Income!T75</f>
        <v>-25</v>
      </c>
      <c r="U22" s="252">
        <f>-Income!U75</f>
        <v>0</v>
      </c>
      <c r="V22" s="292">
        <f>-Income!V75</f>
        <v>0</v>
      </c>
      <c r="W22" s="251">
        <f>-Income!W75</f>
        <v>0</v>
      </c>
      <c r="X22" s="252">
        <f>-Income!X75</f>
        <v>0</v>
      </c>
      <c r="Y22" s="252">
        <f>-Income!Y75</f>
        <v>0</v>
      </c>
      <c r="Z22" s="252">
        <f>-Income!Z75</f>
        <v>0</v>
      </c>
      <c r="AA22" s="252">
        <f>-Income!AA75</f>
        <v>0</v>
      </c>
      <c r="AB22" s="252">
        <f>-Income!AB75</f>
        <v>0</v>
      </c>
      <c r="AC22" s="252">
        <f>-Income!AC75</f>
        <v>0</v>
      </c>
      <c r="AD22" s="252">
        <f>-Income!AD75</f>
        <v>-50</v>
      </c>
      <c r="AE22" s="252">
        <f>-Income!AE75</f>
        <v>0</v>
      </c>
      <c r="AF22" s="252">
        <f>-Income!AF75</f>
        <v>0</v>
      </c>
      <c r="AG22" s="252">
        <f>-Income!AG75</f>
        <v>0</v>
      </c>
      <c r="AH22" s="292">
        <f>-Income!AH75</f>
        <v>0</v>
      </c>
      <c r="AI22" s="251">
        <f>-Income!AI75</f>
        <v>0</v>
      </c>
      <c r="AJ22" s="252">
        <f>-Income!AJ75</f>
        <v>0</v>
      </c>
      <c r="AK22" s="252">
        <f>-Income!AK75</f>
        <v>0</v>
      </c>
      <c r="AL22" s="252">
        <f>-Income!AL75</f>
        <v>0</v>
      </c>
      <c r="AM22" s="252">
        <f>-Income!AM75</f>
        <v>0</v>
      </c>
      <c r="AN22" s="252">
        <f>-Income!AN75</f>
        <v>-50</v>
      </c>
      <c r="AO22" s="252">
        <f>-Income!AO75</f>
        <v>0</v>
      </c>
      <c r="AP22" s="252">
        <f>-Income!AP75</f>
        <v>0</v>
      </c>
      <c r="AQ22" s="252">
        <f>-Income!AQ75</f>
        <v>0</v>
      </c>
      <c r="AR22" s="252">
        <f>-Income!AR75</f>
        <v>0</v>
      </c>
      <c r="AS22" s="252">
        <f>-Income!AS75</f>
        <v>0</v>
      </c>
      <c r="AT22" s="292">
        <f>-Income!AT75</f>
        <v>0</v>
      </c>
      <c r="AU22" s="251">
        <f>-Income!AU75</f>
        <v>0</v>
      </c>
      <c r="AV22" s="252">
        <f>-Income!AV75</f>
        <v>0</v>
      </c>
      <c r="AW22" s="252">
        <f>-Income!AW75</f>
        <v>0</v>
      </c>
      <c r="AX22" s="252">
        <f>-Income!AX75</f>
        <v>-75</v>
      </c>
      <c r="AY22" s="252">
        <f>-Income!AY75</f>
        <v>0</v>
      </c>
      <c r="AZ22" s="252">
        <f>-Income!AZ75</f>
        <v>0</v>
      </c>
      <c r="BA22" s="252">
        <f>-Income!BA75</f>
        <v>0</v>
      </c>
      <c r="BB22" s="252">
        <f>-Income!BB75</f>
        <v>0</v>
      </c>
      <c r="BC22" s="252">
        <f>-Income!BC75</f>
        <v>0</v>
      </c>
      <c r="BD22" s="252">
        <f>-Income!BD75</f>
        <v>0</v>
      </c>
      <c r="BE22" s="252">
        <f>-Income!BE75</f>
        <v>0</v>
      </c>
      <c r="BF22" s="292">
        <f>-Income!BF75</f>
        <v>0</v>
      </c>
      <c r="BG22" s="251">
        <f>-Income!BG75</f>
        <v>0</v>
      </c>
      <c r="BH22" s="252">
        <f>-Income!BH75</f>
        <v>-75</v>
      </c>
      <c r="BI22" s="252">
        <f>-Income!BI75</f>
        <v>0</v>
      </c>
      <c r="BJ22" s="252">
        <f>-Income!BJ75</f>
        <v>0</v>
      </c>
      <c r="BK22" s="252">
        <f>-Income!BK75</f>
        <v>0</v>
      </c>
      <c r="BL22" s="252">
        <f>-Income!BL75</f>
        <v>0</v>
      </c>
      <c r="BM22" s="252">
        <f>-Income!BM75</f>
        <v>0</v>
      </c>
      <c r="BN22" s="252">
        <f>-Income!BN75</f>
        <v>0</v>
      </c>
      <c r="BO22" s="252">
        <f>-Income!BO75</f>
        <v>0</v>
      </c>
      <c r="BP22" s="252">
        <f>-Income!BP75</f>
        <v>0</v>
      </c>
      <c r="BQ22" s="252">
        <f>-Income!BQ75</f>
        <v>0</v>
      </c>
      <c r="BR22" s="292">
        <f>-Income!BR75</f>
        <v>0</v>
      </c>
      <c r="BT22" s="50"/>
      <c r="BU22" s="50"/>
    </row>
    <row r="23" spans="1:74" s="46" customFormat="1" x14ac:dyDescent="0.25">
      <c r="B23" s="98" t="s">
        <v>48</v>
      </c>
      <c r="C23" s="81"/>
      <c r="D23" s="81"/>
      <c r="E23" s="68">
        <f>SUM(E20:E22)</f>
        <v>575</v>
      </c>
      <c r="F23" s="68">
        <f>SUM(F20:F22)</f>
        <v>400</v>
      </c>
      <c r="G23" s="68">
        <f>SUM(G20:G22)</f>
        <v>-50</v>
      </c>
      <c r="H23" s="68">
        <f>SUM(H20:H22)</f>
        <v>475</v>
      </c>
      <c r="I23" s="68">
        <f>SUM(I20:I22)</f>
        <v>-75</v>
      </c>
      <c r="J23" s="81"/>
      <c r="K23" s="50">
        <f t="shared" ref="K23:AN23" si="16">SUM(K20:K22)</f>
        <v>250</v>
      </c>
      <c r="L23" s="50">
        <f t="shared" si="16"/>
        <v>0</v>
      </c>
      <c r="M23" s="50">
        <f t="shared" si="16"/>
        <v>0</v>
      </c>
      <c r="N23" s="50">
        <f t="shared" si="16"/>
        <v>0</v>
      </c>
      <c r="O23" s="50">
        <f t="shared" si="16"/>
        <v>0</v>
      </c>
      <c r="P23" s="50">
        <f t="shared" si="16"/>
        <v>350</v>
      </c>
      <c r="Q23" s="50">
        <f t="shared" si="16"/>
        <v>0</v>
      </c>
      <c r="R23" s="50">
        <f t="shared" si="16"/>
        <v>0</v>
      </c>
      <c r="S23" s="50">
        <f t="shared" si="16"/>
        <v>0</v>
      </c>
      <c r="T23" s="50">
        <f t="shared" si="16"/>
        <v>-25</v>
      </c>
      <c r="U23" s="50">
        <f t="shared" si="16"/>
        <v>0</v>
      </c>
      <c r="V23" s="68">
        <f t="shared" si="16"/>
        <v>0</v>
      </c>
      <c r="W23" s="50">
        <f t="shared" si="16"/>
        <v>0</v>
      </c>
      <c r="X23" s="50">
        <f t="shared" si="16"/>
        <v>0</v>
      </c>
      <c r="Y23" s="50">
        <f t="shared" si="16"/>
        <v>0</v>
      </c>
      <c r="Z23" s="50">
        <f t="shared" si="16"/>
        <v>0</v>
      </c>
      <c r="AA23" s="50">
        <f t="shared" si="16"/>
        <v>0</v>
      </c>
      <c r="AB23" s="50">
        <f t="shared" si="16"/>
        <v>0</v>
      </c>
      <c r="AC23" s="50">
        <f t="shared" si="16"/>
        <v>0</v>
      </c>
      <c r="AD23" s="50">
        <f t="shared" si="16"/>
        <v>-50</v>
      </c>
      <c r="AE23" s="50">
        <f t="shared" si="16"/>
        <v>0</v>
      </c>
      <c r="AF23" s="50">
        <f t="shared" si="16"/>
        <v>0</v>
      </c>
      <c r="AG23" s="50">
        <f t="shared" si="16"/>
        <v>0</v>
      </c>
      <c r="AH23" s="68">
        <f t="shared" si="16"/>
        <v>450</v>
      </c>
      <c r="AI23" s="50">
        <f t="shared" si="16"/>
        <v>0</v>
      </c>
      <c r="AJ23" s="50">
        <f t="shared" si="16"/>
        <v>0</v>
      </c>
      <c r="AK23" s="50">
        <f t="shared" si="16"/>
        <v>0</v>
      </c>
      <c r="AL23" s="50">
        <f t="shared" si="16"/>
        <v>0</v>
      </c>
      <c r="AM23" s="50">
        <f t="shared" si="16"/>
        <v>0</v>
      </c>
      <c r="AN23" s="50">
        <f t="shared" si="16"/>
        <v>-50</v>
      </c>
      <c r="AO23" s="50">
        <f t="shared" ref="AO23:BR23" si="17">SUM(AO20:AO22)</f>
        <v>0</v>
      </c>
      <c r="AP23" s="50">
        <f t="shared" si="17"/>
        <v>0</v>
      </c>
      <c r="AQ23" s="50">
        <f t="shared" si="17"/>
        <v>0</v>
      </c>
      <c r="AR23" s="50">
        <f t="shared" si="17"/>
        <v>0</v>
      </c>
      <c r="AS23" s="50">
        <f t="shared" si="17"/>
        <v>0</v>
      </c>
      <c r="AT23" s="68">
        <f t="shared" si="17"/>
        <v>0</v>
      </c>
      <c r="AU23" s="50">
        <f t="shared" si="17"/>
        <v>0</v>
      </c>
      <c r="AV23" s="50">
        <f t="shared" si="17"/>
        <v>0</v>
      </c>
      <c r="AW23" s="50">
        <f t="shared" si="17"/>
        <v>0</v>
      </c>
      <c r="AX23" s="50">
        <f t="shared" si="17"/>
        <v>-75</v>
      </c>
      <c r="AY23" s="50">
        <f t="shared" si="17"/>
        <v>0</v>
      </c>
      <c r="AZ23" s="50">
        <f t="shared" si="17"/>
        <v>550</v>
      </c>
      <c r="BA23" s="50">
        <f t="shared" si="17"/>
        <v>0</v>
      </c>
      <c r="BB23" s="50">
        <f t="shared" si="17"/>
        <v>0</v>
      </c>
      <c r="BC23" s="50">
        <f t="shared" si="17"/>
        <v>0</v>
      </c>
      <c r="BD23" s="50">
        <f t="shared" si="17"/>
        <v>0</v>
      </c>
      <c r="BE23" s="50">
        <f t="shared" si="17"/>
        <v>0</v>
      </c>
      <c r="BF23" s="68">
        <f t="shared" si="17"/>
        <v>0</v>
      </c>
      <c r="BG23" s="50">
        <f t="shared" si="17"/>
        <v>0</v>
      </c>
      <c r="BH23" s="50">
        <f t="shared" si="17"/>
        <v>-75</v>
      </c>
      <c r="BI23" s="50">
        <f t="shared" si="17"/>
        <v>0</v>
      </c>
      <c r="BJ23" s="50">
        <f t="shared" si="17"/>
        <v>0</v>
      </c>
      <c r="BK23" s="50">
        <f t="shared" si="17"/>
        <v>0</v>
      </c>
      <c r="BL23" s="50">
        <f t="shared" si="17"/>
        <v>0</v>
      </c>
      <c r="BM23" s="50">
        <f t="shared" si="17"/>
        <v>0</v>
      </c>
      <c r="BN23" s="50">
        <f t="shared" si="17"/>
        <v>0</v>
      </c>
      <c r="BO23" s="50">
        <f t="shared" si="17"/>
        <v>0</v>
      </c>
      <c r="BP23" s="50">
        <f t="shared" si="17"/>
        <v>0</v>
      </c>
      <c r="BQ23" s="50">
        <f t="shared" si="17"/>
        <v>0</v>
      </c>
      <c r="BR23" s="68">
        <f t="shared" si="17"/>
        <v>0</v>
      </c>
      <c r="BT23" s="50"/>
      <c r="BU23" s="50"/>
    </row>
    <row r="24" spans="1:74" s="46" customFormat="1" x14ac:dyDescent="0.25">
      <c r="B24" s="68" t="s">
        <v>34</v>
      </c>
      <c r="C24" s="81"/>
      <c r="D24" s="81"/>
      <c r="E24" s="68">
        <f>SUM(K24:V24)</f>
        <v>1725</v>
      </c>
      <c r="F24" s="68">
        <f>SUM(W24:AH24)</f>
        <v>400</v>
      </c>
      <c r="G24" s="68">
        <f>G19+G23</f>
        <v>605.00358630199389</v>
      </c>
      <c r="H24" s="68">
        <f>H19+H23</f>
        <v>745.44389459371791</v>
      </c>
      <c r="I24" s="68">
        <f>I19+I23</f>
        <v>778.3771247953938</v>
      </c>
      <c r="J24" s="81"/>
      <c r="K24" s="50">
        <f>K19+K23</f>
        <v>900</v>
      </c>
      <c r="L24" s="50">
        <f t="shared" ref="L24:V24" si="18">L19+L23</f>
        <v>0</v>
      </c>
      <c r="M24" s="50">
        <f t="shared" si="18"/>
        <v>0</v>
      </c>
      <c r="N24" s="50">
        <f t="shared" si="18"/>
        <v>0</v>
      </c>
      <c r="O24" s="50">
        <f t="shared" si="18"/>
        <v>0</v>
      </c>
      <c r="P24" s="50">
        <f t="shared" si="18"/>
        <v>350</v>
      </c>
      <c r="Q24" s="50">
        <f t="shared" si="18"/>
        <v>0</v>
      </c>
      <c r="R24" s="50">
        <f t="shared" si="18"/>
        <v>0</v>
      </c>
      <c r="S24" s="50">
        <f t="shared" si="18"/>
        <v>0</v>
      </c>
      <c r="T24" s="50">
        <f t="shared" si="18"/>
        <v>-25</v>
      </c>
      <c r="U24" s="50">
        <f t="shared" si="18"/>
        <v>27.808333333334247</v>
      </c>
      <c r="V24" s="68">
        <f t="shared" si="18"/>
        <v>472.19166666666575</v>
      </c>
      <c r="W24" s="50">
        <f t="shared" ref="W24:AH24" si="19">W19+W23</f>
        <v>0</v>
      </c>
      <c r="X24" s="50">
        <f t="shared" si="19"/>
        <v>0</v>
      </c>
      <c r="Y24" s="50">
        <f t="shared" si="19"/>
        <v>0</v>
      </c>
      <c r="Z24" s="50">
        <f t="shared" si="19"/>
        <v>0</v>
      </c>
      <c r="AA24" s="50">
        <f t="shared" si="19"/>
        <v>0</v>
      </c>
      <c r="AB24" s="50">
        <f t="shared" si="19"/>
        <v>0</v>
      </c>
      <c r="AC24" s="50">
        <f t="shared" si="19"/>
        <v>3.8908687500015162</v>
      </c>
      <c r="AD24" s="50">
        <f t="shared" si="19"/>
        <v>56.010758510416736</v>
      </c>
      <c r="AE24" s="50">
        <f t="shared" si="19"/>
        <v>57.874145636302103</v>
      </c>
      <c r="AF24" s="50">
        <f t="shared" si="19"/>
        <v>58.163516364483655</v>
      </c>
      <c r="AG24" s="50">
        <f t="shared" si="19"/>
        <v>58.454333946306065</v>
      </c>
      <c r="AH24" s="68">
        <f t="shared" si="19"/>
        <v>165.60637679248993</v>
      </c>
      <c r="AI24" s="50">
        <f t="shared" ref="AI24:BR24" si="20">AI19+AI23</f>
        <v>0</v>
      </c>
      <c r="AJ24" s="50">
        <f t="shared" si="20"/>
        <v>13.146607951959197</v>
      </c>
      <c r="AK24" s="50">
        <f t="shared" si="20"/>
        <v>57.928245978379664</v>
      </c>
      <c r="AL24" s="50">
        <f t="shared" si="20"/>
        <v>58.109614847464286</v>
      </c>
      <c r="AM24" s="50">
        <f t="shared" si="20"/>
        <v>58.60016292170161</v>
      </c>
      <c r="AN24" s="50">
        <f t="shared" si="20"/>
        <v>262.21536830049524</v>
      </c>
      <c r="AO24" s="50">
        <f t="shared" si="20"/>
        <v>0</v>
      </c>
      <c r="AP24" s="50">
        <f t="shared" si="20"/>
        <v>0</v>
      </c>
      <c r="AQ24" s="50">
        <f t="shared" si="20"/>
        <v>0</v>
      </c>
      <c r="AR24" s="50">
        <f t="shared" si="20"/>
        <v>35.144757747065285</v>
      </c>
      <c r="AS24" s="50">
        <f t="shared" si="20"/>
        <v>59.779964366547915</v>
      </c>
      <c r="AT24" s="68">
        <f t="shared" si="20"/>
        <v>60.078864188380635</v>
      </c>
      <c r="AU24" s="50">
        <f t="shared" si="20"/>
        <v>65.44918615037102</v>
      </c>
      <c r="AV24" s="50">
        <f t="shared" si="20"/>
        <v>62.19638080681915</v>
      </c>
      <c r="AW24" s="50">
        <f t="shared" si="20"/>
        <v>61.837710289272763</v>
      </c>
      <c r="AX24" s="50">
        <f t="shared" si="20"/>
        <v>62.035290103788952</v>
      </c>
      <c r="AY24" s="50">
        <f t="shared" si="20"/>
        <v>62.720466554307905</v>
      </c>
      <c r="AZ24" s="50">
        <f t="shared" si="20"/>
        <v>63.034068887079457</v>
      </c>
      <c r="BA24" s="50">
        <f t="shared" si="20"/>
        <v>60.599239231514844</v>
      </c>
      <c r="BB24" s="50">
        <f t="shared" si="20"/>
        <v>60.902235427672395</v>
      </c>
      <c r="BC24" s="50">
        <f t="shared" si="20"/>
        <v>61.206746604810803</v>
      </c>
      <c r="BD24" s="50">
        <f t="shared" si="20"/>
        <v>61.51278033783484</v>
      </c>
      <c r="BE24" s="50">
        <f t="shared" si="20"/>
        <v>61.820344239524047</v>
      </c>
      <c r="BF24" s="68">
        <f t="shared" si="20"/>
        <v>62.129445960721682</v>
      </c>
      <c r="BG24" s="50">
        <f t="shared" si="20"/>
        <v>66.813133983158309</v>
      </c>
      <c r="BH24" s="50">
        <f t="shared" si="20"/>
        <v>63.46621399986509</v>
      </c>
      <c r="BI24" s="50">
        <f t="shared" si="20"/>
        <v>63.468184907190221</v>
      </c>
      <c r="BJ24" s="50">
        <f t="shared" si="20"/>
        <v>63.670465804613968</v>
      </c>
      <c r="BK24" s="50">
        <f t="shared" si="20"/>
        <v>63.988818133636869</v>
      </c>
      <c r="BL24" s="50">
        <f t="shared" si="20"/>
        <v>64.308762224305156</v>
      </c>
      <c r="BM24" s="50">
        <f t="shared" si="20"/>
        <v>64.630306035426656</v>
      </c>
      <c r="BN24" s="50">
        <f t="shared" si="20"/>
        <v>64.953457565603912</v>
      </c>
      <c r="BO24" s="50">
        <f t="shared" si="20"/>
        <v>65.278224853431766</v>
      </c>
      <c r="BP24" s="50">
        <f t="shared" si="20"/>
        <v>65.604615977699041</v>
      </c>
      <c r="BQ24" s="50">
        <f t="shared" si="20"/>
        <v>65.932639057587494</v>
      </c>
      <c r="BR24" s="68">
        <f t="shared" si="20"/>
        <v>66.262302252875315</v>
      </c>
      <c r="BT24" s="50"/>
      <c r="BU24" s="50"/>
    </row>
    <row r="25" spans="1:74" s="46" customFormat="1" ht="6" customHeight="1" x14ac:dyDescent="0.25">
      <c r="E25" s="50"/>
      <c r="F25" s="50"/>
      <c r="G25" s="50"/>
      <c r="H25" s="50"/>
      <c r="I25" s="50"/>
      <c r="J25" s="48"/>
      <c r="V25" s="50"/>
      <c r="AH25" s="50"/>
      <c r="AT25" s="50"/>
      <c r="BF25" s="50"/>
      <c r="BR25" s="50"/>
      <c r="BT25" s="50"/>
      <c r="BU25" s="50"/>
      <c r="BV25" s="50"/>
    </row>
    <row r="26" spans="1:74" x14ac:dyDescent="0.25">
      <c r="A26" s="46"/>
      <c r="B26" s="68" t="s">
        <v>257</v>
      </c>
      <c r="E26" s="68">
        <f>SUM(E24,E14,E11)</f>
        <v>475.01095833333329</v>
      </c>
      <c r="F26" s="68">
        <f>SUM(F24,F14,F11)</f>
        <v>-268.15118715688016</v>
      </c>
      <c r="G26" s="68">
        <f>SUM(G24,G14,G11)</f>
        <v>-106.85977117645166</v>
      </c>
      <c r="H26" s="68">
        <f>SUM(H24,H14,H11)</f>
        <v>0</v>
      </c>
      <c r="I26" s="68">
        <f>SUM(I24,I14,I11)</f>
        <v>1.2505552149377763E-12</v>
      </c>
      <c r="K26" s="46">
        <f t="shared" ref="K26:AP26" si="21">SUM(K24,K14,K11)</f>
        <v>591.97499999999991</v>
      </c>
      <c r="L26" s="46">
        <f t="shared" si="21"/>
        <v>-85.191666666666777</v>
      </c>
      <c r="M26" s="46">
        <f t="shared" si="21"/>
        <v>-178.19166666666683</v>
      </c>
      <c r="N26" s="46">
        <f t="shared" si="21"/>
        <v>-49.024999999999977</v>
      </c>
      <c r="O26" s="46">
        <f t="shared" si="21"/>
        <v>-49.024999999999977</v>
      </c>
      <c r="P26" s="46">
        <f t="shared" si="21"/>
        <v>131.80833333333337</v>
      </c>
      <c r="Q26" s="46">
        <f t="shared" si="21"/>
        <v>-43.191666666666634</v>
      </c>
      <c r="R26" s="46">
        <f t="shared" si="21"/>
        <v>-47.191666666666634</v>
      </c>
      <c r="S26" s="46">
        <f t="shared" si="21"/>
        <v>-81.59166666666664</v>
      </c>
      <c r="T26" s="46">
        <f t="shared" si="21"/>
        <v>-71.591666666666669</v>
      </c>
      <c r="U26" s="46">
        <f t="shared" si="21"/>
        <v>-18.783333333332422</v>
      </c>
      <c r="V26" s="68">
        <f t="shared" si="21"/>
        <v>375.01095833333238</v>
      </c>
      <c r="W26" s="46">
        <f t="shared" si="21"/>
        <v>-54.113627083333427</v>
      </c>
      <c r="X26" s="46">
        <f t="shared" si="21"/>
        <v>-50.72663229166676</v>
      </c>
      <c r="Y26" s="46">
        <f t="shared" si="21"/>
        <v>-50.096351041666765</v>
      </c>
      <c r="Z26" s="46">
        <f t="shared" si="21"/>
        <v>-55.991304166666737</v>
      </c>
      <c r="AA26" s="46">
        <f t="shared" si="21"/>
        <v>-55.991304166666737</v>
      </c>
      <c r="AB26" s="46">
        <f t="shared" si="21"/>
        <v>-55.991304166666737</v>
      </c>
      <c r="AC26" s="46">
        <f t="shared" si="21"/>
        <v>-52.100435416665221</v>
      </c>
      <c r="AD26" s="46">
        <f t="shared" si="21"/>
        <v>0</v>
      </c>
      <c r="AE26" s="46">
        <f t="shared" si="21"/>
        <v>0</v>
      </c>
      <c r="AF26" s="46">
        <f t="shared" si="21"/>
        <v>0</v>
      </c>
      <c r="AG26" s="46">
        <f t="shared" si="21"/>
        <v>0</v>
      </c>
      <c r="AH26" s="68">
        <f t="shared" si="21"/>
        <v>106.85977117645233</v>
      </c>
      <c r="AI26" s="46">
        <f t="shared" si="21"/>
        <v>-61.494232024947991</v>
      </c>
      <c r="AJ26" s="46">
        <f t="shared" si="21"/>
        <v>-45.365539151504343</v>
      </c>
      <c r="AK26" s="46">
        <f t="shared" si="21"/>
        <v>0</v>
      </c>
      <c r="AL26" s="46">
        <f t="shared" si="21"/>
        <v>7.815970093361102E-14</v>
      </c>
      <c r="AM26" s="46">
        <f t="shared" si="21"/>
        <v>8.5265128291212022E-14</v>
      </c>
      <c r="AN26" s="46">
        <f t="shared" si="21"/>
        <v>202.0722045641852</v>
      </c>
      <c r="AO26" s="46">
        <f t="shared" si="21"/>
        <v>-59.204240577812506</v>
      </c>
      <c r="AP26" s="46">
        <f t="shared" si="21"/>
        <v>-59.204240577812506</v>
      </c>
      <c r="AQ26" s="46">
        <f t="shared" ref="AQ26:BR26" si="22">SUM(AQ24,AQ14,AQ11)</f>
        <v>-59.204240577812506</v>
      </c>
      <c r="AR26" s="46">
        <f t="shared" si="22"/>
        <v>-24.45948283074722</v>
      </c>
      <c r="AS26" s="46">
        <f t="shared" si="22"/>
        <v>8.5265128291212022E-14</v>
      </c>
      <c r="AT26" s="68">
        <f t="shared" si="22"/>
        <v>6.3948846218409017E-14</v>
      </c>
      <c r="AU26" s="46">
        <f t="shared" si="22"/>
        <v>0</v>
      </c>
      <c r="AV26" s="46">
        <f t="shared" si="22"/>
        <v>1.5631940186722204E-13</v>
      </c>
      <c r="AW26" s="46">
        <f t="shared" si="22"/>
        <v>0</v>
      </c>
      <c r="AX26" s="46">
        <f t="shared" si="22"/>
        <v>0</v>
      </c>
      <c r="AY26" s="46">
        <f t="shared" si="22"/>
        <v>0</v>
      </c>
      <c r="AZ26" s="46">
        <f t="shared" si="22"/>
        <v>0</v>
      </c>
      <c r="BA26" s="46">
        <f t="shared" si="22"/>
        <v>0</v>
      </c>
      <c r="BB26" s="46">
        <f t="shared" si="22"/>
        <v>0</v>
      </c>
      <c r="BC26" s="46">
        <f t="shared" si="22"/>
        <v>0</v>
      </c>
      <c r="BD26" s="46">
        <f t="shared" si="22"/>
        <v>0</v>
      </c>
      <c r="BE26" s="46">
        <f t="shared" si="22"/>
        <v>0</v>
      </c>
      <c r="BF26" s="68">
        <f t="shared" si="22"/>
        <v>0</v>
      </c>
      <c r="BG26" s="46">
        <f t="shared" si="22"/>
        <v>0</v>
      </c>
      <c r="BH26" s="46">
        <f t="shared" si="22"/>
        <v>0</v>
      </c>
      <c r="BI26" s="46">
        <f t="shared" si="22"/>
        <v>0</v>
      </c>
      <c r="BJ26" s="46">
        <f t="shared" si="22"/>
        <v>2.1316282072803006E-13</v>
      </c>
      <c r="BK26" s="46">
        <f t="shared" si="22"/>
        <v>0</v>
      </c>
      <c r="BL26" s="46">
        <f t="shared" si="22"/>
        <v>1.4210854715202004E-13</v>
      </c>
      <c r="BM26" s="46">
        <f t="shared" si="22"/>
        <v>1.1368683772161603E-13</v>
      </c>
      <c r="BN26" s="46">
        <f t="shared" si="22"/>
        <v>2.4158453015843406E-13</v>
      </c>
      <c r="BO26" s="46">
        <f t="shared" si="22"/>
        <v>0</v>
      </c>
      <c r="BP26" s="46">
        <f t="shared" si="22"/>
        <v>1.9895196601282805E-13</v>
      </c>
      <c r="BQ26" s="46">
        <f t="shared" si="22"/>
        <v>1.4210854715202004E-13</v>
      </c>
      <c r="BR26" s="68">
        <f t="shared" si="22"/>
        <v>0</v>
      </c>
      <c r="BS26" s="46"/>
    </row>
    <row r="27" spans="1:74" s="46" customFormat="1" ht="6" customHeight="1" x14ac:dyDescent="0.25">
      <c r="E27" s="50"/>
      <c r="F27" s="50"/>
      <c r="G27" s="50"/>
      <c r="H27" s="50"/>
      <c r="I27" s="50"/>
      <c r="J27" s="48"/>
      <c r="V27" s="50"/>
      <c r="AH27" s="50"/>
      <c r="AT27" s="50"/>
      <c r="BF27" s="50"/>
      <c r="BR27" s="50"/>
      <c r="BT27" s="50"/>
      <c r="BU27" s="50"/>
      <c r="BV27" s="50"/>
    </row>
    <row r="28" spans="1:74" s="46" customFormat="1" x14ac:dyDescent="0.25">
      <c r="B28" s="52" t="s">
        <v>21</v>
      </c>
      <c r="C28" s="48"/>
      <c r="D28" s="48"/>
      <c r="E28" s="53">
        <v>0</v>
      </c>
      <c r="F28" s="53">
        <f>W28</f>
        <v>475.01095833333233</v>
      </c>
      <c r="G28" s="53">
        <f>AI28</f>
        <v>206.85977117645234</v>
      </c>
      <c r="H28" s="53">
        <f>AU28</f>
        <v>100</v>
      </c>
      <c r="I28" s="53">
        <f>BG28</f>
        <v>100</v>
      </c>
      <c r="J28" s="48"/>
      <c r="K28" s="54">
        <v>0</v>
      </c>
      <c r="L28" s="55">
        <f>Balance!K6</f>
        <v>591.97500000000014</v>
      </c>
      <c r="M28" s="55">
        <f>Balance!L6</f>
        <v>506.78333333333342</v>
      </c>
      <c r="N28" s="55">
        <f>Balance!M6</f>
        <v>328.59166666666664</v>
      </c>
      <c r="O28" s="55">
        <f>Balance!N6</f>
        <v>279.56666666666655</v>
      </c>
      <c r="P28" s="55">
        <f>Balance!O6</f>
        <v>230.54166666666646</v>
      </c>
      <c r="Q28" s="55">
        <f>Balance!P6</f>
        <v>362.34999999999974</v>
      </c>
      <c r="R28" s="55">
        <f>Balance!Q6</f>
        <v>319.15833333333296</v>
      </c>
      <c r="S28" s="55">
        <f>Balance!R6</f>
        <v>271.96666666666619</v>
      </c>
      <c r="T28" s="55">
        <f>Balance!S6</f>
        <v>190.37499999999937</v>
      </c>
      <c r="U28" s="55">
        <f>Balance!T6</f>
        <v>118.78333333333256</v>
      </c>
      <c r="V28" s="288">
        <f>Balance!U6</f>
        <v>100</v>
      </c>
      <c r="W28" s="54">
        <f>Balance!V6</f>
        <v>475.01095833333233</v>
      </c>
      <c r="X28" s="55">
        <f>Balance!W6</f>
        <v>420.89733124999896</v>
      </c>
      <c r="Y28" s="55">
        <f>Balance!X6</f>
        <v>370.17069895833225</v>
      </c>
      <c r="Z28" s="55">
        <f>Balance!Y6</f>
        <v>320.07434791666543</v>
      </c>
      <c r="AA28" s="55">
        <f>Balance!Z6</f>
        <v>264.08304374999869</v>
      </c>
      <c r="AB28" s="55">
        <f>Balance!AA6</f>
        <v>208.09173958333196</v>
      </c>
      <c r="AC28" s="55">
        <f>Balance!AB6</f>
        <v>152.10043541666522</v>
      </c>
      <c r="AD28" s="55">
        <f>Balance!AC6</f>
        <v>100</v>
      </c>
      <c r="AE28" s="55">
        <f>Balance!AD6</f>
        <v>100</v>
      </c>
      <c r="AF28" s="55">
        <f>Balance!AE6</f>
        <v>100</v>
      </c>
      <c r="AG28" s="55">
        <f>Balance!AF6</f>
        <v>100</v>
      </c>
      <c r="AH28" s="288">
        <f>Balance!AG6</f>
        <v>100</v>
      </c>
      <c r="AI28" s="54">
        <f>Balance!AH6</f>
        <v>206.85977117645234</v>
      </c>
      <c r="AJ28" s="55">
        <f>Balance!AI6</f>
        <v>145.36553915150444</v>
      </c>
      <c r="AK28" s="55">
        <f>Balance!AJ6</f>
        <v>100</v>
      </c>
      <c r="AL28" s="55">
        <f>Balance!AK6</f>
        <v>100</v>
      </c>
      <c r="AM28" s="55">
        <f>Balance!AL6</f>
        <v>100</v>
      </c>
      <c r="AN28" s="55">
        <f>Balance!AM6</f>
        <v>100</v>
      </c>
      <c r="AO28" s="55">
        <f>Balance!AN6</f>
        <v>302.07220456418509</v>
      </c>
      <c r="AP28" s="55">
        <f>Balance!AO6</f>
        <v>242.8679639863725</v>
      </c>
      <c r="AQ28" s="55">
        <f>Balance!AP6</f>
        <v>183.66372340855992</v>
      </c>
      <c r="AR28" s="55">
        <f>Balance!AQ6</f>
        <v>124.45948283074733</v>
      </c>
      <c r="AS28" s="55">
        <f>Balance!AR6</f>
        <v>100</v>
      </c>
      <c r="AT28" s="288">
        <f>Balance!AS6</f>
        <v>100</v>
      </c>
      <c r="AU28" s="54">
        <f>Balance!AT6</f>
        <v>100</v>
      </c>
      <c r="AV28" s="55">
        <f>Balance!AU6</f>
        <v>100</v>
      </c>
      <c r="AW28" s="55">
        <f>Balance!AV6</f>
        <v>100</v>
      </c>
      <c r="AX28" s="55">
        <f>Balance!AW6</f>
        <v>100</v>
      </c>
      <c r="AY28" s="55">
        <f>Balance!AX6</f>
        <v>100</v>
      </c>
      <c r="AZ28" s="55">
        <f>Balance!AY6</f>
        <v>100</v>
      </c>
      <c r="BA28" s="55">
        <f>Balance!AZ6</f>
        <v>100</v>
      </c>
      <c r="BB28" s="55">
        <f>Balance!BA6</f>
        <v>100</v>
      </c>
      <c r="BC28" s="55">
        <f>Balance!BB6</f>
        <v>100</v>
      </c>
      <c r="BD28" s="55">
        <f>Balance!BC6</f>
        <v>100</v>
      </c>
      <c r="BE28" s="55">
        <f>Balance!BD6</f>
        <v>100</v>
      </c>
      <c r="BF28" s="288">
        <f>Balance!BE6</f>
        <v>100</v>
      </c>
      <c r="BG28" s="54">
        <f>Balance!BF6</f>
        <v>100</v>
      </c>
      <c r="BH28" s="55">
        <f>Balance!BG6</f>
        <v>100</v>
      </c>
      <c r="BI28" s="55">
        <f>Balance!BH6</f>
        <v>100</v>
      </c>
      <c r="BJ28" s="55">
        <f>Balance!BI6</f>
        <v>100</v>
      </c>
      <c r="BK28" s="55">
        <f>Balance!BJ6</f>
        <v>100</v>
      </c>
      <c r="BL28" s="55">
        <f>Balance!BK6</f>
        <v>100</v>
      </c>
      <c r="BM28" s="55">
        <f>Balance!BL6</f>
        <v>100</v>
      </c>
      <c r="BN28" s="55">
        <f>Balance!BM6</f>
        <v>100</v>
      </c>
      <c r="BO28" s="55">
        <f>Balance!BN6</f>
        <v>100</v>
      </c>
      <c r="BP28" s="55">
        <f>Balance!BO6</f>
        <v>100</v>
      </c>
      <c r="BQ28" s="55">
        <f>Balance!BP6</f>
        <v>100</v>
      </c>
      <c r="BR28" s="288">
        <f>Balance!BQ6</f>
        <v>100</v>
      </c>
      <c r="BS28" s="50"/>
      <c r="BT28" s="50"/>
      <c r="BU28" s="50"/>
    </row>
    <row r="29" spans="1:74" s="46" customFormat="1" x14ac:dyDescent="0.25">
      <c r="B29" s="63" t="s">
        <v>15</v>
      </c>
      <c r="C29" s="48"/>
      <c r="D29" s="48"/>
      <c r="E29" s="64">
        <f>V29</f>
        <v>475.01095833333233</v>
      </c>
      <c r="F29" s="64">
        <f>AH29</f>
        <v>206.85977117645234</v>
      </c>
      <c r="G29" s="64">
        <f>AT29</f>
        <v>100</v>
      </c>
      <c r="H29" s="64">
        <f>BF29</f>
        <v>100</v>
      </c>
      <c r="I29" s="64">
        <f>BR29</f>
        <v>100</v>
      </c>
      <c r="J29" s="48"/>
      <c r="K29" s="251">
        <f>Balance!K6</f>
        <v>591.97500000000014</v>
      </c>
      <c r="L29" s="252">
        <f>Balance!L6</f>
        <v>506.78333333333342</v>
      </c>
      <c r="M29" s="252">
        <f>Balance!M6</f>
        <v>328.59166666666664</v>
      </c>
      <c r="N29" s="252">
        <f>Balance!N6</f>
        <v>279.56666666666655</v>
      </c>
      <c r="O29" s="252">
        <f>Balance!O6</f>
        <v>230.54166666666646</v>
      </c>
      <c r="P29" s="252">
        <f>Balance!P6</f>
        <v>362.34999999999974</v>
      </c>
      <c r="Q29" s="252">
        <f>Balance!Q6</f>
        <v>319.15833333333296</v>
      </c>
      <c r="R29" s="252">
        <f>Balance!R6</f>
        <v>271.96666666666619</v>
      </c>
      <c r="S29" s="252">
        <f>Balance!S6</f>
        <v>190.37499999999937</v>
      </c>
      <c r="T29" s="252">
        <f>Balance!T6</f>
        <v>118.78333333333256</v>
      </c>
      <c r="U29" s="252">
        <f>Balance!U6</f>
        <v>100</v>
      </c>
      <c r="V29" s="292">
        <f>Balance!V6</f>
        <v>475.01095833333233</v>
      </c>
      <c r="W29" s="251">
        <f>Balance!W6</f>
        <v>420.89733124999896</v>
      </c>
      <c r="X29" s="252">
        <f>Balance!X6</f>
        <v>370.17069895833225</v>
      </c>
      <c r="Y29" s="252">
        <f>Balance!Y6</f>
        <v>320.07434791666543</v>
      </c>
      <c r="Z29" s="252">
        <f>Balance!Z6</f>
        <v>264.08304374999869</v>
      </c>
      <c r="AA29" s="252">
        <f>Balance!AA6</f>
        <v>208.09173958333196</v>
      </c>
      <c r="AB29" s="252">
        <f>Balance!AB6</f>
        <v>152.10043541666522</v>
      </c>
      <c r="AC29" s="252">
        <f>Balance!AC6</f>
        <v>100</v>
      </c>
      <c r="AD29" s="252">
        <f>Balance!AD6</f>
        <v>100</v>
      </c>
      <c r="AE29" s="252">
        <f>Balance!AE6</f>
        <v>100</v>
      </c>
      <c r="AF29" s="252">
        <f>Balance!AF6</f>
        <v>100</v>
      </c>
      <c r="AG29" s="252">
        <f>Balance!AG6</f>
        <v>100</v>
      </c>
      <c r="AH29" s="292">
        <f>Balance!AH6</f>
        <v>206.85977117645234</v>
      </c>
      <c r="AI29" s="251">
        <f>Balance!AI6</f>
        <v>145.36553915150444</v>
      </c>
      <c r="AJ29" s="252">
        <f>Balance!AJ6</f>
        <v>100</v>
      </c>
      <c r="AK29" s="252">
        <f>Balance!AK6</f>
        <v>100</v>
      </c>
      <c r="AL29" s="252">
        <f>Balance!AL6</f>
        <v>100</v>
      </c>
      <c r="AM29" s="252">
        <f>Balance!AM6</f>
        <v>100</v>
      </c>
      <c r="AN29" s="252">
        <f>Balance!AN6</f>
        <v>302.07220456418509</v>
      </c>
      <c r="AO29" s="252">
        <f>Balance!AO6</f>
        <v>242.8679639863725</v>
      </c>
      <c r="AP29" s="252">
        <f>Balance!AP6</f>
        <v>183.66372340855992</v>
      </c>
      <c r="AQ29" s="252">
        <f>Balance!AQ6</f>
        <v>124.45948283074733</v>
      </c>
      <c r="AR29" s="252">
        <f>Balance!AR6</f>
        <v>100</v>
      </c>
      <c r="AS29" s="252">
        <f>Balance!AS6</f>
        <v>100</v>
      </c>
      <c r="AT29" s="292">
        <f>Balance!AT6</f>
        <v>100</v>
      </c>
      <c r="AU29" s="251">
        <f>Balance!AU6</f>
        <v>100</v>
      </c>
      <c r="AV29" s="252">
        <f>Balance!AV6</f>
        <v>100</v>
      </c>
      <c r="AW29" s="252">
        <f>Balance!AW6</f>
        <v>100</v>
      </c>
      <c r="AX29" s="252">
        <f>Balance!AX6</f>
        <v>100</v>
      </c>
      <c r="AY29" s="252">
        <f>Balance!AY6</f>
        <v>100</v>
      </c>
      <c r="AZ29" s="252">
        <f>Balance!AZ6</f>
        <v>100</v>
      </c>
      <c r="BA29" s="252">
        <f>Balance!BA6</f>
        <v>100</v>
      </c>
      <c r="BB29" s="252">
        <f>Balance!BB6</f>
        <v>100</v>
      </c>
      <c r="BC29" s="252">
        <f>Balance!BC6</f>
        <v>100</v>
      </c>
      <c r="BD29" s="252">
        <f>Balance!BD6</f>
        <v>100</v>
      </c>
      <c r="BE29" s="252">
        <f>Balance!BE6</f>
        <v>100</v>
      </c>
      <c r="BF29" s="292">
        <f>Balance!BF6</f>
        <v>100</v>
      </c>
      <c r="BG29" s="251">
        <f>Balance!BG6</f>
        <v>100</v>
      </c>
      <c r="BH29" s="252">
        <f>Balance!BH6</f>
        <v>100</v>
      </c>
      <c r="BI29" s="252">
        <f>Balance!BI6</f>
        <v>100</v>
      </c>
      <c r="BJ29" s="252">
        <f>Balance!BJ6</f>
        <v>100</v>
      </c>
      <c r="BK29" s="252">
        <f>Balance!BK6</f>
        <v>100</v>
      </c>
      <c r="BL29" s="252">
        <f>Balance!BL6</f>
        <v>100</v>
      </c>
      <c r="BM29" s="252">
        <f>Balance!BM6</f>
        <v>100</v>
      </c>
      <c r="BN29" s="252">
        <f>Balance!BN6</f>
        <v>100</v>
      </c>
      <c r="BO29" s="252">
        <f>Balance!BO6</f>
        <v>100</v>
      </c>
      <c r="BP29" s="252">
        <f>Balance!BP6</f>
        <v>100</v>
      </c>
      <c r="BQ29" s="252">
        <f>Balance!BQ6</f>
        <v>100</v>
      </c>
      <c r="BR29" s="292">
        <f>Balance!BR6</f>
        <v>100</v>
      </c>
      <c r="BS29" s="50"/>
      <c r="BT29" s="50"/>
      <c r="BU29" s="50"/>
    </row>
    <row r="30" spans="1:74" s="300" customFormat="1" x14ac:dyDescent="0.25">
      <c r="B30" s="68" t="s">
        <v>93</v>
      </c>
      <c r="C30" s="48"/>
      <c r="D30" s="48"/>
      <c r="E30" s="68">
        <f>E29-E28</f>
        <v>475.01095833333233</v>
      </c>
      <c r="F30" s="68">
        <f>F29-F28</f>
        <v>-268.15118715687998</v>
      </c>
      <c r="G30" s="68">
        <f>G29-G28</f>
        <v>-106.85977117645234</v>
      </c>
      <c r="H30" s="68">
        <f>H29-H28</f>
        <v>0</v>
      </c>
      <c r="I30" s="68">
        <f>I29-I28</f>
        <v>0</v>
      </c>
      <c r="J30" s="48"/>
      <c r="K30" s="46">
        <f>K29-K28</f>
        <v>591.97500000000014</v>
      </c>
      <c r="L30" s="46">
        <f t="shared" ref="L30:BR30" si="23">L29-L28</f>
        <v>-85.19166666666672</v>
      </c>
      <c r="M30" s="46">
        <f t="shared" si="23"/>
        <v>-178.19166666666678</v>
      </c>
      <c r="N30" s="46">
        <f t="shared" si="23"/>
        <v>-49.025000000000091</v>
      </c>
      <c r="O30" s="46">
        <f t="shared" si="23"/>
        <v>-49.025000000000091</v>
      </c>
      <c r="P30" s="46">
        <f t="shared" si="23"/>
        <v>131.80833333333328</v>
      </c>
      <c r="Q30" s="46">
        <f t="shared" si="23"/>
        <v>-43.191666666666777</v>
      </c>
      <c r="R30" s="46">
        <f t="shared" si="23"/>
        <v>-47.191666666666777</v>
      </c>
      <c r="S30" s="46">
        <f t="shared" si="23"/>
        <v>-81.591666666666811</v>
      </c>
      <c r="T30" s="46">
        <f t="shared" si="23"/>
        <v>-71.591666666666811</v>
      </c>
      <c r="U30" s="46">
        <f t="shared" si="23"/>
        <v>-18.783333333332564</v>
      </c>
      <c r="V30" s="68">
        <f t="shared" si="23"/>
        <v>375.01095833333233</v>
      </c>
      <c r="W30" s="46">
        <f t="shared" si="23"/>
        <v>-54.11362708333337</v>
      </c>
      <c r="X30" s="46">
        <f t="shared" si="23"/>
        <v>-50.726632291666704</v>
      </c>
      <c r="Y30" s="46">
        <f t="shared" si="23"/>
        <v>-50.096351041666821</v>
      </c>
      <c r="Z30" s="46">
        <f t="shared" si="23"/>
        <v>-55.991304166666737</v>
      </c>
      <c r="AA30" s="46">
        <f t="shared" si="23"/>
        <v>-55.991304166666737</v>
      </c>
      <c r="AB30" s="46">
        <f t="shared" si="23"/>
        <v>-55.991304166666737</v>
      </c>
      <c r="AC30" s="46">
        <f t="shared" si="23"/>
        <v>-52.100435416665221</v>
      </c>
      <c r="AD30" s="46">
        <f t="shared" si="23"/>
        <v>0</v>
      </c>
      <c r="AE30" s="46">
        <f t="shared" si="23"/>
        <v>0</v>
      </c>
      <c r="AF30" s="46">
        <f t="shared" si="23"/>
        <v>0</v>
      </c>
      <c r="AG30" s="46">
        <f t="shared" si="23"/>
        <v>0</v>
      </c>
      <c r="AH30" s="68">
        <f t="shared" si="23"/>
        <v>106.85977117645234</v>
      </c>
      <c r="AI30" s="46">
        <f t="shared" si="23"/>
        <v>-61.494232024947905</v>
      </c>
      <c r="AJ30" s="46">
        <f t="shared" si="23"/>
        <v>-45.365539151504436</v>
      </c>
      <c r="AK30" s="46">
        <f t="shared" si="23"/>
        <v>0</v>
      </c>
      <c r="AL30" s="46">
        <f t="shared" si="23"/>
        <v>0</v>
      </c>
      <c r="AM30" s="46">
        <f t="shared" si="23"/>
        <v>0</v>
      </c>
      <c r="AN30" s="46">
        <f t="shared" si="23"/>
        <v>202.07220456418509</v>
      </c>
      <c r="AO30" s="46">
        <f t="shared" si="23"/>
        <v>-59.204240577812584</v>
      </c>
      <c r="AP30" s="46">
        <f t="shared" si="23"/>
        <v>-59.204240577812584</v>
      </c>
      <c r="AQ30" s="46">
        <f t="shared" si="23"/>
        <v>-59.204240577812584</v>
      </c>
      <c r="AR30" s="46">
        <f t="shared" si="23"/>
        <v>-24.459482830747334</v>
      </c>
      <c r="AS30" s="46">
        <f t="shared" si="23"/>
        <v>0</v>
      </c>
      <c r="AT30" s="68">
        <f t="shared" si="23"/>
        <v>0</v>
      </c>
      <c r="AU30" s="46">
        <f t="shared" si="23"/>
        <v>0</v>
      </c>
      <c r="AV30" s="46">
        <f t="shared" si="23"/>
        <v>0</v>
      </c>
      <c r="AW30" s="46">
        <f t="shared" si="23"/>
        <v>0</v>
      </c>
      <c r="AX30" s="46">
        <f t="shared" si="23"/>
        <v>0</v>
      </c>
      <c r="AY30" s="46">
        <f t="shared" si="23"/>
        <v>0</v>
      </c>
      <c r="AZ30" s="46">
        <f t="shared" si="23"/>
        <v>0</v>
      </c>
      <c r="BA30" s="46">
        <f t="shared" si="23"/>
        <v>0</v>
      </c>
      <c r="BB30" s="46">
        <f t="shared" si="23"/>
        <v>0</v>
      </c>
      <c r="BC30" s="46">
        <f t="shared" si="23"/>
        <v>0</v>
      </c>
      <c r="BD30" s="46">
        <f t="shared" si="23"/>
        <v>0</v>
      </c>
      <c r="BE30" s="46">
        <f t="shared" si="23"/>
        <v>0</v>
      </c>
      <c r="BF30" s="68">
        <f t="shared" si="23"/>
        <v>0</v>
      </c>
      <c r="BG30" s="46">
        <f t="shared" si="23"/>
        <v>0</v>
      </c>
      <c r="BH30" s="46">
        <f t="shared" si="23"/>
        <v>0</v>
      </c>
      <c r="BI30" s="46">
        <f t="shared" si="23"/>
        <v>0</v>
      </c>
      <c r="BJ30" s="46">
        <f t="shared" si="23"/>
        <v>0</v>
      </c>
      <c r="BK30" s="46">
        <f t="shared" si="23"/>
        <v>0</v>
      </c>
      <c r="BL30" s="46">
        <f t="shared" si="23"/>
        <v>0</v>
      </c>
      <c r="BM30" s="46">
        <f t="shared" si="23"/>
        <v>0</v>
      </c>
      <c r="BN30" s="46">
        <f t="shared" si="23"/>
        <v>0</v>
      </c>
      <c r="BO30" s="46">
        <f t="shared" si="23"/>
        <v>0</v>
      </c>
      <c r="BP30" s="46">
        <f t="shared" si="23"/>
        <v>0</v>
      </c>
      <c r="BQ30" s="46">
        <f t="shared" si="23"/>
        <v>0</v>
      </c>
      <c r="BR30" s="68">
        <f t="shared" si="23"/>
        <v>0</v>
      </c>
      <c r="BS30" s="50"/>
    </row>
    <row r="31" spans="1:74" x14ac:dyDescent="0.25">
      <c r="E31" s="50"/>
      <c r="F31" s="50"/>
      <c r="G31" s="50"/>
      <c r="H31" s="50"/>
      <c r="I31" s="50"/>
      <c r="BT31" s="300"/>
      <c r="BU31" s="49"/>
      <c r="BV31" s="49"/>
    </row>
    <row r="32" spans="1:74" s="282" customFormat="1" x14ac:dyDescent="0.25">
      <c r="B32" s="275" t="s">
        <v>45</v>
      </c>
      <c r="C32" s="281"/>
      <c r="E32" s="281" t="str">
        <f>IF(ABS(E26-E30)&lt;=10,"ü","û")</f>
        <v>ü</v>
      </c>
      <c r="F32" s="281" t="str">
        <f>IF(ABS(F26-F30)&lt;=10,"ü","û")</f>
        <v>ü</v>
      </c>
      <c r="G32" s="281" t="str">
        <f>IF(ABS(G26-G30)&lt;=10,"ü","û")</f>
        <v>ü</v>
      </c>
      <c r="H32" s="281" t="str">
        <f>IF(ABS(H26-H30)&lt;=10,"ü","û")</f>
        <v>ü</v>
      </c>
      <c r="I32" s="281" t="str">
        <f>IF(ABS(I26-I30)&lt;=10,"ü","û")</f>
        <v>ü</v>
      </c>
      <c r="K32" s="281" t="str">
        <f t="shared" ref="K32:V32" si="24">IF(ABS(K26-K30)&lt;=10,"ü","û")</f>
        <v>ü</v>
      </c>
      <c r="L32" s="281" t="str">
        <f t="shared" si="24"/>
        <v>ü</v>
      </c>
      <c r="M32" s="281" t="str">
        <f t="shared" si="24"/>
        <v>ü</v>
      </c>
      <c r="N32" s="281" t="str">
        <f t="shared" si="24"/>
        <v>ü</v>
      </c>
      <c r="O32" s="281" t="str">
        <f t="shared" si="24"/>
        <v>ü</v>
      </c>
      <c r="P32" s="281" t="str">
        <f t="shared" si="24"/>
        <v>ü</v>
      </c>
      <c r="Q32" s="281" t="str">
        <f t="shared" si="24"/>
        <v>ü</v>
      </c>
      <c r="R32" s="281" t="str">
        <f t="shared" si="24"/>
        <v>ü</v>
      </c>
      <c r="S32" s="281" t="str">
        <f t="shared" si="24"/>
        <v>ü</v>
      </c>
      <c r="T32" s="281" t="str">
        <f t="shared" si="24"/>
        <v>ü</v>
      </c>
      <c r="U32" s="281" t="str">
        <f t="shared" si="24"/>
        <v>ü</v>
      </c>
      <c r="V32" s="283" t="str">
        <f t="shared" si="24"/>
        <v>ü</v>
      </c>
      <c r="W32" s="281" t="str">
        <f>IF(ABS(W26-W30)&lt;=1,"ü","û")</f>
        <v>ü</v>
      </c>
      <c r="X32" s="281" t="str">
        <f>IF(ABS(X26-X30)&lt;=1,"ü","û")</f>
        <v>ü</v>
      </c>
      <c r="Y32" s="281" t="str">
        <f t="shared" ref="Y32:BB32" si="25">IF(ABS(Y26-Y30)&lt;=0.75,"ü","û")</f>
        <v>ü</v>
      </c>
      <c r="Z32" s="281" t="str">
        <f t="shared" si="25"/>
        <v>ü</v>
      </c>
      <c r="AA32" s="281" t="str">
        <f t="shared" si="25"/>
        <v>ü</v>
      </c>
      <c r="AB32" s="281" t="str">
        <f t="shared" si="25"/>
        <v>ü</v>
      </c>
      <c r="AC32" s="281" t="str">
        <f t="shared" si="25"/>
        <v>ü</v>
      </c>
      <c r="AD32" s="281" t="str">
        <f t="shared" si="25"/>
        <v>ü</v>
      </c>
      <c r="AE32" s="281" t="str">
        <f t="shared" si="25"/>
        <v>ü</v>
      </c>
      <c r="AF32" s="281" t="str">
        <f t="shared" si="25"/>
        <v>ü</v>
      </c>
      <c r="AG32" s="281" t="str">
        <f t="shared" si="25"/>
        <v>ü</v>
      </c>
      <c r="AH32" s="283" t="str">
        <f t="shared" si="25"/>
        <v>ü</v>
      </c>
      <c r="AI32" s="281" t="str">
        <f t="shared" si="25"/>
        <v>ü</v>
      </c>
      <c r="AJ32" s="281" t="str">
        <f t="shared" si="25"/>
        <v>ü</v>
      </c>
      <c r="AK32" s="281" t="str">
        <f t="shared" si="25"/>
        <v>ü</v>
      </c>
      <c r="AL32" s="281" t="str">
        <f t="shared" si="25"/>
        <v>ü</v>
      </c>
      <c r="AM32" s="281" t="str">
        <f t="shared" si="25"/>
        <v>ü</v>
      </c>
      <c r="AN32" s="281" t="str">
        <f t="shared" si="25"/>
        <v>ü</v>
      </c>
      <c r="AO32" s="281" t="str">
        <f t="shared" si="25"/>
        <v>ü</v>
      </c>
      <c r="AP32" s="281" t="str">
        <f t="shared" si="25"/>
        <v>ü</v>
      </c>
      <c r="AQ32" s="281" t="str">
        <f t="shared" si="25"/>
        <v>ü</v>
      </c>
      <c r="AR32" s="281" t="str">
        <f t="shared" si="25"/>
        <v>ü</v>
      </c>
      <c r="AS32" s="281" t="str">
        <f t="shared" si="25"/>
        <v>ü</v>
      </c>
      <c r="AT32" s="283" t="str">
        <f t="shared" si="25"/>
        <v>ü</v>
      </c>
      <c r="AU32" s="281" t="str">
        <f t="shared" si="25"/>
        <v>ü</v>
      </c>
      <c r="AV32" s="281" t="str">
        <f t="shared" si="25"/>
        <v>ü</v>
      </c>
      <c r="AW32" s="281" t="str">
        <f t="shared" si="25"/>
        <v>ü</v>
      </c>
      <c r="AX32" s="281" t="str">
        <f t="shared" si="25"/>
        <v>ü</v>
      </c>
      <c r="AY32" s="281" t="str">
        <f t="shared" si="25"/>
        <v>ü</v>
      </c>
      <c r="AZ32" s="281" t="str">
        <f t="shared" si="25"/>
        <v>ü</v>
      </c>
      <c r="BA32" s="281" t="str">
        <f t="shared" si="25"/>
        <v>ü</v>
      </c>
      <c r="BB32" s="281" t="str">
        <f t="shared" si="25"/>
        <v>ü</v>
      </c>
      <c r="BC32" s="281" t="str">
        <f t="shared" ref="BC32:BR32" si="26">IF(ABS(BC26-BC30)&lt;=0.75,"ü","û")</f>
        <v>ü</v>
      </c>
      <c r="BD32" s="281" t="str">
        <f t="shared" si="26"/>
        <v>ü</v>
      </c>
      <c r="BE32" s="281" t="str">
        <f t="shared" si="26"/>
        <v>ü</v>
      </c>
      <c r="BF32" s="283" t="str">
        <f t="shared" si="26"/>
        <v>ü</v>
      </c>
      <c r="BG32" s="281" t="str">
        <f t="shared" si="26"/>
        <v>ü</v>
      </c>
      <c r="BH32" s="281" t="str">
        <f t="shared" si="26"/>
        <v>ü</v>
      </c>
      <c r="BI32" s="281" t="str">
        <f t="shared" si="26"/>
        <v>ü</v>
      </c>
      <c r="BJ32" s="281" t="str">
        <f t="shared" si="26"/>
        <v>ü</v>
      </c>
      <c r="BK32" s="281" t="str">
        <f t="shared" si="26"/>
        <v>ü</v>
      </c>
      <c r="BL32" s="281" t="str">
        <f t="shared" si="26"/>
        <v>ü</v>
      </c>
      <c r="BM32" s="281" t="str">
        <f t="shared" si="26"/>
        <v>ü</v>
      </c>
      <c r="BN32" s="281" t="str">
        <f t="shared" si="26"/>
        <v>ü</v>
      </c>
      <c r="BO32" s="281" t="str">
        <f t="shared" si="26"/>
        <v>ü</v>
      </c>
      <c r="BP32" s="281" t="str">
        <f t="shared" si="26"/>
        <v>ü</v>
      </c>
      <c r="BQ32" s="281" t="str">
        <f t="shared" si="26"/>
        <v>ü</v>
      </c>
      <c r="BR32" s="283" t="str">
        <f t="shared" si="26"/>
        <v>ü</v>
      </c>
      <c r="BS32" s="284"/>
    </row>
    <row r="33" spans="5:9" x14ac:dyDescent="0.25">
      <c r="E33" s="50"/>
      <c r="F33" s="50"/>
      <c r="G33" s="50"/>
      <c r="H33" s="50"/>
      <c r="I33" s="50"/>
    </row>
    <row r="34" spans="5:9" x14ac:dyDescent="0.25">
      <c r="E34" s="50"/>
      <c r="F34" s="50"/>
      <c r="G34" s="50"/>
      <c r="H34" s="50"/>
      <c r="I34" s="50"/>
    </row>
    <row r="35" spans="5:9" x14ac:dyDescent="0.25">
      <c r="E35" s="50"/>
      <c r="F35" s="50"/>
      <c r="G35" s="50"/>
      <c r="H35" s="50"/>
      <c r="I35" s="50"/>
    </row>
    <row r="36" spans="5:9" x14ac:dyDescent="0.25">
      <c r="E36" s="50"/>
      <c r="F36" s="50"/>
      <c r="G36" s="50"/>
      <c r="H36" s="50"/>
      <c r="I36" s="50"/>
    </row>
    <row r="37" spans="5:9" x14ac:dyDescent="0.25">
      <c r="E37" s="50"/>
      <c r="F37" s="50"/>
      <c r="G37" s="50"/>
      <c r="H37" s="50"/>
      <c r="I37" s="50"/>
    </row>
    <row r="38" spans="5:9" x14ac:dyDescent="0.25">
      <c r="E38" s="50"/>
      <c r="F38" s="50"/>
      <c r="G38" s="50"/>
      <c r="H38" s="50"/>
      <c r="I38" s="50"/>
    </row>
    <row r="39" spans="5:9" x14ac:dyDescent="0.25">
      <c r="E39" s="50"/>
      <c r="F39" s="50"/>
      <c r="G39" s="50"/>
      <c r="H39" s="50"/>
      <c r="I39" s="50"/>
    </row>
    <row r="40" spans="5:9" x14ac:dyDescent="0.25">
      <c r="E40" s="50"/>
      <c r="F40" s="50"/>
      <c r="G40" s="50"/>
      <c r="H40" s="50"/>
      <c r="I40" s="50"/>
    </row>
    <row r="41" spans="5:9" x14ac:dyDescent="0.25">
      <c r="E41" s="50"/>
      <c r="F41" s="50"/>
      <c r="G41" s="50"/>
      <c r="H41" s="50"/>
      <c r="I41" s="50"/>
    </row>
    <row r="42" spans="5:9" x14ac:dyDescent="0.25">
      <c r="E42" s="50"/>
      <c r="F42" s="50"/>
      <c r="G42" s="50"/>
      <c r="H42" s="50"/>
      <c r="I42" s="50"/>
    </row>
    <row r="45" spans="5:9" x14ac:dyDescent="0.25">
      <c r="E45" s="50"/>
      <c r="F45" s="50"/>
      <c r="G45" s="50"/>
      <c r="H45" s="50"/>
      <c r="I45" s="50"/>
    </row>
    <row r="46" spans="5:9" x14ac:dyDescent="0.25">
      <c r="E46" s="50"/>
      <c r="F46" s="50"/>
      <c r="G46" s="50"/>
      <c r="H46" s="50"/>
      <c r="I46" s="50"/>
    </row>
    <row r="47" spans="5:9" x14ac:dyDescent="0.25">
      <c r="E47" s="50"/>
      <c r="F47" s="50"/>
      <c r="G47" s="50"/>
      <c r="H47" s="50"/>
      <c r="I47" s="50"/>
    </row>
    <row r="48" spans="5:9" x14ac:dyDescent="0.25">
      <c r="E48" s="50"/>
      <c r="F48" s="50"/>
      <c r="G48" s="50"/>
      <c r="H48" s="50"/>
      <c r="I48" s="50"/>
    </row>
    <row r="49" spans="5:9" x14ac:dyDescent="0.25">
      <c r="E49" s="50"/>
      <c r="F49" s="50"/>
      <c r="G49" s="50"/>
      <c r="H49" s="50"/>
      <c r="I49" s="50"/>
    </row>
    <row r="50" spans="5:9" x14ac:dyDescent="0.25">
      <c r="E50" s="50"/>
      <c r="F50" s="50"/>
      <c r="G50" s="50"/>
      <c r="H50" s="50"/>
      <c r="I50" s="50"/>
    </row>
    <row r="51" spans="5:9" x14ac:dyDescent="0.25">
      <c r="E51" s="50"/>
      <c r="F51" s="50"/>
      <c r="G51" s="50"/>
      <c r="H51" s="50"/>
      <c r="I51" s="50"/>
    </row>
    <row r="52" spans="5:9" x14ac:dyDescent="0.25">
      <c r="E52" s="50"/>
      <c r="F52" s="50"/>
      <c r="G52" s="50"/>
      <c r="H52" s="50"/>
      <c r="I52" s="50"/>
    </row>
    <row r="53" spans="5:9" x14ac:dyDescent="0.25">
      <c r="E53" s="50"/>
      <c r="F53" s="50"/>
      <c r="G53" s="50"/>
      <c r="H53" s="50"/>
      <c r="I53" s="50"/>
    </row>
    <row r="54" spans="5:9" x14ac:dyDescent="0.25">
      <c r="E54" s="50"/>
      <c r="F54" s="50"/>
      <c r="G54" s="50"/>
      <c r="H54" s="50"/>
      <c r="I54" s="50"/>
    </row>
    <row r="55" spans="5:9" x14ac:dyDescent="0.25">
      <c r="E55" s="50"/>
      <c r="F55" s="50"/>
      <c r="G55" s="50"/>
      <c r="H55" s="50"/>
      <c r="I55" s="50"/>
    </row>
    <row r="56" spans="5:9" x14ac:dyDescent="0.25">
      <c r="E56" s="50"/>
      <c r="F56" s="50"/>
      <c r="G56" s="50"/>
      <c r="H56" s="50"/>
      <c r="I56" s="50"/>
    </row>
    <row r="57" spans="5:9" x14ac:dyDescent="0.25">
      <c r="E57" s="50"/>
      <c r="F57" s="50"/>
      <c r="G57" s="50"/>
      <c r="H57" s="50"/>
      <c r="I57" s="50"/>
    </row>
    <row r="58" spans="5:9" x14ac:dyDescent="0.25">
      <c r="E58" s="50"/>
      <c r="F58" s="50"/>
      <c r="G58" s="50"/>
      <c r="H58" s="50"/>
      <c r="I58" s="50"/>
    </row>
    <row r="59" spans="5:9" x14ac:dyDescent="0.25">
      <c r="E59" s="50"/>
      <c r="F59" s="50"/>
      <c r="G59" s="50"/>
      <c r="H59" s="50"/>
      <c r="I59" s="50"/>
    </row>
    <row r="60" spans="5:9" x14ac:dyDescent="0.25">
      <c r="E60" s="50"/>
      <c r="F60" s="50"/>
      <c r="G60" s="50"/>
      <c r="H60" s="50"/>
      <c r="I60" s="50"/>
    </row>
    <row r="61" spans="5:9" x14ac:dyDescent="0.25">
      <c r="E61" s="50"/>
      <c r="F61" s="50"/>
      <c r="G61" s="50"/>
      <c r="H61" s="50"/>
      <c r="I61" s="50"/>
    </row>
    <row r="62" spans="5:9" x14ac:dyDescent="0.25">
      <c r="E62" s="50"/>
      <c r="F62" s="50"/>
      <c r="G62" s="50"/>
      <c r="H62" s="50"/>
      <c r="I62" s="50"/>
    </row>
    <row r="63" spans="5:9" x14ac:dyDescent="0.25">
      <c r="E63" s="50"/>
      <c r="F63" s="50"/>
      <c r="G63" s="50"/>
      <c r="H63" s="50"/>
      <c r="I63" s="50"/>
    </row>
    <row r="64" spans="5:9" x14ac:dyDescent="0.25">
      <c r="E64" s="50"/>
      <c r="F64" s="50"/>
      <c r="G64" s="50"/>
      <c r="H64" s="50"/>
      <c r="I64" s="50"/>
    </row>
    <row r="65" spans="5:9" x14ac:dyDescent="0.25">
      <c r="E65" s="50"/>
      <c r="F65" s="50"/>
      <c r="G65" s="50"/>
      <c r="H65" s="50"/>
      <c r="I65" s="50"/>
    </row>
    <row r="66" spans="5:9" x14ac:dyDescent="0.25">
      <c r="E66" s="50"/>
      <c r="F66" s="50"/>
      <c r="G66" s="50"/>
      <c r="H66" s="50"/>
      <c r="I66" s="50"/>
    </row>
    <row r="67" spans="5:9" x14ac:dyDescent="0.25">
      <c r="E67" s="50"/>
      <c r="F67" s="50"/>
      <c r="G67" s="50"/>
      <c r="H67" s="50"/>
      <c r="I67" s="50"/>
    </row>
    <row r="68" spans="5:9" x14ac:dyDescent="0.25">
      <c r="E68" s="50"/>
      <c r="F68" s="50"/>
      <c r="G68" s="50"/>
      <c r="H68" s="50"/>
      <c r="I68" s="50"/>
    </row>
    <row r="69" spans="5:9" x14ac:dyDescent="0.25">
      <c r="E69" s="50"/>
      <c r="F69" s="50"/>
      <c r="G69" s="50"/>
      <c r="H69" s="50"/>
      <c r="I69" s="50"/>
    </row>
    <row r="70" spans="5:9" x14ac:dyDescent="0.25">
      <c r="E70" s="50"/>
      <c r="F70" s="50"/>
      <c r="G70" s="50"/>
      <c r="H70" s="50"/>
      <c r="I70" s="50"/>
    </row>
    <row r="71" spans="5:9" x14ac:dyDescent="0.25">
      <c r="E71" s="50"/>
      <c r="F71" s="50"/>
      <c r="G71" s="50"/>
      <c r="H71" s="50"/>
      <c r="I71" s="50"/>
    </row>
    <row r="72" spans="5:9" x14ac:dyDescent="0.25">
      <c r="E72" s="50"/>
      <c r="F72" s="50"/>
      <c r="G72" s="50"/>
      <c r="H72" s="50"/>
      <c r="I72" s="50"/>
    </row>
    <row r="73" spans="5:9" x14ac:dyDescent="0.25">
      <c r="E73" s="50"/>
      <c r="F73" s="50"/>
      <c r="G73" s="50"/>
      <c r="H73" s="50"/>
      <c r="I73" s="50"/>
    </row>
    <row r="74" spans="5:9" x14ac:dyDescent="0.25">
      <c r="E74" s="50"/>
      <c r="F74" s="50"/>
      <c r="G74" s="50"/>
      <c r="H74" s="50"/>
      <c r="I74" s="50"/>
    </row>
    <row r="75" spans="5:9" x14ac:dyDescent="0.25">
      <c r="E75" s="50"/>
      <c r="F75" s="50"/>
      <c r="G75" s="50"/>
      <c r="H75" s="50"/>
      <c r="I75" s="50"/>
    </row>
    <row r="76" spans="5:9" x14ac:dyDescent="0.25">
      <c r="E76" s="50"/>
      <c r="F76" s="50"/>
      <c r="G76" s="50"/>
      <c r="H76" s="50"/>
      <c r="I76" s="50"/>
    </row>
    <row r="77" spans="5:9" x14ac:dyDescent="0.25">
      <c r="E77" s="50"/>
      <c r="F77" s="50"/>
      <c r="G77" s="50"/>
      <c r="H77" s="50"/>
      <c r="I77" s="50"/>
    </row>
    <row r="78" spans="5:9" x14ac:dyDescent="0.25">
      <c r="E78" s="50"/>
      <c r="F78" s="50"/>
      <c r="G78" s="50"/>
      <c r="H78" s="50"/>
      <c r="I78" s="50"/>
    </row>
    <row r="79" spans="5:9" x14ac:dyDescent="0.25">
      <c r="E79" s="50"/>
      <c r="F79" s="50"/>
      <c r="G79" s="50"/>
      <c r="H79" s="50"/>
      <c r="I79" s="50"/>
    </row>
    <row r="80" spans="5:9" x14ac:dyDescent="0.25">
      <c r="E80" s="50"/>
      <c r="F80" s="50"/>
      <c r="G80" s="50"/>
      <c r="H80" s="50"/>
      <c r="I80" s="50"/>
    </row>
    <row r="81" spans="5:9" x14ac:dyDescent="0.25">
      <c r="E81" s="50"/>
      <c r="F81" s="50"/>
      <c r="G81" s="50"/>
      <c r="H81" s="50"/>
      <c r="I81" s="50"/>
    </row>
    <row r="82" spans="5:9" x14ac:dyDescent="0.25">
      <c r="E82" s="50"/>
      <c r="F82" s="50"/>
      <c r="G82" s="50"/>
      <c r="H82" s="50"/>
      <c r="I82" s="50"/>
    </row>
    <row r="83" spans="5:9" x14ac:dyDescent="0.25">
      <c r="E83" s="50"/>
      <c r="F83" s="50"/>
      <c r="G83" s="50"/>
      <c r="H83" s="50"/>
      <c r="I83" s="50"/>
    </row>
    <row r="84" spans="5:9" x14ac:dyDescent="0.25">
      <c r="E84" s="50"/>
      <c r="F84" s="50"/>
      <c r="G84" s="50"/>
      <c r="H84" s="50"/>
      <c r="I84" s="50"/>
    </row>
    <row r="85" spans="5:9" x14ac:dyDescent="0.25">
      <c r="E85" s="50"/>
      <c r="F85" s="50"/>
      <c r="G85" s="50"/>
      <c r="H85" s="50"/>
      <c r="I85" s="50"/>
    </row>
    <row r="86" spans="5:9" x14ac:dyDescent="0.25">
      <c r="E86" s="50"/>
      <c r="F86" s="50"/>
      <c r="G86" s="50"/>
      <c r="H86" s="50"/>
      <c r="I86" s="50"/>
    </row>
    <row r="87" spans="5:9" x14ac:dyDescent="0.25">
      <c r="E87" s="50"/>
      <c r="F87" s="50"/>
      <c r="G87" s="50"/>
      <c r="H87" s="50"/>
      <c r="I87" s="50"/>
    </row>
    <row r="88" spans="5:9" x14ac:dyDescent="0.25">
      <c r="E88" s="50"/>
      <c r="F88" s="50"/>
      <c r="G88" s="50"/>
      <c r="H88" s="50"/>
      <c r="I88" s="50"/>
    </row>
    <row r="89" spans="5:9" x14ac:dyDescent="0.25">
      <c r="E89" s="50"/>
      <c r="F89" s="50"/>
      <c r="G89" s="50"/>
      <c r="H89" s="50"/>
      <c r="I89" s="50"/>
    </row>
    <row r="90" spans="5:9" x14ac:dyDescent="0.25">
      <c r="E90" s="50"/>
      <c r="F90" s="50"/>
      <c r="G90" s="50"/>
      <c r="H90" s="50"/>
      <c r="I90" s="50"/>
    </row>
    <row r="91" spans="5:9" x14ac:dyDescent="0.25">
      <c r="E91" s="50"/>
      <c r="F91" s="50"/>
      <c r="G91" s="50"/>
      <c r="H91" s="50"/>
      <c r="I91" s="50"/>
    </row>
    <row r="92" spans="5:9" x14ac:dyDescent="0.25">
      <c r="E92" s="50"/>
      <c r="F92" s="50"/>
      <c r="G92" s="50"/>
      <c r="H92" s="50"/>
      <c r="I92" s="50"/>
    </row>
    <row r="93" spans="5:9" x14ac:dyDescent="0.25">
      <c r="E93" s="50"/>
      <c r="F93" s="50"/>
      <c r="G93" s="50"/>
      <c r="H93" s="50"/>
      <c r="I93" s="50"/>
    </row>
    <row r="94" spans="5:9" x14ac:dyDescent="0.25">
      <c r="E94" s="50"/>
      <c r="F94" s="50"/>
      <c r="G94" s="50"/>
      <c r="H94" s="50"/>
      <c r="I94" s="50"/>
    </row>
    <row r="95" spans="5:9" x14ac:dyDescent="0.25">
      <c r="E95" s="50"/>
      <c r="F95" s="50"/>
      <c r="G95" s="50"/>
      <c r="H95" s="50"/>
      <c r="I95" s="50"/>
    </row>
    <row r="96" spans="5:9" x14ac:dyDescent="0.25">
      <c r="E96" s="50"/>
      <c r="F96" s="50"/>
      <c r="G96" s="50"/>
      <c r="H96" s="50"/>
      <c r="I96" s="50"/>
    </row>
    <row r="97" spans="5:9" x14ac:dyDescent="0.25">
      <c r="E97" s="50"/>
      <c r="F97" s="50"/>
      <c r="G97" s="50"/>
      <c r="H97" s="50"/>
      <c r="I97" s="50"/>
    </row>
    <row r="98" spans="5:9" x14ac:dyDescent="0.25">
      <c r="E98" s="50"/>
      <c r="F98" s="50"/>
      <c r="G98" s="50"/>
      <c r="H98" s="50"/>
      <c r="I98" s="50"/>
    </row>
    <row r="99" spans="5:9" x14ac:dyDescent="0.25">
      <c r="E99" s="50"/>
      <c r="F99" s="50"/>
      <c r="G99" s="50"/>
      <c r="H99" s="50"/>
      <c r="I99" s="50"/>
    </row>
    <row r="100" spans="5:9" x14ac:dyDescent="0.25">
      <c r="E100" s="50"/>
      <c r="F100" s="50"/>
      <c r="G100" s="50"/>
      <c r="H100" s="50"/>
      <c r="I100" s="50"/>
    </row>
    <row r="101" spans="5:9" x14ac:dyDescent="0.25">
      <c r="E101" s="50"/>
      <c r="F101" s="50"/>
      <c r="G101" s="50"/>
      <c r="H101" s="50"/>
      <c r="I101" s="50"/>
    </row>
    <row r="102" spans="5:9" x14ac:dyDescent="0.25">
      <c r="E102" s="50"/>
      <c r="F102" s="50"/>
      <c r="G102" s="50"/>
      <c r="H102" s="50"/>
      <c r="I102" s="50"/>
    </row>
    <row r="103" spans="5:9" x14ac:dyDescent="0.25">
      <c r="E103" s="50"/>
      <c r="F103" s="50"/>
      <c r="G103" s="50"/>
      <c r="H103" s="50"/>
      <c r="I103" s="50"/>
    </row>
    <row r="104" spans="5:9" x14ac:dyDescent="0.25">
      <c r="E104" s="50"/>
      <c r="F104" s="50"/>
      <c r="G104" s="50"/>
      <c r="H104" s="50"/>
      <c r="I104" s="50"/>
    </row>
    <row r="105" spans="5:9" x14ac:dyDescent="0.25">
      <c r="E105" s="50"/>
      <c r="F105" s="50"/>
      <c r="G105" s="50"/>
      <c r="H105" s="50"/>
      <c r="I105" s="50"/>
    </row>
    <row r="106" spans="5:9" x14ac:dyDescent="0.25">
      <c r="E106" s="50"/>
      <c r="F106" s="50"/>
      <c r="G106" s="50"/>
      <c r="H106" s="50"/>
      <c r="I106" s="50"/>
    </row>
    <row r="107" spans="5:9" x14ac:dyDescent="0.25">
      <c r="E107" s="50"/>
      <c r="F107" s="50"/>
      <c r="G107" s="50"/>
      <c r="H107" s="50"/>
      <c r="I107" s="50"/>
    </row>
    <row r="108" spans="5:9" x14ac:dyDescent="0.25">
      <c r="E108" s="50"/>
      <c r="F108" s="50"/>
      <c r="G108" s="50"/>
      <c r="H108" s="50"/>
      <c r="I108" s="50"/>
    </row>
    <row r="109" spans="5:9" x14ac:dyDescent="0.25">
      <c r="E109" s="50"/>
      <c r="F109" s="50"/>
      <c r="G109" s="50"/>
      <c r="H109" s="50"/>
      <c r="I109" s="50"/>
    </row>
    <row r="110" spans="5:9" x14ac:dyDescent="0.25">
      <c r="E110" s="50"/>
      <c r="F110" s="50"/>
      <c r="G110" s="50"/>
      <c r="H110" s="50"/>
      <c r="I110" s="50"/>
    </row>
    <row r="111" spans="5:9" x14ac:dyDescent="0.25">
      <c r="E111" s="50"/>
      <c r="F111" s="50"/>
      <c r="G111" s="50"/>
      <c r="H111" s="50"/>
      <c r="I111" s="50"/>
    </row>
    <row r="112" spans="5:9" x14ac:dyDescent="0.25">
      <c r="E112" s="50"/>
      <c r="F112" s="50"/>
      <c r="G112" s="50"/>
      <c r="H112" s="50"/>
      <c r="I112" s="50"/>
    </row>
    <row r="113" spans="5:9" x14ac:dyDescent="0.25">
      <c r="E113" s="50"/>
      <c r="F113" s="50"/>
      <c r="G113" s="50"/>
      <c r="H113" s="50"/>
      <c r="I113" s="50"/>
    </row>
    <row r="114" spans="5:9" x14ac:dyDescent="0.25">
      <c r="E114" s="50"/>
      <c r="F114" s="50"/>
      <c r="G114" s="50"/>
      <c r="H114" s="50"/>
      <c r="I114" s="50"/>
    </row>
    <row r="115" spans="5:9" x14ac:dyDescent="0.25">
      <c r="E115" s="50"/>
      <c r="F115" s="50"/>
      <c r="G115" s="50"/>
      <c r="H115" s="50"/>
      <c r="I115" s="50"/>
    </row>
    <row r="116" spans="5:9" x14ac:dyDescent="0.25">
      <c r="E116" s="50"/>
      <c r="F116" s="50"/>
      <c r="G116" s="50"/>
      <c r="H116" s="50"/>
      <c r="I116" s="50"/>
    </row>
    <row r="117" spans="5:9" x14ac:dyDescent="0.25">
      <c r="E117" s="50"/>
      <c r="F117" s="50"/>
      <c r="G117" s="50"/>
      <c r="H117" s="50"/>
      <c r="I117" s="50"/>
    </row>
    <row r="118" spans="5:9" x14ac:dyDescent="0.25">
      <c r="E118" s="50"/>
      <c r="F118" s="50"/>
      <c r="G118" s="50"/>
      <c r="H118" s="50"/>
      <c r="I118" s="50"/>
    </row>
    <row r="119" spans="5:9" x14ac:dyDescent="0.25">
      <c r="E119" s="50"/>
      <c r="F119" s="50"/>
      <c r="G119" s="50"/>
      <c r="H119" s="50"/>
      <c r="I119" s="50"/>
    </row>
    <row r="120" spans="5:9" x14ac:dyDescent="0.25">
      <c r="E120" s="50"/>
      <c r="F120" s="50"/>
      <c r="G120" s="50"/>
      <c r="H120" s="50"/>
      <c r="I120" s="50"/>
    </row>
    <row r="121" spans="5:9" x14ac:dyDescent="0.25">
      <c r="E121" s="50"/>
      <c r="F121" s="50"/>
      <c r="G121" s="50"/>
      <c r="H121" s="50"/>
      <c r="I121" s="50"/>
    </row>
    <row r="122" spans="5:9" x14ac:dyDescent="0.25">
      <c r="E122" s="50"/>
      <c r="F122" s="50"/>
      <c r="G122" s="50"/>
      <c r="H122" s="50"/>
      <c r="I122" s="50"/>
    </row>
    <row r="123" spans="5:9" x14ac:dyDescent="0.25">
      <c r="E123" s="50"/>
      <c r="F123" s="50"/>
      <c r="G123" s="50"/>
      <c r="H123" s="50"/>
      <c r="I123" s="50"/>
    </row>
    <row r="124" spans="5:9" x14ac:dyDescent="0.25">
      <c r="E124" s="50"/>
      <c r="F124" s="50"/>
      <c r="G124" s="50"/>
      <c r="H124" s="50"/>
      <c r="I124" s="50"/>
    </row>
    <row r="125" spans="5:9" x14ac:dyDescent="0.25">
      <c r="E125" s="50"/>
      <c r="F125" s="50"/>
      <c r="G125" s="50"/>
      <c r="H125" s="50"/>
      <c r="I125" s="50"/>
    </row>
    <row r="126" spans="5:9" x14ac:dyDescent="0.25">
      <c r="E126" s="50"/>
      <c r="F126" s="50"/>
      <c r="G126" s="50"/>
      <c r="H126" s="50"/>
      <c r="I126" s="50"/>
    </row>
    <row r="127" spans="5:9" x14ac:dyDescent="0.25">
      <c r="E127" s="50"/>
      <c r="F127" s="50"/>
      <c r="G127" s="50"/>
      <c r="H127" s="50"/>
      <c r="I127" s="50"/>
    </row>
    <row r="128" spans="5:9" x14ac:dyDescent="0.25">
      <c r="E128" s="50"/>
      <c r="F128" s="50"/>
      <c r="G128" s="50"/>
      <c r="H128" s="50"/>
      <c r="I128" s="50"/>
    </row>
    <row r="129" spans="5:9" x14ac:dyDescent="0.25">
      <c r="E129" s="50"/>
      <c r="F129" s="50"/>
      <c r="G129" s="50"/>
      <c r="H129" s="50"/>
      <c r="I129" s="50"/>
    </row>
    <row r="130" spans="5:9" x14ac:dyDescent="0.25">
      <c r="E130" s="50"/>
      <c r="F130" s="50"/>
      <c r="G130" s="50"/>
      <c r="H130" s="50"/>
      <c r="I130" s="50"/>
    </row>
    <row r="131" spans="5:9" x14ac:dyDescent="0.25">
      <c r="E131" s="50"/>
      <c r="F131" s="50"/>
      <c r="G131" s="50"/>
      <c r="H131" s="50"/>
      <c r="I131" s="50"/>
    </row>
    <row r="132" spans="5:9" x14ac:dyDescent="0.25">
      <c r="E132" s="50"/>
      <c r="F132" s="50"/>
      <c r="G132" s="50"/>
      <c r="H132" s="50"/>
      <c r="I132" s="50"/>
    </row>
    <row r="133" spans="5:9" x14ac:dyDescent="0.25">
      <c r="E133" s="50"/>
      <c r="F133" s="50"/>
      <c r="G133" s="50"/>
      <c r="H133" s="50"/>
      <c r="I133" s="50"/>
    </row>
    <row r="134" spans="5:9" x14ac:dyDescent="0.25">
      <c r="E134" s="50"/>
      <c r="F134" s="50"/>
      <c r="G134" s="50"/>
      <c r="H134" s="50"/>
      <c r="I134" s="50"/>
    </row>
    <row r="135" spans="5:9" x14ac:dyDescent="0.25">
      <c r="E135" s="50"/>
      <c r="F135" s="50"/>
      <c r="G135" s="50"/>
      <c r="H135" s="50"/>
      <c r="I135" s="50"/>
    </row>
    <row r="136" spans="5:9" x14ac:dyDescent="0.25">
      <c r="E136" s="50"/>
      <c r="F136" s="50"/>
      <c r="G136" s="50"/>
      <c r="H136" s="50"/>
      <c r="I136" s="50"/>
    </row>
    <row r="137" spans="5:9" x14ac:dyDescent="0.25">
      <c r="E137" s="50"/>
      <c r="F137" s="50"/>
      <c r="G137" s="50"/>
      <c r="H137" s="50"/>
      <c r="I137" s="50"/>
    </row>
    <row r="138" spans="5:9" x14ac:dyDescent="0.25">
      <c r="E138" s="50"/>
      <c r="F138" s="50"/>
      <c r="G138" s="50"/>
      <c r="H138" s="50"/>
      <c r="I138" s="50"/>
    </row>
    <row r="139" spans="5:9" x14ac:dyDescent="0.25">
      <c r="E139" s="50"/>
      <c r="F139" s="50"/>
      <c r="G139" s="50"/>
      <c r="H139" s="50"/>
      <c r="I139" s="50"/>
    </row>
    <row r="140" spans="5:9" x14ac:dyDescent="0.25">
      <c r="E140" s="50"/>
      <c r="F140" s="50"/>
      <c r="G140" s="50"/>
      <c r="H140" s="50"/>
      <c r="I140" s="50"/>
    </row>
    <row r="141" spans="5:9" x14ac:dyDescent="0.25">
      <c r="E141" s="50"/>
      <c r="F141" s="50"/>
      <c r="G141" s="50"/>
      <c r="H141" s="50"/>
      <c r="I141" s="50"/>
    </row>
    <row r="142" spans="5:9" x14ac:dyDescent="0.25">
      <c r="E142" s="50"/>
      <c r="F142" s="50"/>
      <c r="G142" s="50"/>
      <c r="H142" s="50"/>
      <c r="I142" s="50"/>
    </row>
    <row r="143" spans="5:9" x14ac:dyDescent="0.25">
      <c r="E143" s="50"/>
      <c r="F143" s="50"/>
      <c r="G143" s="50"/>
      <c r="H143" s="50"/>
      <c r="I143" s="50"/>
    </row>
    <row r="144" spans="5:9" x14ac:dyDescent="0.25">
      <c r="E144" s="50"/>
      <c r="F144" s="50"/>
      <c r="G144" s="50"/>
      <c r="H144" s="50"/>
      <c r="I144" s="50"/>
    </row>
    <row r="145" spans="5:9" x14ac:dyDescent="0.25">
      <c r="E145" s="50"/>
      <c r="F145" s="50"/>
      <c r="G145" s="50"/>
      <c r="H145" s="50"/>
      <c r="I145" s="50"/>
    </row>
    <row r="146" spans="5:9" x14ac:dyDescent="0.25">
      <c r="E146" s="50"/>
      <c r="F146" s="50"/>
      <c r="G146" s="50"/>
      <c r="H146" s="50"/>
      <c r="I146" s="50"/>
    </row>
    <row r="147" spans="5:9" x14ac:dyDescent="0.25">
      <c r="E147" s="50"/>
      <c r="F147" s="50"/>
      <c r="G147" s="50"/>
      <c r="H147" s="50"/>
      <c r="I147" s="50"/>
    </row>
    <row r="148" spans="5:9" x14ac:dyDescent="0.25">
      <c r="E148" s="50"/>
      <c r="F148" s="50"/>
      <c r="G148" s="50"/>
      <c r="H148" s="50"/>
      <c r="I148" s="50"/>
    </row>
    <row r="149" spans="5:9" x14ac:dyDescent="0.25">
      <c r="E149" s="50"/>
      <c r="F149" s="50"/>
      <c r="G149" s="50"/>
      <c r="H149" s="50"/>
      <c r="I149" s="50"/>
    </row>
    <row r="150" spans="5:9" x14ac:dyDescent="0.25">
      <c r="E150" s="50"/>
      <c r="F150" s="50"/>
      <c r="G150" s="50"/>
      <c r="H150" s="50"/>
      <c r="I150" s="50"/>
    </row>
    <row r="151" spans="5:9" x14ac:dyDescent="0.25">
      <c r="E151" s="50"/>
      <c r="F151" s="50"/>
      <c r="G151" s="50"/>
      <c r="H151" s="50"/>
      <c r="I151" s="50"/>
    </row>
    <row r="152" spans="5:9" x14ac:dyDescent="0.25">
      <c r="E152" s="50"/>
      <c r="F152" s="50"/>
      <c r="G152" s="50"/>
      <c r="H152" s="50"/>
      <c r="I152" s="50"/>
    </row>
    <row r="153" spans="5:9" x14ac:dyDescent="0.25">
      <c r="E153" s="50"/>
      <c r="F153" s="50"/>
      <c r="G153" s="50"/>
      <c r="H153" s="50"/>
      <c r="I153" s="50"/>
    </row>
    <row r="154" spans="5:9" x14ac:dyDescent="0.25">
      <c r="E154" s="50"/>
      <c r="F154" s="50"/>
      <c r="G154" s="50"/>
      <c r="H154" s="50"/>
      <c r="I154" s="50"/>
    </row>
    <row r="155" spans="5:9" x14ac:dyDescent="0.25">
      <c r="E155" s="50"/>
      <c r="F155" s="50"/>
      <c r="G155" s="50"/>
      <c r="H155" s="50"/>
      <c r="I155" s="50"/>
    </row>
    <row r="156" spans="5:9" x14ac:dyDescent="0.25">
      <c r="E156" s="50"/>
      <c r="F156" s="50"/>
      <c r="G156" s="50"/>
      <c r="H156" s="50"/>
      <c r="I156" s="50"/>
    </row>
    <row r="157" spans="5:9" x14ac:dyDescent="0.25">
      <c r="E157" s="50"/>
      <c r="F157" s="50"/>
      <c r="G157" s="50"/>
      <c r="H157" s="50"/>
      <c r="I157" s="50"/>
    </row>
    <row r="158" spans="5:9" x14ac:dyDescent="0.25">
      <c r="E158" s="50"/>
      <c r="F158" s="50"/>
      <c r="G158" s="50"/>
      <c r="H158" s="50"/>
      <c r="I158" s="50"/>
    </row>
    <row r="159" spans="5:9" x14ac:dyDescent="0.25">
      <c r="E159" s="50"/>
      <c r="F159" s="50"/>
      <c r="G159" s="50"/>
      <c r="H159" s="50"/>
      <c r="I159" s="50"/>
    </row>
    <row r="160" spans="5:9" x14ac:dyDescent="0.25">
      <c r="E160" s="50"/>
      <c r="F160" s="50"/>
      <c r="G160" s="50"/>
      <c r="H160" s="50"/>
      <c r="I160" s="50"/>
    </row>
    <row r="161" spans="5:9" x14ac:dyDescent="0.25">
      <c r="E161" s="50"/>
      <c r="F161" s="50"/>
      <c r="G161" s="50"/>
      <c r="H161" s="50"/>
      <c r="I161" s="50"/>
    </row>
    <row r="162" spans="5:9" x14ac:dyDescent="0.25">
      <c r="E162" s="50"/>
      <c r="F162" s="50"/>
      <c r="G162" s="50"/>
      <c r="H162" s="50"/>
      <c r="I162" s="50"/>
    </row>
    <row r="163" spans="5:9" x14ac:dyDescent="0.25">
      <c r="E163" s="50"/>
      <c r="F163" s="50"/>
      <c r="G163" s="50"/>
      <c r="H163" s="50"/>
      <c r="I163" s="50"/>
    </row>
    <row r="164" spans="5:9" x14ac:dyDescent="0.25">
      <c r="E164" s="50"/>
      <c r="F164" s="50"/>
      <c r="G164" s="50"/>
      <c r="H164" s="50"/>
      <c r="I164" s="50"/>
    </row>
    <row r="165" spans="5:9" x14ac:dyDescent="0.25">
      <c r="E165" s="50"/>
      <c r="F165" s="50"/>
      <c r="G165" s="50"/>
      <c r="H165" s="50"/>
      <c r="I165" s="50"/>
    </row>
    <row r="166" spans="5:9" x14ac:dyDescent="0.25">
      <c r="E166" s="50"/>
      <c r="F166" s="50"/>
      <c r="G166" s="50"/>
      <c r="H166" s="50"/>
      <c r="I166" s="50"/>
    </row>
    <row r="167" spans="5:9" x14ac:dyDescent="0.25">
      <c r="E167" s="50"/>
      <c r="F167" s="50"/>
      <c r="G167" s="50"/>
      <c r="H167" s="50"/>
      <c r="I167" s="50"/>
    </row>
    <row r="168" spans="5:9" x14ac:dyDescent="0.25">
      <c r="E168" s="50"/>
      <c r="F168" s="50"/>
      <c r="G168" s="50"/>
      <c r="H168" s="50"/>
      <c r="I168" s="50"/>
    </row>
    <row r="169" spans="5:9" x14ac:dyDescent="0.25">
      <c r="E169" s="50"/>
      <c r="F169" s="50"/>
      <c r="G169" s="50"/>
      <c r="H169" s="50"/>
      <c r="I169" s="50"/>
    </row>
    <row r="170" spans="5:9" x14ac:dyDescent="0.25">
      <c r="E170" s="50"/>
      <c r="F170" s="50"/>
      <c r="G170" s="50"/>
      <c r="H170" s="50"/>
      <c r="I170" s="50"/>
    </row>
    <row r="171" spans="5:9" x14ac:dyDescent="0.25">
      <c r="E171" s="50"/>
      <c r="F171" s="50"/>
      <c r="G171" s="50"/>
      <c r="H171" s="50"/>
      <c r="I171" s="50"/>
    </row>
    <row r="172" spans="5:9" x14ac:dyDescent="0.25">
      <c r="E172" s="50"/>
      <c r="F172" s="50"/>
      <c r="G172" s="50"/>
      <c r="H172" s="50"/>
      <c r="I172" s="50"/>
    </row>
    <row r="173" spans="5:9" x14ac:dyDescent="0.25">
      <c r="E173" s="50"/>
      <c r="F173" s="50"/>
      <c r="G173" s="50"/>
      <c r="H173" s="50"/>
      <c r="I173" s="50"/>
    </row>
    <row r="174" spans="5:9" x14ac:dyDescent="0.25">
      <c r="E174" s="50"/>
      <c r="F174" s="50"/>
      <c r="G174" s="50"/>
      <c r="H174" s="50"/>
      <c r="I174" s="50"/>
    </row>
    <row r="175" spans="5:9" x14ac:dyDescent="0.25">
      <c r="E175" s="50"/>
      <c r="F175" s="50"/>
      <c r="G175" s="50"/>
      <c r="H175" s="50"/>
      <c r="I175" s="50"/>
    </row>
    <row r="176" spans="5:9" x14ac:dyDescent="0.25">
      <c r="E176" s="50"/>
      <c r="F176" s="50"/>
      <c r="G176" s="50"/>
      <c r="H176" s="50"/>
      <c r="I176" s="50"/>
    </row>
    <row r="177" spans="5:9" x14ac:dyDescent="0.25">
      <c r="E177" s="50"/>
      <c r="F177" s="50"/>
      <c r="G177" s="50"/>
      <c r="H177" s="50"/>
      <c r="I177" s="50"/>
    </row>
    <row r="178" spans="5:9" x14ac:dyDescent="0.25">
      <c r="E178" s="50"/>
      <c r="F178" s="50"/>
      <c r="G178" s="50"/>
      <c r="H178" s="50"/>
      <c r="I178" s="50"/>
    </row>
    <row r="179" spans="5:9" x14ac:dyDescent="0.25">
      <c r="E179" s="50"/>
      <c r="F179" s="50"/>
      <c r="G179" s="50"/>
      <c r="H179" s="50"/>
      <c r="I179" s="50"/>
    </row>
    <row r="180" spans="5:9" x14ac:dyDescent="0.25">
      <c r="E180" s="50"/>
      <c r="F180" s="50"/>
      <c r="G180" s="50"/>
      <c r="H180" s="50"/>
      <c r="I180" s="50"/>
    </row>
    <row r="181" spans="5:9" x14ac:dyDescent="0.25">
      <c r="E181" s="50"/>
      <c r="F181" s="50"/>
      <c r="G181" s="50"/>
      <c r="H181" s="50"/>
      <c r="I181" s="50"/>
    </row>
    <row r="182" spans="5:9" x14ac:dyDescent="0.25">
      <c r="E182" s="50"/>
      <c r="F182" s="50"/>
      <c r="G182" s="50"/>
      <c r="H182" s="50"/>
      <c r="I182" s="50"/>
    </row>
    <row r="183" spans="5:9" x14ac:dyDescent="0.25">
      <c r="E183" s="50"/>
      <c r="F183" s="50"/>
      <c r="G183" s="50"/>
      <c r="H183" s="50"/>
      <c r="I183" s="50"/>
    </row>
    <row r="184" spans="5:9" x14ac:dyDescent="0.25">
      <c r="E184" s="50"/>
      <c r="F184" s="50"/>
      <c r="G184" s="50"/>
      <c r="H184" s="50"/>
      <c r="I184" s="50"/>
    </row>
    <row r="185" spans="5:9" x14ac:dyDescent="0.25">
      <c r="E185" s="50"/>
      <c r="F185" s="50"/>
      <c r="G185" s="50"/>
      <c r="H185" s="50"/>
      <c r="I185" s="50"/>
    </row>
    <row r="186" spans="5:9" x14ac:dyDescent="0.25">
      <c r="E186" s="50"/>
      <c r="F186" s="50"/>
      <c r="G186" s="50"/>
      <c r="H186" s="50"/>
      <c r="I186" s="50"/>
    </row>
    <row r="187" spans="5:9" x14ac:dyDescent="0.25">
      <c r="E187" s="50"/>
      <c r="F187" s="50"/>
      <c r="G187" s="50"/>
      <c r="H187" s="50"/>
      <c r="I187" s="50"/>
    </row>
    <row r="188" spans="5:9" x14ac:dyDescent="0.25">
      <c r="E188" s="50"/>
      <c r="F188" s="50"/>
      <c r="G188" s="50"/>
      <c r="H188" s="50"/>
      <c r="I188" s="50"/>
    </row>
    <row r="189" spans="5:9" x14ac:dyDescent="0.25">
      <c r="E189" s="50"/>
      <c r="F189" s="50"/>
      <c r="G189" s="50"/>
      <c r="H189" s="50"/>
      <c r="I189" s="50"/>
    </row>
    <row r="190" spans="5:9" x14ac:dyDescent="0.25">
      <c r="E190" s="50"/>
      <c r="F190" s="50"/>
      <c r="G190" s="50"/>
      <c r="H190" s="50"/>
      <c r="I190" s="50"/>
    </row>
    <row r="191" spans="5:9" x14ac:dyDescent="0.25">
      <c r="E191" s="50"/>
      <c r="F191" s="50"/>
      <c r="G191" s="50"/>
      <c r="H191" s="50"/>
      <c r="I191" s="50"/>
    </row>
    <row r="192" spans="5:9" x14ac:dyDescent="0.25">
      <c r="E192" s="50"/>
      <c r="F192" s="50"/>
      <c r="G192" s="50"/>
      <c r="H192" s="50"/>
      <c r="I192" s="50"/>
    </row>
    <row r="193" spans="5:9" x14ac:dyDescent="0.25">
      <c r="E193" s="50"/>
      <c r="F193" s="50"/>
      <c r="G193" s="50"/>
      <c r="H193" s="50"/>
      <c r="I193" s="50"/>
    </row>
    <row r="194" spans="5:9" x14ac:dyDescent="0.25">
      <c r="E194" s="50"/>
      <c r="F194" s="50"/>
      <c r="G194" s="50"/>
      <c r="H194" s="50"/>
      <c r="I194" s="50"/>
    </row>
    <row r="195" spans="5:9" x14ac:dyDescent="0.25">
      <c r="E195" s="50"/>
      <c r="F195" s="50"/>
      <c r="G195" s="50"/>
      <c r="H195" s="50"/>
      <c r="I195" s="50"/>
    </row>
    <row r="196" spans="5:9" x14ac:dyDescent="0.25">
      <c r="E196" s="50"/>
      <c r="F196" s="50"/>
      <c r="G196" s="50"/>
      <c r="H196" s="50"/>
      <c r="I196" s="50"/>
    </row>
    <row r="197" spans="5:9" x14ac:dyDescent="0.25">
      <c r="E197" s="50"/>
      <c r="F197" s="50"/>
      <c r="G197" s="50"/>
      <c r="H197" s="50"/>
      <c r="I197" s="50"/>
    </row>
    <row r="198" spans="5:9" x14ac:dyDescent="0.25">
      <c r="E198" s="50"/>
      <c r="F198" s="50"/>
      <c r="G198" s="50"/>
      <c r="H198" s="50"/>
      <c r="I198" s="50"/>
    </row>
    <row r="199" spans="5:9" x14ac:dyDescent="0.25">
      <c r="E199" s="50"/>
      <c r="F199" s="50"/>
      <c r="G199" s="50"/>
      <c r="H199" s="50"/>
      <c r="I199" s="50"/>
    </row>
    <row r="200" spans="5:9" x14ac:dyDescent="0.25">
      <c r="E200" s="50"/>
      <c r="F200" s="50"/>
      <c r="G200" s="50"/>
      <c r="H200" s="50"/>
      <c r="I200" s="50"/>
    </row>
    <row r="201" spans="5:9" x14ac:dyDescent="0.25">
      <c r="E201" s="50"/>
      <c r="F201" s="50"/>
      <c r="G201" s="50"/>
      <c r="H201" s="50"/>
      <c r="I201" s="50"/>
    </row>
    <row r="202" spans="5:9" x14ac:dyDescent="0.25">
      <c r="E202" s="50"/>
      <c r="F202" s="50"/>
      <c r="G202" s="50"/>
      <c r="H202" s="50"/>
      <c r="I202" s="50"/>
    </row>
    <row r="203" spans="5:9" x14ac:dyDescent="0.25">
      <c r="E203" s="50"/>
      <c r="F203" s="50"/>
      <c r="G203" s="50"/>
      <c r="H203" s="50"/>
      <c r="I203" s="50"/>
    </row>
    <row r="204" spans="5:9" x14ac:dyDescent="0.25">
      <c r="E204" s="50"/>
      <c r="F204" s="50"/>
      <c r="G204" s="50"/>
      <c r="H204" s="50"/>
      <c r="I204" s="50"/>
    </row>
    <row r="205" spans="5:9" x14ac:dyDescent="0.25">
      <c r="E205" s="50"/>
      <c r="F205" s="50"/>
      <c r="G205" s="50"/>
      <c r="H205" s="50"/>
      <c r="I205" s="50"/>
    </row>
    <row r="206" spans="5:9" x14ac:dyDescent="0.25">
      <c r="E206" s="50"/>
      <c r="F206" s="50"/>
      <c r="G206" s="50"/>
      <c r="H206" s="50"/>
      <c r="I206" s="50"/>
    </row>
    <row r="207" spans="5:9" x14ac:dyDescent="0.25">
      <c r="E207" s="50"/>
      <c r="F207" s="50"/>
      <c r="G207" s="50"/>
      <c r="H207" s="50"/>
      <c r="I207" s="50"/>
    </row>
    <row r="208" spans="5:9" x14ac:dyDescent="0.25">
      <c r="E208" s="50"/>
      <c r="F208" s="50"/>
      <c r="G208" s="50"/>
      <c r="H208" s="50"/>
      <c r="I208" s="50"/>
    </row>
    <row r="209" spans="5:9" x14ac:dyDescent="0.25">
      <c r="E209" s="50"/>
      <c r="F209" s="50"/>
      <c r="G209" s="50"/>
      <c r="H209" s="50"/>
      <c r="I209" s="50"/>
    </row>
    <row r="210" spans="5:9" x14ac:dyDescent="0.25">
      <c r="E210" s="50"/>
      <c r="F210" s="50"/>
      <c r="G210" s="50"/>
      <c r="H210" s="50"/>
      <c r="I210" s="50"/>
    </row>
    <row r="211" spans="5:9" x14ac:dyDescent="0.25">
      <c r="E211" s="50"/>
      <c r="F211" s="50"/>
      <c r="G211" s="50"/>
      <c r="H211" s="50"/>
      <c r="I211" s="50"/>
    </row>
    <row r="212" spans="5:9" x14ac:dyDescent="0.25">
      <c r="E212" s="50"/>
      <c r="F212" s="50"/>
      <c r="G212" s="50"/>
      <c r="H212" s="50"/>
      <c r="I212" s="50"/>
    </row>
    <row r="213" spans="5:9" x14ac:dyDescent="0.25">
      <c r="E213" s="50"/>
      <c r="F213" s="50"/>
      <c r="G213" s="50"/>
      <c r="H213" s="50"/>
      <c r="I213" s="50"/>
    </row>
    <row r="214" spans="5:9" x14ac:dyDescent="0.25">
      <c r="E214" s="50"/>
      <c r="F214" s="50"/>
      <c r="G214" s="50"/>
      <c r="H214" s="50"/>
      <c r="I214" s="50"/>
    </row>
    <row r="215" spans="5:9" x14ac:dyDescent="0.25">
      <c r="E215" s="50"/>
      <c r="F215" s="50"/>
      <c r="G215" s="50"/>
      <c r="H215" s="50"/>
      <c r="I215" s="50"/>
    </row>
    <row r="216" spans="5:9" x14ac:dyDescent="0.25">
      <c r="E216" s="50"/>
      <c r="F216" s="50"/>
      <c r="G216" s="50"/>
      <c r="H216" s="50"/>
      <c r="I216" s="50"/>
    </row>
    <row r="217" spans="5:9" x14ac:dyDescent="0.25">
      <c r="E217" s="50"/>
      <c r="F217" s="50"/>
      <c r="G217" s="50"/>
      <c r="H217" s="50"/>
      <c r="I217" s="50"/>
    </row>
    <row r="218" spans="5:9" x14ac:dyDescent="0.25">
      <c r="E218" s="50"/>
      <c r="F218" s="50"/>
      <c r="G218" s="50"/>
      <c r="H218" s="50"/>
      <c r="I218" s="50"/>
    </row>
    <row r="219" spans="5:9" x14ac:dyDescent="0.25">
      <c r="E219" s="50"/>
      <c r="F219" s="50"/>
      <c r="G219" s="50"/>
      <c r="H219" s="50"/>
      <c r="I219" s="50"/>
    </row>
    <row r="220" spans="5:9" x14ac:dyDescent="0.25">
      <c r="E220" s="50"/>
      <c r="F220" s="50"/>
      <c r="G220" s="50"/>
      <c r="H220" s="50"/>
      <c r="I220" s="50"/>
    </row>
    <row r="221" spans="5:9" x14ac:dyDescent="0.25">
      <c r="E221" s="50"/>
      <c r="F221" s="50"/>
      <c r="G221" s="50"/>
      <c r="H221" s="50"/>
      <c r="I221" s="50"/>
    </row>
    <row r="222" spans="5:9" x14ac:dyDescent="0.25">
      <c r="E222" s="50"/>
      <c r="F222" s="50"/>
      <c r="G222" s="50"/>
      <c r="H222" s="50"/>
      <c r="I222" s="50"/>
    </row>
    <row r="223" spans="5:9" x14ac:dyDescent="0.25">
      <c r="E223" s="50"/>
      <c r="F223" s="50"/>
      <c r="G223" s="50"/>
      <c r="H223" s="50"/>
      <c r="I223" s="50"/>
    </row>
    <row r="224" spans="5:9" x14ac:dyDescent="0.25">
      <c r="E224" s="50"/>
      <c r="F224" s="50"/>
      <c r="G224" s="50"/>
      <c r="H224" s="50"/>
      <c r="I224" s="50"/>
    </row>
    <row r="225" spans="5:9" x14ac:dyDescent="0.25">
      <c r="E225" s="50"/>
      <c r="F225" s="50"/>
      <c r="G225" s="50"/>
      <c r="H225" s="50"/>
      <c r="I225" s="50"/>
    </row>
    <row r="226" spans="5:9" x14ac:dyDescent="0.25">
      <c r="E226" s="50"/>
      <c r="F226" s="50"/>
      <c r="G226" s="50"/>
      <c r="H226" s="50"/>
      <c r="I226" s="50"/>
    </row>
    <row r="227" spans="5:9" x14ac:dyDescent="0.25">
      <c r="E227" s="50"/>
      <c r="F227" s="50"/>
      <c r="G227" s="50"/>
      <c r="H227" s="50"/>
      <c r="I227" s="50"/>
    </row>
  </sheetData>
  <sheetProtection algorithmName="SHA-512" hashValue="fnPRVg2PD9ceCpfn2RGbHClC1nhZqTAyC0dHWg234ErOiRZsKnZ2x+Mg2I2NnCi9fNZ1WFJ38g9yzZpbjTgBUw==" saltValue="LSZ8hQFI08gNXwn6C/MWJg==" spinCount="100000" sheet="1" objects="1" scenarios="1"/>
  <conditionalFormatting sqref="E32:I32 K32:BR32">
    <cfRule type="expression" dxfId="3" priority="1">
      <formula>IF(E32="û",TRUE,FALSE)</formula>
    </cfRule>
  </conditionalFormatting>
  <printOptions horizontalCentered="1"/>
  <pageMargins left="0.25" right="0.25" top="0.75" bottom="0.5" header="0.5" footer="0.5"/>
  <pageSetup fitToWidth="0" orientation="landscape" horizontalDpi="1200" verticalDpi="1200" r:id="rId1"/>
  <headerFooter>
    <oddFooter>&amp;R&amp;A, Year &amp;P</oddFooter>
  </headerFooter>
  <colBreaks count="4" manualBreakCount="4">
    <brk id="22" min="1" max="45" man="1"/>
    <brk id="34" min="1" max="45" man="1"/>
    <brk id="46" min="1" max="45" man="1"/>
    <brk id="58" min="1" max="4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1225D-4B29-4E85-ACCF-D8740633A248}">
  <sheetPr codeName="Sheet9">
    <tabColor theme="5" tint="0.59999389629810485"/>
  </sheetPr>
  <dimension ref="A1:CA47"/>
  <sheetViews>
    <sheetView showGridLines="0" showRowColHeaders="0" zoomScaleNormal="100" zoomScaleSheetLayoutView="100" workbookViewId="0">
      <pane xSplit="4" ySplit="4" topLeftCell="K5" activePane="bottomRight" state="frozen"/>
      <selection activeCell="D12" sqref="A1:XFD1048576"/>
      <selection pane="topRight" activeCell="D12" sqref="A1:XFD1048576"/>
      <selection pane="bottomLeft" activeCell="D12" sqref="A1:XFD1048576"/>
      <selection pane="bottomRight" activeCell="B5" sqref="B5"/>
    </sheetView>
  </sheetViews>
  <sheetFormatPr defaultColWidth="8.88671875" defaultRowHeight="12.6" x14ac:dyDescent="0.25"/>
  <cols>
    <col min="1" max="1" width="5.5546875" style="46" customWidth="1"/>
    <col min="2" max="2" width="15.33203125" style="46" customWidth="1"/>
    <col min="3" max="3" width="9.33203125" style="230" customWidth="1"/>
    <col min="4" max="5" width="1.109375" style="48" customWidth="1"/>
    <col min="6" max="10" width="7.21875" style="48" customWidth="1"/>
    <col min="11" max="11" width="2.21875" style="48" customWidth="1"/>
    <col min="12" max="17" width="7.77734375" style="48" customWidth="1"/>
    <col min="18" max="19" width="7.77734375" style="81" customWidth="1"/>
    <col min="20" max="22" width="7.77734375" style="48" customWidth="1"/>
    <col min="23" max="23" width="7.77734375" style="81" customWidth="1"/>
    <col min="24" max="29" width="7.77734375" style="48" customWidth="1"/>
    <col min="30" max="31" width="7.77734375" style="81" customWidth="1"/>
    <col min="32" max="34" width="7.77734375" style="48" customWidth="1"/>
    <col min="35" max="35" width="7.77734375" style="81" customWidth="1" collapsed="1"/>
    <col min="36" max="41" width="7.77734375" style="48" customWidth="1"/>
    <col min="42" max="43" width="7.77734375" style="81" customWidth="1"/>
    <col min="44" max="46" width="7.77734375" style="48" customWidth="1"/>
    <col min="47" max="47" width="7.77734375" style="81" customWidth="1" collapsed="1"/>
    <col min="48" max="53" width="7.77734375" style="48" customWidth="1"/>
    <col min="54" max="55" width="7.77734375" style="81" customWidth="1"/>
    <col min="56" max="58" width="7.77734375" style="48" customWidth="1"/>
    <col min="59" max="59" width="7.77734375" style="81" customWidth="1" collapsed="1"/>
    <col min="60" max="65" width="7.77734375" style="48" customWidth="1"/>
    <col min="66" max="67" width="7.77734375" style="81" customWidth="1"/>
    <col min="68" max="70" width="7.77734375" style="48" customWidth="1"/>
    <col min="71" max="71" width="6.5546875" style="81" bestFit="1" customWidth="1" collapsed="1"/>
    <col min="72" max="72" width="7.77734375" style="48" customWidth="1" collapsed="1"/>
    <col min="73" max="73" width="2.33203125" style="50" customWidth="1" collapsed="1"/>
    <col min="74" max="74" width="7.21875" style="81" customWidth="1"/>
    <col min="75" max="75" width="7.21875" style="50" customWidth="1"/>
    <col min="76" max="76" width="7.21875" style="46" customWidth="1"/>
    <col min="77" max="16384" width="8.88671875" style="46"/>
  </cols>
  <sheetData>
    <row r="1" spans="1:79" s="30" customFormat="1" ht="30" customHeight="1" x14ac:dyDescent="0.25">
      <c r="A1" s="27"/>
      <c r="B1" s="27"/>
      <c r="C1" s="83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31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31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31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31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31"/>
      <c r="BT1" s="28"/>
      <c r="BU1" s="28"/>
      <c r="BV1" s="28"/>
      <c r="BW1" s="28"/>
      <c r="BX1" s="28"/>
      <c r="BY1" s="28"/>
      <c r="BZ1" s="28"/>
      <c r="CA1" s="29"/>
    </row>
    <row r="2" spans="1:79" s="30" customFormat="1" ht="6" customHeight="1" x14ac:dyDescent="0.25">
      <c r="C2" s="83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31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31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31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31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31"/>
      <c r="BT2" s="28"/>
      <c r="BU2" s="29"/>
      <c r="BV2" s="28"/>
      <c r="BW2" s="28"/>
      <c r="BX2" s="28"/>
      <c r="BY2" s="28"/>
      <c r="BZ2" s="28"/>
      <c r="CA2" s="29"/>
    </row>
    <row r="3" spans="1:79" s="34" customFormat="1" ht="18" customHeight="1" x14ac:dyDescent="0.25">
      <c r="A3" s="32"/>
      <c r="B3" s="32"/>
      <c r="C3" s="32"/>
      <c r="F3" s="35" t="s">
        <v>143</v>
      </c>
      <c r="G3" s="36" t="s">
        <v>144</v>
      </c>
      <c r="H3" s="36" t="s">
        <v>145</v>
      </c>
      <c r="I3" s="36" t="s">
        <v>146</v>
      </c>
      <c r="J3" s="37" t="s">
        <v>147</v>
      </c>
      <c r="K3" s="31"/>
      <c r="L3" s="38">
        <v>1</v>
      </c>
      <c r="M3" s="39">
        <v>2</v>
      </c>
      <c r="N3" s="39">
        <v>3</v>
      </c>
      <c r="O3" s="39">
        <v>4</v>
      </c>
      <c r="P3" s="39">
        <v>5</v>
      </c>
      <c r="Q3" s="39">
        <v>6</v>
      </c>
      <c r="R3" s="39">
        <v>7</v>
      </c>
      <c r="S3" s="39">
        <v>8</v>
      </c>
      <c r="T3" s="39">
        <v>9</v>
      </c>
      <c r="U3" s="39">
        <v>10</v>
      </c>
      <c r="V3" s="40">
        <v>11</v>
      </c>
      <c r="W3" s="41">
        <v>12</v>
      </c>
      <c r="X3" s="38">
        <v>13</v>
      </c>
      <c r="Y3" s="39">
        <v>14</v>
      </c>
      <c r="Z3" s="39">
        <v>15</v>
      </c>
      <c r="AA3" s="39">
        <v>16</v>
      </c>
      <c r="AB3" s="39">
        <v>17</v>
      </c>
      <c r="AC3" s="39">
        <v>18</v>
      </c>
      <c r="AD3" s="39">
        <v>19</v>
      </c>
      <c r="AE3" s="39">
        <v>20</v>
      </c>
      <c r="AF3" s="39">
        <v>21</v>
      </c>
      <c r="AG3" s="39">
        <v>22</v>
      </c>
      <c r="AH3" s="39">
        <v>23</v>
      </c>
      <c r="AI3" s="41">
        <v>24</v>
      </c>
      <c r="AJ3" s="38">
        <v>25</v>
      </c>
      <c r="AK3" s="39">
        <v>26</v>
      </c>
      <c r="AL3" s="39">
        <v>27</v>
      </c>
      <c r="AM3" s="39">
        <v>28</v>
      </c>
      <c r="AN3" s="39">
        <v>29</v>
      </c>
      <c r="AO3" s="39">
        <v>30</v>
      </c>
      <c r="AP3" s="39">
        <v>31</v>
      </c>
      <c r="AQ3" s="39">
        <v>32</v>
      </c>
      <c r="AR3" s="39">
        <v>33</v>
      </c>
      <c r="AS3" s="39">
        <v>34</v>
      </c>
      <c r="AT3" s="39">
        <v>35</v>
      </c>
      <c r="AU3" s="41">
        <v>36</v>
      </c>
      <c r="AV3" s="38">
        <v>37</v>
      </c>
      <c r="AW3" s="39">
        <v>38</v>
      </c>
      <c r="AX3" s="39">
        <v>39</v>
      </c>
      <c r="AY3" s="39">
        <v>40</v>
      </c>
      <c r="AZ3" s="39">
        <v>41</v>
      </c>
      <c r="BA3" s="39">
        <v>42</v>
      </c>
      <c r="BB3" s="39">
        <v>43</v>
      </c>
      <c r="BC3" s="39">
        <v>44</v>
      </c>
      <c r="BD3" s="39">
        <v>45</v>
      </c>
      <c r="BE3" s="39">
        <v>46</v>
      </c>
      <c r="BF3" s="39">
        <v>47</v>
      </c>
      <c r="BG3" s="41">
        <v>48</v>
      </c>
      <c r="BH3" s="38">
        <v>49</v>
      </c>
      <c r="BI3" s="39">
        <v>50</v>
      </c>
      <c r="BJ3" s="39">
        <v>51</v>
      </c>
      <c r="BK3" s="39">
        <v>52</v>
      </c>
      <c r="BL3" s="39">
        <v>53</v>
      </c>
      <c r="BM3" s="39">
        <v>54</v>
      </c>
      <c r="BN3" s="39">
        <v>55</v>
      </c>
      <c r="BO3" s="39">
        <v>56</v>
      </c>
      <c r="BP3" s="39">
        <v>57</v>
      </c>
      <c r="BQ3" s="39">
        <v>58</v>
      </c>
      <c r="BR3" s="39">
        <v>59</v>
      </c>
      <c r="BS3" s="41">
        <v>60</v>
      </c>
      <c r="BT3" s="38" t="s">
        <v>97</v>
      </c>
      <c r="BU3" s="42"/>
    </row>
    <row r="4" spans="1:79" x14ac:dyDescent="0.25">
      <c r="B4" s="487" t="s">
        <v>175</v>
      </c>
      <c r="C4" s="487"/>
      <c r="D4" s="46"/>
      <c r="E4" s="46"/>
      <c r="R4" s="49"/>
      <c r="S4" s="48"/>
      <c r="AD4" s="49"/>
      <c r="AE4" s="48"/>
      <c r="AP4" s="49"/>
      <c r="AQ4" s="48"/>
      <c r="BB4" s="49"/>
      <c r="BC4" s="48"/>
      <c r="BN4" s="49"/>
      <c r="BO4" s="48"/>
      <c r="BV4" s="46"/>
      <c r="BW4" s="46"/>
    </row>
    <row r="5" spans="1:79" ht="3.6" customHeight="1" x14ac:dyDescent="0.25">
      <c r="B5" s="48"/>
      <c r="D5" s="46"/>
      <c r="E5" s="46"/>
      <c r="R5" s="49"/>
      <c r="S5" s="48"/>
      <c r="AD5" s="49"/>
      <c r="AE5" s="48"/>
      <c r="AP5" s="49"/>
      <c r="AQ5" s="48"/>
      <c r="BB5" s="49"/>
      <c r="BC5" s="48"/>
      <c r="BN5" s="49"/>
      <c r="BO5" s="48"/>
      <c r="BV5" s="46"/>
      <c r="BW5" s="46"/>
    </row>
    <row r="6" spans="1:79" x14ac:dyDescent="0.25">
      <c r="B6" s="68" t="s">
        <v>113</v>
      </c>
      <c r="N6" s="46"/>
      <c r="O6" s="46"/>
      <c r="P6" s="46"/>
    </row>
    <row r="7" spans="1:79" x14ac:dyDescent="0.25">
      <c r="B7" s="230" t="s">
        <v>283</v>
      </c>
      <c r="C7" s="231">
        <f>WACC</f>
        <v>8.5999999999999993E-2</v>
      </c>
      <c r="F7" s="46"/>
      <c r="G7" s="232"/>
      <c r="H7" s="232"/>
      <c r="I7" s="232"/>
    </row>
    <row r="8" spans="1:79" ht="0.6" customHeight="1" x14ac:dyDescent="0.25">
      <c r="F8" s="46"/>
      <c r="G8" s="232"/>
      <c r="H8" s="232"/>
      <c r="I8" s="232"/>
    </row>
    <row r="9" spans="1:79" ht="13.2" customHeight="1" x14ac:dyDescent="0.25">
      <c r="B9" s="233" t="s">
        <v>191</v>
      </c>
      <c r="C9" s="234"/>
      <c r="F9" s="235">
        <f>SUM(L9:W9)</f>
        <v>-867.04999999999984</v>
      </c>
      <c r="G9" s="235">
        <f>SUM(X9:AI9)</f>
        <v>-751.59565000000055</v>
      </c>
      <c r="H9" s="235">
        <f>SUM(AJ9:AU9)</f>
        <v>-695.30088693374989</v>
      </c>
      <c r="I9" s="235">
        <f>SUM(AV9:BG9)</f>
        <v>-672.45426943256052</v>
      </c>
      <c r="J9" s="235">
        <f>SUM(BH9:BS9)</f>
        <v>-671.09388882820951</v>
      </c>
      <c r="K9" s="46"/>
      <c r="L9" s="236">
        <f>Income!K68*(1-Taxes)</f>
        <v>-74.249999999999986</v>
      </c>
      <c r="M9" s="237">
        <f>Income!L68*(1-Taxes)</f>
        <v>-59.249999999999979</v>
      </c>
      <c r="N9" s="237">
        <f>Income!M68*(1-Taxes)</f>
        <v>-69.749999999999986</v>
      </c>
      <c r="O9" s="237">
        <f>Income!N68*(1-Taxes)</f>
        <v>-69.749999999999986</v>
      </c>
      <c r="P9" s="237">
        <f>Income!O68*(1-Taxes)</f>
        <v>-69.749999999999986</v>
      </c>
      <c r="Q9" s="237">
        <f>Income!P68*(1-Taxes)</f>
        <v>-78.499999999999986</v>
      </c>
      <c r="R9" s="237">
        <f>Income!Q68*(1-Taxes)</f>
        <v>-78.499999999999986</v>
      </c>
      <c r="S9" s="237">
        <f>Income!R68*(1-Taxes)</f>
        <v>-72.499999999999972</v>
      </c>
      <c r="T9" s="237">
        <f>Income!S68*(1-Taxes)</f>
        <v>-73.399999999999977</v>
      </c>
      <c r="U9" s="237">
        <f>Income!T68*(1-Taxes)</f>
        <v>-73.399999999999977</v>
      </c>
      <c r="V9" s="237">
        <f>Income!U68*(1-Taxes)</f>
        <v>-73.399999999999977</v>
      </c>
      <c r="W9" s="238">
        <f>Income!V68*(1-Taxes)</f>
        <v>-74.59999999999998</v>
      </c>
      <c r="X9" s="236">
        <f>Income!W68*(1-Taxes)</f>
        <v>-70.049637500000046</v>
      </c>
      <c r="Y9" s="237">
        <f>Income!X68*(1-Taxes)</f>
        <v>-70.049637500000046</v>
      </c>
      <c r="Z9" s="237">
        <f>Income!Y68*(1-Taxes)</f>
        <v>-70.049637500000046</v>
      </c>
      <c r="AA9" s="237">
        <f>Income!Z68*(1-Taxes)</f>
        <v>-61.049637500000053</v>
      </c>
      <c r="AB9" s="237">
        <f>Income!AA68*(1-Taxes)</f>
        <v>-61.049637500000053</v>
      </c>
      <c r="AC9" s="237">
        <f>Income!AB68*(1-Taxes)</f>
        <v>-61.049637500000053</v>
      </c>
      <c r="AD9" s="237">
        <f>Income!AC68*(1-Taxes)</f>
        <v>-61.049637500000053</v>
      </c>
      <c r="AE9" s="237">
        <f>Income!AD68*(1-Taxes)</f>
        <v>-61.049637500000053</v>
      </c>
      <c r="AF9" s="237">
        <f>Income!AE68*(1-Taxes)</f>
        <v>-59.049637500000053</v>
      </c>
      <c r="AG9" s="237">
        <f>Income!AF68*(1-Taxes)</f>
        <v>-59.049637500000053</v>
      </c>
      <c r="AH9" s="237">
        <f>Income!AG68*(1-Taxes)</f>
        <v>-59.049637500000053</v>
      </c>
      <c r="AI9" s="239">
        <f>Income!AH68*(1-Taxes)</f>
        <v>-59.049637500000053</v>
      </c>
      <c r="AJ9" s="236">
        <f>Income!AI68*(1-Taxes)</f>
        <v>-58.979240577812504</v>
      </c>
      <c r="AK9" s="237">
        <f>Income!AJ68*(1-Taxes)</f>
        <v>-58.229240577812504</v>
      </c>
      <c r="AL9" s="237">
        <f>Income!AK68*(1-Taxes)</f>
        <v>-58.229240577812504</v>
      </c>
      <c r="AM9" s="237">
        <f>Income!AL68*(1-Taxes)</f>
        <v>-58.229240577812504</v>
      </c>
      <c r="AN9" s="237">
        <f>Income!AM68*(1-Taxes)</f>
        <v>-57.929240577812507</v>
      </c>
      <c r="AO9" s="237">
        <f>Income!AN68*(1-Taxes)</f>
        <v>-57.929240577812507</v>
      </c>
      <c r="AP9" s="237">
        <f>Income!AO68*(1-Taxes)</f>
        <v>-57.929240577812507</v>
      </c>
      <c r="AQ9" s="237">
        <f>Income!AP68*(1-Taxes)</f>
        <v>-57.929240577812507</v>
      </c>
      <c r="AR9" s="237">
        <f>Income!AQ68*(1-Taxes)</f>
        <v>-57.929240577812507</v>
      </c>
      <c r="AS9" s="237">
        <f>Income!AR68*(1-Taxes)</f>
        <v>-57.329240577812506</v>
      </c>
      <c r="AT9" s="237">
        <f>Income!AS68*(1-Taxes)</f>
        <v>-57.329240577812506</v>
      </c>
      <c r="AU9" s="238">
        <f>Income!AT68*(1-Taxes)</f>
        <v>-57.329240577812506</v>
      </c>
      <c r="AV9" s="236">
        <f>Income!AU68*(1-Taxes)</f>
        <v>-56.037855786046713</v>
      </c>
      <c r="AW9" s="237">
        <f>Income!AV68*(1-Taxes)</f>
        <v>-56.037855786046713</v>
      </c>
      <c r="AX9" s="237">
        <f>Income!AW68*(1-Taxes)</f>
        <v>-56.037855786046713</v>
      </c>
      <c r="AY9" s="237">
        <f>Income!AX68*(1-Taxes)</f>
        <v>-56.037855786046713</v>
      </c>
      <c r="AZ9" s="237">
        <f>Income!AY68*(1-Taxes)</f>
        <v>-56.037855786046713</v>
      </c>
      <c r="BA9" s="237">
        <f>Income!AZ68*(1-Taxes)</f>
        <v>-56.037855786046713</v>
      </c>
      <c r="BB9" s="237">
        <f>Income!BA68*(1-Taxes)</f>
        <v>-56.037855786046713</v>
      </c>
      <c r="BC9" s="237">
        <f>Income!BB68*(1-Taxes)</f>
        <v>-56.037855786046713</v>
      </c>
      <c r="BD9" s="237">
        <f>Income!BC68*(1-Taxes)</f>
        <v>-56.037855786046713</v>
      </c>
      <c r="BE9" s="237">
        <f>Income!BD68*(1-Taxes)</f>
        <v>-56.037855786046713</v>
      </c>
      <c r="BF9" s="237">
        <f>Income!BE68*(1-Taxes)</f>
        <v>-56.037855786046713</v>
      </c>
      <c r="BG9" s="238">
        <f>Income!BF68*(1-Taxes)</f>
        <v>-56.037855786046713</v>
      </c>
      <c r="BH9" s="236">
        <f>Income!BG68*(1-Taxes)</f>
        <v>-55.924490735684131</v>
      </c>
      <c r="BI9" s="237">
        <f>Income!BH68*(1-Taxes)</f>
        <v>-55.924490735684131</v>
      </c>
      <c r="BJ9" s="237">
        <f>Income!BI68*(1-Taxes)</f>
        <v>-55.924490735684131</v>
      </c>
      <c r="BK9" s="237">
        <f>Income!BJ68*(1-Taxes)</f>
        <v>-55.924490735684131</v>
      </c>
      <c r="BL9" s="237">
        <f>Income!BK68*(1-Taxes)</f>
        <v>-55.924490735684131</v>
      </c>
      <c r="BM9" s="237">
        <f>Income!BL68*(1-Taxes)</f>
        <v>-55.924490735684131</v>
      </c>
      <c r="BN9" s="237">
        <f>Income!BM68*(1-Taxes)</f>
        <v>-55.924490735684131</v>
      </c>
      <c r="BO9" s="237">
        <f>Income!BN68*(1-Taxes)</f>
        <v>-55.924490735684131</v>
      </c>
      <c r="BP9" s="237">
        <f>Income!BO68*(1-Taxes)</f>
        <v>-55.924490735684131</v>
      </c>
      <c r="BQ9" s="237">
        <f>Income!BP68*(1-Taxes)</f>
        <v>-55.924490735684131</v>
      </c>
      <c r="BR9" s="237">
        <f>Income!BQ68*(1-Taxes)</f>
        <v>-55.924490735684131</v>
      </c>
      <c r="BS9" s="238">
        <f>Income!BR68*(1-Taxes)</f>
        <v>-55.924490735684131</v>
      </c>
      <c r="BT9" s="240"/>
      <c r="BU9" s="46"/>
      <c r="BW9" s="241"/>
    </row>
    <row r="10" spans="1:79" x14ac:dyDescent="0.25">
      <c r="B10" s="242" t="s">
        <v>167</v>
      </c>
      <c r="C10" s="243"/>
      <c r="F10" s="59">
        <f>SUM(L10:W10)</f>
        <v>320.08333333333331</v>
      </c>
      <c r="G10" s="59">
        <f>SUM(X10:AI10)</f>
        <v>128.66666666666663</v>
      </c>
      <c r="H10" s="59">
        <f>SUM(AJ10:AU10)</f>
        <v>36.25</v>
      </c>
      <c r="I10" s="59">
        <f>SUM(AV10:BG10)</f>
        <v>0</v>
      </c>
      <c r="J10" s="59">
        <f>SUM(BH10:BS10)</f>
        <v>0</v>
      </c>
      <c r="K10" s="46"/>
      <c r="L10" s="244">
        <f>Income!K67</f>
        <v>30</v>
      </c>
      <c r="M10" s="245">
        <f>Income!L67</f>
        <v>5</v>
      </c>
      <c r="N10" s="245">
        <f>Income!M67</f>
        <v>22.5</v>
      </c>
      <c r="O10" s="245">
        <f>Income!N67</f>
        <v>22.5</v>
      </c>
      <c r="P10" s="245">
        <f>Income!O67</f>
        <v>22.5</v>
      </c>
      <c r="Q10" s="245">
        <f>Income!P67</f>
        <v>37.083333333333336</v>
      </c>
      <c r="R10" s="245">
        <f>Income!Q67</f>
        <v>37.083333333333336</v>
      </c>
      <c r="S10" s="245">
        <f>Income!R67</f>
        <v>27.083333333333332</v>
      </c>
      <c r="T10" s="245">
        <f>Income!S67</f>
        <v>28.583333333333332</v>
      </c>
      <c r="U10" s="245">
        <f>Income!T67</f>
        <v>28.583333333333332</v>
      </c>
      <c r="V10" s="245">
        <f>Income!U67</f>
        <v>28.583333333333332</v>
      </c>
      <c r="W10" s="246">
        <f>Income!V67</f>
        <v>30.583333333333332</v>
      </c>
      <c r="X10" s="244">
        <f>Income!W67</f>
        <v>23.083333333333332</v>
      </c>
      <c r="Y10" s="245">
        <f>Income!X67</f>
        <v>23.083333333333332</v>
      </c>
      <c r="Z10" s="245">
        <f>Income!Y67</f>
        <v>23.083333333333332</v>
      </c>
      <c r="AA10" s="245">
        <f>Income!Z67</f>
        <v>8.0833333333333339</v>
      </c>
      <c r="AB10" s="245">
        <f>Income!AA67</f>
        <v>8.0833333333333339</v>
      </c>
      <c r="AC10" s="245">
        <f>Income!AB67</f>
        <v>8.0833333333333339</v>
      </c>
      <c r="AD10" s="245">
        <f>Income!AC67</f>
        <v>8.0833333333333339</v>
      </c>
      <c r="AE10" s="245">
        <f>Income!AD67</f>
        <v>8.0833333333333339</v>
      </c>
      <c r="AF10" s="245">
        <f>Income!AE67</f>
        <v>4.75</v>
      </c>
      <c r="AG10" s="245">
        <f>Income!AF67</f>
        <v>4.75</v>
      </c>
      <c r="AH10" s="245">
        <f>Income!AG67</f>
        <v>4.75</v>
      </c>
      <c r="AI10" s="247">
        <f>Income!AH67</f>
        <v>4.75</v>
      </c>
      <c r="AJ10" s="244">
        <f>Income!AI67</f>
        <v>4.75</v>
      </c>
      <c r="AK10" s="245">
        <f>Income!AJ67</f>
        <v>3.5</v>
      </c>
      <c r="AL10" s="245">
        <f>Income!AK67</f>
        <v>3.5</v>
      </c>
      <c r="AM10" s="245">
        <f>Income!AL67</f>
        <v>3.5</v>
      </c>
      <c r="AN10" s="245">
        <f>Income!AM67</f>
        <v>3</v>
      </c>
      <c r="AO10" s="245">
        <f>Income!AN67</f>
        <v>3</v>
      </c>
      <c r="AP10" s="245">
        <f>Income!AO67</f>
        <v>3</v>
      </c>
      <c r="AQ10" s="245">
        <f>Income!AP67</f>
        <v>3</v>
      </c>
      <c r="AR10" s="245">
        <f>Income!AQ67</f>
        <v>3</v>
      </c>
      <c r="AS10" s="245">
        <f>Income!AR67</f>
        <v>2</v>
      </c>
      <c r="AT10" s="245">
        <f>Income!AS67</f>
        <v>2</v>
      </c>
      <c r="AU10" s="246">
        <f>Income!AT67</f>
        <v>2</v>
      </c>
      <c r="AV10" s="244">
        <f>Income!AU67</f>
        <v>0</v>
      </c>
      <c r="AW10" s="245">
        <f>Income!AV67</f>
        <v>0</v>
      </c>
      <c r="AX10" s="245">
        <f>Income!AW67</f>
        <v>0</v>
      </c>
      <c r="AY10" s="245">
        <f>Income!AX67</f>
        <v>0</v>
      </c>
      <c r="AZ10" s="245">
        <f>Income!AY67</f>
        <v>0</v>
      </c>
      <c r="BA10" s="245">
        <f>Income!AZ67</f>
        <v>0</v>
      </c>
      <c r="BB10" s="245">
        <f>Income!BA67</f>
        <v>0</v>
      </c>
      <c r="BC10" s="245">
        <f>Income!BB67</f>
        <v>0</v>
      </c>
      <c r="BD10" s="245">
        <f>Income!BC67</f>
        <v>0</v>
      </c>
      <c r="BE10" s="245">
        <f>Income!BD67</f>
        <v>0</v>
      </c>
      <c r="BF10" s="245">
        <f>Income!BE67</f>
        <v>0</v>
      </c>
      <c r="BG10" s="246">
        <f>Income!BF67</f>
        <v>0</v>
      </c>
      <c r="BH10" s="244">
        <f>Income!BG67</f>
        <v>0</v>
      </c>
      <c r="BI10" s="245">
        <f>Income!BH67</f>
        <v>0</v>
      </c>
      <c r="BJ10" s="245">
        <f>Income!BI67</f>
        <v>0</v>
      </c>
      <c r="BK10" s="245">
        <f>Income!BJ67</f>
        <v>0</v>
      </c>
      <c r="BL10" s="245">
        <f>Income!BK67</f>
        <v>0</v>
      </c>
      <c r="BM10" s="245">
        <f>Income!BL67</f>
        <v>0</v>
      </c>
      <c r="BN10" s="245">
        <f>Income!BM67</f>
        <v>0</v>
      </c>
      <c r="BO10" s="245">
        <f>Income!BN67</f>
        <v>0</v>
      </c>
      <c r="BP10" s="245">
        <f>Income!BO67</f>
        <v>0</v>
      </c>
      <c r="BQ10" s="245">
        <f>Income!BP67</f>
        <v>0</v>
      </c>
      <c r="BR10" s="245">
        <f>Income!BQ67</f>
        <v>0</v>
      </c>
      <c r="BS10" s="246">
        <f>Income!BR67</f>
        <v>0</v>
      </c>
      <c r="BT10" s="240"/>
      <c r="BU10" s="46"/>
      <c r="BW10" s="241"/>
    </row>
    <row r="11" spans="1:79" x14ac:dyDescent="0.25">
      <c r="B11" s="242" t="s">
        <v>168</v>
      </c>
      <c r="C11" s="243"/>
      <c r="F11" s="59">
        <f>SUM(L11:W11)</f>
        <v>-485</v>
      </c>
      <c r="G11" s="59">
        <f>SUM(X11:AI11)</f>
        <v>0</v>
      </c>
      <c r="H11" s="59">
        <f>SUM(AJ11:AU11)</f>
        <v>0</v>
      </c>
      <c r="I11" s="59">
        <f>SUM(AV11:BG11)</f>
        <v>0</v>
      </c>
      <c r="J11" s="59">
        <f>SUM(BH11:BS11)</f>
        <v>0</v>
      </c>
      <c r="K11" s="46"/>
      <c r="L11" s="244">
        <f>-CapEx!K16</f>
        <v>-100</v>
      </c>
      <c r="M11" s="245">
        <f>-CapEx!L16</f>
        <v>0</v>
      </c>
      <c r="N11" s="245">
        <f>-CapEx!M16</f>
        <v>-125</v>
      </c>
      <c r="O11" s="245">
        <f>-CapEx!N16</f>
        <v>0</v>
      </c>
      <c r="P11" s="245">
        <f>-CapEx!O16</f>
        <v>0</v>
      </c>
      <c r="Q11" s="245">
        <f>-CapEx!P16</f>
        <v>-175</v>
      </c>
      <c r="R11" s="245">
        <f>-CapEx!Q16</f>
        <v>0</v>
      </c>
      <c r="S11" s="245">
        <f>-CapEx!R16</f>
        <v>0</v>
      </c>
      <c r="T11" s="245">
        <f>-CapEx!S16</f>
        <v>-35</v>
      </c>
      <c r="U11" s="245">
        <f>-CapEx!T16</f>
        <v>0</v>
      </c>
      <c r="V11" s="245">
        <f>-CapEx!U16</f>
        <v>0</v>
      </c>
      <c r="W11" s="246">
        <f>-CapEx!V16</f>
        <v>-50</v>
      </c>
      <c r="X11" s="244">
        <f>-CapEx!W16</f>
        <v>0</v>
      </c>
      <c r="Y11" s="245">
        <f>-CapEx!X16</f>
        <v>0</v>
      </c>
      <c r="Z11" s="245">
        <f>-CapEx!Y16</f>
        <v>0</v>
      </c>
      <c r="AA11" s="245">
        <f>-CapEx!Z16</f>
        <v>0</v>
      </c>
      <c r="AB11" s="245">
        <f>-CapEx!AA16</f>
        <v>0</v>
      </c>
      <c r="AC11" s="245">
        <f>-CapEx!AB16</f>
        <v>0</v>
      </c>
      <c r="AD11" s="245">
        <f>-CapEx!AC16</f>
        <v>0</v>
      </c>
      <c r="AE11" s="245">
        <f>-CapEx!AD16</f>
        <v>0</v>
      </c>
      <c r="AF11" s="245">
        <f>-CapEx!AE16</f>
        <v>0</v>
      </c>
      <c r="AG11" s="245">
        <f>-CapEx!AF16</f>
        <v>0</v>
      </c>
      <c r="AH11" s="245">
        <f>-CapEx!AG16</f>
        <v>0</v>
      </c>
      <c r="AI11" s="247">
        <f>-CapEx!AH16</f>
        <v>0</v>
      </c>
      <c r="AJ11" s="244">
        <f>-CapEx!AI16</f>
        <v>0</v>
      </c>
      <c r="AK11" s="245">
        <f>-CapEx!AJ16</f>
        <v>0</v>
      </c>
      <c r="AL11" s="245">
        <f>-CapEx!AK16</f>
        <v>0</v>
      </c>
      <c r="AM11" s="245">
        <f>-CapEx!AL16</f>
        <v>0</v>
      </c>
      <c r="AN11" s="245">
        <f>-CapEx!AM16</f>
        <v>0</v>
      </c>
      <c r="AO11" s="245">
        <f>-CapEx!AN16</f>
        <v>0</v>
      </c>
      <c r="AP11" s="245">
        <f>-CapEx!AO16</f>
        <v>0</v>
      </c>
      <c r="AQ11" s="245">
        <f>-CapEx!AP16</f>
        <v>0</v>
      </c>
      <c r="AR11" s="245">
        <f>-CapEx!AQ16</f>
        <v>0</v>
      </c>
      <c r="AS11" s="245">
        <f>-CapEx!AR16</f>
        <v>0</v>
      </c>
      <c r="AT11" s="245">
        <f>-CapEx!AS16</f>
        <v>0</v>
      </c>
      <c r="AU11" s="246">
        <f>-CapEx!AT16</f>
        <v>0</v>
      </c>
      <c r="AV11" s="244">
        <f>-CapEx!AU16</f>
        <v>0</v>
      </c>
      <c r="AW11" s="245">
        <f>-CapEx!AV16</f>
        <v>0</v>
      </c>
      <c r="AX11" s="245">
        <f>-CapEx!AW16</f>
        <v>0</v>
      </c>
      <c r="AY11" s="245">
        <f>-CapEx!AX16</f>
        <v>0</v>
      </c>
      <c r="AZ11" s="245">
        <f>-CapEx!AY16</f>
        <v>0</v>
      </c>
      <c r="BA11" s="245">
        <f>-CapEx!AZ16</f>
        <v>0</v>
      </c>
      <c r="BB11" s="245">
        <f>-CapEx!BA16</f>
        <v>0</v>
      </c>
      <c r="BC11" s="245">
        <f>-CapEx!BB16</f>
        <v>0</v>
      </c>
      <c r="BD11" s="245">
        <f>-CapEx!BC16</f>
        <v>0</v>
      </c>
      <c r="BE11" s="245">
        <f>-CapEx!BD16</f>
        <v>0</v>
      </c>
      <c r="BF11" s="245">
        <f>-CapEx!BE16</f>
        <v>0</v>
      </c>
      <c r="BG11" s="246">
        <f>-CapEx!BF16</f>
        <v>0</v>
      </c>
      <c r="BH11" s="244">
        <f>-CapEx!BG16</f>
        <v>0</v>
      </c>
      <c r="BI11" s="245">
        <f>-CapEx!BH16</f>
        <v>0</v>
      </c>
      <c r="BJ11" s="245">
        <f>-CapEx!BI16</f>
        <v>0</v>
      </c>
      <c r="BK11" s="245">
        <f>-CapEx!BJ16</f>
        <v>0</v>
      </c>
      <c r="BL11" s="245">
        <f>-CapEx!BK16</f>
        <v>0</v>
      </c>
      <c r="BM11" s="245">
        <f>-CapEx!BL16</f>
        <v>0</v>
      </c>
      <c r="BN11" s="245">
        <f>-CapEx!BM16</f>
        <v>0</v>
      </c>
      <c r="BO11" s="245">
        <f>-CapEx!BN16</f>
        <v>0</v>
      </c>
      <c r="BP11" s="245">
        <f>-CapEx!BO16</f>
        <v>0</v>
      </c>
      <c r="BQ11" s="245">
        <f>-CapEx!BP16</f>
        <v>0</v>
      </c>
      <c r="BR11" s="245">
        <f>-CapEx!BQ16</f>
        <v>0</v>
      </c>
      <c r="BS11" s="246">
        <f>-CapEx!BR16</f>
        <v>0</v>
      </c>
      <c r="BT11" s="240"/>
      <c r="BU11" s="46"/>
      <c r="BW11" s="241"/>
    </row>
    <row r="12" spans="1:79" x14ac:dyDescent="0.25">
      <c r="B12" s="248" t="s">
        <v>190</v>
      </c>
      <c r="C12" s="249"/>
      <c r="F12" s="59">
        <f>SUM(L12:W12)</f>
        <v>-45.833333333333826</v>
      </c>
      <c r="G12" s="59">
        <f>SUM(X12:AI12)</f>
        <v>-4.9626979166667979</v>
      </c>
      <c r="H12" s="59">
        <f>SUM(AJ12:AU12)</f>
        <v>149.89741596839997</v>
      </c>
      <c r="I12" s="59">
        <f>SUM(AV12:BG12)</f>
        <v>265.18971226546284</v>
      </c>
      <c r="J12" s="250">
        <f>SUM(BH12:BS12)</f>
        <v>847.97023873549915</v>
      </c>
      <c r="K12" s="46"/>
      <c r="L12" s="251">
        <f xml:space="preserve"> - (Balance!K9-Balance!K6-Balance!K29)</f>
        <v>-12.5</v>
      </c>
      <c r="M12" s="252">
        <f xml:space="preserve"> -  ((Balance!L9-Balance!L6-Balance!L29) - (Balance!K9-Balance!K6-Balance!K29))</f>
        <v>-29.166666666667084</v>
      </c>
      <c r="N12" s="252">
        <f xml:space="preserve"> -  ((Balance!M9-Balance!M6-Balance!M29) - (Balance!L9-Balance!L6-Balance!L29))</f>
        <v>-4.1666666666666288</v>
      </c>
      <c r="O12" s="252">
        <f xml:space="preserve"> -  ((Balance!N9-Balance!N6-Balance!N29) - (Balance!M9-Balance!M6-Balance!M29))</f>
        <v>-1.1368683772161603E-13</v>
      </c>
      <c r="P12" s="252">
        <f xml:space="preserve"> -  ((Balance!O9-Balance!O6-Balance!O29) - (Balance!N9-Balance!N6-Balance!N29))</f>
        <v>0</v>
      </c>
      <c r="Q12" s="252">
        <f xml:space="preserve"> -  ((Balance!P9-Balance!P6-Balance!P29) - (Balance!O9-Balance!O6-Balance!O29))</f>
        <v>0</v>
      </c>
      <c r="R12" s="252">
        <f xml:space="preserve"> -  ((Balance!Q9-Balance!Q6-Balance!Q29) - (Balance!P9-Balance!P6-Balance!P29))</f>
        <v>0</v>
      </c>
      <c r="S12" s="252">
        <f xml:space="preserve"> -  ((Balance!R9-Balance!R6-Balance!R29) - (Balance!Q9-Balance!Q6-Balance!Q29))</f>
        <v>0</v>
      </c>
      <c r="T12" s="252">
        <f xml:space="preserve"> -  ((Balance!S9-Balance!S6-Balance!S29) - (Balance!R9-Balance!R6-Balance!R29))</f>
        <v>0</v>
      </c>
      <c r="U12" s="252">
        <f xml:space="preserve"> -  ((Balance!T9-Balance!T6-Balance!T29) - (Balance!S9-Balance!S6-Balance!S29))</f>
        <v>0</v>
      </c>
      <c r="V12" s="252">
        <f xml:space="preserve"> -  ((Balance!U9-Balance!U6-Balance!U29) - (Balance!T9-Balance!T6-Balance!T29))</f>
        <v>27.80833333333419</v>
      </c>
      <c r="W12" s="253">
        <f xml:space="preserve"> -  ((Balance!V9-Balance!V6-Balance!V29) - (Balance!U9-Balance!U6-Balance!U29))</f>
        <v>-27.80833333333419</v>
      </c>
      <c r="X12" s="251">
        <f xml:space="preserve"> -  ((Balance!W9-Balance!W6-Balance!W29) - (Balance!V9-Balance!V6-Balance!V29))</f>
        <v>-4.1223229166666897</v>
      </c>
      <c r="Y12" s="252">
        <f xml:space="preserve"> -  ((Balance!X9-Balance!X6-Balance!X29) - (Balance!W9-Balance!W6-Balance!W29))</f>
        <v>-0.73532812499990996</v>
      </c>
      <c r="Z12" s="252">
        <f xml:space="preserve"> -  ((Balance!Y9-Balance!Y6-Balance!Y29) - (Balance!X9-Balance!X6-Balance!X29))</f>
        <v>-0.10504687500008458</v>
      </c>
      <c r="AA12" s="252">
        <f xml:space="preserve"> -  ((Balance!Z9-Balance!Z6-Balance!Z29) - (Balance!Y9-Balance!Y6-Balance!Y29))</f>
        <v>-2.2737367544323206E-13</v>
      </c>
      <c r="AB12" s="252">
        <f xml:space="preserve"> -  ((Balance!AA9-Balance!AA6-Balance!AA29) - (Balance!Z9-Balance!Z6-Balance!Z29))</f>
        <v>2.2737367544323206E-13</v>
      </c>
      <c r="AC12" s="252">
        <f xml:space="preserve"> -  ((Balance!AB9-Balance!AB6-Balance!AB29) - (Balance!AA9-Balance!AA6-Balance!AA29))</f>
        <v>-2.2737367544323206E-13</v>
      </c>
      <c r="AD12" s="252">
        <f xml:space="preserve"> -  ((Balance!AC9-Balance!AC6-Balance!AC29) - (Balance!AB9-Balance!AB6-Balance!AB29))</f>
        <v>3.8908687500015731</v>
      </c>
      <c r="AE12" s="252">
        <f xml:space="preserve"> -  ((Balance!AD9-Balance!AD6-Balance!AD29) - (Balance!AC9-Balance!AC6-Balance!AC29))</f>
        <v>106.01075851041674</v>
      </c>
      <c r="AF12" s="252">
        <f xml:space="preserve"> -  ((Balance!AE9-Balance!AE6-Balance!AE29) - (Balance!AD9-Balance!AD6-Balance!AD29))</f>
        <v>57.87414563630216</v>
      </c>
      <c r="AG12" s="252">
        <f xml:space="preserve"> -  ((Balance!AF9-Balance!AF6-Balance!AF29) - (Balance!AE9-Balance!AE6-Balance!AE29))</f>
        <v>58.163516364483598</v>
      </c>
      <c r="AH12" s="252">
        <f xml:space="preserve"> -  ((Balance!AG9-Balance!AG6-Balance!AG29) - (Balance!AF9-Balance!AF6-Balance!AF29))</f>
        <v>58.454333946306178</v>
      </c>
      <c r="AI12" s="254">
        <f xml:space="preserve"> -  ((Balance!AH9-Balance!AH6-Balance!AH29) - (Balance!AG9-Balance!AG6-Balance!AG29))</f>
        <v>-284.39362320751013</v>
      </c>
      <c r="AJ12" s="251">
        <f xml:space="preserve"> -  ((Balance!AI9-Balance!AI6-Balance!AI29) - (Balance!AH9-Balance!AH6-Balance!AH29))</f>
        <v>-4.2399914471354805</v>
      </c>
      <c r="AK12" s="252">
        <f xml:space="preserve"> -  ((Balance!AJ9-Balance!AJ6-Balance!AJ29) - (Balance!AI9-Balance!AI6-Balance!AI29))</f>
        <v>12.388701426308216</v>
      </c>
      <c r="AL12" s="252">
        <f xml:space="preserve"> -  ((Balance!AK9-Balance!AK6-Balance!AK29) - (Balance!AJ9-Balance!AJ6-Balance!AJ29))</f>
        <v>57.819973617572259</v>
      </c>
      <c r="AM12" s="252">
        <f xml:space="preserve"> -  ((Balance!AL9-Balance!AL6-Balance!AL29) - (Balance!AK9-Balance!AK6-Balance!AK29))</f>
        <v>58.109614847464286</v>
      </c>
      <c r="AN12" s="252">
        <f xml:space="preserve"> -  ((Balance!AM9-Balance!AM6-Balance!AM29) - (Balance!AL9-Balance!AL6-Balance!AL29))</f>
        <v>58.600162921701553</v>
      </c>
      <c r="AO12" s="252">
        <f xml:space="preserve"> -  ((Balance!AN9-Balance!AN6-Balance!AN29) - (Balance!AM9-Balance!AM6-Balance!AM29))</f>
        <v>-187.78463169950464</v>
      </c>
      <c r="AP12" s="252">
        <f xml:space="preserve"> -  ((Balance!AO9-Balance!AO6-Balance!AO29) - (Balance!AN9-Balance!AN6-Balance!AN29))</f>
        <v>0</v>
      </c>
      <c r="AQ12" s="252">
        <f xml:space="preserve"> -  ((Balance!AP9-Balance!AP6-Balance!AP29) - (Balance!AO9-Balance!AO6-Balance!AO29))</f>
        <v>0</v>
      </c>
      <c r="AR12" s="252">
        <f xml:space="preserve"> -  ((Balance!AQ9-Balance!AQ6-Balance!AQ29) - (Balance!AP9-Balance!AP6-Balance!AP29))</f>
        <v>0</v>
      </c>
      <c r="AS12" s="252">
        <f xml:space="preserve"> -  ((Balance!AR9-Balance!AR6-Balance!AR29) - (Balance!AQ9-Balance!AQ6-Balance!AQ29))</f>
        <v>35.144757747065228</v>
      </c>
      <c r="AT12" s="252">
        <f xml:space="preserve"> -  ((Balance!AS9-Balance!AS6-Balance!AS29) - (Balance!AR9-Balance!AR6-Balance!AR29))</f>
        <v>59.779964366547915</v>
      </c>
      <c r="AU12" s="253">
        <f xml:space="preserve"> -  ((Balance!AT9-Balance!AT6-Balance!AT29) - (Balance!AS9-Balance!AS6-Balance!AS29))</f>
        <v>60.078864188380635</v>
      </c>
      <c r="AV12" s="251">
        <f xml:space="preserve"> -  ((Balance!AU9-Balance!AU6-Balance!AU29) - (Balance!AT9-Balance!AT6-Balance!AT29))</f>
        <v>61.087873717556704</v>
      </c>
      <c r="AW12" s="252">
        <f xml:space="preserve"> -  ((Balance!AV9-Balance!AV6-Balance!AV29) - (Balance!AU9-Balance!AU6-Balance!AU29))</f>
        <v>61.415119648308746</v>
      </c>
      <c r="AX12" s="252">
        <f xml:space="preserve"> -  ((Balance!AW9-Balance!AW6-Balance!AW29) - (Balance!AV9-Balance!AV6-Balance!AV29))</f>
        <v>61.72610155234247</v>
      </c>
      <c r="AY12" s="252">
        <f xml:space="preserve"> -  ((Balance!AX9-Balance!AX6-Balance!AX29) - (Balance!AW9-Balance!AW6-Balance!AW29))</f>
        <v>137.03529010378872</v>
      </c>
      <c r="AZ12" s="252">
        <f xml:space="preserve"> -  ((Balance!AY9-Balance!AY6-Balance!AY29) - (Balance!AX9-Balance!AX6-Balance!AX29))</f>
        <v>62.720466554308132</v>
      </c>
      <c r="BA12" s="252">
        <f xml:space="preserve"> -  ((Balance!AZ9-Balance!AZ6-Balance!AZ29) - (Balance!AY9-Balance!AY6-Balance!AY29))</f>
        <v>-486.96593111292066</v>
      </c>
      <c r="BB12" s="252">
        <f xml:space="preserve"> -  ((Balance!BA9-Balance!BA6-Balance!BA29) - (Balance!AZ9-Balance!AZ6-Balance!AZ29))</f>
        <v>60.599239231514844</v>
      </c>
      <c r="BC12" s="252">
        <f xml:space="preserve"> -  ((Balance!BB9-Balance!BB6-Balance!BB29) - (Balance!BA9-Balance!BA6-Balance!BA29))</f>
        <v>60.902235427672395</v>
      </c>
      <c r="BD12" s="252">
        <f xml:space="preserve"> -  ((Balance!BC9-Balance!BC6-Balance!BC29) - (Balance!BB9-Balance!BB6-Balance!BB29))</f>
        <v>61.20674660481086</v>
      </c>
      <c r="BE12" s="252">
        <f xml:space="preserve"> -  ((Balance!BD9-Balance!BD6-Balance!BD29) - (Balance!BC9-Balance!BC6-Balance!BC29))</f>
        <v>61.512780337834783</v>
      </c>
      <c r="BF12" s="252">
        <f xml:space="preserve"> -  ((Balance!BE9-Balance!BE6-Balance!BE29) - (Balance!BD9-Balance!BD6-Balance!BD29))</f>
        <v>61.820344239524047</v>
      </c>
      <c r="BG12" s="253">
        <f xml:space="preserve"> -  ((Balance!BF9-Balance!BF6-Balance!BF29) - (Balance!BE9-Balance!BE6-Balance!BE29))</f>
        <v>62.129445960721796</v>
      </c>
      <c r="BH12" s="251">
        <f xml:space="preserve"> -  ((Balance!BG9-Balance!BG6-Balance!BG29) - (Balance!BF9-Balance!BF6-Balance!BF29))</f>
        <v>62.326728140162686</v>
      </c>
      <c r="BI12" s="252">
        <f xml:space="preserve"> -  ((Balance!BH9-Balance!BH6-Balance!BH29) - (Balance!BG9-Balance!BG6-Balance!BG29))</f>
        <v>137.6607938100783</v>
      </c>
      <c r="BJ12" s="252">
        <f xml:space="preserve"> -  ((Balance!BI9-Balance!BI6-Balance!BI29) - (Balance!BH9-Balance!BH6-Balance!BH29))</f>
        <v>63.353124880077871</v>
      </c>
      <c r="BK12" s="252">
        <f xml:space="preserve"> -  ((Balance!BJ9-Balance!BJ6-Balance!BJ29) - (Balance!BI9-Balance!BI6-Balance!BI29))</f>
        <v>63.670465804613968</v>
      </c>
      <c r="BL12" s="252">
        <f xml:space="preserve"> -  ((Balance!BK9-Balance!BK6-Balance!BK29) - (Balance!BJ9-Balance!BJ6-Balance!BJ29))</f>
        <v>63.988818133636869</v>
      </c>
      <c r="BM12" s="252">
        <f xml:space="preserve"> -  ((Balance!BL9-Balance!BL6-Balance!BL29) - (Balance!BK9-Balance!BK6-Balance!BK29))</f>
        <v>64.308762224305156</v>
      </c>
      <c r="BN12" s="252">
        <f xml:space="preserve"> -  ((Balance!BM9-Balance!BM6-Balance!BM29) - (Balance!BL9-Balance!BL6-Balance!BL29))</f>
        <v>64.630306035426656</v>
      </c>
      <c r="BO12" s="252">
        <f xml:space="preserve"> -  ((Balance!BN9-Balance!BN6-Balance!BN29) - (Balance!BM9-Balance!BM6-Balance!BM29))</f>
        <v>64.953457565603912</v>
      </c>
      <c r="BP12" s="252">
        <f xml:space="preserve"> -  ((Balance!BO9-Balance!BO6-Balance!BO29) - (Balance!BN9-Balance!BN6-Balance!BN29))</f>
        <v>65.278224853431766</v>
      </c>
      <c r="BQ12" s="252">
        <f xml:space="preserve"> -  ((Balance!BP9-Balance!BP6-Balance!BP29) - (Balance!BO9-Balance!BO6-Balance!BO29))</f>
        <v>65.604615977698927</v>
      </c>
      <c r="BR12" s="252">
        <f xml:space="preserve"> -  ((Balance!BQ9-Balance!BQ6-Balance!BQ29) - (Balance!BP9-Balance!BP6-Balance!BP29))</f>
        <v>65.932639057587494</v>
      </c>
      <c r="BS12" s="253">
        <f xml:space="preserve"> -  ((Balance!BR9-Balance!BR6-Balance!BR29) - (Balance!BQ9-Balance!BQ6-Balance!BQ29))</f>
        <v>66.262302252875543</v>
      </c>
      <c r="BT12" s="240"/>
      <c r="BU12" s="46"/>
      <c r="BW12" s="241"/>
    </row>
    <row r="13" spans="1:79" x14ac:dyDescent="0.25">
      <c r="B13" s="98" t="s">
        <v>169</v>
      </c>
      <c r="C13" s="46">
        <f>SUM(L13:BT13)</f>
        <v>-94.639762023020921</v>
      </c>
      <c r="D13" s="46"/>
      <c r="E13" s="68"/>
      <c r="F13" s="68">
        <f>SUM(L13:W13)</f>
        <v>-1077.8000000000002</v>
      </c>
      <c r="G13" s="68">
        <f>SUM(X13:AI13)</f>
        <v>-627.89168125000083</v>
      </c>
      <c r="H13" s="68">
        <f>SUM(AJ13:AU13)</f>
        <v>-509.15347096534998</v>
      </c>
      <c r="I13" s="68">
        <f>SUM(AV13:BG13)</f>
        <v>-407.26455716709762</v>
      </c>
      <c r="J13" s="68">
        <f>SUM(BH13:BS13)</f>
        <v>176.87634990728964</v>
      </c>
      <c r="K13" s="46"/>
      <c r="L13" s="46">
        <f>SUM(L9:L12)</f>
        <v>-156.75</v>
      </c>
      <c r="M13" s="46">
        <f t="shared" ref="M13:BS13" si="0">SUM(M9:M12)</f>
        <v>-83.416666666667055</v>
      </c>
      <c r="N13" s="46">
        <f t="shared" si="0"/>
        <v>-176.41666666666663</v>
      </c>
      <c r="O13" s="46">
        <f t="shared" si="0"/>
        <v>-47.250000000000099</v>
      </c>
      <c r="P13" s="46">
        <f t="shared" si="0"/>
        <v>-47.249999999999986</v>
      </c>
      <c r="Q13" s="46">
        <f t="shared" si="0"/>
        <v>-216.41666666666666</v>
      </c>
      <c r="R13" s="46">
        <f t="shared" si="0"/>
        <v>-41.41666666666665</v>
      </c>
      <c r="S13" s="46">
        <f t="shared" si="0"/>
        <v>-45.416666666666643</v>
      </c>
      <c r="T13" s="46">
        <f t="shared" si="0"/>
        <v>-79.816666666666649</v>
      </c>
      <c r="U13" s="46">
        <f t="shared" si="0"/>
        <v>-44.816666666666649</v>
      </c>
      <c r="V13" s="68">
        <f t="shared" si="0"/>
        <v>-17.008333333332459</v>
      </c>
      <c r="W13" s="46">
        <f t="shared" si="0"/>
        <v>-121.82500000000084</v>
      </c>
      <c r="X13" s="46">
        <f t="shared" si="0"/>
        <v>-51.088627083333407</v>
      </c>
      <c r="Y13" s="46">
        <f t="shared" si="0"/>
        <v>-47.701632291666627</v>
      </c>
      <c r="Z13" s="46">
        <f t="shared" si="0"/>
        <v>-47.071351041666802</v>
      </c>
      <c r="AA13" s="46">
        <f t="shared" si="0"/>
        <v>-52.966304166666944</v>
      </c>
      <c r="AB13" s="46">
        <f t="shared" si="0"/>
        <v>-52.96630416666649</v>
      </c>
      <c r="AC13" s="46">
        <f t="shared" si="0"/>
        <v>-52.966304166666944</v>
      </c>
      <c r="AD13" s="46">
        <f t="shared" si="0"/>
        <v>-49.075435416665144</v>
      </c>
      <c r="AE13" s="46">
        <f t="shared" si="0"/>
        <v>53.044454343750019</v>
      </c>
      <c r="AF13" s="46">
        <f t="shared" si="0"/>
        <v>3.5745081363021072</v>
      </c>
      <c r="AG13" s="46">
        <f t="shared" si="0"/>
        <v>3.8638788644835458</v>
      </c>
      <c r="AH13" s="68">
        <f t="shared" si="0"/>
        <v>4.1546964463061258</v>
      </c>
      <c r="AI13" s="46">
        <f t="shared" si="0"/>
        <v>-338.69326070751021</v>
      </c>
      <c r="AJ13" s="46">
        <f t="shared" si="0"/>
        <v>-58.469232024947985</v>
      </c>
      <c r="AK13" s="46">
        <f t="shared" si="0"/>
        <v>-42.340539151504288</v>
      </c>
      <c r="AL13" s="46">
        <f t="shared" si="0"/>
        <v>3.0907330397597548</v>
      </c>
      <c r="AM13" s="46">
        <f t="shared" si="0"/>
        <v>3.3803742696517816</v>
      </c>
      <c r="AN13" s="46">
        <f t="shared" si="0"/>
        <v>3.6709223438890461</v>
      </c>
      <c r="AO13" s="46">
        <f t="shared" si="0"/>
        <v>-242.71387227731714</v>
      </c>
      <c r="AP13" s="46">
        <f t="shared" si="0"/>
        <v>-54.929240577812507</v>
      </c>
      <c r="AQ13" s="46">
        <f t="shared" si="0"/>
        <v>-54.929240577812507</v>
      </c>
      <c r="AR13" s="46">
        <f t="shared" si="0"/>
        <v>-54.929240577812507</v>
      </c>
      <c r="AS13" s="46">
        <f t="shared" si="0"/>
        <v>-20.184482830747278</v>
      </c>
      <c r="AT13" s="68">
        <f t="shared" si="0"/>
        <v>4.4507237887354094</v>
      </c>
      <c r="AU13" s="46">
        <f t="shared" si="0"/>
        <v>4.7496236105681291</v>
      </c>
      <c r="AV13" s="46">
        <f t="shared" si="0"/>
        <v>5.0500179315099913</v>
      </c>
      <c r="AW13" s="46">
        <f t="shared" si="0"/>
        <v>5.3772638622620335</v>
      </c>
      <c r="AX13" s="46">
        <f t="shared" si="0"/>
        <v>5.6882457662957577</v>
      </c>
      <c r="AY13" s="46">
        <f t="shared" si="0"/>
        <v>80.997434317742005</v>
      </c>
      <c r="AZ13" s="46">
        <f t="shared" si="0"/>
        <v>6.6826107682614193</v>
      </c>
      <c r="BA13" s="46">
        <f t="shared" si="0"/>
        <v>-543.00378689896741</v>
      </c>
      <c r="BB13" s="46">
        <f t="shared" si="0"/>
        <v>4.561383445468131</v>
      </c>
      <c r="BC13" s="46">
        <f t="shared" si="0"/>
        <v>4.8643796416256819</v>
      </c>
      <c r="BD13" s="46">
        <f t="shared" si="0"/>
        <v>5.1688908187641474</v>
      </c>
      <c r="BE13" s="46">
        <f t="shared" si="0"/>
        <v>5.4749245517880709</v>
      </c>
      <c r="BF13" s="68">
        <f t="shared" si="0"/>
        <v>5.7824884534773346</v>
      </c>
      <c r="BG13" s="46">
        <f t="shared" si="0"/>
        <v>6.0915901746750833</v>
      </c>
      <c r="BH13" s="46">
        <f t="shared" si="0"/>
        <v>6.402237404478555</v>
      </c>
      <c r="BI13" s="46">
        <f t="shared" si="0"/>
        <v>81.736303074394172</v>
      </c>
      <c r="BJ13" s="46">
        <f t="shared" si="0"/>
        <v>7.4286341443937403</v>
      </c>
      <c r="BK13" s="46">
        <f t="shared" si="0"/>
        <v>7.7459750689298374</v>
      </c>
      <c r="BL13" s="46">
        <f t="shared" si="0"/>
        <v>8.0643273979527379</v>
      </c>
      <c r="BM13" s="46">
        <f t="shared" si="0"/>
        <v>8.3842714886210246</v>
      </c>
      <c r="BN13" s="46">
        <f t="shared" si="0"/>
        <v>8.7058152997425253</v>
      </c>
      <c r="BO13" s="46">
        <f t="shared" si="0"/>
        <v>9.0289668299197814</v>
      </c>
      <c r="BP13" s="46">
        <f t="shared" si="0"/>
        <v>9.353734117747635</v>
      </c>
      <c r="BQ13" s="46">
        <f t="shared" si="0"/>
        <v>9.6801252420147961</v>
      </c>
      <c r="BR13" s="68">
        <f t="shared" si="0"/>
        <v>10.008148321903363</v>
      </c>
      <c r="BS13" s="46">
        <f t="shared" si="0"/>
        <v>10.337811517191412</v>
      </c>
      <c r="BT13" s="46">
        <f>(SUM(BH13:BS13))*(1+TerminalRate)/(WACC-TerminalRate)</f>
        <v>2350.5935974521385</v>
      </c>
      <c r="BV13" s="46"/>
      <c r="BW13" s="46"/>
    </row>
    <row r="14" spans="1:79" x14ac:dyDescent="0.25">
      <c r="B14" s="68" t="s">
        <v>192</v>
      </c>
      <c r="C14" s="68">
        <f>SUM(L14:BT14)</f>
        <v>-625.47018185679121</v>
      </c>
      <c r="D14" s="46"/>
      <c r="E14" s="46"/>
      <c r="F14" s="68">
        <f>SUM($L14:W14)</f>
        <v>-1037.3321400293974</v>
      </c>
      <c r="G14" s="68">
        <f>SUM($L14:AI14)</f>
        <v>-1585.2584365187595</v>
      </c>
      <c r="H14" s="68">
        <f>SUM($L14:AU14)</f>
        <v>-2000.0368965499854</v>
      </c>
      <c r="I14" s="68">
        <f>SUM($L14:BG14)</f>
        <v>-2304.5441470740834</v>
      </c>
      <c r="J14" s="68">
        <f>SUM($L14:BT14)</f>
        <v>-625.47018185679121</v>
      </c>
      <c r="K14" s="46"/>
      <c r="L14" s="241">
        <f t="shared" ref="L14:AQ14" si="1">L13/((1+WACC) ^  (L3/12))</f>
        <v>-155.67602387190595</v>
      </c>
      <c r="M14" s="241">
        <f t="shared" si="1"/>
        <v>-82.277520213381734</v>
      </c>
      <c r="N14" s="241">
        <f t="shared" si="1"/>
        <v>-172.81528649481123</v>
      </c>
      <c r="O14" s="241">
        <f t="shared" si="1"/>
        <v>-45.968310033703467</v>
      </c>
      <c r="P14" s="241">
        <f t="shared" si="1"/>
        <v>-45.653357130194443</v>
      </c>
      <c r="Q14" s="241">
        <f t="shared" si="1"/>
        <v>-207.67096977215178</v>
      </c>
      <c r="R14" s="241">
        <f t="shared" si="1"/>
        <v>-39.470662078701828</v>
      </c>
      <c r="S14" s="241">
        <f t="shared" si="1"/>
        <v>-42.98616546413583</v>
      </c>
      <c r="T14" s="241">
        <f t="shared" si="1"/>
        <v>-75.027628221320626</v>
      </c>
      <c r="U14" s="241">
        <f t="shared" si="1"/>
        <v>-41.839006578048597</v>
      </c>
      <c r="V14" s="241">
        <f t="shared" si="1"/>
        <v>-15.769493780617513</v>
      </c>
      <c r="W14" s="68">
        <f t="shared" si="1"/>
        <v>-112.17771639042434</v>
      </c>
      <c r="X14" s="241">
        <f t="shared" si="1"/>
        <v>-46.720618980781424</v>
      </c>
      <c r="Y14" s="241">
        <f t="shared" si="1"/>
        <v>-43.324322253314477</v>
      </c>
      <c r="Z14" s="241">
        <f t="shared" si="1"/>
        <v>-42.458962912510302</v>
      </c>
      <c r="AA14" s="241">
        <f t="shared" si="1"/>
        <v>-47.448946013676341</v>
      </c>
      <c r="AB14" s="241">
        <f t="shared" si="1"/>
        <v>-47.123848499660546</v>
      </c>
      <c r="AC14" s="241">
        <f t="shared" si="1"/>
        <v>-46.800978398528216</v>
      </c>
      <c r="AD14" s="241">
        <f t="shared" si="1"/>
        <v>-43.065907660245365</v>
      </c>
      <c r="AE14" s="241">
        <f t="shared" si="1"/>
        <v>46.229969919919668</v>
      </c>
      <c r="AF14" s="241">
        <f t="shared" si="1"/>
        <v>3.0939557333225687</v>
      </c>
      <c r="AG14" s="241">
        <f t="shared" si="1"/>
        <v>3.3215094281780297</v>
      </c>
      <c r="AH14" s="241">
        <f t="shared" si="1"/>
        <v>3.5470349422681164</v>
      </c>
      <c r="AI14" s="68">
        <f t="shared" si="1"/>
        <v>-287.17518179433387</v>
      </c>
      <c r="AJ14" s="241">
        <f t="shared" si="1"/>
        <v>-49.235904458758419</v>
      </c>
      <c r="AK14" s="241">
        <f t="shared" si="1"/>
        <v>-35.409932251883298</v>
      </c>
      <c r="AL14" s="241">
        <f t="shared" si="1"/>
        <v>2.5671094648110464</v>
      </c>
      <c r="AM14" s="241">
        <f t="shared" si="1"/>
        <v>2.7884435808207289</v>
      </c>
      <c r="AN14" s="241">
        <f t="shared" si="1"/>
        <v>3.0073671601499523</v>
      </c>
      <c r="AO14" s="241">
        <f t="shared" si="1"/>
        <v>-197.47859830292137</v>
      </c>
      <c r="AP14" s="241">
        <f t="shared" si="1"/>
        <v>-44.385714244494565</v>
      </c>
      <c r="AQ14" s="241">
        <f t="shared" si="1"/>
        <v>-44.081604531403713</v>
      </c>
      <c r="AR14" s="241">
        <f t="shared" ref="AR14:BS14" si="2">AR13/((1+WACC) ^  (AR3/12))</f>
        <v>-43.779578432808428</v>
      </c>
      <c r="AS14" s="241">
        <f t="shared" si="2"/>
        <v>-15.977167496032283</v>
      </c>
      <c r="AT14" s="241">
        <f t="shared" si="2"/>
        <v>3.4988633876343269</v>
      </c>
      <c r="AU14" s="68">
        <f t="shared" si="2"/>
        <v>3.7082560936598528</v>
      </c>
      <c r="AV14" s="241">
        <f t="shared" si="2"/>
        <v>3.915774065374829</v>
      </c>
      <c r="AW14" s="241">
        <f t="shared" si="2"/>
        <v>4.1409523635909569</v>
      </c>
      <c r="AX14" s="241">
        <f t="shared" si="2"/>
        <v>4.3504223376915538</v>
      </c>
      <c r="AY14" s="241">
        <f t="shared" si="2"/>
        <v>61.52314265585467</v>
      </c>
      <c r="AZ14" s="241">
        <f t="shared" si="2"/>
        <v>5.0411265113609049</v>
      </c>
      <c r="BA14" s="241">
        <f t="shared" si="2"/>
        <v>-406.81641653181305</v>
      </c>
      <c r="BB14" s="241">
        <f t="shared" si="2"/>
        <v>3.3939573064026209</v>
      </c>
      <c r="BC14" s="241">
        <f t="shared" si="2"/>
        <v>3.5946071702524609</v>
      </c>
      <c r="BD14" s="241">
        <f t="shared" si="2"/>
        <v>3.7934600440821806</v>
      </c>
      <c r="BE14" s="241">
        <f t="shared" si="2"/>
        <v>3.990529036247318</v>
      </c>
      <c r="BF14" s="241">
        <f t="shared" si="2"/>
        <v>4.1858271637902833</v>
      </c>
      <c r="BG14" s="68">
        <f t="shared" si="2"/>
        <v>4.3793673530677673</v>
      </c>
      <c r="BH14" s="241">
        <f t="shared" si="2"/>
        <v>4.5711624403752795</v>
      </c>
      <c r="BI14" s="241">
        <f t="shared" si="2"/>
        <v>57.959422846730511</v>
      </c>
      <c r="BJ14" s="241">
        <f t="shared" si="2"/>
        <v>5.2315720735177536</v>
      </c>
      <c r="BK14" s="241">
        <f t="shared" si="2"/>
        <v>5.4176821116080349</v>
      </c>
      <c r="BL14" s="241">
        <f t="shared" si="2"/>
        <v>5.6016988367398932</v>
      </c>
      <c r="BM14" s="241">
        <f t="shared" si="2"/>
        <v>5.7840377531504812</v>
      </c>
      <c r="BN14" s="241">
        <f t="shared" si="2"/>
        <v>5.9647111427801498</v>
      </c>
      <c r="BO14" s="241">
        <f t="shared" si="2"/>
        <v>6.1437312019367507</v>
      </c>
      <c r="BP14" s="241">
        <f t="shared" si="2"/>
        <v>6.3211100418842063</v>
      </c>
      <c r="BQ14" s="241">
        <f t="shared" si="2"/>
        <v>6.4968596894290611</v>
      </c>
      <c r="BR14" s="241">
        <f t="shared" si="2"/>
        <v>6.6709920875009532</v>
      </c>
      <c r="BS14" s="68">
        <f t="shared" si="2"/>
        <v>6.8435190957305041</v>
      </c>
      <c r="BT14" s="68">
        <f>BT13/((1+WACC) ^  (BS3/12))</f>
        <v>1556.0674658959081</v>
      </c>
      <c r="BU14" s="46"/>
      <c r="BV14" s="46"/>
      <c r="BW14" s="46"/>
    </row>
    <row r="15" spans="1:79" s="241" customFormat="1" ht="2.4" customHeight="1" x14ac:dyDescent="0.25">
      <c r="B15" s="46"/>
      <c r="C15" s="46"/>
      <c r="F15" s="255"/>
      <c r="G15" s="255"/>
      <c r="H15" s="255"/>
      <c r="I15" s="255"/>
      <c r="J15" s="255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68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68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68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68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68"/>
      <c r="BT15" s="68"/>
      <c r="BU15" s="46"/>
    </row>
    <row r="16" spans="1:79" ht="6" customHeight="1" x14ac:dyDescent="0.25">
      <c r="C16" s="46"/>
      <c r="D16" s="46"/>
      <c r="E16" s="50"/>
      <c r="F16" s="50"/>
      <c r="G16" s="50"/>
      <c r="H16" s="50"/>
      <c r="I16" s="50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50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50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50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50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50"/>
      <c r="BS16" s="46"/>
      <c r="BT16" s="50"/>
      <c r="BV16" s="50"/>
      <c r="BW16" s="46"/>
    </row>
    <row r="17" spans="2:75" x14ac:dyDescent="0.25">
      <c r="B17" s="256" t="s">
        <v>149</v>
      </c>
      <c r="C17" s="257">
        <f>BT17</f>
        <v>-3408.1792943652681</v>
      </c>
      <c r="D17" s="46"/>
      <c r="E17" s="46"/>
      <c r="F17" s="258">
        <f>W17</f>
        <v>-1583.333333333333</v>
      </c>
      <c r="G17" s="258">
        <f>AI17</f>
        <v>-1594.3907812499997</v>
      </c>
      <c r="H17" s="258">
        <f>AU17</f>
        <v>-2260.7450138293375</v>
      </c>
      <c r="I17" s="258">
        <f>BG17</f>
        <v>-2542.840789864998</v>
      </c>
      <c r="J17" s="258">
        <f>BS17</f>
        <v>-3408.1792943652681</v>
      </c>
      <c r="K17" s="46"/>
      <c r="L17" s="259">
        <f>-Balance!K31</f>
        <v>-950</v>
      </c>
      <c r="M17" s="237">
        <f>-Balance!L31</f>
        <v>-1066.6666666666665</v>
      </c>
      <c r="N17" s="237">
        <f>-Balance!M31</f>
        <v>-1083.3333333333333</v>
      </c>
      <c r="O17" s="237">
        <f>-Balance!N31</f>
        <v>-1083.333333333333</v>
      </c>
      <c r="P17" s="237">
        <f>-Balance!O31</f>
        <v>-1083.333333333333</v>
      </c>
      <c r="Q17" s="237">
        <f>-Balance!P31</f>
        <v>-1083.333333333333</v>
      </c>
      <c r="R17" s="237">
        <f>-Balance!Q31</f>
        <v>-1083.333333333333</v>
      </c>
      <c r="S17" s="237">
        <f>-Balance!R31</f>
        <v>-1083.333333333333</v>
      </c>
      <c r="T17" s="237">
        <f>-Balance!S31</f>
        <v>-1083.333333333333</v>
      </c>
      <c r="U17" s="237">
        <f>-Balance!T31</f>
        <v>-1083.333333333333</v>
      </c>
      <c r="V17" s="237">
        <f>-Balance!U31</f>
        <v>-1111.1416666666673</v>
      </c>
      <c r="W17" s="260">
        <f>-Balance!V31</f>
        <v>-1583.333333333333</v>
      </c>
      <c r="X17" s="259">
        <f>-Balance!W31</f>
        <v>-1590.9884895833331</v>
      </c>
      <c r="Y17" s="237">
        <f>-Balance!X31</f>
        <v>-1593.9654947916665</v>
      </c>
      <c r="Z17" s="237">
        <f>-Balance!Y31</f>
        <v>-1594.3907812499997</v>
      </c>
      <c r="AA17" s="237">
        <f>-Balance!Z31</f>
        <v>-1594.3907812499997</v>
      </c>
      <c r="AB17" s="237">
        <f>-Balance!AA31</f>
        <v>-1594.3907812499997</v>
      </c>
      <c r="AC17" s="237">
        <f>-Balance!AB31</f>
        <v>-1594.3907812499997</v>
      </c>
      <c r="AD17" s="237">
        <f>-Balance!AC31</f>
        <v>-1598.2816500000013</v>
      </c>
      <c r="AE17" s="237">
        <f>-Balance!AD31</f>
        <v>-1704.292408510418</v>
      </c>
      <c r="AF17" s="237">
        <f>-Balance!AE31</f>
        <v>-1762.16655414672</v>
      </c>
      <c r="AG17" s="237">
        <f>-Balance!AF31</f>
        <v>-1820.3300705112038</v>
      </c>
      <c r="AH17" s="237">
        <f>-Balance!AG31</f>
        <v>-1878.7844044575099</v>
      </c>
      <c r="AI17" s="260">
        <f>-Balance!AH31</f>
        <v>-1594.3907812499997</v>
      </c>
      <c r="AJ17" s="259">
        <f>-Balance!AI31</f>
        <v>-1602.2489209804685</v>
      </c>
      <c r="AK17" s="237">
        <f>-Balance!AJ31</f>
        <v>-1618.4514721609435</v>
      </c>
      <c r="AL17" s="237">
        <f>-Balance!AK31</f>
        <v>-1676.8162814576824</v>
      </c>
      <c r="AM17" s="237">
        <f>-Balance!AL31</f>
        <v>-1734.9258963051466</v>
      </c>
      <c r="AN17" s="237">
        <f>-Balance!AM31</f>
        <v>-1793.5260592268482</v>
      </c>
      <c r="AO17" s="237">
        <f>-Balance!AN31</f>
        <v>-2105.7414275273436</v>
      </c>
      <c r="AP17" s="237">
        <f>-Balance!AO31</f>
        <v>-2105.7414275273436</v>
      </c>
      <c r="AQ17" s="237">
        <f>-Balance!AP31</f>
        <v>-2105.7414275273436</v>
      </c>
      <c r="AR17" s="237">
        <f>-Balance!AQ31</f>
        <v>-2105.7414275273436</v>
      </c>
      <c r="AS17" s="237">
        <f>-Balance!AR31</f>
        <v>-2140.8861852744089</v>
      </c>
      <c r="AT17" s="237">
        <f>-Balance!AS31</f>
        <v>-2200.666149640957</v>
      </c>
      <c r="AU17" s="260">
        <f>-Balance!AT31</f>
        <v>-2260.7450138293375</v>
      </c>
      <c r="AV17" s="259">
        <f>-Balance!AU31</f>
        <v>-2334.2608871318225</v>
      </c>
      <c r="AW17" s="237">
        <f>-Balance!AV31</f>
        <v>-2399.5943129422417</v>
      </c>
      <c r="AX17" s="237">
        <f>-Balance!AW31</f>
        <v>-2461.8801725177427</v>
      </c>
      <c r="AY17" s="237">
        <f>-Balance!AX31</f>
        <v>-2598.9154626215318</v>
      </c>
      <c r="AZ17" s="237">
        <f>-Balance!AY31</f>
        <v>-2661.6359291758399</v>
      </c>
      <c r="BA17" s="237">
        <f>-Balance!AZ31</f>
        <v>-2174.6699980629191</v>
      </c>
      <c r="BB17" s="237">
        <f>-Balance!BA31</f>
        <v>-2235.2692372944339</v>
      </c>
      <c r="BC17" s="237">
        <f>-Balance!BB31</f>
        <v>-2296.1714727221065</v>
      </c>
      <c r="BD17" s="237">
        <f>-Balance!BC31</f>
        <v>-2357.3782193269171</v>
      </c>
      <c r="BE17" s="237">
        <f>-Balance!BD31</f>
        <v>-2418.8909996647521</v>
      </c>
      <c r="BF17" s="237">
        <f>-Balance!BE31</f>
        <v>-2480.711343904276</v>
      </c>
      <c r="BG17" s="260">
        <f>-Balance!BF31</f>
        <v>-2542.840789864998</v>
      </c>
      <c r="BH17" s="259">
        <f>-Balance!BG31</f>
        <v>-2617.9348790284553</v>
      </c>
      <c r="BI17" s="237">
        <f>-Balance!BH31</f>
        <v>-2759.6214644873253</v>
      </c>
      <c r="BJ17" s="237">
        <f>-Balance!BI31</f>
        <v>-2823.5497024600877</v>
      </c>
      <c r="BK17" s="237">
        <f>-Balance!BJ31</f>
        <v>-2887.2201682647019</v>
      </c>
      <c r="BL17" s="237">
        <f>-Balance!BK31</f>
        <v>-2951.2089863983383</v>
      </c>
      <c r="BM17" s="237">
        <f>-Balance!BL31</f>
        <v>-3015.5177486226439</v>
      </c>
      <c r="BN17" s="237">
        <f>-Balance!BM31</f>
        <v>-3080.1480546580706</v>
      </c>
      <c r="BO17" s="237">
        <f>-Balance!BN31</f>
        <v>-3145.101512223674</v>
      </c>
      <c r="BP17" s="237">
        <f>-Balance!BO31</f>
        <v>-3210.3797370771063</v>
      </c>
      <c r="BQ17" s="237">
        <f>-Balance!BP31</f>
        <v>-3275.9843530548051</v>
      </c>
      <c r="BR17" s="237">
        <f>-Balance!BQ31</f>
        <v>-3341.9169921123926</v>
      </c>
      <c r="BS17" s="260">
        <f>-Balance!BR31</f>
        <v>-3408.1792943652681</v>
      </c>
      <c r="BT17" s="261">
        <f>BS17</f>
        <v>-3408.1792943652681</v>
      </c>
      <c r="BU17" s="46"/>
      <c r="BV17" s="46"/>
      <c r="BW17" s="46"/>
    </row>
    <row r="18" spans="2:75" x14ac:dyDescent="0.25">
      <c r="B18" s="262" t="s">
        <v>142</v>
      </c>
      <c r="C18" s="263">
        <f>BT18</f>
        <v>100</v>
      </c>
      <c r="D18" s="46"/>
      <c r="E18" s="46"/>
      <c r="F18" s="264">
        <f>W18</f>
        <v>475.01095833333233</v>
      </c>
      <c r="G18" s="264">
        <f>AI18</f>
        <v>206.85977117645234</v>
      </c>
      <c r="H18" s="264">
        <f>AU18</f>
        <v>100</v>
      </c>
      <c r="I18" s="264">
        <f>BG18</f>
        <v>100</v>
      </c>
      <c r="J18" s="264">
        <f>BS18</f>
        <v>100</v>
      </c>
      <c r="K18" s="46"/>
      <c r="L18" s="251">
        <f>Balance!K6</f>
        <v>591.97500000000014</v>
      </c>
      <c r="M18" s="252">
        <f>Balance!L6</f>
        <v>506.78333333333342</v>
      </c>
      <c r="N18" s="252">
        <f>Balance!M6</f>
        <v>328.59166666666664</v>
      </c>
      <c r="O18" s="265">
        <f>Balance!N6</f>
        <v>279.56666666666655</v>
      </c>
      <c r="P18" s="265">
        <f>Balance!O6</f>
        <v>230.54166666666646</v>
      </c>
      <c r="Q18" s="265">
        <f>Balance!P6</f>
        <v>362.34999999999974</v>
      </c>
      <c r="R18" s="265">
        <f>Balance!Q6</f>
        <v>319.15833333333296</v>
      </c>
      <c r="S18" s="265">
        <f>Balance!R6</f>
        <v>271.96666666666619</v>
      </c>
      <c r="T18" s="265">
        <f>Balance!S6</f>
        <v>190.37499999999937</v>
      </c>
      <c r="U18" s="265">
        <f>Balance!T6</f>
        <v>118.78333333333256</v>
      </c>
      <c r="V18" s="265">
        <f>Balance!U6</f>
        <v>100</v>
      </c>
      <c r="W18" s="266">
        <f>Balance!V6</f>
        <v>475.01095833333233</v>
      </c>
      <c r="X18" s="251">
        <f>Balance!W6</f>
        <v>420.89733124999896</v>
      </c>
      <c r="Y18" s="252">
        <f>Balance!X6</f>
        <v>370.17069895833225</v>
      </c>
      <c r="Z18" s="252">
        <f>Balance!Y6</f>
        <v>320.07434791666543</v>
      </c>
      <c r="AA18" s="265">
        <f>Balance!Z6</f>
        <v>264.08304374999869</v>
      </c>
      <c r="AB18" s="265">
        <f>Balance!AA6</f>
        <v>208.09173958333196</v>
      </c>
      <c r="AC18" s="265">
        <f>Balance!AB6</f>
        <v>152.10043541666522</v>
      </c>
      <c r="AD18" s="265">
        <f>Balance!AC6</f>
        <v>100</v>
      </c>
      <c r="AE18" s="265">
        <f>Balance!AD6</f>
        <v>100</v>
      </c>
      <c r="AF18" s="265">
        <f>Balance!AE6</f>
        <v>100</v>
      </c>
      <c r="AG18" s="265">
        <f>Balance!AF6</f>
        <v>100</v>
      </c>
      <c r="AH18" s="265">
        <f>Balance!AG6</f>
        <v>100</v>
      </c>
      <c r="AI18" s="266">
        <f>Balance!AH6</f>
        <v>206.85977117645234</v>
      </c>
      <c r="AJ18" s="251">
        <f>Balance!AI6</f>
        <v>145.36553915150444</v>
      </c>
      <c r="AK18" s="252">
        <f>Balance!AJ6</f>
        <v>100</v>
      </c>
      <c r="AL18" s="252">
        <f>Balance!AK6</f>
        <v>100</v>
      </c>
      <c r="AM18" s="265">
        <f>Balance!AL6</f>
        <v>100</v>
      </c>
      <c r="AN18" s="265">
        <f>Balance!AM6</f>
        <v>100</v>
      </c>
      <c r="AO18" s="265">
        <f>Balance!AN6</f>
        <v>302.07220456418509</v>
      </c>
      <c r="AP18" s="265">
        <f>Balance!AO6</f>
        <v>242.8679639863725</v>
      </c>
      <c r="AQ18" s="265">
        <f>Balance!AP6</f>
        <v>183.66372340855992</v>
      </c>
      <c r="AR18" s="265">
        <f>Balance!AQ6</f>
        <v>124.45948283074733</v>
      </c>
      <c r="AS18" s="265">
        <f>Balance!AR6</f>
        <v>100</v>
      </c>
      <c r="AT18" s="265">
        <f>Balance!AS6</f>
        <v>100</v>
      </c>
      <c r="AU18" s="266">
        <f>Balance!AT6</f>
        <v>100</v>
      </c>
      <c r="AV18" s="251">
        <f>Balance!AU6</f>
        <v>100</v>
      </c>
      <c r="AW18" s="252">
        <f>Balance!AV6</f>
        <v>100</v>
      </c>
      <c r="AX18" s="252">
        <f>Balance!AW6</f>
        <v>100</v>
      </c>
      <c r="AY18" s="265">
        <f>Balance!AX6</f>
        <v>100</v>
      </c>
      <c r="AZ18" s="265">
        <f>Balance!AY6</f>
        <v>100</v>
      </c>
      <c r="BA18" s="265">
        <f>Balance!AZ6</f>
        <v>100</v>
      </c>
      <c r="BB18" s="265">
        <f>Balance!BA6</f>
        <v>100</v>
      </c>
      <c r="BC18" s="265">
        <f>Balance!BB6</f>
        <v>100</v>
      </c>
      <c r="BD18" s="265">
        <f>Balance!BC6</f>
        <v>100</v>
      </c>
      <c r="BE18" s="265">
        <f>Balance!BD6</f>
        <v>100</v>
      </c>
      <c r="BF18" s="265">
        <f>Balance!BE6</f>
        <v>100</v>
      </c>
      <c r="BG18" s="266">
        <f>Balance!BF6</f>
        <v>100</v>
      </c>
      <c r="BH18" s="251">
        <f>Balance!BG6</f>
        <v>100</v>
      </c>
      <c r="BI18" s="252">
        <f>Balance!BH6</f>
        <v>100</v>
      </c>
      <c r="BJ18" s="252">
        <f>Balance!BI6</f>
        <v>100</v>
      </c>
      <c r="BK18" s="265">
        <f>Balance!BJ6</f>
        <v>100</v>
      </c>
      <c r="BL18" s="265">
        <f>Balance!BK6</f>
        <v>100</v>
      </c>
      <c r="BM18" s="265">
        <f>Balance!BL6</f>
        <v>100</v>
      </c>
      <c r="BN18" s="265">
        <f>Balance!BM6</f>
        <v>100</v>
      </c>
      <c r="BO18" s="265">
        <f>Balance!BN6</f>
        <v>100</v>
      </c>
      <c r="BP18" s="265">
        <f>Balance!BO6</f>
        <v>100</v>
      </c>
      <c r="BQ18" s="265">
        <f>Balance!BP6</f>
        <v>100</v>
      </c>
      <c r="BR18" s="265">
        <f>Balance!BQ6</f>
        <v>100</v>
      </c>
      <c r="BS18" s="266">
        <f>Balance!BR6</f>
        <v>100</v>
      </c>
      <c r="BT18" s="267">
        <f>BS18</f>
        <v>100</v>
      </c>
      <c r="BU18" s="46"/>
      <c r="BV18" s="46"/>
      <c r="BW18" s="46"/>
    </row>
    <row r="19" spans="2:75" x14ac:dyDescent="0.25">
      <c r="B19" s="68" t="s">
        <v>96</v>
      </c>
      <c r="C19" s="68">
        <f>SUM(C29,C17:C18)</f>
        <v>-3933.6494762220591</v>
      </c>
      <c r="D19" s="46"/>
      <c r="E19" s="46"/>
      <c r="F19" s="68">
        <f>SUM(F14,F17:F18)</f>
        <v>-2145.6545150293978</v>
      </c>
      <c r="G19" s="68">
        <f>SUM(G14,G17:G18)</f>
        <v>-2972.7894465923068</v>
      </c>
      <c r="H19" s="68">
        <f>SUM(H14,H17:H18)</f>
        <v>-4160.7819103793227</v>
      </c>
      <c r="I19" s="68">
        <f>SUM(I14,I17:I18)</f>
        <v>-4747.3849369390809</v>
      </c>
      <c r="J19" s="68">
        <f>SUM(J14,J17:J18)</f>
        <v>-3933.6494762220591</v>
      </c>
      <c r="K19" s="46"/>
      <c r="L19" s="46">
        <f t="shared" ref="L19:AQ19" si="3">SUM(L14,L17:L18)</f>
        <v>-513.70102387190582</v>
      </c>
      <c r="M19" s="46">
        <f t="shared" si="3"/>
        <v>-642.16085354671475</v>
      </c>
      <c r="N19" s="46">
        <f t="shared" si="3"/>
        <v>-927.55695316147785</v>
      </c>
      <c r="O19" s="46">
        <f t="shared" si="3"/>
        <v>-849.73497670037</v>
      </c>
      <c r="P19" s="46">
        <f t="shared" si="3"/>
        <v>-898.44502379686105</v>
      </c>
      <c r="Q19" s="46">
        <f t="shared" si="3"/>
        <v>-928.65430310548504</v>
      </c>
      <c r="R19" s="46">
        <f t="shared" si="3"/>
        <v>-803.645662078702</v>
      </c>
      <c r="S19" s="46">
        <f t="shared" si="3"/>
        <v>-854.35283213080265</v>
      </c>
      <c r="T19" s="46">
        <f t="shared" si="3"/>
        <v>-967.9859615546543</v>
      </c>
      <c r="U19" s="46">
        <f t="shared" si="3"/>
        <v>-1006.389006578049</v>
      </c>
      <c r="V19" s="46">
        <f t="shared" si="3"/>
        <v>-1026.9111604472848</v>
      </c>
      <c r="W19" s="68">
        <f t="shared" si="3"/>
        <v>-1220.500091390425</v>
      </c>
      <c r="X19" s="46">
        <f t="shared" si="3"/>
        <v>-1216.8117773141157</v>
      </c>
      <c r="Y19" s="46">
        <f t="shared" si="3"/>
        <v>-1267.1191180866488</v>
      </c>
      <c r="Z19" s="46">
        <f t="shared" si="3"/>
        <v>-1316.7753962458446</v>
      </c>
      <c r="AA19" s="46">
        <f t="shared" si="3"/>
        <v>-1377.7566835136772</v>
      </c>
      <c r="AB19" s="46">
        <f t="shared" si="3"/>
        <v>-1433.4228901663284</v>
      </c>
      <c r="AC19" s="46">
        <f t="shared" si="3"/>
        <v>-1489.0913242318627</v>
      </c>
      <c r="AD19" s="46">
        <f t="shared" si="3"/>
        <v>-1541.3475576602466</v>
      </c>
      <c r="AE19" s="46">
        <f t="shared" si="3"/>
        <v>-1558.0624385904982</v>
      </c>
      <c r="AF19" s="46">
        <f t="shared" si="3"/>
        <v>-1659.0725984133974</v>
      </c>
      <c r="AG19" s="46">
        <f t="shared" si="3"/>
        <v>-1717.0085610830258</v>
      </c>
      <c r="AH19" s="46">
        <f t="shared" si="3"/>
        <v>-1775.2373695152419</v>
      </c>
      <c r="AI19" s="68">
        <f t="shared" si="3"/>
        <v>-1674.7061918678812</v>
      </c>
      <c r="AJ19" s="46">
        <f t="shared" si="3"/>
        <v>-1506.1192862877224</v>
      </c>
      <c r="AK19" s="46">
        <f t="shared" si="3"/>
        <v>-1553.8614044128267</v>
      </c>
      <c r="AL19" s="46">
        <f t="shared" si="3"/>
        <v>-1574.2491719928714</v>
      </c>
      <c r="AM19" s="46">
        <f t="shared" si="3"/>
        <v>-1632.1374527243258</v>
      </c>
      <c r="AN19" s="46">
        <f t="shared" si="3"/>
        <v>-1690.5186920666983</v>
      </c>
      <c r="AO19" s="46">
        <f t="shared" si="3"/>
        <v>-2001.14782126608</v>
      </c>
      <c r="AP19" s="46">
        <f t="shared" si="3"/>
        <v>-1907.2591777854655</v>
      </c>
      <c r="AQ19" s="46">
        <f t="shared" si="3"/>
        <v>-1966.1593086501873</v>
      </c>
      <c r="AR19" s="46">
        <f t="shared" ref="AR19:BT19" si="4">SUM(AR14,AR17:AR18)</f>
        <v>-2025.061523129405</v>
      </c>
      <c r="AS19" s="46">
        <f t="shared" si="4"/>
        <v>-2056.8633527704415</v>
      </c>
      <c r="AT19" s="46">
        <f t="shared" si="4"/>
        <v>-2097.1672862533228</v>
      </c>
      <c r="AU19" s="68">
        <f t="shared" si="4"/>
        <v>-2157.0367577356778</v>
      </c>
      <c r="AV19" s="46">
        <f t="shared" si="4"/>
        <v>-2230.3451130664475</v>
      </c>
      <c r="AW19" s="46">
        <f t="shared" si="4"/>
        <v>-2295.4533605786505</v>
      </c>
      <c r="AX19" s="46">
        <f t="shared" si="4"/>
        <v>-2357.529750180051</v>
      </c>
      <c r="AY19" s="46">
        <f t="shared" si="4"/>
        <v>-2437.392319965677</v>
      </c>
      <c r="AZ19" s="46">
        <f t="shared" si="4"/>
        <v>-2556.5948026644792</v>
      </c>
      <c r="BA19" s="46">
        <f t="shared" si="4"/>
        <v>-2481.4864145947322</v>
      </c>
      <c r="BB19" s="46">
        <f t="shared" si="4"/>
        <v>-2131.8752799880313</v>
      </c>
      <c r="BC19" s="46">
        <f t="shared" si="4"/>
        <v>-2192.5768655518541</v>
      </c>
      <c r="BD19" s="46">
        <f t="shared" si="4"/>
        <v>-2253.584759282835</v>
      </c>
      <c r="BE19" s="46">
        <f t="shared" si="4"/>
        <v>-2314.900470628505</v>
      </c>
      <c r="BF19" s="46">
        <f t="shared" si="4"/>
        <v>-2376.5255167404857</v>
      </c>
      <c r="BG19" s="68">
        <f t="shared" si="4"/>
        <v>-2438.4614225119303</v>
      </c>
      <c r="BH19" s="46">
        <f t="shared" si="4"/>
        <v>-2513.36371658808</v>
      </c>
      <c r="BI19" s="46">
        <f t="shared" si="4"/>
        <v>-2601.6620416405949</v>
      </c>
      <c r="BJ19" s="46">
        <f t="shared" si="4"/>
        <v>-2718.3181303865699</v>
      </c>
      <c r="BK19" s="46">
        <f t="shared" si="4"/>
        <v>-2781.8024861530939</v>
      </c>
      <c r="BL19" s="46">
        <f t="shared" si="4"/>
        <v>-2845.6072875615982</v>
      </c>
      <c r="BM19" s="46">
        <f t="shared" si="4"/>
        <v>-2909.7337108694933</v>
      </c>
      <c r="BN19" s="46">
        <f t="shared" si="4"/>
        <v>-2974.1833435152903</v>
      </c>
      <c r="BO19" s="46">
        <f t="shared" si="4"/>
        <v>-3038.9577810217374</v>
      </c>
      <c r="BP19" s="46">
        <f t="shared" si="4"/>
        <v>-3104.0586270352219</v>
      </c>
      <c r="BQ19" s="46">
        <f t="shared" si="4"/>
        <v>-3169.4874933653759</v>
      </c>
      <c r="BR19" s="46">
        <f t="shared" si="4"/>
        <v>-3235.2460000248916</v>
      </c>
      <c r="BS19" s="68">
        <f t="shared" si="4"/>
        <v>-3301.3357752695374</v>
      </c>
      <c r="BT19" s="46">
        <f t="shared" si="4"/>
        <v>-1752.11182846936</v>
      </c>
      <c r="BU19" s="46"/>
      <c r="BW19" s="241"/>
    </row>
    <row r="20" spans="2:75" x14ac:dyDescent="0.25">
      <c r="C20" s="46"/>
      <c r="D20" s="46"/>
      <c r="E20" s="50"/>
      <c r="F20" s="50"/>
      <c r="G20" s="50"/>
      <c r="H20" s="50"/>
      <c r="I20" s="50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50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50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50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50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50"/>
      <c r="BS20" s="46"/>
      <c r="BT20" s="50"/>
      <c r="BV20" s="50"/>
      <c r="BW20" s="46"/>
    </row>
    <row r="21" spans="2:75" x14ac:dyDescent="0.25">
      <c r="C21" s="46"/>
      <c r="D21" s="46"/>
      <c r="E21" s="50"/>
      <c r="F21" s="50"/>
      <c r="G21" s="50"/>
      <c r="H21" s="50"/>
      <c r="I21" s="50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50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50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50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50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50"/>
      <c r="BS21" s="46"/>
      <c r="BT21" s="50"/>
      <c r="BV21" s="50"/>
      <c r="BW21" s="46"/>
    </row>
    <row r="22" spans="2:75" x14ac:dyDescent="0.25">
      <c r="B22" s="268" t="s">
        <v>114</v>
      </c>
      <c r="C22" s="268"/>
      <c r="D22" s="46"/>
      <c r="E22" s="46"/>
      <c r="F22" s="46"/>
      <c r="G22" s="46"/>
      <c r="H22" s="46"/>
      <c r="I22" s="46"/>
      <c r="J22" s="46"/>
      <c r="K22" s="46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2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2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2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2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269"/>
      <c r="BT22" s="69"/>
      <c r="BU22" s="241"/>
      <c r="BV22" s="46"/>
      <c r="BW22" s="46"/>
    </row>
    <row r="23" spans="2:75" x14ac:dyDescent="0.25">
      <c r="B23" s="256" t="s">
        <v>86</v>
      </c>
      <c r="C23" s="234"/>
      <c r="D23" s="46"/>
      <c r="E23" s="46"/>
      <c r="F23" s="258">
        <f>SUM(L23:W23)</f>
        <v>5000</v>
      </c>
      <c r="G23" s="258">
        <f>SUM(X23:AI23)</f>
        <v>5127.2799999999988</v>
      </c>
      <c r="H23" s="258">
        <f>SUM(AJ23:AU23)</f>
        <v>5258.0405629999987</v>
      </c>
      <c r="I23" s="258">
        <f>SUM(AV23:BG23)</f>
        <v>5392.3824885580725</v>
      </c>
      <c r="J23" s="258">
        <f>SUM(BH23:BS23)</f>
        <v>5530.4096308023591</v>
      </c>
      <c r="K23" s="46"/>
      <c r="L23" s="270">
        <f>Income!K27</f>
        <v>416.66666666666669</v>
      </c>
      <c r="M23" s="271">
        <f>Income!L27</f>
        <v>416.66666666666669</v>
      </c>
      <c r="N23" s="271">
        <f>Income!M27</f>
        <v>416.66666666666669</v>
      </c>
      <c r="O23" s="271">
        <f>Income!N27</f>
        <v>416.66666666666669</v>
      </c>
      <c r="P23" s="271">
        <f>Income!O27</f>
        <v>416.66666666666669</v>
      </c>
      <c r="Q23" s="271">
        <f>Income!P27</f>
        <v>416.66666666666669</v>
      </c>
      <c r="R23" s="271">
        <f>Income!Q27</f>
        <v>416.66666666666669</v>
      </c>
      <c r="S23" s="271">
        <f>Income!R27</f>
        <v>416.66666666666669</v>
      </c>
      <c r="T23" s="271">
        <f>Income!S27</f>
        <v>416.66666666666669</v>
      </c>
      <c r="U23" s="271">
        <f>Income!T27</f>
        <v>416.66666666666669</v>
      </c>
      <c r="V23" s="271">
        <f>Income!U27</f>
        <v>416.66666666666669</v>
      </c>
      <c r="W23" s="260">
        <f>Income!V27</f>
        <v>416.66666666666669</v>
      </c>
      <c r="X23" s="270">
        <f>Income!W27</f>
        <v>427.2733333333332</v>
      </c>
      <c r="Y23" s="271">
        <f>Income!X27</f>
        <v>427.2733333333332</v>
      </c>
      <c r="Z23" s="271">
        <f>Income!Y27</f>
        <v>427.2733333333332</v>
      </c>
      <c r="AA23" s="271">
        <f>Income!Z27</f>
        <v>427.2733333333332</v>
      </c>
      <c r="AB23" s="271">
        <f>Income!AA27</f>
        <v>427.2733333333332</v>
      </c>
      <c r="AC23" s="271">
        <f>Income!AB27</f>
        <v>427.2733333333332</v>
      </c>
      <c r="AD23" s="271">
        <f>Income!AC27</f>
        <v>427.2733333333332</v>
      </c>
      <c r="AE23" s="271">
        <f>Income!AD27</f>
        <v>427.2733333333332</v>
      </c>
      <c r="AF23" s="271">
        <f>Income!AE27</f>
        <v>427.2733333333332</v>
      </c>
      <c r="AG23" s="271">
        <f>Income!AF27</f>
        <v>427.2733333333332</v>
      </c>
      <c r="AH23" s="271">
        <f>Income!AG27</f>
        <v>427.2733333333332</v>
      </c>
      <c r="AI23" s="260">
        <f>Income!AH27</f>
        <v>427.2733333333332</v>
      </c>
      <c r="AJ23" s="270">
        <f>Income!AI27</f>
        <v>438.17004691666659</v>
      </c>
      <c r="AK23" s="271">
        <f>Income!AJ27</f>
        <v>438.17004691666659</v>
      </c>
      <c r="AL23" s="271">
        <f>Income!AK27</f>
        <v>438.17004691666659</v>
      </c>
      <c r="AM23" s="271">
        <f>Income!AL27</f>
        <v>438.17004691666659</v>
      </c>
      <c r="AN23" s="271">
        <f>Income!AM27</f>
        <v>438.17004691666659</v>
      </c>
      <c r="AO23" s="271">
        <f>Income!AN27</f>
        <v>438.17004691666659</v>
      </c>
      <c r="AP23" s="271">
        <f>Income!AO27</f>
        <v>438.17004691666659</v>
      </c>
      <c r="AQ23" s="271">
        <f>Income!AP27</f>
        <v>438.17004691666659</v>
      </c>
      <c r="AR23" s="271">
        <f>Income!AQ27</f>
        <v>438.17004691666659</v>
      </c>
      <c r="AS23" s="271">
        <f>Income!AR27</f>
        <v>438.17004691666659</v>
      </c>
      <c r="AT23" s="271">
        <f>Income!AS27</f>
        <v>438.17004691666659</v>
      </c>
      <c r="AU23" s="260">
        <f>Income!AT27</f>
        <v>438.17004691666659</v>
      </c>
      <c r="AV23" s="270">
        <f>Income!AU27</f>
        <v>449.36520737983938</v>
      </c>
      <c r="AW23" s="271">
        <f>Income!AV27</f>
        <v>449.36520737983938</v>
      </c>
      <c r="AX23" s="271">
        <f>Income!AW27</f>
        <v>449.36520737983938</v>
      </c>
      <c r="AY23" s="271">
        <f>Income!AX27</f>
        <v>449.36520737983938</v>
      </c>
      <c r="AZ23" s="271">
        <f>Income!AY27</f>
        <v>449.36520737983938</v>
      </c>
      <c r="BA23" s="271">
        <f>Income!AZ27</f>
        <v>449.36520737983938</v>
      </c>
      <c r="BB23" s="271">
        <f>Income!BA27</f>
        <v>449.36520737983938</v>
      </c>
      <c r="BC23" s="271">
        <f>Income!BB27</f>
        <v>449.36520737983938</v>
      </c>
      <c r="BD23" s="271">
        <f>Income!BC27</f>
        <v>449.36520737983938</v>
      </c>
      <c r="BE23" s="271">
        <f>Income!BD27</f>
        <v>449.36520737983938</v>
      </c>
      <c r="BF23" s="271">
        <f>Income!BE27</f>
        <v>449.36520737983938</v>
      </c>
      <c r="BG23" s="260">
        <f>Income!BF27</f>
        <v>449.36520737983938</v>
      </c>
      <c r="BH23" s="270">
        <f>Income!BG27</f>
        <v>460.86746923352996</v>
      </c>
      <c r="BI23" s="271">
        <f>Income!BH27</f>
        <v>460.86746923352996</v>
      </c>
      <c r="BJ23" s="271">
        <f>Income!BI27</f>
        <v>460.86746923352996</v>
      </c>
      <c r="BK23" s="271">
        <f>Income!BJ27</f>
        <v>460.86746923352996</v>
      </c>
      <c r="BL23" s="271">
        <f>Income!BK27</f>
        <v>460.86746923352996</v>
      </c>
      <c r="BM23" s="271">
        <f>Income!BL27</f>
        <v>460.86746923352996</v>
      </c>
      <c r="BN23" s="271">
        <f>Income!BM27</f>
        <v>460.86746923352996</v>
      </c>
      <c r="BO23" s="271">
        <f>Income!BN27</f>
        <v>460.86746923352996</v>
      </c>
      <c r="BP23" s="271">
        <f>Income!BO27</f>
        <v>460.86746923352996</v>
      </c>
      <c r="BQ23" s="271">
        <f>Income!BP27</f>
        <v>460.86746923352996</v>
      </c>
      <c r="BR23" s="271">
        <f>Income!BQ27</f>
        <v>460.86746923352996</v>
      </c>
      <c r="BS23" s="260">
        <f>Income!BR27</f>
        <v>460.86746923352996</v>
      </c>
      <c r="BT23" s="272"/>
      <c r="BU23" s="241"/>
      <c r="BV23" s="46"/>
      <c r="BW23" s="46"/>
    </row>
    <row r="24" spans="2:75" x14ac:dyDescent="0.25">
      <c r="B24" s="262" t="s">
        <v>165</v>
      </c>
      <c r="C24" s="249"/>
      <c r="D24" s="46"/>
      <c r="E24" s="46"/>
      <c r="F24" s="264">
        <f>SUM(L24:W24)</f>
        <v>-889.23904166666637</v>
      </c>
      <c r="G24" s="264">
        <f>SUM(X24:AI24)</f>
        <v>-791.85515590687999</v>
      </c>
      <c r="H24" s="264">
        <f>SUM(AJ24:AU24)</f>
        <v>-743.00718714485151</v>
      </c>
      <c r="I24" s="264">
        <f>SUM(AV24:BG24)</f>
        <v>-740.18971226546307</v>
      </c>
      <c r="J24" s="264">
        <f>SUM(BH24:BS24)</f>
        <v>-772.9702387354979</v>
      </c>
      <c r="K24" s="46"/>
      <c r="L24" s="273">
        <f>Income!K72</f>
        <v>-75.524999999999977</v>
      </c>
      <c r="M24" s="274">
        <f>Income!L72</f>
        <v>-61.024999999999984</v>
      </c>
      <c r="N24" s="274">
        <f>Income!M72</f>
        <v>-71.524999999999977</v>
      </c>
      <c r="O24" s="274">
        <f>Income!N72</f>
        <v>-71.524999999999977</v>
      </c>
      <c r="P24" s="274">
        <f>Income!O72</f>
        <v>-71.524999999999977</v>
      </c>
      <c r="Q24" s="274">
        <f>Income!P72</f>
        <v>-80.274999999999977</v>
      </c>
      <c r="R24" s="274">
        <f>Income!Q72</f>
        <v>-80.274999999999977</v>
      </c>
      <c r="S24" s="274">
        <f>Income!R72</f>
        <v>-74.274999999999977</v>
      </c>
      <c r="T24" s="274">
        <f>Income!S72</f>
        <v>-75.174999999999983</v>
      </c>
      <c r="U24" s="274">
        <f>Income!T72</f>
        <v>-75.174999999999983</v>
      </c>
      <c r="V24" s="274">
        <f>Income!U72</f>
        <v>-75.174999999999983</v>
      </c>
      <c r="W24" s="266">
        <f>Income!V72</f>
        <v>-77.764041666666657</v>
      </c>
      <c r="X24" s="273">
        <f>Income!W72</f>
        <v>-73.074637500000051</v>
      </c>
      <c r="Y24" s="274">
        <f>Income!X72</f>
        <v>-73.074637500000051</v>
      </c>
      <c r="Z24" s="274">
        <f>Income!Y72</f>
        <v>-73.074637500000051</v>
      </c>
      <c r="AA24" s="274">
        <f>Income!Z72</f>
        <v>-64.074637500000051</v>
      </c>
      <c r="AB24" s="274">
        <f>Income!AA72</f>
        <v>-64.074637500000051</v>
      </c>
      <c r="AC24" s="274">
        <f>Income!AB72</f>
        <v>-64.074637500000051</v>
      </c>
      <c r="AD24" s="274">
        <f>Income!AC72</f>
        <v>-64.074637500000051</v>
      </c>
      <c r="AE24" s="274">
        <f>Income!AD72</f>
        <v>-64.094091843750064</v>
      </c>
      <c r="AF24" s="274">
        <f>Income!AE72</f>
        <v>-62.624145636302146</v>
      </c>
      <c r="AG24" s="274">
        <f>Income!AF72</f>
        <v>-62.913516364483655</v>
      </c>
      <c r="AH24" s="274">
        <f>Income!AG72</f>
        <v>-63.204333946306079</v>
      </c>
      <c r="AI24" s="266">
        <f>Income!AH72</f>
        <v>-63.496605616037598</v>
      </c>
      <c r="AJ24" s="273">
        <f>Income!AI72</f>
        <v>-62.004240577812503</v>
      </c>
      <c r="AK24" s="274">
        <f>Income!AJ72</f>
        <v>-61.254240577812503</v>
      </c>
      <c r="AL24" s="274">
        <f>Income!AK72</f>
        <v>-61.319973617572302</v>
      </c>
      <c r="AM24" s="274">
        <f>Income!AL72</f>
        <v>-61.609614847464208</v>
      </c>
      <c r="AN24" s="274">
        <f>Income!AM72</f>
        <v>-61.600162921701525</v>
      </c>
      <c r="AO24" s="274">
        <f>Income!AN72</f>
        <v>-63.143163736310029</v>
      </c>
      <c r="AP24" s="274">
        <f>Income!AO72</f>
        <v>-62.204240577812506</v>
      </c>
      <c r="AQ24" s="274">
        <f>Income!AP72</f>
        <v>-62.204240577812506</v>
      </c>
      <c r="AR24" s="274">
        <f>Income!AQ72</f>
        <v>-62.204240577812506</v>
      </c>
      <c r="AS24" s="274">
        <f>Income!AR72</f>
        <v>-61.604240577812504</v>
      </c>
      <c r="AT24" s="274">
        <f>Income!AS72</f>
        <v>-61.77996436654783</v>
      </c>
      <c r="AU24" s="266">
        <f>Income!AT72</f>
        <v>-62.078864188380571</v>
      </c>
      <c r="AV24" s="273">
        <f>Income!AU72</f>
        <v>-61.087873717556676</v>
      </c>
      <c r="AW24" s="274">
        <f>Income!AV72</f>
        <v>-61.415119648308533</v>
      </c>
      <c r="AX24" s="274">
        <f>Income!AW72</f>
        <v>-61.726101552342627</v>
      </c>
      <c r="AY24" s="274">
        <f>Income!AX72</f>
        <v>-62.035290103789002</v>
      </c>
      <c r="AZ24" s="274">
        <f>Income!AY72</f>
        <v>-62.72046655430794</v>
      </c>
      <c r="BA24" s="274">
        <f>Income!AZ72</f>
        <v>-63.034068887079485</v>
      </c>
      <c r="BB24" s="274">
        <f>Income!BA72</f>
        <v>-60.599239231514879</v>
      </c>
      <c r="BC24" s="274">
        <f>Income!BB72</f>
        <v>-60.902235427672444</v>
      </c>
      <c r="BD24" s="274">
        <f>Income!BC72</f>
        <v>-61.20674660481081</v>
      </c>
      <c r="BE24" s="274">
        <f>Income!BD72</f>
        <v>-61.512780337834869</v>
      </c>
      <c r="BF24" s="274">
        <f>Income!BE72</f>
        <v>-61.82034423952404</v>
      </c>
      <c r="BG24" s="266">
        <f>Income!BF72</f>
        <v>-62.129445960721668</v>
      </c>
      <c r="BH24" s="273">
        <f>Income!BG72</f>
        <v>-62.326728140162686</v>
      </c>
      <c r="BI24" s="274">
        <f>Income!BH72</f>
        <v>-62.660793810078481</v>
      </c>
      <c r="BJ24" s="274">
        <f>Income!BI72</f>
        <v>-63.353124880077807</v>
      </c>
      <c r="BK24" s="274">
        <f>Income!BJ72</f>
        <v>-63.670465804613755</v>
      </c>
      <c r="BL24" s="274">
        <f>Income!BK72</f>
        <v>-63.988818133636826</v>
      </c>
      <c r="BM24" s="274">
        <f>Income!BL72</f>
        <v>-64.308762224305013</v>
      </c>
      <c r="BN24" s="274">
        <f>Income!BM72</f>
        <v>-64.630306035426543</v>
      </c>
      <c r="BO24" s="274">
        <f>Income!BN72</f>
        <v>-64.953457565603671</v>
      </c>
      <c r="BP24" s="274">
        <f>Income!BO72</f>
        <v>-65.278224853431695</v>
      </c>
      <c r="BQ24" s="274">
        <f>Income!BP72</f>
        <v>-65.604615977698842</v>
      </c>
      <c r="BR24" s="274">
        <f>Income!BQ72</f>
        <v>-65.932639057587352</v>
      </c>
      <c r="BS24" s="266">
        <f>Income!BR72</f>
        <v>-66.262302252875287</v>
      </c>
      <c r="BT24" s="272"/>
      <c r="BU24" s="241"/>
      <c r="BV24" s="46"/>
      <c r="BW24" s="46"/>
    </row>
    <row r="25" spans="2:75" x14ac:dyDescent="0.25">
      <c r="B25" s="68" t="s">
        <v>258</v>
      </c>
      <c r="C25" s="68">
        <f>PSratio*SUM(L23:W23)</f>
        <v>5000</v>
      </c>
      <c r="F25" s="68">
        <f>PSratio*F23</f>
        <v>5000</v>
      </c>
      <c r="G25" s="68">
        <f>PSratio*G23</f>
        <v>5127.2799999999988</v>
      </c>
      <c r="H25" s="68">
        <f>PSratio*H23</f>
        <v>5258.0405629999987</v>
      </c>
      <c r="I25" s="68">
        <f>PSratio*I23</f>
        <v>5392.3824885580725</v>
      </c>
      <c r="J25" s="68">
        <f>PSratio*J23</f>
        <v>5530.4096308023591</v>
      </c>
      <c r="K25" s="46"/>
      <c r="L25" s="46">
        <f>L23*PSratio</f>
        <v>416.66666666666669</v>
      </c>
      <c r="M25" s="46">
        <f t="shared" ref="M25:V25" si="5">M23*PSratio</f>
        <v>416.66666666666669</v>
      </c>
      <c r="N25" s="46">
        <f t="shared" si="5"/>
        <v>416.66666666666669</v>
      </c>
      <c r="O25" s="46">
        <f t="shared" si="5"/>
        <v>416.66666666666669</v>
      </c>
      <c r="P25" s="46">
        <f t="shared" si="5"/>
        <v>416.66666666666669</v>
      </c>
      <c r="Q25" s="46">
        <f t="shared" si="5"/>
        <v>416.66666666666669</v>
      </c>
      <c r="R25" s="46">
        <f t="shared" si="5"/>
        <v>416.66666666666669</v>
      </c>
      <c r="S25" s="46">
        <f t="shared" si="5"/>
        <v>416.66666666666669</v>
      </c>
      <c r="T25" s="46">
        <f t="shared" si="5"/>
        <v>416.66666666666669</v>
      </c>
      <c r="U25" s="46">
        <f t="shared" si="5"/>
        <v>416.66666666666669</v>
      </c>
      <c r="V25" s="46">
        <f t="shared" si="5"/>
        <v>416.66666666666669</v>
      </c>
      <c r="W25" s="68">
        <f>W23*PSratio</f>
        <v>416.66666666666669</v>
      </c>
      <c r="X25" s="46">
        <f>X23*PSratio</f>
        <v>427.2733333333332</v>
      </c>
      <c r="Y25" s="46">
        <f t="shared" ref="Y25:AH25" si="6">Y23*PSratio</f>
        <v>427.2733333333332</v>
      </c>
      <c r="Z25" s="46">
        <f t="shared" si="6"/>
        <v>427.2733333333332</v>
      </c>
      <c r="AA25" s="46">
        <f t="shared" si="6"/>
        <v>427.2733333333332</v>
      </c>
      <c r="AB25" s="46">
        <f t="shared" si="6"/>
        <v>427.2733333333332</v>
      </c>
      <c r="AC25" s="46">
        <f t="shared" si="6"/>
        <v>427.2733333333332</v>
      </c>
      <c r="AD25" s="46">
        <f t="shared" si="6"/>
        <v>427.2733333333332</v>
      </c>
      <c r="AE25" s="46">
        <f t="shared" si="6"/>
        <v>427.2733333333332</v>
      </c>
      <c r="AF25" s="46">
        <f t="shared" si="6"/>
        <v>427.2733333333332</v>
      </c>
      <c r="AG25" s="46">
        <f t="shared" si="6"/>
        <v>427.2733333333332</v>
      </c>
      <c r="AH25" s="46">
        <f t="shared" si="6"/>
        <v>427.2733333333332</v>
      </c>
      <c r="AI25" s="68">
        <f>AI23*PSratio</f>
        <v>427.2733333333332</v>
      </c>
      <c r="AJ25" s="46">
        <f>AJ23*PSratio</f>
        <v>438.17004691666659</v>
      </c>
      <c r="AK25" s="46">
        <f t="shared" ref="AK25:BS25" si="7">AK23*PSratio</f>
        <v>438.17004691666659</v>
      </c>
      <c r="AL25" s="46">
        <f t="shared" si="7"/>
        <v>438.17004691666659</v>
      </c>
      <c r="AM25" s="46">
        <f t="shared" si="7"/>
        <v>438.17004691666659</v>
      </c>
      <c r="AN25" s="46">
        <f t="shared" si="7"/>
        <v>438.17004691666659</v>
      </c>
      <c r="AO25" s="46">
        <f t="shared" si="7"/>
        <v>438.17004691666659</v>
      </c>
      <c r="AP25" s="46">
        <f t="shared" si="7"/>
        <v>438.17004691666659</v>
      </c>
      <c r="AQ25" s="46">
        <f t="shared" si="7"/>
        <v>438.17004691666659</v>
      </c>
      <c r="AR25" s="46">
        <f t="shared" si="7"/>
        <v>438.17004691666659</v>
      </c>
      <c r="AS25" s="46">
        <f t="shared" si="7"/>
        <v>438.17004691666659</v>
      </c>
      <c r="AT25" s="46">
        <f t="shared" si="7"/>
        <v>438.17004691666659</v>
      </c>
      <c r="AU25" s="68">
        <f t="shared" si="7"/>
        <v>438.17004691666659</v>
      </c>
      <c r="AV25" s="46">
        <f t="shared" si="7"/>
        <v>449.36520737983938</v>
      </c>
      <c r="AW25" s="46">
        <f t="shared" si="7"/>
        <v>449.36520737983938</v>
      </c>
      <c r="AX25" s="46">
        <f t="shared" si="7"/>
        <v>449.36520737983938</v>
      </c>
      <c r="AY25" s="46">
        <f t="shared" si="7"/>
        <v>449.36520737983938</v>
      </c>
      <c r="AZ25" s="46">
        <f t="shared" si="7"/>
        <v>449.36520737983938</v>
      </c>
      <c r="BA25" s="46">
        <f t="shared" si="7"/>
        <v>449.36520737983938</v>
      </c>
      <c r="BB25" s="46">
        <f t="shared" si="7"/>
        <v>449.36520737983938</v>
      </c>
      <c r="BC25" s="46">
        <f t="shared" si="7"/>
        <v>449.36520737983938</v>
      </c>
      <c r="BD25" s="46">
        <f t="shared" si="7"/>
        <v>449.36520737983938</v>
      </c>
      <c r="BE25" s="46">
        <f t="shared" si="7"/>
        <v>449.36520737983938</v>
      </c>
      <c r="BF25" s="46">
        <f t="shared" si="7"/>
        <v>449.36520737983938</v>
      </c>
      <c r="BG25" s="68">
        <f t="shared" si="7"/>
        <v>449.36520737983938</v>
      </c>
      <c r="BH25" s="46">
        <f t="shared" si="7"/>
        <v>460.86746923352996</v>
      </c>
      <c r="BI25" s="46">
        <f t="shared" si="7"/>
        <v>460.86746923352996</v>
      </c>
      <c r="BJ25" s="46">
        <f t="shared" si="7"/>
        <v>460.86746923352996</v>
      </c>
      <c r="BK25" s="46">
        <f t="shared" si="7"/>
        <v>460.86746923352996</v>
      </c>
      <c r="BL25" s="46">
        <f t="shared" si="7"/>
        <v>460.86746923352996</v>
      </c>
      <c r="BM25" s="46">
        <f t="shared" si="7"/>
        <v>460.86746923352996</v>
      </c>
      <c r="BN25" s="46">
        <f t="shared" si="7"/>
        <v>460.86746923352996</v>
      </c>
      <c r="BO25" s="46">
        <f t="shared" si="7"/>
        <v>460.86746923352996</v>
      </c>
      <c r="BP25" s="46">
        <f t="shared" si="7"/>
        <v>460.86746923352996</v>
      </c>
      <c r="BQ25" s="46">
        <f t="shared" si="7"/>
        <v>460.86746923352996</v>
      </c>
      <c r="BR25" s="46">
        <f t="shared" si="7"/>
        <v>460.86746923352996</v>
      </c>
      <c r="BS25" s="68">
        <f t="shared" si="7"/>
        <v>460.86746923352996</v>
      </c>
      <c r="BT25" s="46"/>
      <c r="BU25" s="241"/>
      <c r="BV25" s="48"/>
      <c r="BW25" s="241"/>
    </row>
    <row r="26" spans="2:75" x14ac:dyDescent="0.25">
      <c r="B26" s="68" t="s">
        <v>259</v>
      </c>
      <c r="C26" s="68">
        <f>PEratio*SUM(L24:W24)</f>
        <v>-8892.3904166666634</v>
      </c>
      <c r="D26" s="46"/>
      <c r="E26" s="46"/>
      <c r="F26" s="68">
        <f>PEratio*F24</f>
        <v>-8892.3904166666634</v>
      </c>
      <c r="G26" s="68">
        <f>PEratio*G24</f>
        <v>-7918.5515590688001</v>
      </c>
      <c r="H26" s="68">
        <f>PEratio*H24</f>
        <v>-7430.0718714485156</v>
      </c>
      <c r="I26" s="68">
        <f>PEratio*I24</f>
        <v>-7401.8971226546309</v>
      </c>
      <c r="J26" s="68">
        <f>PEratio*J24</f>
        <v>-7729.7023873549788</v>
      </c>
      <c r="K26" s="46"/>
      <c r="L26" s="241">
        <f t="shared" ref="L26:W26" si="8">L24*PEratio</f>
        <v>-755.24999999999977</v>
      </c>
      <c r="M26" s="241">
        <f t="shared" si="8"/>
        <v>-610.24999999999989</v>
      </c>
      <c r="N26" s="241">
        <f t="shared" si="8"/>
        <v>-715.24999999999977</v>
      </c>
      <c r="O26" s="241">
        <f t="shared" si="8"/>
        <v>-715.24999999999977</v>
      </c>
      <c r="P26" s="241">
        <f t="shared" si="8"/>
        <v>-715.24999999999977</v>
      </c>
      <c r="Q26" s="241">
        <f t="shared" si="8"/>
        <v>-802.74999999999977</v>
      </c>
      <c r="R26" s="241">
        <f t="shared" si="8"/>
        <v>-802.74999999999977</v>
      </c>
      <c r="S26" s="241">
        <f t="shared" si="8"/>
        <v>-742.74999999999977</v>
      </c>
      <c r="T26" s="241">
        <f t="shared" si="8"/>
        <v>-751.74999999999977</v>
      </c>
      <c r="U26" s="241">
        <f t="shared" si="8"/>
        <v>-751.74999999999977</v>
      </c>
      <c r="V26" s="241">
        <f t="shared" si="8"/>
        <v>-751.74999999999977</v>
      </c>
      <c r="W26" s="255">
        <f t="shared" si="8"/>
        <v>-777.64041666666662</v>
      </c>
      <c r="X26" s="241">
        <f t="shared" ref="X26:AI26" si="9">X24*PEratio</f>
        <v>-730.74637500000051</v>
      </c>
      <c r="Y26" s="241">
        <f t="shared" si="9"/>
        <v>-730.74637500000051</v>
      </c>
      <c r="Z26" s="241">
        <f t="shared" si="9"/>
        <v>-730.74637500000051</v>
      </c>
      <c r="AA26" s="241">
        <f t="shared" si="9"/>
        <v>-640.74637500000051</v>
      </c>
      <c r="AB26" s="241">
        <f t="shared" si="9"/>
        <v>-640.74637500000051</v>
      </c>
      <c r="AC26" s="241">
        <f t="shared" si="9"/>
        <v>-640.74637500000051</v>
      </c>
      <c r="AD26" s="241">
        <f t="shared" si="9"/>
        <v>-640.74637500000051</v>
      </c>
      <c r="AE26" s="241">
        <f t="shared" si="9"/>
        <v>-640.94091843750061</v>
      </c>
      <c r="AF26" s="241">
        <f t="shared" si="9"/>
        <v>-626.24145636302148</v>
      </c>
      <c r="AG26" s="241">
        <f t="shared" si="9"/>
        <v>-629.13516364483655</v>
      </c>
      <c r="AH26" s="241">
        <f t="shared" si="9"/>
        <v>-632.04333946306076</v>
      </c>
      <c r="AI26" s="255">
        <f t="shared" si="9"/>
        <v>-634.96605616037596</v>
      </c>
      <c r="AJ26" s="241">
        <f t="shared" ref="AJ26:BS26" si="10">AJ24*PEratio</f>
        <v>-620.04240577812504</v>
      </c>
      <c r="AK26" s="241">
        <f t="shared" si="10"/>
        <v>-612.54240577812504</v>
      </c>
      <c r="AL26" s="241">
        <f t="shared" si="10"/>
        <v>-613.19973617572305</v>
      </c>
      <c r="AM26" s="241">
        <f t="shared" si="10"/>
        <v>-616.09614847464206</v>
      </c>
      <c r="AN26" s="241">
        <f t="shared" si="10"/>
        <v>-616.00162921701531</v>
      </c>
      <c r="AO26" s="241">
        <f t="shared" si="10"/>
        <v>-631.43163736310032</v>
      </c>
      <c r="AP26" s="241">
        <f t="shared" si="10"/>
        <v>-622.04240577812504</v>
      </c>
      <c r="AQ26" s="241">
        <f t="shared" si="10"/>
        <v>-622.04240577812504</v>
      </c>
      <c r="AR26" s="241">
        <f t="shared" si="10"/>
        <v>-622.04240577812504</v>
      </c>
      <c r="AS26" s="241">
        <f t="shared" si="10"/>
        <v>-616.04240577812504</v>
      </c>
      <c r="AT26" s="241">
        <f t="shared" si="10"/>
        <v>-617.79964366547824</v>
      </c>
      <c r="AU26" s="255">
        <f t="shared" si="10"/>
        <v>-620.78864188380567</v>
      </c>
      <c r="AV26" s="241">
        <f t="shared" si="10"/>
        <v>-610.87873717556681</v>
      </c>
      <c r="AW26" s="241">
        <f t="shared" si="10"/>
        <v>-614.1511964830853</v>
      </c>
      <c r="AX26" s="241">
        <f t="shared" si="10"/>
        <v>-617.26101552342629</v>
      </c>
      <c r="AY26" s="241">
        <f t="shared" si="10"/>
        <v>-620.35290103788998</v>
      </c>
      <c r="AZ26" s="241">
        <f t="shared" si="10"/>
        <v>-627.20466554307939</v>
      </c>
      <c r="BA26" s="241">
        <f t="shared" si="10"/>
        <v>-630.34068887079479</v>
      </c>
      <c r="BB26" s="241">
        <f t="shared" si="10"/>
        <v>-605.99239231514878</v>
      </c>
      <c r="BC26" s="241">
        <f t="shared" si="10"/>
        <v>-609.0223542767244</v>
      </c>
      <c r="BD26" s="241">
        <f t="shared" si="10"/>
        <v>-612.06746604810814</v>
      </c>
      <c r="BE26" s="241">
        <f t="shared" si="10"/>
        <v>-615.12780337834874</v>
      </c>
      <c r="BF26" s="241">
        <f t="shared" si="10"/>
        <v>-618.20344239524036</v>
      </c>
      <c r="BG26" s="255">
        <f t="shared" si="10"/>
        <v>-621.29445960721671</v>
      </c>
      <c r="BH26" s="241">
        <f t="shared" si="10"/>
        <v>-623.26728140162686</v>
      </c>
      <c r="BI26" s="241">
        <f t="shared" si="10"/>
        <v>-626.60793810078485</v>
      </c>
      <c r="BJ26" s="241">
        <f t="shared" si="10"/>
        <v>-633.53124880077803</v>
      </c>
      <c r="BK26" s="241">
        <f t="shared" si="10"/>
        <v>-636.70465804613752</v>
      </c>
      <c r="BL26" s="241">
        <f t="shared" si="10"/>
        <v>-639.88818133636823</v>
      </c>
      <c r="BM26" s="241">
        <f t="shared" si="10"/>
        <v>-643.08762224305019</v>
      </c>
      <c r="BN26" s="241">
        <f t="shared" si="10"/>
        <v>-646.30306035426543</v>
      </c>
      <c r="BO26" s="241">
        <f t="shared" si="10"/>
        <v>-649.53457565603674</v>
      </c>
      <c r="BP26" s="241">
        <f t="shared" si="10"/>
        <v>-652.78224853431698</v>
      </c>
      <c r="BQ26" s="241">
        <f t="shared" si="10"/>
        <v>-656.04615977698836</v>
      </c>
      <c r="BR26" s="241">
        <f t="shared" si="10"/>
        <v>-659.32639057587357</v>
      </c>
      <c r="BS26" s="255">
        <f t="shared" si="10"/>
        <v>-662.62302252875293</v>
      </c>
      <c r="BT26" s="241"/>
      <c r="BU26" s="241"/>
      <c r="BV26" s="46"/>
      <c r="BW26" s="46"/>
    </row>
    <row r="27" spans="2:75" x14ac:dyDescent="0.25">
      <c r="BU27" s="241"/>
      <c r="BW27" s="241"/>
    </row>
    <row r="29" spans="2:75" s="277" customFormat="1" x14ac:dyDescent="0.25">
      <c r="B29" s="275" t="s">
        <v>193</v>
      </c>
      <c r="C29" s="276">
        <f>BT29</f>
        <v>-625.47018185679121</v>
      </c>
      <c r="F29" s="277">
        <f>W29</f>
        <v>-1037.3321400293974</v>
      </c>
      <c r="G29" s="277">
        <f>AI29</f>
        <v>-1585.2584365187595</v>
      </c>
      <c r="H29" s="277">
        <f>AU29</f>
        <v>-2000.0368965499854</v>
      </c>
      <c r="I29" s="277">
        <f>BG29</f>
        <v>-2304.5441470740834</v>
      </c>
      <c r="J29" s="277">
        <f>BT29</f>
        <v>-625.47018185679121</v>
      </c>
      <c r="L29" s="278">
        <f>SUM($L14:L14)</f>
        <v>-155.67602387190595</v>
      </c>
      <c r="M29" s="278">
        <f>SUM($L14:M14)</f>
        <v>-237.95354408528769</v>
      </c>
      <c r="N29" s="278">
        <f>SUM($L14:N14)</f>
        <v>-410.76883058009889</v>
      </c>
      <c r="O29" s="278">
        <f>SUM($L14:O14)</f>
        <v>-456.73714061380235</v>
      </c>
      <c r="P29" s="278">
        <f>SUM($L14:P14)</f>
        <v>-502.39049774399678</v>
      </c>
      <c r="Q29" s="278">
        <f>SUM($L14:Q14)</f>
        <v>-710.06146751614858</v>
      </c>
      <c r="R29" s="278">
        <f>SUM($L14:R14)</f>
        <v>-749.5321295948504</v>
      </c>
      <c r="S29" s="278">
        <f>SUM($L14:S14)</f>
        <v>-792.51829505898627</v>
      </c>
      <c r="T29" s="278">
        <f>SUM($L14:T14)</f>
        <v>-867.54592328030685</v>
      </c>
      <c r="U29" s="278">
        <f>SUM($L14:U14)</f>
        <v>-909.38492985835546</v>
      </c>
      <c r="V29" s="278">
        <f>SUM($L14:V14)</f>
        <v>-925.15442363897296</v>
      </c>
      <c r="W29" s="279">
        <f>SUM($L14:W14)</f>
        <v>-1037.3321400293974</v>
      </c>
      <c r="X29" s="278">
        <f>SUM($L14:X14)</f>
        <v>-1084.0527590101788</v>
      </c>
      <c r="Y29" s="278">
        <f>SUM($L14:Y14)</f>
        <v>-1127.3770812634932</v>
      </c>
      <c r="Z29" s="278">
        <f>SUM($L14:Z14)</f>
        <v>-1169.8360441760035</v>
      </c>
      <c r="AA29" s="278">
        <f>SUM($L14:AA14)</f>
        <v>-1217.2849901896798</v>
      </c>
      <c r="AB29" s="278">
        <f>SUM($L14:AB14)</f>
        <v>-1264.4088386893404</v>
      </c>
      <c r="AC29" s="278">
        <f>SUM($L14:AC14)</f>
        <v>-1311.2098170878687</v>
      </c>
      <c r="AD29" s="278">
        <f>SUM($L14:AD14)</f>
        <v>-1354.275724748114</v>
      </c>
      <c r="AE29" s="278">
        <f>SUM($L14:AE14)</f>
        <v>-1308.0457548281943</v>
      </c>
      <c r="AF29" s="278">
        <f>SUM($L14:AF14)</f>
        <v>-1304.9517990948716</v>
      </c>
      <c r="AG29" s="278">
        <f>SUM($L14:AG14)</f>
        <v>-1301.6302896666937</v>
      </c>
      <c r="AH29" s="278">
        <f>SUM($L14:AH14)</f>
        <v>-1298.0832547244256</v>
      </c>
      <c r="AI29" s="279">
        <f>SUM($L14:AI14)</f>
        <v>-1585.2584365187595</v>
      </c>
      <c r="AJ29" s="278">
        <f>SUM($L14:AJ14)</f>
        <v>-1634.4943409775178</v>
      </c>
      <c r="AK29" s="278">
        <f>SUM($L14:AK14)</f>
        <v>-1669.904273229401</v>
      </c>
      <c r="AL29" s="278">
        <f>SUM($L14:AL14)</f>
        <v>-1667.3371637645901</v>
      </c>
      <c r="AM29" s="278">
        <f>SUM($L14:AM14)</f>
        <v>-1664.5487201837693</v>
      </c>
      <c r="AN29" s="278">
        <f>SUM($L14:AN14)</f>
        <v>-1661.5413530236194</v>
      </c>
      <c r="AO29" s="278">
        <f>SUM($L14:AO14)</f>
        <v>-1859.0199513265409</v>
      </c>
      <c r="AP29" s="278">
        <f>SUM($L14:AP14)</f>
        <v>-1903.4056655710353</v>
      </c>
      <c r="AQ29" s="278">
        <f>SUM($L14:AQ14)</f>
        <v>-1947.487270102439</v>
      </c>
      <c r="AR29" s="278">
        <f>SUM($L14:AR14)</f>
        <v>-1991.2668485352474</v>
      </c>
      <c r="AS29" s="278">
        <f>SUM($L14:AS14)</f>
        <v>-2007.2440160312797</v>
      </c>
      <c r="AT29" s="278">
        <f>SUM($L14:AT14)</f>
        <v>-2003.7451526436453</v>
      </c>
      <c r="AU29" s="279">
        <f>SUM($L14:AU14)</f>
        <v>-2000.0368965499854</v>
      </c>
      <c r="AV29" s="278">
        <f>SUM($L14:AV14)</f>
        <v>-1996.1211224846106</v>
      </c>
      <c r="AW29" s="278">
        <f>SUM($L14:AW14)</f>
        <v>-1991.9801701210197</v>
      </c>
      <c r="AX29" s="278">
        <f>SUM($L14:AX14)</f>
        <v>-1987.6297477833282</v>
      </c>
      <c r="AY29" s="278">
        <f>SUM($L14:AY14)</f>
        <v>-1926.1066051274736</v>
      </c>
      <c r="AZ29" s="278">
        <f>SUM($L14:AZ14)</f>
        <v>-1921.0654786161126</v>
      </c>
      <c r="BA29" s="278">
        <f>SUM($L14:BA14)</f>
        <v>-2327.8818951479257</v>
      </c>
      <c r="BB29" s="278">
        <f>SUM($L14:BB14)</f>
        <v>-2324.487937841523</v>
      </c>
      <c r="BC29" s="278">
        <f>SUM($L14:BC14)</f>
        <v>-2320.8933306712706</v>
      </c>
      <c r="BD29" s="278">
        <f>SUM($L14:BD14)</f>
        <v>-2317.0998706271885</v>
      </c>
      <c r="BE29" s="278">
        <f>SUM($L14:BE14)</f>
        <v>-2313.1093415909413</v>
      </c>
      <c r="BF29" s="278">
        <f>SUM($L14:BF14)</f>
        <v>-2308.9235144271511</v>
      </c>
      <c r="BG29" s="279">
        <f>SUM($L14:BG14)</f>
        <v>-2304.5441470740834</v>
      </c>
      <c r="BH29" s="278">
        <f>SUM($L14:BH14)</f>
        <v>-2299.9729846337082</v>
      </c>
      <c r="BI29" s="278">
        <f>SUM($L14:BI14)</f>
        <v>-2242.0135617869778</v>
      </c>
      <c r="BJ29" s="278">
        <f>SUM($L14:BJ14)</f>
        <v>-2236.78198971346</v>
      </c>
      <c r="BK29" s="278">
        <f>SUM($L14:BK14)</f>
        <v>-2231.364307601852</v>
      </c>
      <c r="BL29" s="278">
        <f>SUM($L14:BL14)</f>
        <v>-2225.762608765112</v>
      </c>
      <c r="BM29" s="278">
        <f>SUM($L14:BM14)</f>
        <v>-2219.9785710119613</v>
      </c>
      <c r="BN29" s="278">
        <f>SUM($L14:BN14)</f>
        <v>-2214.013859869181</v>
      </c>
      <c r="BO29" s="278">
        <f>SUM($L14:BO14)</f>
        <v>-2207.8701286672444</v>
      </c>
      <c r="BP29" s="278">
        <f>SUM($L14:BP14)</f>
        <v>-2201.5490186253601</v>
      </c>
      <c r="BQ29" s="278">
        <f>SUM($L14:BQ14)</f>
        <v>-2195.0521589359309</v>
      </c>
      <c r="BR29" s="278">
        <f>SUM($L14:BR14)</f>
        <v>-2188.38116684843</v>
      </c>
      <c r="BS29" s="279">
        <f>SUM($L14:BS14)</f>
        <v>-2181.5376477526993</v>
      </c>
      <c r="BT29" s="279">
        <f>SUM($L14:$BS14)+BT14</f>
        <v>-625.47018185679121</v>
      </c>
      <c r="BU29" s="280"/>
    </row>
    <row r="30" spans="2:75" s="282" customFormat="1" x14ac:dyDescent="0.25">
      <c r="B30" s="275"/>
      <c r="C30" s="281" t="str">
        <f>IF(ABS(C29-C14)&lt;=10,"ü","û")</f>
        <v>ü</v>
      </c>
      <c r="E30" s="281"/>
      <c r="F30" s="281" t="str">
        <f>IF(ABS(F29-F14)&lt;=10,"ü","û")</f>
        <v>ü</v>
      </c>
      <c r="G30" s="281" t="str">
        <f>IF(ABS(G29-G14)&lt;=10,"ü","û")</f>
        <v>ü</v>
      </c>
      <c r="H30" s="281" t="str">
        <f>IF(ABS(H29-H14)&lt;=10,"ü","û")</f>
        <v>ü</v>
      </c>
      <c r="I30" s="281" t="str">
        <f>IF(ABS(I29-I14)&lt;=10,"ü","û")</f>
        <v>ü</v>
      </c>
      <c r="J30" s="282" t="str">
        <f>IF(ABS(J29-J14)&lt;=10,"ü","û")</f>
        <v>ü</v>
      </c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3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3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3"/>
      <c r="AU30" s="281"/>
      <c r="AV30" s="281"/>
      <c r="AW30" s="281"/>
      <c r="AX30" s="281"/>
      <c r="AY30" s="281"/>
      <c r="AZ30" s="281"/>
      <c r="BA30" s="281"/>
      <c r="BB30" s="281"/>
      <c r="BC30" s="281"/>
      <c r="BD30" s="281"/>
      <c r="BE30" s="281"/>
      <c r="BF30" s="283"/>
      <c r="BG30" s="281"/>
      <c r="BH30" s="281"/>
      <c r="BI30" s="281"/>
      <c r="BJ30" s="281"/>
      <c r="BK30" s="281"/>
      <c r="BL30" s="281"/>
      <c r="BM30" s="281"/>
      <c r="BN30" s="281"/>
      <c r="BO30" s="281"/>
      <c r="BP30" s="281"/>
      <c r="BQ30" s="281"/>
      <c r="BR30" s="283"/>
      <c r="BS30" s="284"/>
    </row>
    <row r="31" spans="2:75" x14ac:dyDescent="0.25">
      <c r="C31" s="275"/>
    </row>
    <row r="32" spans="2:75" x14ac:dyDescent="0.25">
      <c r="F32" s="46"/>
      <c r="G32" s="232"/>
      <c r="H32" s="232"/>
      <c r="I32" s="232"/>
    </row>
    <row r="33" spans="3:75" x14ac:dyDescent="0.25">
      <c r="C33" s="46"/>
      <c r="D33" s="46"/>
      <c r="E33" s="46"/>
      <c r="F33" s="230"/>
      <c r="I33" s="46"/>
      <c r="J33" s="232"/>
      <c r="K33" s="232"/>
      <c r="L33" s="232"/>
      <c r="R33" s="48"/>
      <c r="S33" s="48"/>
    </row>
    <row r="34" spans="3:75" x14ac:dyDescent="0.25"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3:75" x14ac:dyDescent="0.25">
      <c r="E35" s="46"/>
      <c r="F35" s="46"/>
      <c r="R35" s="48"/>
      <c r="S35" s="48"/>
    </row>
    <row r="36" spans="3:75" x14ac:dyDescent="0.25">
      <c r="R36" s="232"/>
      <c r="S36" s="70"/>
      <c r="T36" s="70"/>
      <c r="U36" s="70"/>
      <c r="V36" s="70"/>
      <c r="W36" s="285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285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285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285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285"/>
      <c r="BT36" s="70"/>
      <c r="BU36" s="46"/>
      <c r="BV36" s="46"/>
      <c r="BW36" s="46"/>
    </row>
    <row r="37" spans="3:75" x14ac:dyDescent="0.25">
      <c r="R37" s="232"/>
      <c r="S37" s="48"/>
    </row>
    <row r="38" spans="3:75" x14ac:dyDescent="0.25">
      <c r="R38" s="48"/>
      <c r="S38" s="48"/>
    </row>
    <row r="39" spans="3:75" x14ac:dyDescent="0.25">
      <c r="R39" s="48"/>
      <c r="S39" s="48"/>
    </row>
    <row r="40" spans="3:75" ht="12.6" customHeight="1" x14ac:dyDescent="0.25">
      <c r="R40" s="48"/>
      <c r="S40" s="46"/>
    </row>
    <row r="41" spans="3:75" ht="12.6" customHeight="1" x14ac:dyDescent="0.25">
      <c r="R41" s="46"/>
      <c r="S41" s="46"/>
    </row>
    <row r="42" spans="3:75" x14ac:dyDescent="0.25">
      <c r="R42" s="48"/>
      <c r="S42" s="48"/>
    </row>
    <row r="43" spans="3:75" x14ac:dyDescent="0.25">
      <c r="R43" s="48"/>
      <c r="S43" s="48"/>
    </row>
    <row r="45" spans="3:75" x14ac:dyDescent="0.25">
      <c r="F45" s="46"/>
      <c r="G45" s="46"/>
      <c r="H45" s="46"/>
      <c r="I45" s="46"/>
    </row>
    <row r="46" spans="3:75" x14ac:dyDescent="0.25">
      <c r="F46" s="46"/>
      <c r="G46" s="46"/>
      <c r="H46" s="46"/>
      <c r="I46" s="46"/>
    </row>
    <row r="47" spans="3:75" x14ac:dyDescent="0.25">
      <c r="F47" s="46"/>
      <c r="G47" s="46"/>
      <c r="H47" s="46"/>
      <c r="I47" s="46"/>
    </row>
  </sheetData>
  <sheetProtection algorithmName="SHA-512" hashValue="NzMNn6bVHKUv0cjXFNGqKl2/bzB+7WoFuFLTZGPqN5kFfqWYtR4ZEmW7nOrxRnWvVpQLetmTg6Rj2ZJg80qygw==" saltValue="3R8jA33eDrYhmOpStIyeeA==" spinCount="100000" sheet="1" objects="1" scenarios="1"/>
  <mergeCells count="1">
    <mergeCell ref="B4:C4"/>
  </mergeCells>
  <phoneticPr fontId="8" type="noConversion"/>
  <conditionalFormatting sqref="C29">
    <cfRule type="expression" dxfId="2" priority="5">
      <formula>IF(FIND("√",C29)&gt;0,TRUE,FALSE)</formula>
    </cfRule>
  </conditionalFormatting>
  <conditionalFormatting sqref="E30:I30 K30:BR30">
    <cfRule type="expression" dxfId="1" priority="1">
      <formula>IF(E30="û",TRUE,FALSE)</formula>
    </cfRule>
  </conditionalFormatting>
  <printOptions horizontalCentered="1"/>
  <pageMargins left="0.25" right="0.25" top="0.75" bottom="0.25" header="0.5" footer="0.5"/>
  <pageSetup fitToWidth="0" orientation="landscape" horizontalDpi="1200" verticalDpi="1200" r:id="rId1"/>
  <headerFooter>
    <oddFooter>&amp;R&amp;A, Year &amp;P</oddFooter>
  </headerFooter>
  <colBreaks count="5" manualBreakCount="5">
    <brk id="23" min="1" max="45" man="1"/>
    <brk id="35" min="1" max="45" man="1"/>
    <brk id="47" min="1" max="45" man="1"/>
    <brk id="59" min="1" max="45" man="1"/>
    <brk id="72" max="52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99C40-31A3-4211-B9C5-5921C6A3CEEC}">
  <sheetPr codeName="Sheet8">
    <tabColor theme="5" tint="0.59999389629810485"/>
  </sheetPr>
  <dimension ref="A1:FY77"/>
  <sheetViews>
    <sheetView showGridLines="0" showRowColHeaders="0" zoomScaleNormal="100" zoomScaleSheetLayoutView="100" workbookViewId="0">
      <selection activeCell="B2" sqref="B2"/>
    </sheetView>
  </sheetViews>
  <sheetFormatPr defaultColWidth="9.21875" defaultRowHeight="12.6" x14ac:dyDescent="0.25"/>
  <cols>
    <col min="1" max="1" width="5.5546875" style="86" customWidth="1"/>
    <col min="2" max="2" width="1.44140625" style="86" customWidth="1"/>
    <col min="3" max="7" width="2.109375" style="84" customWidth="1"/>
    <col min="8" max="8" width="2.109375" style="107" customWidth="1"/>
    <col min="9" max="9" width="2.109375" style="84" customWidth="1"/>
    <col min="10" max="36" width="2.109375" style="85" customWidth="1"/>
    <col min="37" max="37" width="9.5546875" style="85" customWidth="1"/>
    <col min="38" max="42" width="2.109375" style="84" customWidth="1"/>
    <col min="43" max="43" width="2.109375" style="107" customWidth="1"/>
    <col min="44" max="44" width="2.109375" style="84" customWidth="1"/>
    <col min="45" max="71" width="2.109375" style="85" customWidth="1"/>
    <col min="72" max="87" width="9.5546875" style="85" customWidth="1"/>
    <col min="88" max="88" width="61.88671875" style="85" customWidth="1"/>
    <col min="89" max="91" width="9.109375" style="85" customWidth="1"/>
    <col min="92" max="92" width="9.109375" style="84" customWidth="1"/>
    <col min="93" max="94" width="9.109375" style="86" customWidth="1"/>
    <col min="95" max="95" width="9.109375" style="110" customWidth="1"/>
    <col min="96" max="96" width="6" style="88" bestFit="1" customWidth="1"/>
    <col min="97" max="97" width="4" style="88" bestFit="1" customWidth="1"/>
    <col min="98" max="98" width="4.77734375" style="88" bestFit="1" customWidth="1"/>
    <col min="99" max="99" width="3.77734375" style="88" bestFit="1" customWidth="1"/>
    <col min="100" max="130" width="9.109375" style="112" customWidth="1"/>
    <col min="131" max="131" width="6" style="103" customWidth="1"/>
    <col min="132" max="134" width="0.109375" style="92" customWidth="1"/>
    <col min="135" max="135" width="0.109375" style="93" customWidth="1"/>
    <col min="136" max="150" width="0.109375" style="94" customWidth="1"/>
    <col min="151" max="151" width="0.109375" style="93" customWidth="1"/>
    <col min="152" max="152" width="0.109375" style="95" customWidth="1"/>
    <col min="153" max="153" width="9.109375" style="96" customWidth="1"/>
    <col min="154" max="154" width="9.109375" style="97" customWidth="1"/>
    <col min="155" max="157" width="9.109375" style="86" customWidth="1"/>
    <col min="158" max="16384" width="9.21875" style="86"/>
  </cols>
  <sheetData>
    <row r="1" spans="1:165" ht="22.8" customHeight="1" x14ac:dyDescent="0.3">
      <c r="A1" s="27"/>
      <c r="B1" s="27"/>
      <c r="C1" s="27"/>
      <c r="D1" s="83"/>
      <c r="E1" s="46"/>
      <c r="F1" s="46"/>
      <c r="G1" s="46"/>
      <c r="H1" s="46"/>
      <c r="AL1" s="27"/>
      <c r="AM1" s="83"/>
      <c r="AN1" s="46"/>
      <c r="AO1" s="46"/>
      <c r="AP1" s="46"/>
      <c r="AQ1" s="46"/>
      <c r="CQ1" s="87"/>
      <c r="CT1" s="89"/>
      <c r="CU1" s="89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  <c r="DY1" s="90"/>
      <c r="DZ1" s="90"/>
      <c r="EA1" s="91"/>
    </row>
    <row r="2" spans="1:165" ht="6" customHeight="1" x14ac:dyDescent="0.3">
      <c r="H2" s="9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Q2" s="98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O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Q2" s="99"/>
      <c r="CR2" s="100"/>
      <c r="CS2" s="100"/>
      <c r="CT2" s="101"/>
      <c r="CU2" s="101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X2" s="104"/>
      <c r="EY2" s="105"/>
      <c r="EZ2" s="105"/>
      <c r="FA2" s="105"/>
      <c r="FB2" s="105"/>
      <c r="FD2" s="105"/>
      <c r="FE2" s="105"/>
      <c r="FF2" s="105"/>
      <c r="FI2" s="106"/>
    </row>
    <row r="3" spans="1:165" ht="18" customHeight="1" x14ac:dyDescent="0.3"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O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Q3" s="99"/>
      <c r="CR3" s="100"/>
      <c r="CS3" s="100"/>
      <c r="CT3" s="101"/>
      <c r="CU3" s="101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X3" s="104"/>
      <c r="EY3" s="105"/>
      <c r="EZ3" s="105"/>
      <c r="FA3" s="105"/>
      <c r="FB3" s="105"/>
      <c r="FD3" s="105"/>
      <c r="FE3" s="105"/>
      <c r="FF3" s="105"/>
      <c r="FI3" s="106"/>
    </row>
    <row r="4" spans="1:165" s="108" customFormat="1" ht="6" customHeight="1" x14ac:dyDescent="0.3"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5"/>
      <c r="AI4" s="85"/>
      <c r="AJ4" s="86"/>
      <c r="AK4" s="86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5"/>
      <c r="BM4" s="85"/>
      <c r="BN4" s="85"/>
      <c r="BP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L4" s="109"/>
      <c r="CM4" s="109"/>
      <c r="CN4" s="109"/>
      <c r="CQ4" s="110"/>
      <c r="CR4" s="111"/>
      <c r="CS4" s="111"/>
      <c r="CT4" s="101"/>
      <c r="CU4" s="88"/>
      <c r="CV4" s="112"/>
      <c r="CW4" s="112"/>
      <c r="CX4" s="112"/>
      <c r="CY4" s="112"/>
      <c r="CZ4" s="112"/>
      <c r="DA4" s="112"/>
      <c r="DB4" s="112"/>
      <c r="DC4" s="112"/>
      <c r="DD4" s="112"/>
      <c r="DE4" s="112"/>
      <c r="DF4" s="112"/>
      <c r="DG4" s="112"/>
      <c r="DH4" s="112"/>
      <c r="DI4" s="112"/>
      <c r="DJ4" s="112"/>
      <c r="DK4" s="112"/>
      <c r="DL4" s="112"/>
      <c r="DM4" s="112"/>
      <c r="DN4" s="112"/>
      <c r="DO4" s="112"/>
      <c r="DP4" s="112"/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X4" s="113"/>
      <c r="EY4" s="114"/>
      <c r="EZ4" s="115"/>
      <c r="FA4" s="115"/>
      <c r="FB4" s="115"/>
      <c r="FD4" s="115"/>
      <c r="FE4" s="115"/>
      <c r="FF4" s="115"/>
      <c r="FI4" s="116"/>
    </row>
    <row r="5" spans="1:165" ht="14.4" x14ac:dyDescent="0.3">
      <c r="B5" s="117" t="s">
        <v>286</v>
      </c>
      <c r="C5" s="86"/>
      <c r="E5" s="85"/>
      <c r="F5" s="85"/>
      <c r="G5" s="85"/>
      <c r="H5" s="85"/>
      <c r="I5" s="85"/>
      <c r="AA5" s="118"/>
      <c r="AJ5" s="86"/>
      <c r="AK5" s="86"/>
      <c r="AL5" s="119" t="s">
        <v>285</v>
      </c>
      <c r="AM5" s="118"/>
      <c r="AN5" s="85"/>
      <c r="AO5" s="85"/>
      <c r="AP5" s="85"/>
      <c r="AQ5" s="85"/>
      <c r="AR5" s="85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L5" s="118"/>
      <c r="CM5" s="118"/>
      <c r="CR5" s="110"/>
      <c r="CS5" s="110"/>
      <c r="CT5" s="110"/>
      <c r="CU5" s="110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</row>
    <row r="6" spans="1:165" x14ac:dyDescent="0.25">
      <c r="B6" s="120"/>
      <c r="C6" s="511" t="s">
        <v>65</v>
      </c>
      <c r="D6" s="511"/>
      <c r="E6" s="511"/>
      <c r="F6" s="511"/>
      <c r="G6" s="511"/>
      <c r="H6" s="511" t="s">
        <v>66</v>
      </c>
      <c r="I6" s="511"/>
      <c r="J6" s="511"/>
      <c r="K6" s="511"/>
      <c r="L6" s="511"/>
      <c r="M6" s="511"/>
      <c r="N6" s="511" t="s">
        <v>67</v>
      </c>
      <c r="O6" s="511"/>
      <c r="P6" s="511"/>
      <c r="Q6" s="511"/>
      <c r="R6" s="511"/>
      <c r="S6" s="511"/>
      <c r="T6" s="511"/>
      <c r="U6" s="511"/>
      <c r="V6" s="511"/>
      <c r="W6" s="511"/>
      <c r="X6" s="511"/>
      <c r="Y6" s="511"/>
      <c r="Z6" s="511"/>
      <c r="AA6" s="513" t="s">
        <v>68</v>
      </c>
      <c r="AB6" s="513"/>
      <c r="AC6" s="513"/>
      <c r="AD6" s="513"/>
      <c r="AE6" s="513"/>
      <c r="AF6" s="513"/>
      <c r="AG6" s="505" t="s">
        <v>115</v>
      </c>
      <c r="AH6" s="505"/>
      <c r="AI6" s="505"/>
      <c r="AJ6" s="121"/>
      <c r="AK6" s="86"/>
      <c r="AL6" s="122"/>
      <c r="AM6" s="123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5"/>
      <c r="BO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L6" s="107"/>
      <c r="CM6" s="107"/>
      <c r="CR6" s="110"/>
      <c r="CS6" s="110"/>
      <c r="CT6" s="110"/>
      <c r="CU6" s="110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FA6" s="97"/>
      <c r="FB6" s="97"/>
      <c r="FC6" s="97"/>
      <c r="FD6" s="97"/>
    </row>
    <row r="7" spans="1:165" x14ac:dyDescent="0.25">
      <c r="B7" s="126"/>
      <c r="C7" s="491" t="s">
        <v>59</v>
      </c>
      <c r="D7" s="491"/>
      <c r="E7" s="491"/>
      <c r="F7" s="491"/>
      <c r="G7" s="491"/>
      <c r="H7" s="491" t="s">
        <v>63</v>
      </c>
      <c r="I7" s="491"/>
      <c r="J7" s="491"/>
      <c r="K7" s="491"/>
      <c r="L7" s="491"/>
      <c r="M7" s="491"/>
      <c r="N7" s="491" t="s">
        <v>270</v>
      </c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491"/>
      <c r="Z7" s="491"/>
      <c r="AA7" s="524" t="s">
        <v>69</v>
      </c>
      <c r="AB7" s="524"/>
      <c r="AC7" s="524"/>
      <c r="AD7" s="524"/>
      <c r="AE7" s="524"/>
      <c r="AF7" s="524"/>
      <c r="AG7" s="516">
        <f>Balance!$E$9/Balance!$E$29</f>
        <v>1.8928759285714281</v>
      </c>
      <c r="AH7" s="516"/>
      <c r="AI7" s="516"/>
      <c r="AJ7" s="129"/>
      <c r="AK7" s="86"/>
      <c r="AL7" s="130"/>
      <c r="AM7" s="128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2"/>
      <c r="BO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L7" s="107"/>
      <c r="CM7" s="107"/>
      <c r="CR7" s="110"/>
      <c r="CS7" s="110"/>
      <c r="CT7" s="110"/>
      <c r="CU7" s="110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FA7" s="97"/>
      <c r="FB7" s="97"/>
      <c r="FC7" s="97"/>
      <c r="FD7" s="97"/>
      <c r="FE7" s="44"/>
      <c r="FF7" s="47"/>
    </row>
    <row r="8" spans="1:165" x14ac:dyDescent="0.25">
      <c r="B8" s="126"/>
      <c r="C8" s="491" t="s">
        <v>60</v>
      </c>
      <c r="D8" s="491"/>
      <c r="E8" s="491"/>
      <c r="F8" s="491"/>
      <c r="G8" s="491"/>
      <c r="H8" s="491" t="s">
        <v>230</v>
      </c>
      <c r="I8" s="491"/>
      <c r="J8" s="491"/>
      <c r="K8" s="491"/>
      <c r="L8" s="491"/>
      <c r="M8" s="491"/>
      <c r="N8" s="491" t="s">
        <v>232</v>
      </c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491"/>
      <c r="Z8" s="491"/>
      <c r="AA8" s="524" t="s">
        <v>260</v>
      </c>
      <c r="AB8" s="524"/>
      <c r="AC8" s="524"/>
      <c r="AD8" s="524"/>
      <c r="AE8" s="524"/>
      <c r="AF8" s="524"/>
      <c r="AG8" s="516">
        <f>Income!$E$27/((Balance!$K$24+Balance!$W$24)/2)</f>
        <v>4.2952562396361911</v>
      </c>
      <c r="AH8" s="516"/>
      <c r="AI8" s="516"/>
      <c r="AJ8" s="129"/>
      <c r="AK8" s="86"/>
      <c r="AL8" s="130"/>
      <c r="AM8" s="128"/>
      <c r="AN8" s="133"/>
      <c r="AO8" s="133"/>
      <c r="AP8" s="128"/>
      <c r="AQ8" s="133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2"/>
      <c r="BO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L8" s="107"/>
      <c r="CM8" s="107"/>
      <c r="CR8" s="110"/>
      <c r="CS8" s="110"/>
      <c r="CT8" s="110"/>
      <c r="CU8" s="110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FA8" s="97"/>
      <c r="FB8" s="97"/>
      <c r="FC8" s="97"/>
      <c r="FD8" s="97"/>
      <c r="FE8" s="44"/>
      <c r="FF8" s="47"/>
    </row>
    <row r="9" spans="1:165" x14ac:dyDescent="0.25">
      <c r="B9" s="126"/>
      <c r="C9" s="491" t="s">
        <v>61</v>
      </c>
      <c r="D9" s="491"/>
      <c r="E9" s="491"/>
      <c r="F9" s="491"/>
      <c r="G9" s="491"/>
      <c r="H9" s="491" t="s">
        <v>64</v>
      </c>
      <c r="I9" s="491"/>
      <c r="J9" s="491"/>
      <c r="K9" s="491"/>
      <c r="L9" s="491"/>
      <c r="M9" s="491"/>
      <c r="N9" s="491" t="s">
        <v>271</v>
      </c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128" t="s">
        <v>70</v>
      </c>
      <c r="AB9" s="128"/>
      <c r="AC9" s="128"/>
      <c r="AD9" s="128"/>
      <c r="AE9" s="128"/>
      <c r="AF9" s="134"/>
      <c r="AG9" s="516">
        <f>Balance!$E$31/Balance!$E$36</f>
        <v>-5.0386270430803979</v>
      </c>
      <c r="AH9" s="516"/>
      <c r="AI9" s="516"/>
      <c r="AJ9" s="129"/>
      <c r="AK9" s="86"/>
      <c r="AL9" s="130"/>
      <c r="AM9" s="135"/>
      <c r="AN9" s="133"/>
      <c r="AO9" s="133"/>
      <c r="AP9" s="128"/>
      <c r="AQ9" s="133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2"/>
      <c r="BO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L9" s="136"/>
      <c r="CM9" s="136"/>
      <c r="CR9" s="110"/>
      <c r="CS9" s="110"/>
      <c r="CT9" s="110"/>
      <c r="CU9" s="110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FA9" s="97"/>
      <c r="FB9" s="97"/>
      <c r="FC9" s="97"/>
      <c r="FD9" s="97"/>
      <c r="FE9" s="44"/>
      <c r="FF9" s="47"/>
    </row>
    <row r="10" spans="1:165" x14ac:dyDescent="0.25">
      <c r="B10" s="137"/>
      <c r="C10" s="496" t="s">
        <v>62</v>
      </c>
      <c r="D10" s="496"/>
      <c r="E10" s="496"/>
      <c r="F10" s="496"/>
      <c r="G10" s="496"/>
      <c r="H10" s="496" t="s">
        <v>231</v>
      </c>
      <c r="I10" s="496"/>
      <c r="J10" s="496"/>
      <c r="K10" s="496"/>
      <c r="L10" s="496"/>
      <c r="M10" s="496"/>
      <c r="N10" s="496" t="s">
        <v>272</v>
      </c>
      <c r="O10" s="496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523" t="s">
        <v>71</v>
      </c>
      <c r="AB10" s="523"/>
      <c r="AC10" s="523"/>
      <c r="AD10" s="523"/>
      <c r="AE10" s="523"/>
      <c r="AF10" s="523"/>
      <c r="AG10" s="522">
        <f>Income!$E$72/Income!$E$27</f>
        <v>-0.17784780833333327</v>
      </c>
      <c r="AH10" s="522"/>
      <c r="AI10" s="522"/>
      <c r="AJ10" s="140"/>
      <c r="AK10" s="86"/>
      <c r="AL10" s="130"/>
      <c r="AM10" s="131"/>
      <c r="AN10" s="133"/>
      <c r="AO10" s="133"/>
      <c r="AP10" s="128"/>
      <c r="AQ10" s="133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2"/>
      <c r="BO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R10" s="110"/>
      <c r="CS10" s="110"/>
      <c r="CT10" s="110"/>
      <c r="CU10" s="110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FA10" s="97"/>
      <c r="FB10" s="97"/>
      <c r="FC10" s="97"/>
      <c r="FD10" s="97"/>
      <c r="FE10" s="44"/>
      <c r="FF10" s="47"/>
    </row>
    <row r="11" spans="1:165" ht="9" customHeight="1" x14ac:dyDescent="0.25">
      <c r="C11" s="86"/>
      <c r="D11" s="86"/>
      <c r="E11" s="86"/>
      <c r="F11" s="86"/>
      <c r="G11" s="86"/>
      <c r="H11" s="86"/>
      <c r="I11" s="86"/>
      <c r="J11" s="86"/>
      <c r="K11" s="86"/>
      <c r="AE11" s="108"/>
      <c r="AG11" s="108"/>
      <c r="AH11" s="108"/>
      <c r="AI11" s="108"/>
      <c r="AJ11" s="108"/>
      <c r="AK11" s="108"/>
      <c r="AL11" s="130"/>
      <c r="AM11" s="131"/>
      <c r="AN11" s="133"/>
      <c r="AO11" s="133"/>
      <c r="AP11" s="128"/>
      <c r="AQ11" s="133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2"/>
      <c r="BO11" s="86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R11" s="110"/>
      <c r="CS11" s="110"/>
      <c r="CT11" s="110"/>
      <c r="CU11" s="110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FA11" s="97"/>
      <c r="FB11" s="97"/>
      <c r="FC11" s="97"/>
      <c r="FD11" s="97"/>
      <c r="FE11" s="44"/>
      <c r="FF11" s="47"/>
    </row>
    <row r="12" spans="1:165" ht="14.4" x14ac:dyDescent="0.3">
      <c r="B12" s="117" t="s">
        <v>287</v>
      </c>
      <c r="C12" s="86"/>
      <c r="H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G12" s="108"/>
      <c r="AI12" s="108"/>
      <c r="AJ12" s="108"/>
      <c r="AK12" s="108"/>
      <c r="AL12" s="130"/>
      <c r="AM12" s="127"/>
      <c r="AN12" s="133"/>
      <c r="AO12" s="133"/>
      <c r="AP12" s="128"/>
      <c r="AQ12" s="133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2"/>
      <c r="BO12" s="86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L12" s="86"/>
      <c r="CM12" s="86"/>
      <c r="CN12" s="86"/>
      <c r="CQ12" s="106"/>
      <c r="CR12" s="110"/>
      <c r="CS12" s="110"/>
      <c r="CT12" s="106"/>
      <c r="CU12" s="10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FA12" s="97"/>
      <c r="FB12" s="97"/>
      <c r="FC12" s="97"/>
      <c r="FD12" s="97"/>
    </row>
    <row r="13" spans="1:165" s="108" customFormat="1" x14ac:dyDescent="0.25">
      <c r="B13" s="514" t="s">
        <v>276</v>
      </c>
      <c r="C13" s="505"/>
      <c r="D13" s="505"/>
      <c r="E13" s="520" t="s">
        <v>72</v>
      </c>
      <c r="F13" s="520"/>
      <c r="G13" s="520"/>
      <c r="H13" s="520"/>
      <c r="I13" s="520"/>
      <c r="J13" s="520"/>
      <c r="K13" s="520"/>
      <c r="L13" s="520"/>
      <c r="M13" s="520"/>
      <c r="N13" s="520"/>
      <c r="O13" s="520"/>
      <c r="P13" s="520"/>
      <c r="Q13" s="520"/>
      <c r="R13" s="520"/>
      <c r="S13" s="505" t="s">
        <v>115</v>
      </c>
      <c r="T13" s="505"/>
      <c r="U13" s="505"/>
      <c r="V13" s="520" t="s">
        <v>79</v>
      </c>
      <c r="W13" s="520"/>
      <c r="X13" s="520"/>
      <c r="Y13" s="520"/>
      <c r="Z13" s="520"/>
      <c r="AA13" s="520"/>
      <c r="AB13" s="520"/>
      <c r="AC13" s="511" t="s">
        <v>80</v>
      </c>
      <c r="AD13" s="511"/>
      <c r="AE13" s="511"/>
      <c r="AF13" s="511"/>
      <c r="AG13" s="511"/>
      <c r="AH13" s="511"/>
      <c r="AI13" s="124"/>
      <c r="AJ13" s="141"/>
      <c r="AK13" s="85"/>
      <c r="AL13" s="142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4"/>
      <c r="BN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L13" s="86"/>
      <c r="CM13" s="86"/>
      <c r="CN13" s="8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X13" s="86"/>
      <c r="EY13" s="86"/>
      <c r="EZ13" s="86"/>
      <c r="FA13" s="97"/>
      <c r="FB13" s="97"/>
      <c r="FC13" s="97"/>
      <c r="FD13" s="97"/>
      <c r="FE13" s="145"/>
      <c r="FF13" s="146"/>
    </row>
    <row r="14" spans="1:165" x14ac:dyDescent="0.25">
      <c r="A14" s="108"/>
      <c r="B14" s="515">
        <v>1.2</v>
      </c>
      <c r="C14" s="516"/>
      <c r="D14" s="516"/>
      <c r="E14" s="519" t="s">
        <v>73</v>
      </c>
      <c r="F14" s="519"/>
      <c r="G14" s="519"/>
      <c r="H14" s="519"/>
      <c r="I14" s="519"/>
      <c r="J14" s="519"/>
      <c r="K14" s="519"/>
      <c r="L14" s="519"/>
      <c r="M14" s="519"/>
      <c r="N14" s="519"/>
      <c r="O14" s="519"/>
      <c r="P14" s="519"/>
      <c r="Q14" s="519"/>
      <c r="R14" s="519"/>
      <c r="S14" s="516">
        <f>(Balance!$E$9-Balance!$E$6-Balance!$E$29)/Balance!$E$24</f>
        <v>3.6114994476211998E-2</v>
      </c>
      <c r="T14" s="516"/>
      <c r="U14" s="516"/>
      <c r="V14" s="519" t="s">
        <v>106</v>
      </c>
      <c r="W14" s="519"/>
      <c r="X14" s="519"/>
      <c r="Y14" s="519"/>
      <c r="Z14" s="519"/>
      <c r="AA14" s="519"/>
      <c r="AB14" s="519"/>
      <c r="AC14" s="491" t="s">
        <v>58</v>
      </c>
      <c r="AD14" s="491"/>
      <c r="AE14" s="491"/>
      <c r="AF14" s="491"/>
      <c r="AG14" s="491"/>
      <c r="AH14" s="491"/>
      <c r="AI14" s="147" t="str">
        <f>IF(S19&gt;2.99,"ü","û")</f>
        <v>û</v>
      </c>
      <c r="AJ14" s="132"/>
      <c r="AL14" s="148"/>
      <c r="AM14" s="133"/>
      <c r="AN14" s="133"/>
      <c r="AO14" s="133"/>
      <c r="AP14" s="133"/>
      <c r="AQ14" s="128"/>
      <c r="AR14" s="133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494" t="str">
        <f>"∑ = "&amp;TEXT(WACC,"0.0%")</f>
        <v>∑ = 8.6%</v>
      </c>
      <c r="BK14" s="494"/>
      <c r="BL14" s="494"/>
      <c r="BM14" s="495"/>
      <c r="BO14" s="86"/>
      <c r="CL14" s="86"/>
      <c r="CM14" s="86"/>
      <c r="CN14" s="86"/>
      <c r="CQ14" s="106"/>
      <c r="CR14" s="110"/>
      <c r="CS14" s="110"/>
      <c r="CT14" s="106"/>
      <c r="CU14" s="10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FA14" s="97"/>
      <c r="FB14" s="97"/>
      <c r="FC14" s="97"/>
      <c r="FD14" s="97"/>
      <c r="FE14" s="44"/>
      <c r="FF14" s="47"/>
    </row>
    <row r="15" spans="1:165" x14ac:dyDescent="0.25">
      <c r="B15" s="515">
        <v>1.4</v>
      </c>
      <c r="C15" s="516"/>
      <c r="D15" s="516"/>
      <c r="E15" s="519" t="s">
        <v>74</v>
      </c>
      <c r="F15" s="519"/>
      <c r="G15" s="519"/>
      <c r="H15" s="519"/>
      <c r="I15" s="519"/>
      <c r="J15" s="519"/>
      <c r="K15" s="519"/>
      <c r="L15" s="519"/>
      <c r="M15" s="519"/>
      <c r="N15" s="519"/>
      <c r="O15" s="519"/>
      <c r="P15" s="519"/>
      <c r="Q15" s="519"/>
      <c r="R15" s="519"/>
      <c r="S15" s="516">
        <f>Balance!$E$35/Balance!$E$24</f>
        <v>-0.72038700959407975</v>
      </c>
      <c r="T15" s="516"/>
      <c r="U15" s="516"/>
      <c r="V15" s="519" t="s">
        <v>107</v>
      </c>
      <c r="W15" s="519"/>
      <c r="X15" s="519"/>
      <c r="Y15" s="519"/>
      <c r="Z15" s="519"/>
      <c r="AA15" s="519"/>
      <c r="AB15" s="519"/>
      <c r="AC15" s="491" t="s">
        <v>277</v>
      </c>
      <c r="AD15" s="491"/>
      <c r="AE15" s="491"/>
      <c r="AF15" s="491"/>
      <c r="AG15" s="491"/>
      <c r="AH15" s="491"/>
      <c r="AI15" s="149" t="str">
        <f>IF(AND(S19&lt;2.99,S19&gt;1.81),"ü","û")</f>
        <v>û</v>
      </c>
      <c r="AJ15" s="132"/>
      <c r="AL15" s="148"/>
      <c r="AM15" s="133"/>
      <c r="AN15" s="133"/>
      <c r="AO15" s="133"/>
      <c r="AP15" s="133"/>
      <c r="AQ15" s="128"/>
      <c r="AR15" s="133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494"/>
      <c r="BK15" s="494"/>
      <c r="BL15" s="494"/>
      <c r="BM15" s="495"/>
      <c r="BO15" s="86"/>
      <c r="CL15" s="86"/>
      <c r="CM15" s="86"/>
      <c r="CN15" s="86"/>
      <c r="CQ15" s="106"/>
      <c r="CR15" s="110"/>
      <c r="CS15" s="110"/>
      <c r="CT15" s="106"/>
      <c r="CU15" s="10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FA15" s="97"/>
      <c r="FB15" s="97"/>
      <c r="FC15" s="97"/>
      <c r="FD15" s="97"/>
      <c r="FE15" s="44"/>
      <c r="FF15" s="47"/>
    </row>
    <row r="16" spans="1:165" x14ac:dyDescent="0.25">
      <c r="B16" s="515">
        <v>3.3</v>
      </c>
      <c r="C16" s="516"/>
      <c r="D16" s="516"/>
      <c r="E16" s="519" t="s">
        <v>75</v>
      </c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  <c r="R16" s="519"/>
      <c r="S16" s="516">
        <f>Income!$E$68/Balance!$E$24</f>
        <v>-1.1386729440217915</v>
      </c>
      <c r="T16" s="516"/>
      <c r="U16" s="516"/>
      <c r="V16" s="519" t="s">
        <v>108</v>
      </c>
      <c r="W16" s="519"/>
      <c r="X16" s="519"/>
      <c r="Y16" s="519"/>
      <c r="Z16" s="519"/>
      <c r="AA16" s="519"/>
      <c r="AB16" s="519"/>
      <c r="AC16" s="491" t="s">
        <v>278</v>
      </c>
      <c r="AD16" s="491"/>
      <c r="AE16" s="491"/>
      <c r="AF16" s="491"/>
      <c r="AG16" s="491"/>
      <c r="AH16" s="491"/>
      <c r="AI16" s="149" t="str">
        <f>IF(S19&lt;1.81,"ü","û")</f>
        <v>ü</v>
      </c>
      <c r="AJ16" s="132"/>
      <c r="AK16" s="44"/>
      <c r="AL16" s="150"/>
      <c r="AM16" s="151"/>
      <c r="AN16" s="151"/>
      <c r="AO16" s="151"/>
      <c r="AP16" s="151"/>
      <c r="AQ16" s="139"/>
      <c r="AR16" s="151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3"/>
      <c r="BO16" s="86"/>
      <c r="CL16" s="86"/>
      <c r="CM16" s="86"/>
      <c r="CN16" s="86"/>
      <c r="CQ16" s="106"/>
      <c r="CR16" s="110"/>
      <c r="CS16" s="110"/>
      <c r="CT16" s="106"/>
      <c r="CU16" s="10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FA16" s="97"/>
      <c r="FB16" s="97"/>
      <c r="FC16" s="97"/>
      <c r="FD16" s="97"/>
      <c r="FE16" s="44"/>
      <c r="FF16" s="47"/>
    </row>
    <row r="17" spans="2:162" x14ac:dyDescent="0.25">
      <c r="B17" s="515">
        <v>0.6</v>
      </c>
      <c r="C17" s="516"/>
      <c r="D17" s="516"/>
      <c r="E17" s="519" t="s">
        <v>76</v>
      </c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519"/>
      <c r="S17" s="516">
        <f>Valuation!$C$19/Balance!$E$31</f>
        <v>-2.4844101955086693</v>
      </c>
      <c r="T17" s="516"/>
      <c r="U17" s="516"/>
      <c r="V17" s="519"/>
      <c r="W17" s="519"/>
      <c r="X17" s="519"/>
      <c r="Y17" s="519"/>
      <c r="Z17" s="519"/>
      <c r="AA17" s="519"/>
      <c r="AB17" s="519"/>
      <c r="AC17" s="491"/>
      <c r="AD17" s="491"/>
      <c r="AE17" s="491"/>
      <c r="AF17" s="491"/>
      <c r="AG17" s="491"/>
      <c r="AH17" s="491"/>
      <c r="AI17" s="154"/>
      <c r="AJ17" s="132"/>
      <c r="AM17" s="85"/>
      <c r="AN17" s="85"/>
      <c r="AO17" s="85"/>
      <c r="AP17" s="85"/>
      <c r="AQ17" s="85"/>
      <c r="AR17" s="85"/>
      <c r="CL17" s="86"/>
      <c r="CM17" s="86"/>
      <c r="CN17" s="86"/>
      <c r="CQ17" s="106"/>
      <c r="CR17" s="106"/>
      <c r="CS17" s="106"/>
      <c r="CT17" s="106"/>
      <c r="CU17" s="10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FA17" s="97"/>
      <c r="FB17" s="97"/>
      <c r="FC17" s="97"/>
      <c r="FD17" s="97"/>
      <c r="FE17" s="44"/>
      <c r="FF17" s="47"/>
    </row>
    <row r="18" spans="2:162" ht="14.4" x14ac:dyDescent="0.3">
      <c r="B18" s="515">
        <v>1</v>
      </c>
      <c r="C18" s="516"/>
      <c r="D18" s="516"/>
      <c r="E18" s="519" t="s">
        <v>77</v>
      </c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7">
        <f>Income!$E$27/Balance!$E$24</f>
        <v>3.9398175792230847</v>
      </c>
      <c r="T18" s="517"/>
      <c r="U18" s="517"/>
      <c r="V18" s="519"/>
      <c r="W18" s="519"/>
      <c r="X18" s="519"/>
      <c r="Y18" s="519"/>
      <c r="Z18" s="519"/>
      <c r="AA18" s="519"/>
      <c r="AB18" s="519"/>
      <c r="AC18" s="491"/>
      <c r="AD18" s="491"/>
      <c r="AE18" s="491"/>
      <c r="AF18" s="491"/>
      <c r="AG18" s="491"/>
      <c r="AH18" s="491"/>
      <c r="AI18" s="127"/>
      <c r="AJ18" s="132"/>
      <c r="AK18" s="86"/>
      <c r="AL18" s="119" t="s">
        <v>290</v>
      </c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O18" s="86"/>
      <c r="BP18" s="86"/>
      <c r="BQ18" s="86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L18" s="86"/>
      <c r="CM18" s="86"/>
      <c r="CN18" s="86"/>
      <c r="CQ18" s="106"/>
      <c r="CR18" s="106"/>
      <c r="CS18" s="106"/>
      <c r="CT18" s="106"/>
      <c r="CU18" s="10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FA18" s="97"/>
      <c r="FB18" s="97"/>
      <c r="FC18" s="97"/>
      <c r="FD18" s="97"/>
      <c r="FE18" s="44"/>
      <c r="FF18" s="47"/>
    </row>
    <row r="19" spans="2:162" ht="15" customHeight="1" x14ac:dyDescent="0.25">
      <c r="B19" s="492"/>
      <c r="C19" s="493"/>
      <c r="D19" s="493"/>
      <c r="E19" s="521" t="s">
        <v>78</v>
      </c>
      <c r="F19" s="521"/>
      <c r="G19" s="521"/>
      <c r="H19" s="521"/>
      <c r="I19" s="521"/>
      <c r="J19" s="521"/>
      <c r="K19" s="521"/>
      <c r="L19" s="521"/>
      <c r="M19" s="521"/>
      <c r="N19" s="521"/>
      <c r="O19" s="521"/>
      <c r="P19" s="521"/>
      <c r="Q19" s="521"/>
      <c r="R19" s="521"/>
      <c r="S19" s="518">
        <f>(Balance!$E$9-Balance!$E$29)/Balance!$E$24+1.4*Balance!$E$35/Balance!$E$24+3.3*Income!$E$68/Balance!$E$24+0.6*Valuation!AL19/Balance!$E$31+Income!$E$27/Balance!$E$24</f>
        <v>-1.0124962311769923</v>
      </c>
      <c r="T19" s="518"/>
      <c r="U19" s="518"/>
      <c r="V19" s="521"/>
      <c r="W19" s="521"/>
      <c r="X19" s="521"/>
      <c r="Y19" s="521"/>
      <c r="Z19" s="521"/>
      <c r="AA19" s="521"/>
      <c r="AB19" s="521"/>
      <c r="AC19" s="496"/>
      <c r="AD19" s="496"/>
      <c r="AE19" s="496"/>
      <c r="AF19" s="496"/>
      <c r="AG19" s="496"/>
      <c r="AH19" s="496"/>
      <c r="AI19" s="152"/>
      <c r="AJ19" s="153"/>
      <c r="AK19" s="84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O19" s="86"/>
      <c r="BP19" s="86"/>
      <c r="BQ19" s="86"/>
      <c r="BR19" s="86"/>
      <c r="BS19" s="86"/>
      <c r="BT19" s="86"/>
      <c r="BU19" s="86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L19" s="86"/>
      <c r="CM19" s="86"/>
      <c r="CN19" s="86"/>
      <c r="CQ19" s="106"/>
      <c r="CR19" s="106"/>
      <c r="CS19" s="106"/>
      <c r="CT19" s="106"/>
      <c r="CU19" s="10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FA19" s="97"/>
      <c r="FB19" s="97"/>
      <c r="FC19" s="97"/>
      <c r="FD19" s="97"/>
      <c r="FE19" s="44"/>
      <c r="FF19" s="47"/>
    </row>
    <row r="20" spans="2:162" ht="9" customHeight="1" x14ac:dyDescent="0.25">
      <c r="C20" s="86"/>
      <c r="D20" s="86"/>
      <c r="E20" s="86"/>
      <c r="F20" s="86"/>
      <c r="G20" s="86"/>
      <c r="H20" s="86"/>
      <c r="I20" s="86"/>
      <c r="J20" s="86"/>
      <c r="K20" s="86"/>
      <c r="V20" s="155"/>
      <c r="W20" s="155"/>
      <c r="X20" s="155"/>
      <c r="Y20" s="155"/>
      <c r="Z20" s="155"/>
      <c r="AA20" s="155"/>
      <c r="AB20" s="155"/>
      <c r="AE20" s="108"/>
      <c r="AG20" s="108"/>
      <c r="AH20" s="108"/>
      <c r="AI20" s="108"/>
      <c r="AJ20" s="108"/>
      <c r="AK20" s="108"/>
      <c r="AL20" s="156"/>
      <c r="AM20" s="157"/>
      <c r="AN20" s="158"/>
      <c r="AO20" s="158"/>
      <c r="AP20" s="159"/>
      <c r="AQ20" s="158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  <c r="BI20" s="157"/>
      <c r="BJ20" s="157"/>
      <c r="BK20" s="160"/>
      <c r="BO20" s="86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R20" s="110"/>
      <c r="CS20" s="110"/>
      <c r="CT20" s="110"/>
      <c r="CU20" s="110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FA20" s="97"/>
      <c r="FB20" s="97"/>
      <c r="FC20" s="97"/>
      <c r="FD20" s="97"/>
      <c r="FE20" s="44"/>
      <c r="FF20" s="47"/>
    </row>
    <row r="21" spans="2:162" ht="14.4" x14ac:dyDescent="0.3">
      <c r="B21" s="119" t="s">
        <v>288</v>
      </c>
      <c r="C21" s="86"/>
      <c r="D21" s="85"/>
      <c r="E21" s="85"/>
      <c r="F21" s="85"/>
      <c r="G21" s="85"/>
      <c r="H21" s="85"/>
      <c r="I21" s="85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CL21" s="86"/>
      <c r="CM21" s="86"/>
      <c r="CN21" s="86"/>
      <c r="CQ21" s="106"/>
      <c r="CR21" s="106"/>
      <c r="CS21" s="110"/>
      <c r="CT21" s="106"/>
      <c r="CU21" s="10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FE21" s="44"/>
      <c r="FF21" s="47"/>
    </row>
    <row r="22" spans="2:162" x14ac:dyDescent="0.25">
      <c r="B22" s="120"/>
      <c r="C22" s="511" t="s">
        <v>67</v>
      </c>
      <c r="D22" s="511"/>
      <c r="E22" s="511"/>
      <c r="F22" s="511"/>
      <c r="G22" s="511"/>
      <c r="H22" s="511"/>
      <c r="I22" s="511"/>
      <c r="J22" s="511"/>
      <c r="K22" s="511"/>
      <c r="L22" s="511"/>
      <c r="M22" s="511"/>
      <c r="N22" s="511" t="s">
        <v>68</v>
      </c>
      <c r="O22" s="511"/>
      <c r="P22" s="511"/>
      <c r="Q22" s="511"/>
      <c r="R22" s="511"/>
      <c r="S22" s="511"/>
      <c r="T22" s="511"/>
      <c r="U22" s="511"/>
      <c r="V22" s="511"/>
      <c r="W22" s="511"/>
      <c r="X22" s="511"/>
      <c r="Y22" s="511"/>
      <c r="Z22" s="505" t="s">
        <v>115</v>
      </c>
      <c r="AA22" s="505"/>
      <c r="AB22" s="505"/>
      <c r="AC22" s="161"/>
      <c r="AD22" s="161"/>
      <c r="AE22" s="161"/>
      <c r="AF22" s="162"/>
      <c r="AG22" s="162"/>
      <c r="AH22" s="162"/>
      <c r="AI22" s="124"/>
      <c r="AJ22" s="125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CL22" s="108"/>
      <c r="CM22" s="108"/>
      <c r="CN22" s="108"/>
      <c r="CO22" s="108"/>
      <c r="CQ22" s="106"/>
      <c r="CR22" s="106"/>
      <c r="CS22" s="110"/>
      <c r="CT22" s="106"/>
      <c r="CU22" s="10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FE22" s="44"/>
      <c r="FF22" s="47"/>
    </row>
    <row r="23" spans="2:162" s="108" customFormat="1" x14ac:dyDescent="0.25">
      <c r="B23" s="142"/>
      <c r="C23" s="491" t="s">
        <v>156</v>
      </c>
      <c r="D23" s="491"/>
      <c r="E23" s="491"/>
      <c r="F23" s="491"/>
      <c r="G23" s="491"/>
      <c r="H23" s="491"/>
      <c r="I23" s="491"/>
      <c r="J23" s="491"/>
      <c r="K23" s="491"/>
      <c r="L23" s="491"/>
      <c r="M23" s="491"/>
      <c r="N23" s="491" t="s">
        <v>84</v>
      </c>
      <c r="O23" s="491"/>
      <c r="P23" s="491"/>
      <c r="Q23" s="491"/>
      <c r="R23" s="491"/>
      <c r="S23" s="491"/>
      <c r="T23" s="491"/>
      <c r="U23" s="491"/>
      <c r="V23" s="491"/>
      <c r="W23" s="491"/>
      <c r="X23" s="491"/>
      <c r="Y23" s="491"/>
      <c r="Z23" s="502">
        <f>(Income!E68*(1-Taxes))</f>
        <v>-867.04999999999961</v>
      </c>
      <c r="AA23" s="502"/>
      <c r="AB23" s="502"/>
      <c r="AC23" s="127"/>
      <c r="AD23" s="127"/>
      <c r="AE23" s="127"/>
      <c r="AF23" s="131"/>
      <c r="AG23" s="131"/>
      <c r="AH23" s="131"/>
      <c r="AI23" s="143"/>
      <c r="AJ23" s="144"/>
      <c r="AK23" s="85"/>
      <c r="AL23" s="163"/>
      <c r="AM23" s="86"/>
      <c r="AN23" s="84"/>
      <c r="AO23" s="84"/>
      <c r="AP23" s="107"/>
      <c r="AQ23" s="84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X23" s="97"/>
    </row>
    <row r="24" spans="2:162" x14ac:dyDescent="0.25">
      <c r="B24" s="126"/>
      <c r="C24" s="489" t="s">
        <v>81</v>
      </c>
      <c r="D24" s="489"/>
      <c r="E24" s="489"/>
      <c r="F24" s="489"/>
      <c r="G24" s="489"/>
      <c r="H24" s="489"/>
      <c r="I24" s="489"/>
      <c r="J24" s="489"/>
      <c r="K24" s="489"/>
      <c r="L24" s="489"/>
      <c r="M24" s="489"/>
      <c r="N24" s="489" t="s">
        <v>150</v>
      </c>
      <c r="O24" s="489"/>
      <c r="P24" s="489"/>
      <c r="Q24" s="489"/>
      <c r="R24" s="489"/>
      <c r="S24" s="489"/>
      <c r="T24" s="489"/>
      <c r="U24" s="489"/>
      <c r="V24" s="489"/>
      <c r="W24" s="489"/>
      <c r="X24" s="489"/>
      <c r="Y24" s="489"/>
      <c r="Z24" s="509">
        <f>Balance!E24-Balance!E29</f>
        <v>685.76095833333295</v>
      </c>
      <c r="AA24" s="509"/>
      <c r="AB24" s="509"/>
      <c r="AC24" s="127"/>
      <c r="AD24" s="127"/>
      <c r="AE24" s="127"/>
      <c r="AF24" s="131"/>
      <c r="AG24" s="131"/>
      <c r="AH24" s="131"/>
      <c r="AI24" s="131"/>
      <c r="AJ24" s="132"/>
      <c r="AL24" s="86"/>
      <c r="AM24" s="86"/>
      <c r="AN24" s="85"/>
      <c r="AO24" s="85"/>
      <c r="AP24" s="85"/>
      <c r="AQ24" s="85"/>
      <c r="AR24" s="85"/>
      <c r="CR24" s="110"/>
      <c r="CS24" s="110"/>
      <c r="CT24" s="110"/>
      <c r="CU24" s="10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164"/>
      <c r="EC24" s="164"/>
      <c r="ED24" s="164"/>
      <c r="EE24" s="164"/>
      <c r="EF24" s="165"/>
      <c r="EG24" s="164"/>
      <c r="EH24" s="164"/>
      <c r="EI24" s="164"/>
      <c r="EJ24" s="164"/>
      <c r="EK24" s="164"/>
      <c r="EL24" s="164"/>
      <c r="EM24" s="164"/>
      <c r="EN24" s="164"/>
      <c r="EO24" s="164"/>
      <c r="EP24" s="164"/>
      <c r="EQ24" s="164"/>
      <c r="ER24" s="164"/>
      <c r="ES24" s="164"/>
      <c r="ET24" s="164"/>
      <c r="EU24" s="166"/>
      <c r="EV24" s="167"/>
      <c r="EW24" s="86"/>
    </row>
    <row r="25" spans="2:162" x14ac:dyDescent="0.25">
      <c r="B25" s="126"/>
      <c r="C25" s="491" t="s">
        <v>151</v>
      </c>
      <c r="D25" s="491"/>
      <c r="E25" s="491"/>
      <c r="F25" s="491"/>
      <c r="G25" s="491"/>
      <c r="H25" s="491"/>
      <c r="I25" s="491"/>
      <c r="J25" s="491"/>
      <c r="K25" s="491"/>
      <c r="L25" s="491"/>
      <c r="M25" s="491"/>
      <c r="N25" s="491" t="s">
        <v>155</v>
      </c>
      <c r="O25" s="491"/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488">
        <f>Z23/Z24</f>
        <v>-1.2643618588425767</v>
      </c>
      <c r="AA25" s="488"/>
      <c r="AB25" s="488"/>
      <c r="AC25" s="131"/>
      <c r="AD25" s="131"/>
      <c r="AE25" s="131"/>
      <c r="AF25" s="131"/>
      <c r="AG25" s="131"/>
      <c r="AH25" s="131"/>
      <c r="AI25" s="131"/>
      <c r="AJ25" s="132"/>
      <c r="AK25" s="84"/>
      <c r="AL25" s="85"/>
      <c r="AM25" s="86"/>
      <c r="AP25" s="107"/>
      <c r="AQ25" s="84"/>
      <c r="AR25" s="85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R25" s="110"/>
      <c r="CS25" s="110"/>
      <c r="CT25" s="110"/>
      <c r="CU25" s="110"/>
      <c r="EA25" s="85"/>
      <c r="EB25" s="168"/>
      <c r="EC25" s="168"/>
      <c r="ED25" s="168"/>
      <c r="EE25" s="166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6"/>
      <c r="EV25" s="167"/>
      <c r="EW25" s="86"/>
    </row>
    <row r="26" spans="2:162" x14ac:dyDescent="0.25">
      <c r="B26" s="126"/>
      <c r="C26" s="489" t="s">
        <v>152</v>
      </c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 t="s">
        <v>153</v>
      </c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90">
        <f>WACC</f>
        <v>8.5999999999999993E-2</v>
      </c>
      <c r="AA26" s="490"/>
      <c r="AB26" s="490"/>
      <c r="AC26" s="131"/>
      <c r="AD26" s="131"/>
      <c r="AE26" s="131"/>
      <c r="AF26" s="131"/>
      <c r="AG26" s="131"/>
      <c r="AH26" s="131"/>
      <c r="AI26" s="131"/>
      <c r="AJ26" s="132"/>
      <c r="AL26" s="85"/>
      <c r="AM26" s="86"/>
      <c r="AP26" s="107"/>
      <c r="AQ26" s="84"/>
      <c r="AR26" s="85"/>
      <c r="CR26" s="110"/>
      <c r="CS26" s="110"/>
      <c r="CT26" s="110"/>
      <c r="CU26" s="110"/>
      <c r="EA26" s="85"/>
      <c r="EB26" s="168"/>
      <c r="EC26" s="168"/>
      <c r="ED26" s="168"/>
      <c r="EE26" s="166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6"/>
      <c r="EV26" s="167"/>
      <c r="EW26" s="86"/>
      <c r="EX26" s="86"/>
    </row>
    <row r="27" spans="2:162" x14ac:dyDescent="0.25">
      <c r="B27" s="126"/>
      <c r="C27" s="491" t="s">
        <v>82</v>
      </c>
      <c r="D27" s="491"/>
      <c r="E27" s="491"/>
      <c r="F27" s="491"/>
      <c r="G27" s="491"/>
      <c r="H27" s="491"/>
      <c r="I27" s="491"/>
      <c r="J27" s="491"/>
      <c r="K27" s="491"/>
      <c r="L27" s="491"/>
      <c r="M27" s="491"/>
      <c r="N27" s="491" t="s">
        <v>273</v>
      </c>
      <c r="O27" s="491"/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488">
        <f>Z25-Z26</f>
        <v>-1.3503618588425768</v>
      </c>
      <c r="AA27" s="488"/>
      <c r="AB27" s="488"/>
      <c r="AC27" s="131"/>
      <c r="AD27" s="131"/>
      <c r="AE27" s="131"/>
      <c r="AF27" s="131"/>
      <c r="AG27" s="131"/>
      <c r="AH27" s="131"/>
      <c r="AI27" s="131"/>
      <c r="AJ27" s="132"/>
      <c r="AK27" s="169"/>
      <c r="AL27" s="85"/>
      <c r="AM27" s="86"/>
      <c r="AP27" s="107"/>
      <c r="AQ27" s="84"/>
      <c r="AR27" s="85"/>
      <c r="BU27" s="108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Q27" s="112"/>
      <c r="CR27" s="110"/>
      <c r="CS27" s="112"/>
      <c r="CT27" s="112"/>
      <c r="CU27" s="110"/>
      <c r="EA27" s="85"/>
      <c r="EB27" s="168"/>
      <c r="EC27" s="168"/>
      <c r="ED27" s="168"/>
      <c r="EE27" s="166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6"/>
      <c r="EV27" s="167"/>
      <c r="EW27" s="86"/>
      <c r="EX27" s="86"/>
    </row>
    <row r="28" spans="2:162" x14ac:dyDescent="0.25">
      <c r="B28" s="137"/>
      <c r="C28" s="496" t="s">
        <v>83</v>
      </c>
      <c r="D28" s="496"/>
      <c r="E28" s="496"/>
      <c r="F28" s="496"/>
      <c r="G28" s="496"/>
      <c r="H28" s="496"/>
      <c r="I28" s="496"/>
      <c r="J28" s="496"/>
      <c r="K28" s="496"/>
      <c r="L28" s="496"/>
      <c r="M28" s="496"/>
      <c r="N28" s="496" t="s">
        <v>154</v>
      </c>
      <c r="O28" s="496"/>
      <c r="P28" s="496"/>
      <c r="Q28" s="496"/>
      <c r="R28" s="496"/>
      <c r="S28" s="496"/>
      <c r="T28" s="496"/>
      <c r="U28" s="496"/>
      <c r="V28" s="496"/>
      <c r="W28" s="496"/>
      <c r="X28" s="496"/>
      <c r="Y28" s="496"/>
      <c r="Z28" s="493">
        <f>Z27*Z24</f>
        <v>-926.02544241666635</v>
      </c>
      <c r="AA28" s="493"/>
      <c r="AB28" s="493"/>
      <c r="AC28" s="152"/>
      <c r="AD28" s="152"/>
      <c r="AE28" s="152"/>
      <c r="AF28" s="152"/>
      <c r="AG28" s="152"/>
      <c r="AH28" s="152"/>
      <c r="AI28" s="152"/>
      <c r="AJ28" s="153"/>
      <c r="AK28" s="170"/>
      <c r="AL28" s="85"/>
      <c r="AM28" s="86"/>
      <c r="AP28" s="107"/>
      <c r="AQ28" s="84"/>
      <c r="AR28" s="85"/>
      <c r="BV28" s="170"/>
      <c r="BW28" s="170"/>
      <c r="BX28" s="170"/>
      <c r="BY28" s="170"/>
      <c r="BZ28" s="170"/>
      <c r="CA28" s="170"/>
      <c r="CB28" s="170"/>
      <c r="CC28" s="170"/>
      <c r="CD28" s="170"/>
      <c r="CE28" s="170"/>
      <c r="CF28" s="170"/>
      <c r="CG28" s="170"/>
      <c r="CH28" s="170"/>
      <c r="CP28" s="84"/>
      <c r="CR28" s="110"/>
      <c r="CS28" s="110"/>
      <c r="CT28" s="110"/>
      <c r="CU28" s="110"/>
      <c r="EA28" s="85"/>
      <c r="EB28" s="168"/>
      <c r="EC28" s="168"/>
      <c r="ED28" s="168"/>
      <c r="EE28" s="166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6"/>
      <c r="EV28" s="167"/>
      <c r="EW28" s="86"/>
      <c r="EX28" s="86"/>
    </row>
    <row r="29" spans="2:162" ht="9" customHeight="1" x14ac:dyDescent="0.25">
      <c r="C29" s="86"/>
      <c r="D29" s="86"/>
      <c r="E29" s="86"/>
      <c r="F29" s="86"/>
      <c r="G29" s="86"/>
      <c r="H29" s="86"/>
      <c r="I29" s="86"/>
      <c r="J29" s="86"/>
      <c r="K29" s="86"/>
      <c r="AE29" s="108"/>
      <c r="AG29" s="108"/>
      <c r="AH29" s="108"/>
      <c r="AI29" s="108"/>
      <c r="AJ29" s="108"/>
      <c r="AK29" s="108"/>
      <c r="AL29" s="156"/>
      <c r="AM29" s="157"/>
      <c r="AN29" s="158"/>
      <c r="AO29" s="158"/>
      <c r="AP29" s="159"/>
      <c r="AQ29" s="158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  <c r="BI29" s="157"/>
      <c r="BJ29" s="157"/>
      <c r="BK29" s="160"/>
      <c r="BO29" s="86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R29" s="110"/>
      <c r="CS29" s="110"/>
      <c r="CT29" s="110"/>
      <c r="CU29" s="110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FA29" s="97"/>
      <c r="FB29" s="97"/>
      <c r="FC29" s="97"/>
      <c r="FD29" s="97"/>
      <c r="FE29" s="44"/>
      <c r="FF29" s="47"/>
    </row>
    <row r="30" spans="2:162" ht="14.4" x14ac:dyDescent="0.3">
      <c r="B30" s="171" t="s">
        <v>289</v>
      </c>
      <c r="C30" s="86"/>
      <c r="D30" s="85"/>
      <c r="E30" s="85"/>
      <c r="F30" s="85"/>
      <c r="G30" s="85"/>
      <c r="H30" s="85"/>
      <c r="I30" s="85"/>
      <c r="AK30" s="86"/>
      <c r="AL30" s="85"/>
      <c r="AM30" s="108"/>
      <c r="AP30" s="107"/>
      <c r="AQ30" s="84"/>
      <c r="AR30" s="85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L30" s="84"/>
      <c r="CM30" s="84"/>
      <c r="CN30" s="85"/>
      <c r="CP30" s="85"/>
      <c r="CQ30" s="85"/>
      <c r="CR30" s="110"/>
      <c r="CS30" s="110"/>
      <c r="CT30" s="110"/>
      <c r="CU30" s="110"/>
      <c r="EA30" s="85"/>
      <c r="EB30" s="168"/>
      <c r="EC30" s="168"/>
      <c r="ED30" s="168"/>
      <c r="EE30" s="166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6"/>
      <c r="EV30" s="167"/>
      <c r="EW30" s="86"/>
      <c r="EX30" s="86"/>
    </row>
    <row r="31" spans="2:162" x14ac:dyDescent="0.25">
      <c r="B31" s="120"/>
      <c r="C31" s="511" t="s">
        <v>267</v>
      </c>
      <c r="D31" s="511"/>
      <c r="E31" s="511"/>
      <c r="F31" s="511"/>
      <c r="G31" s="511"/>
      <c r="H31" s="511" t="s">
        <v>268</v>
      </c>
      <c r="I31" s="511"/>
      <c r="J31" s="511"/>
      <c r="K31" s="511"/>
      <c r="L31" s="511"/>
      <c r="M31" s="511"/>
      <c r="N31" s="511"/>
      <c r="O31" s="511"/>
      <c r="P31" s="512" t="s">
        <v>263</v>
      </c>
      <c r="Q31" s="512"/>
      <c r="R31" s="512"/>
      <c r="S31" s="512"/>
      <c r="T31" s="511" t="s">
        <v>269</v>
      </c>
      <c r="U31" s="511"/>
      <c r="V31" s="511"/>
      <c r="W31" s="511"/>
      <c r="X31" s="511"/>
      <c r="Y31" s="511"/>
      <c r="Z31" s="511"/>
      <c r="AA31" s="511"/>
      <c r="AB31" s="513" t="s">
        <v>68</v>
      </c>
      <c r="AC31" s="513"/>
      <c r="AD31" s="513"/>
      <c r="AE31" s="513"/>
      <c r="AF31" s="513"/>
      <c r="AG31" s="513"/>
      <c r="AH31" s="505" t="s">
        <v>20</v>
      </c>
      <c r="AI31" s="505"/>
      <c r="AJ31" s="506"/>
      <c r="AL31" s="108"/>
      <c r="AM31" s="85"/>
      <c r="AP31" s="107"/>
      <c r="AQ31" s="84"/>
      <c r="AR31" s="85"/>
      <c r="CN31" s="85"/>
      <c r="CP31" s="85"/>
      <c r="CR31" s="110"/>
      <c r="CS31" s="110"/>
      <c r="CT31" s="110"/>
      <c r="CU31" s="110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</row>
    <row r="32" spans="2:162" x14ac:dyDescent="0.25">
      <c r="B32" s="126"/>
      <c r="C32" s="491" t="s">
        <v>265</v>
      </c>
      <c r="D32" s="491"/>
      <c r="E32" s="491"/>
      <c r="F32" s="491"/>
      <c r="G32" s="491"/>
      <c r="H32" s="500" t="s">
        <v>274</v>
      </c>
      <c r="I32" s="500"/>
      <c r="J32" s="500"/>
      <c r="K32" s="500"/>
      <c r="L32" s="500"/>
      <c r="M32" s="500"/>
      <c r="N32" s="500"/>
      <c r="O32" s="500"/>
      <c r="P32" s="507" t="str">
        <f>"= "&amp;TEXT(Income!$E$50+Income!E61+Income!E67,"0,0"&amp;"")</f>
        <v>= 2,195</v>
      </c>
      <c r="Q32" s="507"/>
      <c r="R32" s="507"/>
      <c r="S32" s="507"/>
      <c r="T32" s="500" t="str">
        <f>" = "&amp;TEXT(Income!$E$50,"0,0")&amp;" +"&amp;TEXT(Income!E61,"0,0")&amp;" +"&amp;TEXT(Income!E67,"0,0")</f>
        <v xml:space="preserve"> = 1,690 +185 +320</v>
      </c>
      <c r="U32" s="500"/>
      <c r="V32" s="500"/>
      <c r="W32" s="500"/>
      <c r="X32" s="500"/>
      <c r="Y32" s="500"/>
      <c r="Z32" s="500"/>
      <c r="AA32" s="500"/>
      <c r="AB32" s="508" t="s">
        <v>262</v>
      </c>
      <c r="AC32" s="508"/>
      <c r="AD32" s="508"/>
      <c r="AE32" s="508"/>
      <c r="AF32" s="508"/>
      <c r="AG32" s="508"/>
      <c r="AH32" s="509">
        <f>Income!$E$50+Income!E61+Income!E67</f>
        <v>2195.083333333333</v>
      </c>
      <c r="AI32" s="509"/>
      <c r="AJ32" s="510"/>
      <c r="AL32" s="85"/>
      <c r="AM32" s="85"/>
      <c r="AP32" s="107"/>
      <c r="AQ32" s="84"/>
      <c r="AR32" s="85"/>
      <c r="CL32" s="172"/>
      <c r="CM32" s="172"/>
      <c r="CO32" s="44"/>
      <c r="CP32" s="84"/>
      <c r="CR32" s="110"/>
      <c r="CS32" s="110"/>
      <c r="CT32" s="110"/>
      <c r="CU32" s="110"/>
      <c r="EA32" s="86"/>
      <c r="EB32" s="86"/>
      <c r="EC32" s="86"/>
      <c r="ED32" s="86"/>
      <c r="EE32" s="86"/>
      <c r="EF32" s="86"/>
      <c r="EG32" s="86"/>
      <c r="EH32" s="86"/>
      <c r="EI32" s="86"/>
      <c r="EJ32" s="86"/>
      <c r="EK32" s="86"/>
      <c r="EL32" s="86"/>
      <c r="EM32" s="86"/>
      <c r="EN32" s="86"/>
      <c r="EO32" s="86"/>
      <c r="EP32" s="86"/>
      <c r="EQ32" s="86"/>
      <c r="ER32" s="86"/>
      <c r="ES32" s="86"/>
      <c r="ET32" s="86"/>
      <c r="EU32" s="86"/>
      <c r="EV32" s="86"/>
      <c r="EW32" s="86"/>
      <c r="EX32" s="86"/>
    </row>
    <row r="33" spans="2:181" x14ac:dyDescent="0.25">
      <c r="B33" s="126"/>
      <c r="C33" s="491" t="s">
        <v>266</v>
      </c>
      <c r="D33" s="491"/>
      <c r="E33" s="491"/>
      <c r="F33" s="491"/>
      <c r="G33" s="491"/>
      <c r="H33" s="500" t="s">
        <v>275</v>
      </c>
      <c r="I33" s="500"/>
      <c r="J33" s="500"/>
      <c r="K33" s="500"/>
      <c r="L33" s="500"/>
      <c r="M33" s="500"/>
      <c r="N33" s="500"/>
      <c r="O33" s="500"/>
      <c r="P33" s="501" t="str">
        <f>"= "&amp;TEXT((Income!$E$39/Income!$E$16)+(Commissions*(Income!E27/Income!E16)),"0.00")</f>
        <v>= 2.13</v>
      </c>
      <c r="Q33" s="501"/>
      <c r="R33" s="501"/>
      <c r="S33" s="501"/>
      <c r="T33" s="500" t="str">
        <f>" = "&amp;TEXT(Income!$E$39/Income!$E$16,"0.00")&amp;" +"&amp;TEXT(Commissions*(Income!E27/Income!E16),"0.00")</f>
        <v xml:space="preserve"> = 2.00 +0.13</v>
      </c>
      <c r="U33" s="500"/>
      <c r="V33" s="500"/>
      <c r="W33" s="500"/>
      <c r="X33" s="500"/>
      <c r="Y33" s="500"/>
      <c r="Z33" s="500"/>
      <c r="AA33" s="500"/>
      <c r="AB33" s="502" t="s">
        <v>284</v>
      </c>
      <c r="AC33" s="502"/>
      <c r="AD33" s="502"/>
      <c r="AE33" s="502"/>
      <c r="AF33" s="502"/>
      <c r="AG33" s="502"/>
      <c r="AH33" s="503">
        <f>Income!$E$27/Income!$E$16  -      ((Income!$E$39/Income!$E$16)+(Commissions*(Income!E27/Income!E16)))</f>
        <v>0.37499999999999956</v>
      </c>
      <c r="AI33" s="503"/>
      <c r="AJ33" s="504"/>
      <c r="AL33" s="85"/>
      <c r="AM33" s="85"/>
      <c r="AP33" s="107"/>
      <c r="AQ33" s="84"/>
      <c r="AR33" s="85"/>
      <c r="CL33" s="173"/>
      <c r="CM33" s="173"/>
      <c r="CO33" s="44"/>
      <c r="CP33" s="84"/>
      <c r="CR33" s="110"/>
      <c r="CS33" s="110"/>
      <c r="CT33" s="110"/>
      <c r="CU33" s="110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</row>
    <row r="34" spans="2:181" x14ac:dyDescent="0.25">
      <c r="B34" s="137"/>
      <c r="C34" s="496" t="s">
        <v>261</v>
      </c>
      <c r="D34" s="496"/>
      <c r="E34" s="496"/>
      <c r="F34" s="496"/>
      <c r="G34" s="496"/>
      <c r="H34" s="497" t="s">
        <v>264</v>
      </c>
      <c r="I34" s="497"/>
      <c r="J34" s="497"/>
      <c r="K34" s="497"/>
      <c r="L34" s="497"/>
      <c r="M34" s="497"/>
      <c r="N34" s="497"/>
      <c r="O34" s="497"/>
      <c r="P34" s="498" t="str">
        <f>"= "&amp;TEXT(Income!$E$27/Income!$E$16,"0.00")</f>
        <v>= 2.50</v>
      </c>
      <c r="Q34" s="498"/>
      <c r="R34" s="498"/>
      <c r="S34" s="498"/>
      <c r="T34" s="496" t="str">
        <f>" = "&amp;TEXT(Income!$E$27/Income!$E$16,"0.00")</f>
        <v xml:space="preserve"> = 2.50</v>
      </c>
      <c r="U34" s="496"/>
      <c r="V34" s="496"/>
      <c r="W34" s="496"/>
      <c r="X34" s="496"/>
      <c r="Y34" s="496"/>
      <c r="Z34" s="496"/>
      <c r="AA34" s="496"/>
      <c r="AB34" s="499"/>
      <c r="AC34" s="499"/>
      <c r="AD34" s="499"/>
      <c r="AE34" s="499"/>
      <c r="AF34" s="499"/>
      <c r="AG34" s="499"/>
      <c r="AH34" s="138" t="str">
        <f>"= "&amp;TEXT(AH32/AH33,"0,0")</f>
        <v>= 5,854</v>
      </c>
      <c r="AI34" s="138"/>
      <c r="AJ34" s="140"/>
      <c r="AL34" s="85"/>
      <c r="AM34" s="85"/>
      <c r="AP34" s="107"/>
      <c r="AQ34" s="84"/>
      <c r="AR34" s="85"/>
      <c r="CL34" s="84"/>
      <c r="CM34" s="84"/>
      <c r="CO34" s="44"/>
      <c r="CP34" s="84"/>
      <c r="CR34" s="110"/>
      <c r="CS34" s="110"/>
      <c r="CT34" s="110"/>
      <c r="CU34" s="110"/>
      <c r="EA34" s="86"/>
      <c r="EB34" s="86"/>
      <c r="EC34" s="86"/>
      <c r="ED34" s="86"/>
      <c r="EE34" s="86"/>
      <c r="EF34" s="86"/>
      <c r="EG34" s="86"/>
      <c r="EH34" s="86"/>
      <c r="EI34" s="86"/>
      <c r="EJ34" s="86"/>
      <c r="EK34" s="86"/>
      <c r="EL34" s="86"/>
      <c r="EM34" s="86"/>
      <c r="EN34" s="86"/>
      <c r="EO34" s="86"/>
      <c r="EP34" s="86"/>
      <c r="EQ34" s="86"/>
      <c r="ER34" s="86"/>
      <c r="ES34" s="86"/>
      <c r="ET34" s="86"/>
      <c r="EU34" s="86"/>
      <c r="EV34" s="86"/>
      <c r="EW34" s="86"/>
      <c r="EX34" s="86"/>
    </row>
    <row r="35" spans="2:181" x14ac:dyDescent="0.25">
      <c r="AC35" s="86"/>
      <c r="AD35" s="86"/>
      <c r="AE35" s="86"/>
      <c r="AF35" s="86"/>
      <c r="AG35" s="86"/>
      <c r="AH35" s="86"/>
      <c r="AL35" s="85"/>
      <c r="AM35" s="85"/>
      <c r="AP35" s="107"/>
      <c r="AQ35" s="84"/>
      <c r="AR35" s="85"/>
      <c r="CO35" s="110"/>
      <c r="CP35" s="84"/>
      <c r="CQ35" s="86"/>
      <c r="CR35" s="86"/>
      <c r="CS35" s="86"/>
      <c r="CT35" s="86"/>
      <c r="CU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</row>
    <row r="36" spans="2:181" s="84" customFormat="1" x14ac:dyDescent="0.25">
      <c r="AI36" s="85"/>
      <c r="AJ36" s="85"/>
      <c r="AL36" s="85"/>
      <c r="AM36" s="85"/>
      <c r="AP36" s="107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CO36" s="44"/>
      <c r="CP36" s="110"/>
      <c r="CV36" s="112"/>
      <c r="CW36" s="112"/>
      <c r="CX36" s="112"/>
      <c r="CY36" s="112"/>
      <c r="CZ36" s="112"/>
      <c r="DA36" s="112"/>
      <c r="DB36" s="112"/>
      <c r="DC36" s="112"/>
      <c r="DD36" s="112"/>
      <c r="DE36" s="112"/>
      <c r="DF36" s="112"/>
      <c r="DG36" s="112"/>
      <c r="DH36" s="112"/>
      <c r="DI36" s="112"/>
      <c r="DJ36" s="112"/>
      <c r="DK36" s="112"/>
      <c r="DL36" s="112"/>
      <c r="DM36" s="112"/>
      <c r="DN36" s="112"/>
      <c r="DO36" s="112"/>
      <c r="DP36" s="112"/>
      <c r="DQ36" s="112"/>
      <c r="DR36" s="112"/>
      <c r="DS36" s="112"/>
      <c r="DT36" s="112"/>
      <c r="DU36" s="112"/>
      <c r="DV36" s="112"/>
      <c r="DW36" s="112"/>
      <c r="DX36" s="112"/>
      <c r="DY36" s="112"/>
      <c r="DZ36" s="112"/>
      <c r="FA36" s="86"/>
      <c r="FB36" s="86"/>
      <c r="FC36" s="86"/>
      <c r="FD36" s="86"/>
      <c r="FE36" s="86"/>
      <c r="FF36" s="86"/>
      <c r="FG36" s="86"/>
      <c r="FH36" s="86"/>
      <c r="FI36" s="86"/>
      <c r="FJ36" s="86"/>
      <c r="FK36" s="86"/>
      <c r="FL36" s="86"/>
      <c r="FM36" s="86"/>
      <c r="FN36" s="86"/>
      <c r="FO36" s="86"/>
      <c r="FP36" s="86"/>
      <c r="FQ36" s="86"/>
      <c r="FR36" s="86"/>
      <c r="FS36" s="86"/>
      <c r="FT36" s="86"/>
      <c r="FU36" s="86"/>
      <c r="FV36" s="86"/>
      <c r="FW36" s="86"/>
      <c r="FX36" s="86"/>
      <c r="FY36" s="86"/>
    </row>
    <row r="37" spans="2:181" x14ac:dyDescent="0.25">
      <c r="AL37" s="85"/>
      <c r="AP37" s="107"/>
      <c r="AQ37" s="84"/>
      <c r="AR37" s="85"/>
      <c r="CP37" s="44"/>
      <c r="CQ37" s="86"/>
      <c r="CR37" s="86"/>
      <c r="CS37" s="86"/>
      <c r="CT37" s="86"/>
      <c r="CU37" s="86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86"/>
      <c r="EX37" s="86"/>
      <c r="FA37" s="174"/>
    </row>
    <row r="38" spans="2:181" x14ac:dyDescent="0.25">
      <c r="AL38" s="85"/>
      <c r="AM38" s="85"/>
      <c r="AP38" s="107"/>
      <c r="AQ38" s="84"/>
      <c r="AR38" s="85"/>
      <c r="CQ38" s="86"/>
      <c r="CR38" s="86"/>
      <c r="CS38" s="86"/>
      <c r="CT38" s="86"/>
      <c r="CU38" s="86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6"/>
      <c r="EB38" s="86"/>
      <c r="EC38" s="86"/>
      <c r="ED38" s="86"/>
      <c r="EE38" s="86"/>
      <c r="EF38" s="86"/>
      <c r="EG38" s="86"/>
      <c r="EH38" s="86"/>
      <c r="EI38" s="86"/>
      <c r="EJ38" s="86"/>
      <c r="EK38" s="86"/>
      <c r="EL38" s="86"/>
      <c r="EM38" s="86"/>
      <c r="EN38" s="86"/>
      <c r="EO38" s="86"/>
      <c r="EP38" s="86"/>
      <c r="EQ38" s="86"/>
      <c r="ER38" s="86"/>
      <c r="ES38" s="86"/>
      <c r="ET38" s="86"/>
      <c r="EU38" s="86"/>
      <c r="EV38" s="86"/>
      <c r="EW38" s="86"/>
      <c r="EX38" s="86"/>
      <c r="FA38" s="174"/>
    </row>
    <row r="39" spans="2:181" x14ac:dyDescent="0.25">
      <c r="AL39" s="85"/>
      <c r="AM39" s="172"/>
      <c r="AP39" s="107"/>
      <c r="AQ39" s="84"/>
      <c r="AR39" s="85"/>
      <c r="CP39" s="84"/>
      <c r="CQ39" s="86"/>
      <c r="CR39" s="86"/>
      <c r="CS39" s="86"/>
      <c r="CT39" s="86"/>
      <c r="CU39" s="86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FA39" s="108"/>
    </row>
    <row r="40" spans="2:181" x14ac:dyDescent="0.25">
      <c r="AL40" s="85"/>
      <c r="AM40" s="173"/>
      <c r="AP40" s="107"/>
      <c r="AQ40" s="84"/>
      <c r="AR40" s="85"/>
      <c r="BU40" s="84"/>
      <c r="CP40" s="84"/>
      <c r="CQ40" s="86"/>
      <c r="CR40" s="86"/>
      <c r="CS40" s="86"/>
      <c r="CT40" s="86"/>
      <c r="CU40" s="86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</row>
    <row r="41" spans="2:181" x14ac:dyDescent="0.25">
      <c r="AL41" s="85"/>
      <c r="AP41" s="107"/>
      <c r="AQ41" s="84"/>
      <c r="AR41" s="85"/>
      <c r="CP41" s="84"/>
      <c r="CQ41" s="86"/>
      <c r="CR41" s="86"/>
      <c r="CS41" s="86"/>
      <c r="CT41" s="86"/>
      <c r="CU41" s="86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6"/>
      <c r="EB41" s="86"/>
      <c r="EC41" s="86"/>
      <c r="ED41" s="86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</row>
    <row r="42" spans="2:181" x14ac:dyDescent="0.25">
      <c r="AL42" s="85"/>
      <c r="AM42" s="85"/>
      <c r="AP42" s="107"/>
      <c r="AQ42" s="84"/>
      <c r="AR42" s="85"/>
      <c r="CP42" s="84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</row>
    <row r="43" spans="2:181" x14ac:dyDescent="0.25">
      <c r="AP43" s="107"/>
      <c r="AQ43" s="84"/>
      <c r="AR43" s="85"/>
      <c r="CR43" s="86"/>
      <c r="CV43" s="110"/>
      <c r="CW43" s="110"/>
      <c r="CX43" s="110"/>
      <c r="CY43" s="110"/>
      <c r="CZ43" s="110"/>
      <c r="DA43" s="110"/>
      <c r="DB43" s="110"/>
      <c r="DC43" s="110"/>
      <c r="DD43" s="110"/>
      <c r="DE43" s="110"/>
      <c r="DF43" s="110"/>
      <c r="DG43" s="110"/>
      <c r="DH43" s="110"/>
      <c r="DI43" s="110"/>
      <c r="DJ43" s="110"/>
      <c r="DK43" s="110"/>
      <c r="DL43" s="110"/>
      <c r="DM43" s="110"/>
      <c r="DN43" s="110"/>
      <c r="DO43" s="110"/>
      <c r="DP43" s="110"/>
      <c r="DQ43" s="110"/>
      <c r="DR43" s="110"/>
      <c r="DS43" s="110"/>
      <c r="DT43" s="110"/>
      <c r="DU43" s="110"/>
      <c r="DV43" s="110"/>
      <c r="DW43" s="110"/>
      <c r="DX43" s="110"/>
      <c r="DY43" s="110"/>
      <c r="DZ43" s="110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</row>
    <row r="44" spans="2:181" x14ac:dyDescent="0.25">
      <c r="CV44" s="110"/>
      <c r="CW44" s="110"/>
      <c r="CX44" s="110"/>
      <c r="CY44" s="110"/>
      <c r="CZ44" s="110"/>
      <c r="DA44" s="110"/>
      <c r="DB44" s="110"/>
      <c r="DC44" s="110"/>
      <c r="DD44" s="110"/>
      <c r="DE44" s="110"/>
      <c r="DF44" s="110"/>
      <c r="DG44" s="110"/>
      <c r="DH44" s="110"/>
      <c r="DI44" s="110"/>
      <c r="DJ44" s="110"/>
      <c r="DK44" s="110"/>
      <c r="DL44" s="110"/>
      <c r="DM44" s="110"/>
      <c r="DN44" s="110"/>
      <c r="DO44" s="110"/>
      <c r="DP44" s="110"/>
      <c r="DQ44" s="110"/>
      <c r="DR44" s="110"/>
      <c r="DS44" s="110"/>
      <c r="DT44" s="110"/>
      <c r="DU44" s="110"/>
      <c r="DV44" s="110"/>
      <c r="DW44" s="110"/>
      <c r="DX44" s="110"/>
      <c r="DY44" s="110"/>
      <c r="DZ44" s="110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</row>
    <row r="45" spans="2:181" x14ac:dyDescent="0.25">
      <c r="CJ45" s="86"/>
      <c r="CQ45" s="106"/>
      <c r="EA45" s="86"/>
      <c r="EB45" s="86"/>
      <c r="EC45" s="86"/>
      <c r="ED45" s="86"/>
      <c r="EE45" s="86"/>
      <c r="EF45" s="86"/>
      <c r="EG45" s="86"/>
      <c r="EH45" s="86"/>
      <c r="EI45" s="86"/>
      <c r="EJ45" s="86"/>
      <c r="EK45" s="86"/>
      <c r="EL45" s="86"/>
      <c r="EM45" s="86"/>
      <c r="EN45" s="86"/>
      <c r="EO45" s="86"/>
      <c r="EP45" s="86"/>
      <c r="EQ45" s="86"/>
      <c r="ER45" s="86"/>
      <c r="ES45" s="86"/>
      <c r="ET45" s="86"/>
      <c r="EU45" s="86"/>
      <c r="EV45" s="86"/>
      <c r="EW45" s="86"/>
    </row>
    <row r="46" spans="2:181" x14ac:dyDescent="0.25">
      <c r="AL46" s="86"/>
      <c r="AM46" s="85"/>
      <c r="AP46" s="107"/>
      <c r="AQ46" s="84"/>
      <c r="AR46" s="85"/>
      <c r="EA46" s="86"/>
      <c r="EB46" s="86"/>
      <c r="EC46" s="86"/>
      <c r="ED46" s="86"/>
      <c r="EE46" s="86"/>
      <c r="EF46" s="86"/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6"/>
      <c r="ES46" s="86"/>
      <c r="ET46" s="86"/>
      <c r="EU46" s="86"/>
      <c r="EV46" s="86"/>
      <c r="EW46" s="86"/>
    </row>
    <row r="47" spans="2:181" x14ac:dyDescent="0.25">
      <c r="EA47" s="86"/>
      <c r="EB47" s="86"/>
      <c r="EC47" s="86"/>
      <c r="ED47" s="86"/>
      <c r="EE47" s="86"/>
      <c r="EF47" s="86"/>
      <c r="EG47" s="86"/>
      <c r="EH47" s="86"/>
      <c r="EI47" s="86"/>
      <c r="EJ47" s="86"/>
      <c r="EK47" s="86"/>
      <c r="EL47" s="86"/>
      <c r="EM47" s="86"/>
      <c r="EN47" s="86"/>
      <c r="EO47" s="86"/>
      <c r="EP47" s="86"/>
      <c r="EQ47" s="86"/>
      <c r="ER47" s="86"/>
      <c r="ES47" s="86"/>
      <c r="ET47" s="86"/>
      <c r="EU47" s="86"/>
      <c r="EV47" s="86"/>
      <c r="EW47" s="86"/>
    </row>
    <row r="48" spans="2:181" s="85" customFormat="1" x14ac:dyDescent="0.25">
      <c r="AN48" s="84"/>
      <c r="AO48" s="84"/>
      <c r="AP48" s="107"/>
      <c r="AQ48" s="84"/>
      <c r="CS48" s="175"/>
      <c r="CT48" s="175"/>
      <c r="CU48" s="175"/>
      <c r="EZ48" s="84"/>
      <c r="FA48" s="84"/>
      <c r="FD48" s="44"/>
      <c r="FE48" s="44"/>
      <c r="FF48" s="44"/>
      <c r="FH48" s="112"/>
    </row>
    <row r="49" spans="1:164" s="85" customFormat="1" x14ac:dyDescent="0.25">
      <c r="AL49" s="86"/>
      <c r="AN49" s="84"/>
      <c r="AO49" s="84"/>
      <c r="AP49" s="107"/>
      <c r="AQ49" s="84"/>
      <c r="CR49" s="175"/>
      <c r="CS49" s="175"/>
      <c r="CT49" s="175"/>
      <c r="CU49" s="175"/>
      <c r="EZ49" s="84"/>
      <c r="FA49" s="84"/>
      <c r="FD49" s="44"/>
      <c r="FE49" s="44"/>
      <c r="FF49" s="44"/>
      <c r="FH49" s="112"/>
    </row>
    <row r="50" spans="1:164" s="85" customFormat="1" x14ac:dyDescent="0.25">
      <c r="A50" s="48"/>
      <c r="B50" s="48"/>
      <c r="AJ50" s="108"/>
      <c r="AL50" s="84"/>
      <c r="AM50" s="84"/>
      <c r="AN50" s="84"/>
      <c r="AO50" s="84"/>
      <c r="AP50" s="84"/>
      <c r="AQ50" s="107"/>
      <c r="AR50" s="84"/>
      <c r="CR50" s="175"/>
      <c r="CS50" s="175"/>
      <c r="CT50" s="175"/>
      <c r="CU50" s="175"/>
      <c r="EZ50" s="176"/>
      <c r="FA50" s="176"/>
      <c r="FB50" s="112"/>
      <c r="FC50" s="112"/>
      <c r="FD50" s="177"/>
      <c r="FE50" s="110"/>
      <c r="FG50" s="84"/>
    </row>
    <row r="51" spans="1:164" s="85" customFormat="1" x14ac:dyDescent="0.25">
      <c r="AL51" s="84"/>
      <c r="AM51" s="84"/>
      <c r="AN51" s="84"/>
      <c r="AO51" s="84"/>
      <c r="AP51" s="84"/>
      <c r="AQ51" s="107"/>
      <c r="AR51" s="84"/>
      <c r="CR51" s="175"/>
      <c r="CS51" s="175"/>
      <c r="CT51" s="175"/>
      <c r="CU51" s="175"/>
      <c r="EZ51" s="176"/>
      <c r="FG51" s="84"/>
    </row>
    <row r="52" spans="1:164" s="85" customFormat="1" x14ac:dyDescent="0.25">
      <c r="AL52" s="84"/>
      <c r="AM52" s="84"/>
      <c r="AN52" s="84"/>
      <c r="AO52" s="84"/>
      <c r="AP52" s="84"/>
      <c r="AQ52" s="107"/>
      <c r="AR52" s="84"/>
      <c r="CR52" s="175"/>
      <c r="CS52" s="175"/>
      <c r="CT52" s="175"/>
      <c r="CU52" s="175"/>
      <c r="EZ52" s="176"/>
      <c r="FG52" s="84"/>
    </row>
    <row r="53" spans="1:164" s="85" customFormat="1" x14ac:dyDescent="0.25">
      <c r="AL53" s="84"/>
      <c r="AM53" s="84"/>
      <c r="AN53" s="84"/>
      <c r="AO53" s="84"/>
      <c r="AP53" s="84"/>
      <c r="AQ53" s="107"/>
      <c r="AR53" s="84"/>
      <c r="CR53" s="175"/>
      <c r="CS53" s="175"/>
      <c r="CT53" s="175"/>
      <c r="CU53" s="175"/>
      <c r="EA53" s="103"/>
      <c r="EB53" s="178"/>
      <c r="EC53" s="178"/>
      <c r="ED53" s="178"/>
      <c r="EE53" s="178"/>
      <c r="EF53" s="178"/>
      <c r="EG53" s="178"/>
      <c r="EH53" s="94"/>
      <c r="EI53" s="94"/>
      <c r="EJ53" s="94"/>
      <c r="EK53" s="94"/>
      <c r="EL53" s="94"/>
      <c r="EM53" s="94"/>
      <c r="EN53" s="94"/>
      <c r="EO53" s="94"/>
      <c r="EP53" s="94"/>
      <c r="EQ53" s="94"/>
      <c r="ER53" s="94"/>
      <c r="ES53" s="94"/>
      <c r="ET53" s="94"/>
      <c r="EU53" s="93"/>
      <c r="EV53" s="178"/>
      <c r="EW53" s="179"/>
      <c r="EZ53" s="176"/>
      <c r="FG53" s="84"/>
    </row>
    <row r="54" spans="1:164" s="85" customFormat="1" x14ac:dyDescent="0.25">
      <c r="AL54" s="84"/>
      <c r="AM54" s="84"/>
      <c r="AN54" s="84"/>
      <c r="AO54" s="84"/>
      <c r="AP54" s="84"/>
      <c r="AQ54" s="107"/>
      <c r="AR54" s="84"/>
      <c r="CR54" s="175"/>
      <c r="CS54" s="175"/>
      <c r="CT54" s="175"/>
      <c r="CU54" s="175"/>
      <c r="EA54" s="103"/>
      <c r="EB54" s="178"/>
      <c r="EC54" s="178"/>
      <c r="ED54" s="178"/>
      <c r="EE54" s="178"/>
      <c r="EF54" s="178"/>
      <c r="EG54" s="178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3"/>
      <c r="EV54" s="178"/>
      <c r="EW54" s="179"/>
      <c r="EZ54" s="176"/>
      <c r="FF54" s="84"/>
      <c r="FG54" s="84"/>
    </row>
    <row r="55" spans="1:164" s="85" customFormat="1" x14ac:dyDescent="0.25">
      <c r="AL55" s="84"/>
      <c r="AM55" s="84"/>
      <c r="AN55" s="84"/>
      <c r="AO55" s="84"/>
      <c r="AP55" s="84"/>
      <c r="AQ55" s="107"/>
      <c r="AR55" s="84"/>
      <c r="CQ55" s="180"/>
      <c r="CR55" s="181"/>
      <c r="CS55" s="181"/>
      <c r="CT55" s="182"/>
      <c r="CU55" s="183"/>
      <c r="CV55" s="112"/>
      <c r="CW55" s="112"/>
      <c r="CX55" s="112"/>
      <c r="CY55" s="112"/>
      <c r="CZ55" s="112"/>
      <c r="DA55" s="112"/>
      <c r="DB55" s="112"/>
      <c r="DC55" s="112"/>
      <c r="DD55" s="112"/>
      <c r="DE55" s="112"/>
      <c r="DF55" s="112"/>
      <c r="DG55" s="112"/>
      <c r="DH55" s="112"/>
      <c r="DI55" s="112"/>
      <c r="DJ55" s="112"/>
      <c r="DK55" s="112"/>
      <c r="DL55" s="112"/>
      <c r="DM55" s="112"/>
      <c r="DN55" s="112"/>
      <c r="DO55" s="112"/>
      <c r="DP55" s="112"/>
      <c r="DQ55" s="112"/>
      <c r="DR55" s="112"/>
      <c r="DS55" s="112"/>
      <c r="DT55" s="112"/>
      <c r="DU55" s="112"/>
      <c r="DV55" s="112"/>
      <c r="DW55" s="112"/>
      <c r="DX55" s="112"/>
      <c r="DY55" s="112"/>
      <c r="DZ55" s="112"/>
      <c r="EA55" s="103"/>
      <c r="EB55" s="178"/>
      <c r="EC55" s="178"/>
      <c r="ED55" s="178"/>
      <c r="EE55" s="178"/>
      <c r="EF55" s="178"/>
      <c r="EG55" s="178"/>
      <c r="EH55" s="94"/>
      <c r="EI55" s="94"/>
      <c r="EJ55" s="94"/>
      <c r="EK55" s="94"/>
      <c r="EL55" s="94"/>
      <c r="EM55" s="94"/>
      <c r="EN55" s="94"/>
      <c r="EO55" s="94"/>
      <c r="EP55" s="94"/>
      <c r="EQ55" s="94"/>
      <c r="ER55" s="94"/>
      <c r="ES55" s="94"/>
      <c r="ET55" s="94"/>
      <c r="EU55" s="93"/>
      <c r="EV55" s="178"/>
      <c r="EW55" s="179"/>
      <c r="EZ55" s="176"/>
      <c r="FG55" s="84"/>
    </row>
    <row r="56" spans="1:164" x14ac:dyDescent="0.25">
      <c r="CN56" s="85"/>
      <c r="CO56" s="85"/>
      <c r="CQ56" s="174"/>
      <c r="CR56" s="182"/>
      <c r="CS56" s="181"/>
      <c r="CT56" s="182"/>
      <c r="CU56" s="183"/>
      <c r="EA56" s="179"/>
      <c r="EB56" s="184"/>
      <c r="EC56" s="184"/>
      <c r="ED56" s="184"/>
      <c r="EM56" s="93"/>
      <c r="EN56" s="93"/>
      <c r="EO56" s="93"/>
      <c r="EP56" s="93"/>
      <c r="EU56" s="94"/>
      <c r="EV56" s="94"/>
      <c r="EZ56" s="176"/>
      <c r="FF56" s="85"/>
      <c r="FG56" s="84"/>
      <c r="FH56" s="85"/>
    </row>
    <row r="57" spans="1:164" x14ac:dyDescent="0.25">
      <c r="CN57" s="85"/>
      <c r="CO57" s="85"/>
      <c r="CQ57" s="174"/>
      <c r="CR57" s="182"/>
      <c r="CS57" s="181"/>
      <c r="CT57" s="182"/>
      <c r="CU57" s="183"/>
      <c r="EA57" s="179"/>
      <c r="EB57" s="184"/>
      <c r="EC57" s="184"/>
      <c r="ED57" s="184"/>
      <c r="EE57" s="92"/>
      <c r="EZ57" s="85"/>
      <c r="FF57" s="85"/>
      <c r="FG57" s="84"/>
      <c r="FH57" s="85"/>
    </row>
    <row r="58" spans="1:164" x14ac:dyDescent="0.25">
      <c r="CN58" s="85"/>
      <c r="CO58" s="85"/>
      <c r="CQ58" s="174"/>
      <c r="CR58" s="182"/>
      <c r="CS58" s="181"/>
      <c r="CT58" s="182"/>
      <c r="CU58" s="183"/>
      <c r="EA58" s="185"/>
      <c r="EB58" s="186"/>
      <c r="EC58" s="186"/>
      <c r="ED58" s="186"/>
      <c r="EE58" s="186"/>
      <c r="EF58" s="187" t="s">
        <v>1</v>
      </c>
      <c r="EG58" s="188"/>
      <c r="EH58" s="187" t="s">
        <v>20</v>
      </c>
      <c r="EI58" s="188"/>
      <c r="EJ58" s="188"/>
      <c r="EK58" s="187" t="s">
        <v>17</v>
      </c>
      <c r="EL58" s="188"/>
      <c r="EM58" s="188"/>
      <c r="EN58" s="187" t="s">
        <v>16</v>
      </c>
      <c r="EO58" s="188"/>
      <c r="EP58" s="188"/>
      <c r="EQ58" s="187" t="s">
        <v>14</v>
      </c>
      <c r="ER58" s="188"/>
      <c r="ES58" s="188"/>
      <c r="ET58" s="187" t="s">
        <v>12</v>
      </c>
      <c r="EU58" s="188"/>
      <c r="EV58" s="188"/>
      <c r="EW58" s="189"/>
      <c r="EZ58" s="176"/>
      <c r="FA58" s="176"/>
      <c r="FB58" s="190"/>
      <c r="FC58" s="112"/>
      <c r="FD58" s="112"/>
      <c r="FE58" s="110"/>
      <c r="FF58" s="85"/>
      <c r="FG58" s="84"/>
      <c r="FH58" s="85"/>
    </row>
    <row r="59" spans="1:164" x14ac:dyDescent="0.25">
      <c r="CN59" s="85"/>
      <c r="CO59" s="85"/>
      <c r="CQ59" s="174"/>
      <c r="CR59" s="182"/>
      <c r="CS59" s="181"/>
      <c r="CT59" s="182"/>
      <c r="CU59" s="183"/>
      <c r="EA59" s="185"/>
      <c r="EB59" s="191"/>
      <c r="EC59" s="192">
        <v>0</v>
      </c>
      <c r="ED59" s="192">
        <v>0.5</v>
      </c>
      <c r="EE59" s="192">
        <v>1</v>
      </c>
      <c r="EF59" s="193" t="s">
        <v>20</v>
      </c>
      <c r="EG59" s="194">
        <f>Income!$E$16*(1+$EH$59)</f>
        <v>2000.0000000000002</v>
      </c>
      <c r="EH59" s="194"/>
      <c r="EI59" s="194">
        <f>$EG$66</f>
        <v>-1445.0833333333335</v>
      </c>
      <c r="EJ59" s="195"/>
      <c r="EK59" s="194"/>
      <c r="EL59" s="194">
        <f>$EG$66</f>
        <v>-1445.0833333333335</v>
      </c>
      <c r="EM59" s="195"/>
      <c r="EN59" s="194"/>
      <c r="EO59" s="194">
        <f>$EG$66</f>
        <v>-1445.0833333333335</v>
      </c>
      <c r="EP59" s="195"/>
      <c r="EQ59" s="194"/>
      <c r="ER59" s="194">
        <f>$EG$66</f>
        <v>-1445.0833333333335</v>
      </c>
      <c r="ES59" s="195"/>
      <c r="ET59" s="194"/>
      <c r="EU59" s="194">
        <f>$EG$66</f>
        <v>-1445.0833333333335</v>
      </c>
      <c r="EV59" s="195"/>
      <c r="EW59" s="189"/>
      <c r="EZ59" s="84"/>
      <c r="FA59" s="84"/>
      <c r="FB59" s="107"/>
      <c r="FC59" s="84"/>
      <c r="FD59" s="85"/>
      <c r="FE59" s="84"/>
      <c r="FF59" s="85"/>
      <c r="FG59" s="84"/>
      <c r="FH59" s="85"/>
    </row>
    <row r="60" spans="1:164" x14ac:dyDescent="0.25">
      <c r="CR60" s="196"/>
      <c r="CS60" s="197"/>
      <c r="CU60" s="175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85"/>
      <c r="EB60" s="198" t="str">
        <f>EF59</f>
        <v>Units</v>
      </c>
      <c r="EC60" s="192">
        <v>0</v>
      </c>
      <c r="ED60" s="199">
        <f>SLOPE(Analysis!EJ60:EJ69,Analysis!EH60:EH69)</f>
        <v>-0.69200161467043364</v>
      </c>
      <c r="EE60" s="199"/>
      <c r="EF60" s="193" t="s">
        <v>17</v>
      </c>
      <c r="EG60" s="194">
        <f>(Income!$E$27/Income!$E$16)*(1+$EK$59)</f>
        <v>2.4999999999999996</v>
      </c>
      <c r="EH60" s="195">
        <v>0</v>
      </c>
      <c r="EI60" s="194">
        <f t="dataTable" ref="EI60:EI69" dt2D="0" dtr="0" r1="EH59" ca="1"/>
        <v>-1445.0833333333335</v>
      </c>
      <c r="EJ60" s="195">
        <f t="shared" ref="EJ60:EJ69" si="0">EI60/EI$59-1</f>
        <v>0</v>
      </c>
      <c r="EK60" s="195">
        <v>0</v>
      </c>
      <c r="EL60" s="194">
        <f t="dataTable" ref="EL60:EL69" dt2D="0" dtr="0" r1="EK59"/>
        <v>-1445.0833333333335</v>
      </c>
      <c r="EM60" s="195">
        <f t="shared" ref="EM60:EM69" si="1">EL60/EL$59-1</f>
        <v>0</v>
      </c>
      <c r="EN60" s="195">
        <v>0</v>
      </c>
      <c r="EO60" s="194">
        <f t="dataTable" ref="EO60:EO69" dt2D="0" dtr="0" r1="EN59" ca="1"/>
        <v>-1445.0833333333335</v>
      </c>
      <c r="EP60" s="195">
        <f t="shared" ref="EP60:EP69" si="2">EO60/EO$59-1</f>
        <v>0</v>
      </c>
      <c r="EQ60" s="195">
        <v>0</v>
      </c>
      <c r="ER60" s="194">
        <f t="dataTable" ref="ER60:ER69" dt2D="0" dtr="0" r1="EQ59" ca="1"/>
        <v>-1445.0833333333335</v>
      </c>
      <c r="ES60" s="195">
        <f t="shared" ref="ES60:ES69" si="3">ER60/ER$59-1</f>
        <v>0</v>
      </c>
      <c r="ET60" s="195">
        <v>0</v>
      </c>
      <c r="EU60" s="194">
        <f t="dataTable" ref="EU60:EU69" dt2D="0" dtr="0" r1="ET59" ca="1"/>
        <v>-1445.0833333333335</v>
      </c>
      <c r="EV60" s="195">
        <f t="shared" ref="EV60:EV69" si="4">EU60/EU$59-1</f>
        <v>0</v>
      </c>
      <c r="EW60" s="200"/>
      <c r="EZ60" s="84"/>
      <c r="FB60" s="107"/>
      <c r="FC60" s="84"/>
      <c r="FD60" s="85"/>
      <c r="FE60" s="84"/>
      <c r="FF60" s="85"/>
      <c r="FG60" s="84"/>
      <c r="FH60" s="85"/>
    </row>
    <row r="61" spans="1:164" x14ac:dyDescent="0.25">
      <c r="CV61" s="110"/>
      <c r="CW61" s="110"/>
      <c r="CX61" s="110"/>
      <c r="CY61" s="110"/>
      <c r="CZ61" s="110"/>
      <c r="DA61" s="110"/>
      <c r="DB61" s="110"/>
      <c r="DC61" s="110"/>
      <c r="DD61" s="110"/>
      <c r="DE61" s="110"/>
      <c r="DF61" s="110"/>
      <c r="DG61" s="110"/>
      <c r="DH61" s="110"/>
      <c r="DI61" s="110"/>
      <c r="DJ61" s="110"/>
      <c r="DK61" s="110"/>
      <c r="DL61" s="110"/>
      <c r="DM61" s="110"/>
      <c r="DN61" s="110"/>
      <c r="DO61" s="110"/>
      <c r="DP61" s="110"/>
      <c r="DQ61" s="110"/>
      <c r="DR61" s="110"/>
      <c r="DS61" s="110"/>
      <c r="DT61" s="110"/>
      <c r="DU61" s="110"/>
      <c r="DV61" s="110"/>
      <c r="DW61" s="110"/>
      <c r="DX61" s="110"/>
      <c r="DY61" s="110"/>
      <c r="DZ61" s="110"/>
      <c r="EA61" s="185"/>
      <c r="EB61" s="198" t="str">
        <f>EF60</f>
        <v>Price</v>
      </c>
      <c r="EC61" s="192">
        <v>0</v>
      </c>
      <c r="ED61" s="199">
        <f>SLOPE(Analysis!EM60:EM69,Analysis!EK60:EK69)</f>
        <v>-3.4600080733521712</v>
      </c>
      <c r="EE61" s="199"/>
      <c r="EF61" s="193" t="s">
        <v>16</v>
      </c>
      <c r="EG61" s="194">
        <f>(Income!E39/Income!E16)*(1+$EN$59)</f>
        <v>2</v>
      </c>
      <c r="EH61" s="195">
        <v>0.02</v>
      </c>
      <c r="EI61" s="194">
        <v>-1425.0833333333335</v>
      </c>
      <c r="EJ61" s="195">
        <f t="shared" si="0"/>
        <v>-1.3840032293408688E-2</v>
      </c>
      <c r="EK61" s="195">
        <v>0.01</v>
      </c>
      <c r="EL61" s="194">
        <v>-1395.0833333333344</v>
      </c>
      <c r="EM61" s="195">
        <f t="shared" si="1"/>
        <v>-3.4600080733521055E-2</v>
      </c>
      <c r="EN61" s="195">
        <v>0.01</v>
      </c>
      <c r="EO61" s="194">
        <v>-1485.0833333333335</v>
      </c>
      <c r="EP61" s="195">
        <f t="shared" si="2"/>
        <v>2.7680064586817377E-2</v>
      </c>
      <c r="EQ61" s="195">
        <v>0.01</v>
      </c>
      <c r="ER61" s="194">
        <v>-1461.9833333333336</v>
      </c>
      <c r="ES61" s="195">
        <f t="shared" si="3"/>
        <v>1.1694827287930476E-2</v>
      </c>
      <c r="ET61" s="195">
        <v>0.01</v>
      </c>
      <c r="EU61" s="194">
        <v>-1446.9333333333336</v>
      </c>
      <c r="EV61" s="195">
        <f t="shared" si="4"/>
        <v>1.2802029871403775E-3</v>
      </c>
      <c r="EW61" s="201"/>
      <c r="EZ61" s="84"/>
      <c r="FA61" s="84"/>
      <c r="FB61" s="107"/>
      <c r="FC61" s="84"/>
      <c r="FD61" s="85"/>
      <c r="FE61" s="84"/>
      <c r="FF61" s="85"/>
      <c r="FG61" s="84"/>
      <c r="FH61" s="85"/>
    </row>
    <row r="62" spans="1:164" x14ac:dyDescent="0.25">
      <c r="EA62" s="185"/>
      <c r="EB62" s="202" t="str">
        <f>EF61</f>
        <v>COGS</v>
      </c>
      <c r="EC62" s="192">
        <v>0</v>
      </c>
      <c r="ED62" s="199">
        <f>SLOPE(Analysis!EP60:EP69,Analysis!EN60:EN69)</f>
        <v>2.7680064586817372</v>
      </c>
      <c r="EE62" s="199"/>
      <c r="EF62" s="193" t="s">
        <v>14</v>
      </c>
      <c r="EG62" s="194">
        <f>Income!$E$50*(1+$EQ$59)</f>
        <v>1689.9999999999998</v>
      </c>
      <c r="EH62" s="195">
        <v>0.04</v>
      </c>
      <c r="EI62" s="194">
        <v>-1405.0833333333339</v>
      </c>
      <c r="EJ62" s="195">
        <f t="shared" si="0"/>
        <v>-2.7680064586817044E-2</v>
      </c>
      <c r="EK62" s="195">
        <v>0.02</v>
      </c>
      <c r="EL62" s="194">
        <v>-1345.0833333333344</v>
      </c>
      <c r="EM62" s="195">
        <f t="shared" si="1"/>
        <v>-6.9200161467042776E-2</v>
      </c>
      <c r="EN62" s="195">
        <v>0.02</v>
      </c>
      <c r="EO62" s="194">
        <v>-1525.0833333333335</v>
      </c>
      <c r="EP62" s="195">
        <f t="shared" si="2"/>
        <v>5.5360129173634753E-2</v>
      </c>
      <c r="EQ62" s="195">
        <v>0.02</v>
      </c>
      <c r="ER62" s="194">
        <v>-1478.8833333333334</v>
      </c>
      <c r="ES62" s="195">
        <f t="shared" si="3"/>
        <v>2.338965457586073E-2</v>
      </c>
      <c r="ET62" s="195">
        <v>0.02</v>
      </c>
      <c r="EU62" s="194">
        <v>-1448.7833333333335</v>
      </c>
      <c r="EV62" s="195">
        <f t="shared" si="4"/>
        <v>2.560405974280533E-3</v>
      </c>
      <c r="EW62" s="201"/>
      <c r="EZ62" s="85"/>
      <c r="FA62" s="85"/>
      <c r="FB62" s="85"/>
      <c r="FC62" s="85"/>
      <c r="FD62" s="85"/>
      <c r="FE62" s="85"/>
      <c r="FF62" s="85"/>
      <c r="FG62" s="85"/>
      <c r="FH62" s="85"/>
    </row>
    <row r="63" spans="1:164" x14ac:dyDescent="0.25">
      <c r="EA63" s="185"/>
      <c r="EB63" s="202" t="s">
        <v>14</v>
      </c>
      <c r="EC63" s="192">
        <v>0</v>
      </c>
      <c r="ED63" s="199">
        <f>SLOPE(Analysis!ES60:ES69,Analysis!EQ60:EQ69)</f>
        <v>1.1694827287930338</v>
      </c>
      <c r="EE63" s="199"/>
      <c r="EF63" s="193" t="s">
        <v>189</v>
      </c>
      <c r="EG63" s="194">
        <f>Income!$E$61*(1+$ET$59)</f>
        <v>185</v>
      </c>
      <c r="EH63" s="195">
        <v>0.1</v>
      </c>
      <c r="EI63" s="194">
        <v>-1345.0833333333339</v>
      </c>
      <c r="EJ63" s="195">
        <f t="shared" si="0"/>
        <v>-6.9200161467043109E-2</v>
      </c>
      <c r="EK63" s="195">
        <v>0.05</v>
      </c>
      <c r="EL63" s="194">
        <v>-1195.0833333333337</v>
      </c>
      <c r="EM63" s="195">
        <f t="shared" si="1"/>
        <v>-0.17300040366760838</v>
      </c>
      <c r="EN63" s="195">
        <v>0.05</v>
      </c>
      <c r="EO63" s="194">
        <v>-1645.0833333333339</v>
      </c>
      <c r="EP63" s="195">
        <f t="shared" si="2"/>
        <v>0.13840032293408711</v>
      </c>
      <c r="EQ63" s="195">
        <v>0.05</v>
      </c>
      <c r="ER63" s="194">
        <v>-1529.5833333333335</v>
      </c>
      <c r="ES63" s="195">
        <f t="shared" si="3"/>
        <v>5.8474136439651714E-2</v>
      </c>
      <c r="ET63" s="195">
        <v>0.05</v>
      </c>
      <c r="EU63" s="194">
        <v>-1454.3333333333335</v>
      </c>
      <c r="EV63" s="195">
        <f t="shared" si="4"/>
        <v>6.4010149357014434E-3</v>
      </c>
      <c r="EW63" s="201"/>
      <c r="FA63" s="84"/>
      <c r="FB63" s="85"/>
      <c r="FC63" s="85"/>
      <c r="FD63" s="44"/>
      <c r="FE63" s="44"/>
      <c r="FF63" s="44"/>
      <c r="FG63" s="85"/>
      <c r="FH63" s="112"/>
    </row>
    <row r="64" spans="1:164" x14ac:dyDescent="0.25">
      <c r="EA64" s="185"/>
      <c r="EB64" s="202" t="s">
        <v>187</v>
      </c>
      <c r="EC64" s="192">
        <v>0</v>
      </c>
      <c r="ED64" s="199">
        <f>SLOPE(Analysis!EV60:EV69,Analysis!ET60:ET69)</f>
        <v>0.12802029871403037</v>
      </c>
      <c r="EE64" s="199"/>
      <c r="EF64" s="193" t="s">
        <v>160</v>
      </c>
      <c r="EG64" s="194">
        <f>Income!E62</f>
        <v>250.00000000000009</v>
      </c>
      <c r="EH64" s="195">
        <v>0.2</v>
      </c>
      <c r="EI64" s="194">
        <v>-1245.0833333333342</v>
      </c>
      <c r="EJ64" s="195">
        <f t="shared" si="0"/>
        <v>-0.13840032293408633</v>
      </c>
      <c r="EK64" s="195">
        <v>0.1</v>
      </c>
      <c r="EL64" s="194">
        <v>-945.08333333333371</v>
      </c>
      <c r="EM64" s="195">
        <f t="shared" si="1"/>
        <v>-0.34600080733521688</v>
      </c>
      <c r="EN64" s="195">
        <v>0.1</v>
      </c>
      <c r="EO64" s="194">
        <v>-1845.0833333333339</v>
      </c>
      <c r="EP64" s="195">
        <f t="shared" si="2"/>
        <v>0.27680064586817399</v>
      </c>
      <c r="EQ64" s="195">
        <v>0.1</v>
      </c>
      <c r="ER64" s="194">
        <v>-1614.0833333333337</v>
      </c>
      <c r="ES64" s="195">
        <f t="shared" si="3"/>
        <v>0.11694827287930343</v>
      </c>
      <c r="ET64" s="195">
        <v>0.1</v>
      </c>
      <c r="EU64" s="194">
        <v>-1463.5833333333335</v>
      </c>
      <c r="EV64" s="195">
        <f t="shared" si="4"/>
        <v>1.2802029871403109E-2</v>
      </c>
      <c r="EW64" s="201"/>
      <c r="FA64" s="84"/>
      <c r="FB64" s="85"/>
      <c r="FC64" s="85"/>
      <c r="FD64" s="44"/>
      <c r="FE64" s="44"/>
      <c r="FF64" s="44"/>
      <c r="FG64" s="85"/>
      <c r="FH64" s="112"/>
    </row>
    <row r="65" spans="131:153" x14ac:dyDescent="0.25">
      <c r="EA65" s="185"/>
      <c r="EB65" s="203"/>
      <c r="EC65" s="203"/>
      <c r="ED65" s="203"/>
      <c r="EE65" s="204"/>
      <c r="EF65" s="205" t="s">
        <v>188</v>
      </c>
      <c r="EG65" s="206">
        <f>Income!E67</f>
        <v>320.08333333333331</v>
      </c>
      <c r="EH65" s="195">
        <v>0.3</v>
      </c>
      <c r="EI65" s="207">
        <v>-1145.0833333333342</v>
      </c>
      <c r="EJ65" s="195">
        <f t="shared" si="0"/>
        <v>-0.20760048440112977</v>
      </c>
      <c r="EK65" s="195">
        <v>0.15</v>
      </c>
      <c r="EL65" s="207">
        <v>-695.08333333333462</v>
      </c>
      <c r="EM65" s="195">
        <f t="shared" si="1"/>
        <v>-0.51900121100282481</v>
      </c>
      <c r="EN65" s="195">
        <v>0.15</v>
      </c>
      <c r="EO65" s="207">
        <v>-2045.083333333333</v>
      </c>
      <c r="EP65" s="195">
        <f t="shared" si="2"/>
        <v>0.41520096880226021</v>
      </c>
      <c r="EQ65" s="195">
        <v>0.15</v>
      </c>
      <c r="ER65" s="207">
        <v>-1698.5833333333333</v>
      </c>
      <c r="ES65" s="195">
        <f t="shared" si="3"/>
        <v>0.17542240931895492</v>
      </c>
      <c r="ET65" s="195">
        <v>0.15</v>
      </c>
      <c r="EU65" s="207">
        <v>-1472.8333333333335</v>
      </c>
      <c r="EV65" s="195">
        <f t="shared" si="4"/>
        <v>1.9203044807104552E-2</v>
      </c>
      <c r="EW65" s="201"/>
    </row>
    <row r="66" spans="131:153" x14ac:dyDescent="0.25">
      <c r="EA66" s="208"/>
      <c r="EB66" s="203"/>
      <c r="EC66" s="203"/>
      <c r="ED66" s="203"/>
      <c r="EE66" s="204"/>
      <c r="EF66" s="193" t="s">
        <v>1</v>
      </c>
      <c r="EG66" s="194">
        <f>($EG$60*$EG$59)-($EG$61*$EG$59)-$EG$62-$EG$63-EG64-EG65</f>
        <v>-1445.0833333333335</v>
      </c>
      <c r="EH66" s="195">
        <v>0.5</v>
      </c>
      <c r="EI66" s="194">
        <v>-945.08333333333417</v>
      </c>
      <c r="EJ66" s="195">
        <f t="shared" si="0"/>
        <v>-0.34600080733521665</v>
      </c>
      <c r="EK66" s="195">
        <v>0.25</v>
      </c>
      <c r="EL66" s="194">
        <v>-195.08333333333363</v>
      </c>
      <c r="EM66" s="195">
        <f t="shared" si="1"/>
        <v>-0.86500201833804258</v>
      </c>
      <c r="EN66" s="195">
        <v>0.25</v>
      </c>
      <c r="EO66" s="194">
        <v>-2445.0833333333344</v>
      </c>
      <c r="EP66" s="195">
        <f t="shared" si="2"/>
        <v>0.69200161467043486</v>
      </c>
      <c r="EQ66" s="195">
        <v>0.25</v>
      </c>
      <c r="ER66" s="194">
        <v>-1867.5833333333333</v>
      </c>
      <c r="ES66" s="195">
        <f t="shared" si="3"/>
        <v>0.29237068219825835</v>
      </c>
      <c r="ET66" s="195">
        <v>0.25</v>
      </c>
      <c r="EU66" s="194">
        <v>-1491.3333333333335</v>
      </c>
      <c r="EV66" s="195">
        <f t="shared" si="4"/>
        <v>3.2005074678507661E-2</v>
      </c>
      <c r="EW66" s="201"/>
    </row>
    <row r="67" spans="131:153" x14ac:dyDescent="0.25">
      <c r="EA67" s="208"/>
      <c r="EB67" s="209"/>
      <c r="EC67" s="209"/>
      <c r="ED67" s="209"/>
      <c r="EE67" s="209"/>
      <c r="EF67" s="209"/>
      <c r="EG67" s="193"/>
      <c r="EH67" s="195">
        <v>1</v>
      </c>
      <c r="EI67" s="194">
        <v>-445.08333333333405</v>
      </c>
      <c r="EJ67" s="195">
        <f t="shared" si="0"/>
        <v>-0.69200161467043375</v>
      </c>
      <c r="EK67" s="195">
        <v>0.5</v>
      </c>
      <c r="EL67" s="194">
        <v>1054.9166666666656</v>
      </c>
      <c r="EM67" s="195">
        <f t="shared" si="1"/>
        <v>-1.7300040366760849</v>
      </c>
      <c r="EN67" s="195">
        <v>0.5</v>
      </c>
      <c r="EO67" s="194">
        <v>-3445.0833333333344</v>
      </c>
      <c r="EP67" s="195">
        <f t="shared" si="2"/>
        <v>1.3840032293408688</v>
      </c>
      <c r="EQ67" s="195">
        <v>0.5</v>
      </c>
      <c r="ER67" s="194">
        <v>-2290.0833333333335</v>
      </c>
      <c r="ES67" s="195">
        <f t="shared" si="3"/>
        <v>0.58474136439651692</v>
      </c>
      <c r="ET67" s="195">
        <v>0.5</v>
      </c>
      <c r="EU67" s="194">
        <v>-1537.5833333333335</v>
      </c>
      <c r="EV67" s="195">
        <f t="shared" si="4"/>
        <v>6.40101493570151E-2</v>
      </c>
      <c r="EW67" s="201"/>
    </row>
    <row r="68" spans="131:153" x14ac:dyDescent="0.25">
      <c r="EA68" s="208"/>
      <c r="EB68" s="204" t="s">
        <v>226</v>
      </c>
      <c r="EC68" s="203" t="s">
        <v>282</v>
      </c>
      <c r="ED68" s="203" t="s">
        <v>279</v>
      </c>
      <c r="EE68" s="203" t="s">
        <v>280</v>
      </c>
      <c r="EF68" s="203"/>
      <c r="EG68" s="193"/>
      <c r="EH68" s="195">
        <v>1.5</v>
      </c>
      <c r="EI68" s="194">
        <v>54.91666666666498</v>
      </c>
      <c r="EJ68" s="195">
        <f t="shared" si="0"/>
        <v>-1.0380024220056501</v>
      </c>
      <c r="EK68" s="195">
        <v>0.75</v>
      </c>
      <c r="EL68" s="194">
        <v>2304.9166666666665</v>
      </c>
      <c r="EM68" s="195">
        <f t="shared" si="1"/>
        <v>-2.5950060550141281</v>
      </c>
      <c r="EN68" s="195">
        <v>0.75</v>
      </c>
      <c r="EO68" s="194">
        <v>-4445.0833333333339</v>
      </c>
      <c r="EP68" s="195">
        <f t="shared" si="2"/>
        <v>2.0760048440113028</v>
      </c>
      <c r="EQ68" s="195">
        <v>0.75</v>
      </c>
      <c r="ER68" s="194">
        <v>-2712.5833333333335</v>
      </c>
      <c r="ES68" s="195">
        <f t="shared" si="3"/>
        <v>0.87711204659477526</v>
      </c>
      <c r="ET68" s="195">
        <v>0.75</v>
      </c>
      <c r="EU68" s="194">
        <v>-1583.8333333333335</v>
      </c>
      <c r="EV68" s="195">
        <f t="shared" si="4"/>
        <v>9.6015224035522762E-2</v>
      </c>
      <c r="EW68" s="201"/>
    </row>
    <row r="69" spans="131:153" x14ac:dyDescent="0.25">
      <c r="EA69" s="208"/>
      <c r="EB69" s="210" t="s">
        <v>228</v>
      </c>
      <c r="EC69" s="211">
        <f>EE69*ED69</f>
        <v>3.428571428571428E-2</v>
      </c>
      <c r="ED69" s="212">
        <f>EquityRate</f>
        <v>0.15</v>
      </c>
      <c r="EE69" s="212">
        <f>Balance!$E$34/SUM(Balance!$E$27,Balance!$E$28,Balance!$E$30,Balance!$E$33,Balance!$E$34)</f>
        <v>0.22857142857142856</v>
      </c>
      <c r="EF69" s="213">
        <v>0.2</v>
      </c>
      <c r="EG69" s="193"/>
      <c r="EH69" s="195">
        <v>2</v>
      </c>
      <c r="EI69" s="194">
        <v>554.91666666666492</v>
      </c>
      <c r="EJ69" s="195">
        <f t="shared" si="0"/>
        <v>-1.3840032293408673</v>
      </c>
      <c r="EK69" s="195">
        <v>1</v>
      </c>
      <c r="EL69" s="194">
        <v>3554.9166666666665</v>
      </c>
      <c r="EM69" s="195">
        <f t="shared" si="1"/>
        <v>-3.4600080733521708</v>
      </c>
      <c r="EN69" s="195">
        <v>1</v>
      </c>
      <c r="EO69" s="194">
        <v>-5445.0833333333339</v>
      </c>
      <c r="EP69" s="195">
        <f t="shared" si="2"/>
        <v>2.7680064586817368</v>
      </c>
      <c r="EQ69" s="195">
        <v>1</v>
      </c>
      <c r="ER69" s="194">
        <v>-3135.0833333333335</v>
      </c>
      <c r="ES69" s="195">
        <f t="shared" si="3"/>
        <v>1.1694827287930338</v>
      </c>
      <c r="ET69" s="195">
        <v>1</v>
      </c>
      <c r="EU69" s="194">
        <v>-1630.0833333333335</v>
      </c>
      <c r="EV69" s="195">
        <f t="shared" si="4"/>
        <v>0.12802029871403042</v>
      </c>
      <c r="EW69" s="201"/>
    </row>
    <row r="70" spans="131:153" x14ac:dyDescent="0.25">
      <c r="EA70" s="208"/>
      <c r="EB70" s="210" t="s">
        <v>227</v>
      </c>
      <c r="EC70" s="211">
        <f>EE70*ED70</f>
        <v>1.714285714285714E-2</v>
      </c>
      <c r="ED70" s="212">
        <f>EquityRate</f>
        <v>0.15</v>
      </c>
      <c r="EE70" s="212">
        <f>Balance!$E$33/SUM(Balance!$E$27,Balance!$E$28,Balance!$E$30,Balance!$E$33,Balance!$E$34)</f>
        <v>0.11428571428571428</v>
      </c>
      <c r="EF70" s="213">
        <v>0.2</v>
      </c>
      <c r="EG70" s="193"/>
      <c r="EH70" s="193"/>
      <c r="EI70" s="193"/>
      <c r="EJ70" s="193"/>
      <c r="EK70" s="193"/>
      <c r="EL70" s="193"/>
      <c r="EM70" s="193"/>
      <c r="EN70" s="193"/>
      <c r="EO70" s="193"/>
      <c r="EP70" s="193"/>
      <c r="EQ70" s="193"/>
      <c r="ER70" s="193"/>
      <c r="ES70" s="193"/>
      <c r="ET70" s="193"/>
      <c r="EU70" s="214"/>
      <c r="EV70" s="215"/>
      <c r="EW70" s="216"/>
    </row>
    <row r="71" spans="131:153" x14ac:dyDescent="0.25">
      <c r="EA71" s="208"/>
      <c r="EB71" s="204" t="s">
        <v>164</v>
      </c>
      <c r="EC71" s="211">
        <f>EE71*ED71</f>
        <v>2.8571428571428571E-2</v>
      </c>
      <c r="ED71" s="212">
        <f>LoansRate</f>
        <v>0.05</v>
      </c>
      <c r="EE71" s="212">
        <f>Balance!$E$30/SUM(Balance!$E$27,Balance!$E$28,Balance!$E$30,Balance!$E$33,Balance!$E$34)</f>
        <v>0.5714285714285714</v>
      </c>
      <c r="EF71" s="213">
        <v>0.2</v>
      </c>
      <c r="EG71" s="209"/>
      <c r="EH71" s="209"/>
      <c r="EI71" s="209"/>
      <c r="EJ71" s="209"/>
      <c r="EK71" s="209"/>
      <c r="EL71" s="209"/>
      <c r="EM71" s="209"/>
      <c r="EN71" s="209"/>
      <c r="EO71" s="209"/>
      <c r="EP71" s="209"/>
      <c r="EQ71" s="209"/>
      <c r="ER71" s="209"/>
      <c r="ES71" s="209"/>
      <c r="ET71" s="209"/>
      <c r="EU71" s="204"/>
      <c r="EV71" s="217"/>
      <c r="EW71" s="189"/>
    </row>
    <row r="72" spans="131:153" x14ac:dyDescent="0.25">
      <c r="EA72" s="208"/>
      <c r="EB72" s="210" t="s">
        <v>161</v>
      </c>
      <c r="EC72" s="211">
        <f>EE72*ED72</f>
        <v>2.8571428571428574E-4</v>
      </c>
      <c r="ED72" s="212">
        <f>NotesRate</f>
        <v>0.01</v>
      </c>
      <c r="EE72" s="212">
        <f>Balance!$E$28/SUM(Balance!$E$27,Balance!$E$28,Balance!$E$30,Balance!$E$33,Balance!$E$34)</f>
        <v>2.8571428571428571E-2</v>
      </c>
      <c r="EF72" s="213">
        <v>0.2</v>
      </c>
      <c r="EG72" s="209"/>
      <c r="EH72" s="209"/>
      <c r="EI72" s="209"/>
      <c r="EJ72" s="209"/>
      <c r="EK72" s="209"/>
      <c r="EL72" s="209"/>
      <c r="EM72" s="209"/>
      <c r="EN72" s="209"/>
      <c r="EO72" s="209"/>
      <c r="EP72" s="209"/>
      <c r="EQ72" s="209"/>
      <c r="ER72" s="209"/>
      <c r="ES72" s="209"/>
      <c r="ET72" s="209"/>
      <c r="EU72" s="204"/>
      <c r="EV72" s="217"/>
      <c r="EW72" s="189"/>
    </row>
    <row r="73" spans="131:153" x14ac:dyDescent="0.25">
      <c r="EA73" s="208"/>
      <c r="EB73" s="210" t="s">
        <v>281</v>
      </c>
      <c r="EC73" s="211">
        <f>EE73*ED73</f>
        <v>5.7142857142857143E-3</v>
      </c>
      <c r="ED73" s="212">
        <f>CreditRate</f>
        <v>0.1</v>
      </c>
      <c r="EE73" s="212">
        <f>Balance!$E$27/SUM(Balance!$E$27,Balance!$E$28,Balance!$E$30,Balance!$E$33,Balance!$E$34)</f>
        <v>5.7142857142857141E-2</v>
      </c>
      <c r="EF73" s="213">
        <v>0.2</v>
      </c>
      <c r="EG73" s="209"/>
      <c r="EH73" s="209"/>
      <c r="EI73" s="209"/>
      <c r="EJ73" s="209"/>
      <c r="EK73" s="209"/>
      <c r="EL73" s="218"/>
      <c r="EM73" s="218"/>
      <c r="EN73" s="218"/>
      <c r="EO73" s="219"/>
      <c r="EP73" s="219"/>
      <c r="EQ73" s="219"/>
      <c r="ER73" s="219"/>
      <c r="ES73" s="220"/>
      <c r="ET73" s="220"/>
      <c r="EU73" s="220"/>
      <c r="EV73" s="221"/>
      <c r="EW73" s="189"/>
    </row>
    <row r="74" spans="131:153" x14ac:dyDescent="0.25">
      <c r="EA74" s="208"/>
      <c r="EB74" s="204" t="s">
        <v>226</v>
      </c>
      <c r="EC74" s="222">
        <f>SUM($EC$69:$EC$73)</f>
        <v>8.5999999999999993E-2</v>
      </c>
      <c r="ED74" s="223">
        <f>WACC</f>
        <v>8.5999999999999993E-2</v>
      </c>
      <c r="EE74" s="204"/>
      <c r="EF74" s="209"/>
      <c r="EG74" s="209"/>
      <c r="EH74" s="209"/>
      <c r="EI74" s="209"/>
      <c r="EJ74" s="209"/>
      <c r="EK74" s="209"/>
      <c r="EL74" s="218"/>
      <c r="EM74" s="218"/>
      <c r="EN74" s="218"/>
      <c r="EO74" s="218"/>
      <c r="EP74" s="219"/>
      <c r="EQ74" s="220"/>
      <c r="ER74" s="220"/>
      <c r="ES74" s="220"/>
      <c r="ET74" s="220"/>
      <c r="EU74" s="220"/>
      <c r="EV74" s="218"/>
      <c r="EW74" s="189"/>
    </row>
    <row r="75" spans="131:153" x14ac:dyDescent="0.25">
      <c r="EA75" s="208"/>
      <c r="EB75" s="208"/>
      <c r="EC75" s="224"/>
      <c r="ED75" s="224"/>
      <c r="EE75" s="225"/>
      <c r="EF75" s="189"/>
      <c r="EG75" s="189"/>
      <c r="EH75" s="189"/>
      <c r="EI75" s="189"/>
      <c r="EJ75" s="189"/>
      <c r="EK75" s="189"/>
      <c r="EL75" s="189"/>
      <c r="EM75" s="189"/>
      <c r="EN75" s="189"/>
      <c r="EO75" s="189"/>
      <c r="EP75" s="189"/>
      <c r="EQ75" s="189"/>
      <c r="ER75" s="189"/>
      <c r="ES75" s="189"/>
      <c r="ET75" s="189"/>
      <c r="EU75" s="225"/>
      <c r="EV75" s="226"/>
      <c r="EW75" s="189"/>
    </row>
    <row r="76" spans="131:153" x14ac:dyDescent="0.25">
      <c r="EA76" s="227"/>
      <c r="EB76" s="228"/>
    </row>
    <row r="77" spans="131:153" x14ac:dyDescent="0.25">
      <c r="EA77" s="229"/>
      <c r="EB77" s="228"/>
      <c r="EC77" s="94"/>
      <c r="ED77" s="94"/>
      <c r="EE77" s="94"/>
      <c r="EU77" s="94"/>
      <c r="EV77" s="94"/>
    </row>
  </sheetData>
  <sheetProtection algorithmName="SHA-512" hashValue="vZJ7jkWL/l0/YIUyCzk9MfqCPX2x+XDSki5MiCjktg0jSEDOkrG3VFZ2nr3aH4IoWRzmE7bRmJV9NKy0aLKAkw==" saltValue="H+uSWr/wSx9MuRB1S8zyPA==" spinCount="100000" sheet="1" objects="1" scenarios="1"/>
  <mergeCells count="104">
    <mergeCell ref="AG10:AI10"/>
    <mergeCell ref="AG9:AI9"/>
    <mergeCell ref="AG8:AI8"/>
    <mergeCell ref="AG7:AI7"/>
    <mergeCell ref="AG6:AI6"/>
    <mergeCell ref="AA10:AF10"/>
    <mergeCell ref="AA8:AF8"/>
    <mergeCell ref="AA7:AF7"/>
    <mergeCell ref="AA6:AF6"/>
    <mergeCell ref="S15:U15"/>
    <mergeCell ref="S16:U16"/>
    <mergeCell ref="E13:R13"/>
    <mergeCell ref="E14:R14"/>
    <mergeCell ref="E15:R15"/>
    <mergeCell ref="E16:R16"/>
    <mergeCell ref="E17:R17"/>
    <mergeCell ref="E18:R18"/>
    <mergeCell ref="E19:R19"/>
    <mergeCell ref="AC17:AH17"/>
    <mergeCell ref="AC18:AH18"/>
    <mergeCell ref="AC19:AH19"/>
    <mergeCell ref="V15:AB15"/>
    <mergeCell ref="V14:AB14"/>
    <mergeCell ref="V13:AB13"/>
    <mergeCell ref="V16:AB16"/>
    <mergeCell ref="V17:AB17"/>
    <mergeCell ref="V18:AB18"/>
    <mergeCell ref="V19:AB19"/>
    <mergeCell ref="AC13:AH13"/>
    <mergeCell ref="AC14:AH14"/>
    <mergeCell ref="AC15:AH15"/>
    <mergeCell ref="AC16:AH16"/>
    <mergeCell ref="C6:G6"/>
    <mergeCell ref="H6:M6"/>
    <mergeCell ref="N6:Z6"/>
    <mergeCell ref="C9:G9"/>
    <mergeCell ref="H9:M9"/>
    <mergeCell ref="N9:Z9"/>
    <mergeCell ref="Z23:AB23"/>
    <mergeCell ref="C7:G7"/>
    <mergeCell ref="H7:M7"/>
    <mergeCell ref="N7:Z7"/>
    <mergeCell ref="C8:G8"/>
    <mergeCell ref="H8:M8"/>
    <mergeCell ref="N8:Z8"/>
    <mergeCell ref="B13:D13"/>
    <mergeCell ref="B14:D14"/>
    <mergeCell ref="B15:D15"/>
    <mergeCell ref="B16:D16"/>
    <mergeCell ref="B17:D17"/>
    <mergeCell ref="B18:D18"/>
    <mergeCell ref="S17:U17"/>
    <mergeCell ref="S18:U18"/>
    <mergeCell ref="S19:U19"/>
    <mergeCell ref="S14:U14"/>
    <mergeCell ref="S13:U13"/>
    <mergeCell ref="AB32:AG32"/>
    <mergeCell ref="AH32:AJ32"/>
    <mergeCell ref="C10:G10"/>
    <mergeCell ref="H10:M10"/>
    <mergeCell ref="N10:Z10"/>
    <mergeCell ref="C31:G31"/>
    <mergeCell ref="H31:O31"/>
    <mergeCell ref="P31:S31"/>
    <mergeCell ref="T31:AA31"/>
    <mergeCell ref="AB31:AG31"/>
    <mergeCell ref="C27:M27"/>
    <mergeCell ref="N27:Y27"/>
    <mergeCell ref="Z27:AB27"/>
    <mergeCell ref="C28:M28"/>
    <mergeCell ref="N28:Y28"/>
    <mergeCell ref="Z28:AB28"/>
    <mergeCell ref="C25:M25"/>
    <mergeCell ref="N25:Y25"/>
    <mergeCell ref="C24:M24"/>
    <mergeCell ref="N24:Y24"/>
    <mergeCell ref="Z24:AB24"/>
    <mergeCell ref="C22:M22"/>
    <mergeCell ref="N22:Y22"/>
    <mergeCell ref="Z22:AB22"/>
    <mergeCell ref="Z25:AB25"/>
    <mergeCell ref="C26:M26"/>
    <mergeCell ref="N26:Y26"/>
    <mergeCell ref="Z26:AB26"/>
    <mergeCell ref="C23:M23"/>
    <mergeCell ref="N23:Y23"/>
    <mergeCell ref="B19:D19"/>
    <mergeCell ref="BJ14:BM15"/>
    <mergeCell ref="C34:G34"/>
    <mergeCell ref="H34:O34"/>
    <mergeCell ref="P34:S34"/>
    <mergeCell ref="T34:AA34"/>
    <mergeCell ref="AB34:AG34"/>
    <mergeCell ref="C33:G33"/>
    <mergeCell ref="H33:O33"/>
    <mergeCell ref="P33:S33"/>
    <mergeCell ref="T33:AA33"/>
    <mergeCell ref="AB33:AG33"/>
    <mergeCell ref="AH33:AJ33"/>
    <mergeCell ref="AH31:AJ31"/>
    <mergeCell ref="C32:G32"/>
    <mergeCell ref="H32:O32"/>
    <mergeCell ref="P32:S32"/>
    <mergeCell ref="T32:AA32"/>
  </mergeCells>
  <conditionalFormatting sqref="AI14:AI16">
    <cfRule type="expression" dxfId="0" priority="1">
      <formula>IF(AI14="û",TRUE,FALSE)</formula>
    </cfRule>
  </conditionalFormatting>
  <printOptions horizontalCentered="1"/>
  <pageMargins left="0.25" right="0.25" top="0.75" bottom="0.25" header="0.5" footer="0.5"/>
  <pageSetup scale="89" orientation="landscape" horizontalDpi="1200" verticalDpi="1200" r:id="rId1"/>
  <headerFooter>
    <oddFooter>&amp;R&amp;A</oddFooter>
  </headerFooter>
  <colBreaks count="1" manualBreakCount="1">
    <brk id="65" min="1" max="3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33</vt:i4>
      </vt:variant>
    </vt:vector>
  </HeadingPairs>
  <TitlesOfParts>
    <vt:vector size="42" baseType="lpstr">
      <vt:lpstr>Welcome</vt:lpstr>
      <vt:lpstr>Drivers</vt:lpstr>
      <vt:lpstr>CapEx</vt:lpstr>
      <vt:lpstr>LoC</vt:lpstr>
      <vt:lpstr>Income</vt:lpstr>
      <vt:lpstr>Balance</vt:lpstr>
      <vt:lpstr>CashFlow</vt:lpstr>
      <vt:lpstr>Valuation</vt:lpstr>
      <vt:lpstr>Analysis</vt:lpstr>
      <vt:lpstr>Commissions</vt:lpstr>
      <vt:lpstr>CommonStart</vt:lpstr>
      <vt:lpstr>CreditRate</vt:lpstr>
      <vt:lpstr>DebtRate</vt:lpstr>
      <vt:lpstr>EquityRate</vt:lpstr>
      <vt:lpstr>InventoryPct</vt:lpstr>
      <vt:lpstr>LoansRate</vt:lpstr>
      <vt:lpstr>LoansStart</vt:lpstr>
      <vt:lpstr>MinCash</vt:lpstr>
      <vt:lpstr>NotesRate</vt:lpstr>
      <vt:lpstr>NotesStart</vt:lpstr>
      <vt:lpstr>PEratio</vt:lpstr>
      <vt:lpstr>PreferredStart</vt:lpstr>
      <vt:lpstr>Analysis!Print_Area</vt:lpstr>
      <vt:lpstr>Balance!Print_Area</vt:lpstr>
      <vt:lpstr>CapEx!Print_Area</vt:lpstr>
      <vt:lpstr>CashFlow!Print_Area</vt:lpstr>
      <vt:lpstr>Drivers!Print_Area</vt:lpstr>
      <vt:lpstr>Income!Print_Area</vt:lpstr>
      <vt:lpstr>LoC!Print_Area</vt:lpstr>
      <vt:lpstr>Valuation!Print_Area</vt:lpstr>
      <vt:lpstr>Welcome!Print_Area</vt:lpstr>
      <vt:lpstr>Balance!Print_Titles</vt:lpstr>
      <vt:lpstr>CapEx!Print_Titles</vt:lpstr>
      <vt:lpstr>CashFlow!Print_Titles</vt:lpstr>
      <vt:lpstr>Income!Print_Titles</vt:lpstr>
      <vt:lpstr>LoC!Print_Titles</vt:lpstr>
      <vt:lpstr>Valuation!Print_Titles</vt:lpstr>
      <vt:lpstr>PSratio</vt:lpstr>
      <vt:lpstr>SalaryLoad</vt:lpstr>
      <vt:lpstr>Taxes</vt:lpstr>
      <vt:lpstr>TerminalRate</vt:lpstr>
      <vt:lpstr>WACC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bldig</dc:creator>
  <cp:lastModifiedBy>Scott Beber</cp:lastModifiedBy>
  <cp:lastPrinted>2025-08-04T04:50:10Z</cp:lastPrinted>
  <dcterms:created xsi:type="dcterms:W3CDTF">2017-10-14T19:05:37Z</dcterms:created>
  <dcterms:modified xsi:type="dcterms:W3CDTF">2025-08-04T04:58:09Z</dcterms:modified>
</cp:coreProperties>
</file>