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ate1904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ScottsFiles\Documents\Work\Models\GAAP Reporting\"/>
    </mc:Choice>
  </mc:AlternateContent>
  <xr:revisionPtr revIDLastSave="0" documentId="13_ncr:1_{6828199E-3D91-48AA-A878-E0B72C28FE4C}" xr6:coauthVersionLast="47" xr6:coauthVersionMax="47" xr10:uidLastSave="{00000000-0000-0000-0000-000000000000}"/>
  <bookViews>
    <workbookView xWindow="-108" yWindow="-108" windowWidth="23256" windowHeight="12456" tabRatio="805" activeTab="6" xr2:uid="{00000000-000D-0000-FFFF-FFFF00000000}"/>
  </bookViews>
  <sheets>
    <sheet name="Income" sheetId="45" r:id="rId1"/>
    <sheet name="Balance" sheetId="34" r:id="rId2"/>
    <sheet name="Activity" sheetId="66" r:id="rId3"/>
    <sheet name="Cash" sheetId="64" r:id="rId4"/>
    <sheet name="Segments" sheetId="47" r:id="rId5"/>
    <sheet name="Valuation" sheetId="58" r:id="rId6"/>
    <sheet name="ℹ️ " sheetId="68" r:id="rId7"/>
  </sheets>
  <definedNames>
    <definedName name="_xlnm.Print_Area" localSheetId="2">Activity!$B$3:$O$60</definedName>
    <definedName name="_xlnm.Print_Area" localSheetId="1">Balance!$B$3:$O$74</definedName>
    <definedName name="_xlnm.Print_Area" localSheetId="3">Cash!$B$3:$O$79</definedName>
    <definedName name="_xlnm.Print_Area" localSheetId="0">Income!$B$3:$O$40</definedName>
    <definedName name="_xlnm.Print_Area" localSheetId="4">Segments!$B$3:$P$90</definedName>
    <definedName name="_xlnm.Print_Area" localSheetId="5">Valuation!$B$3:$R$35</definedName>
    <definedName name="_xlnm.Print_Titles" localSheetId="2">Activity!$3:$4</definedName>
    <definedName name="_xlnm.Print_Titles" localSheetId="1">Balance!$3:$4</definedName>
    <definedName name="_xlnm.Print_Titles" localSheetId="3">Cash!$3:$4</definedName>
    <definedName name="_xlnm.Print_Titles" localSheetId="4">Segments!$3:$4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5" i="64" l="1"/>
  <c r="N55" i="64"/>
  <c r="M55" i="64"/>
  <c r="L55" i="64"/>
  <c r="K55" i="64"/>
  <c r="J55" i="64"/>
  <c r="O60" i="66"/>
  <c r="N60" i="66"/>
  <c r="M60" i="66"/>
  <c r="L60" i="66"/>
  <c r="K60" i="66"/>
  <c r="J60" i="66"/>
  <c r="E60" i="66"/>
  <c r="F60" i="66"/>
  <c r="G60" i="66"/>
  <c r="H60" i="66"/>
  <c r="D60" i="66"/>
  <c r="O35" i="66"/>
  <c r="N35" i="66"/>
  <c r="K35" i="66"/>
  <c r="J35" i="66"/>
  <c r="H35" i="66"/>
  <c r="G35" i="66"/>
  <c r="F35" i="66"/>
  <c r="E35" i="66"/>
  <c r="D35" i="66"/>
  <c r="M35" i="66" s="1"/>
  <c r="E25" i="66"/>
  <c r="F25" i="66"/>
  <c r="L25" i="66" s="1"/>
  <c r="G25" i="66"/>
  <c r="O25" i="66" s="1"/>
  <c r="H25" i="66"/>
  <c r="D25" i="66"/>
  <c r="H15" i="66"/>
  <c r="G15" i="66"/>
  <c r="O15" i="66" s="1"/>
  <c r="F15" i="66"/>
  <c r="E15" i="66"/>
  <c r="D15" i="66"/>
  <c r="M15" i="66" s="1"/>
  <c r="H20" i="66"/>
  <c r="G20" i="66"/>
  <c r="N20" i="66" s="1"/>
  <c r="F20" i="66"/>
  <c r="E20" i="66"/>
  <c r="D20" i="66"/>
  <c r="M20" i="66" s="1"/>
  <c r="O21" i="66"/>
  <c r="N21" i="66"/>
  <c r="M21" i="66"/>
  <c r="L21" i="66"/>
  <c r="K21" i="66"/>
  <c r="J21" i="66"/>
  <c r="O36" i="66"/>
  <c r="N36" i="66"/>
  <c r="M36" i="66"/>
  <c r="L36" i="66"/>
  <c r="K36" i="66"/>
  <c r="J36" i="66"/>
  <c r="O20" i="66"/>
  <c r="L20" i="66"/>
  <c r="M25" i="66"/>
  <c r="K25" i="66"/>
  <c r="J25" i="66"/>
  <c r="O4" i="34"/>
  <c r="N4" i="34"/>
  <c r="M4" i="34"/>
  <c r="L4" i="34"/>
  <c r="K4" i="34"/>
  <c r="J4" i="34"/>
  <c r="I79" i="47"/>
  <c r="H79" i="47"/>
  <c r="G79" i="47"/>
  <c r="F79" i="47"/>
  <c r="E79" i="47"/>
  <c r="I55" i="47"/>
  <c r="H55" i="47"/>
  <c r="G55" i="47"/>
  <c r="F55" i="47"/>
  <c r="E55" i="47"/>
  <c r="I51" i="47"/>
  <c r="H51" i="47"/>
  <c r="G51" i="47"/>
  <c r="F51" i="47"/>
  <c r="E51" i="47"/>
  <c r="I47" i="47"/>
  <c r="H47" i="47"/>
  <c r="G47" i="47"/>
  <c r="F47" i="47"/>
  <c r="E47" i="47"/>
  <c r="E38" i="47"/>
  <c r="I36" i="47"/>
  <c r="H36" i="47"/>
  <c r="G36" i="47"/>
  <c r="F36" i="47"/>
  <c r="E36" i="47"/>
  <c r="I32" i="47"/>
  <c r="H32" i="47"/>
  <c r="G32" i="47"/>
  <c r="F32" i="47"/>
  <c r="E32" i="47"/>
  <c r="I28" i="47"/>
  <c r="H28" i="47"/>
  <c r="G28" i="47"/>
  <c r="F28" i="47"/>
  <c r="E28" i="47"/>
  <c r="I17" i="47"/>
  <c r="H17" i="47"/>
  <c r="G17" i="47"/>
  <c r="F17" i="47"/>
  <c r="E17" i="47"/>
  <c r="I13" i="47"/>
  <c r="H13" i="47"/>
  <c r="G13" i="47"/>
  <c r="F13" i="47"/>
  <c r="E13" i="47"/>
  <c r="I9" i="47"/>
  <c r="H9" i="47"/>
  <c r="G9" i="47"/>
  <c r="F9" i="47"/>
  <c r="E9" i="47"/>
  <c r="P75" i="47"/>
  <c r="O75" i="47"/>
  <c r="N75" i="47"/>
  <c r="M75" i="47"/>
  <c r="L75" i="47"/>
  <c r="K75" i="47"/>
  <c r="P71" i="47"/>
  <c r="O71" i="47"/>
  <c r="N71" i="47"/>
  <c r="M71" i="47"/>
  <c r="L71" i="47"/>
  <c r="K71" i="47"/>
  <c r="C71" i="47"/>
  <c r="P67" i="47"/>
  <c r="O67" i="47"/>
  <c r="N67" i="47"/>
  <c r="M67" i="47"/>
  <c r="L67" i="47"/>
  <c r="K67" i="47"/>
  <c r="C67" i="47"/>
  <c r="C63" i="47"/>
  <c r="C52" i="47"/>
  <c r="C48" i="47"/>
  <c r="C44" i="47"/>
  <c r="C33" i="47"/>
  <c r="C29" i="47"/>
  <c r="C25" i="47"/>
  <c r="P60" i="47"/>
  <c r="O60" i="47"/>
  <c r="N60" i="47"/>
  <c r="M60" i="47"/>
  <c r="L60" i="47"/>
  <c r="K60" i="47"/>
  <c r="P56" i="47"/>
  <c r="O56" i="47"/>
  <c r="N56" i="47"/>
  <c r="M56" i="47"/>
  <c r="L56" i="47"/>
  <c r="K56" i="47"/>
  <c r="P52" i="47"/>
  <c r="O52" i="47"/>
  <c r="N52" i="47"/>
  <c r="M52" i="47"/>
  <c r="L52" i="47"/>
  <c r="K52" i="47"/>
  <c r="P48" i="47"/>
  <c r="O48" i="47"/>
  <c r="N48" i="47"/>
  <c r="M48" i="47"/>
  <c r="L48" i="47"/>
  <c r="K48" i="47"/>
  <c r="P41" i="47"/>
  <c r="O41" i="47"/>
  <c r="N41" i="47"/>
  <c r="M41" i="47"/>
  <c r="L41" i="47"/>
  <c r="K41" i="47"/>
  <c r="P37" i="47"/>
  <c r="O37" i="47"/>
  <c r="N37" i="47"/>
  <c r="M37" i="47"/>
  <c r="L37" i="47"/>
  <c r="K37" i="47"/>
  <c r="P33" i="47"/>
  <c r="O33" i="47"/>
  <c r="N33" i="47"/>
  <c r="M33" i="47"/>
  <c r="L33" i="47"/>
  <c r="K33" i="47"/>
  <c r="P29" i="47"/>
  <c r="O29" i="47"/>
  <c r="N29" i="47"/>
  <c r="M29" i="47"/>
  <c r="L29" i="47"/>
  <c r="K29" i="47"/>
  <c r="E40" i="47" l="1"/>
  <c r="J20" i="66"/>
  <c r="N25" i="66"/>
  <c r="L35" i="66"/>
  <c r="K20" i="66"/>
  <c r="J15" i="66"/>
  <c r="K15" i="66"/>
  <c r="L15" i="66"/>
  <c r="N15" i="66"/>
  <c r="P79" i="47"/>
  <c r="N79" i="47"/>
  <c r="O79" i="47"/>
  <c r="K79" i="47"/>
  <c r="L79" i="47"/>
  <c r="M79" i="47"/>
  <c r="G58" i="47"/>
  <c r="H57" i="47"/>
  <c r="H58" i="47"/>
  <c r="I58" i="47"/>
  <c r="I39" i="47"/>
  <c r="I57" i="47"/>
  <c r="F38" i="47"/>
  <c r="G57" i="47"/>
  <c r="I38" i="47"/>
  <c r="E57" i="47"/>
  <c r="E58" i="47"/>
  <c r="F58" i="47"/>
  <c r="G39" i="47"/>
  <c r="H39" i="47"/>
  <c r="G38" i="47"/>
  <c r="H38" i="47"/>
  <c r="F57" i="47"/>
  <c r="E39" i="47"/>
  <c r="F39" i="47"/>
  <c r="H68" i="47"/>
  <c r="E72" i="47"/>
  <c r="F72" i="47"/>
  <c r="G72" i="47"/>
  <c r="E68" i="47"/>
  <c r="G68" i="47"/>
  <c r="I73" i="47"/>
  <c r="E73" i="47"/>
  <c r="F73" i="47"/>
  <c r="H72" i="47"/>
  <c r="G73" i="47"/>
  <c r="F68" i="47"/>
  <c r="I72" i="47"/>
  <c r="H73" i="47"/>
  <c r="I69" i="47"/>
  <c r="E69" i="47"/>
  <c r="F69" i="47"/>
  <c r="G69" i="47"/>
  <c r="H69" i="47"/>
  <c r="I68" i="47"/>
  <c r="F65" i="47"/>
  <c r="G64" i="47"/>
  <c r="E64" i="47"/>
  <c r="E65" i="47"/>
  <c r="F64" i="47"/>
  <c r="G65" i="47"/>
  <c r="H64" i="47"/>
  <c r="H65" i="47"/>
  <c r="I64" i="47"/>
  <c r="I65" i="47"/>
  <c r="M50" i="47"/>
  <c r="N46" i="47"/>
  <c r="L49" i="47"/>
  <c r="N27" i="47"/>
  <c r="O50" i="47"/>
  <c r="N26" i="47"/>
  <c r="L46" i="47"/>
  <c r="M45" i="47"/>
  <c r="P27" i="47"/>
  <c r="K30" i="47"/>
  <c r="O31" i="47"/>
  <c r="L50" i="47"/>
  <c r="O45" i="47"/>
  <c r="M46" i="47"/>
  <c r="K45" i="47"/>
  <c r="L27" i="47"/>
  <c r="N31" i="47"/>
  <c r="O27" i="47"/>
  <c r="M31" i="47"/>
  <c r="N50" i="47"/>
  <c r="P26" i="47"/>
  <c r="K26" i="47"/>
  <c r="L26" i="47"/>
  <c r="M27" i="47"/>
  <c r="M26" i="47"/>
  <c r="P31" i="47"/>
  <c r="O46" i="47"/>
  <c r="P50" i="47"/>
  <c r="L45" i="47"/>
  <c r="O26" i="47"/>
  <c r="M30" i="47"/>
  <c r="K49" i="47"/>
  <c r="N30" i="47"/>
  <c r="K31" i="47"/>
  <c r="K27" i="47"/>
  <c r="L31" i="47"/>
  <c r="K46" i="47"/>
  <c r="K50" i="47"/>
  <c r="P45" i="47"/>
  <c r="N45" i="47"/>
  <c r="P46" i="47"/>
  <c r="N49" i="47"/>
  <c r="O49" i="47"/>
  <c r="P49" i="47"/>
  <c r="M49" i="47"/>
  <c r="L30" i="47"/>
  <c r="O30" i="47"/>
  <c r="P30" i="47"/>
  <c r="O35" i="47"/>
  <c r="M53" i="47"/>
  <c r="L53" i="47"/>
  <c r="N54" i="47"/>
  <c r="N53" i="47"/>
  <c r="O54" i="47"/>
  <c r="N34" i="47"/>
  <c r="K53" i="47"/>
  <c r="P54" i="47"/>
  <c r="K54" i="47"/>
  <c r="O53" i="47"/>
  <c r="L54" i="47"/>
  <c r="P53" i="47"/>
  <c r="M54" i="47"/>
  <c r="L34" i="47"/>
  <c r="N35" i="47"/>
  <c r="K34" i="47"/>
  <c r="P35" i="47"/>
  <c r="M34" i="47"/>
  <c r="K35" i="47"/>
  <c r="O34" i="47"/>
  <c r="L35" i="47"/>
  <c r="P34" i="47"/>
  <c r="M35" i="47"/>
  <c r="E59" i="47" l="1"/>
  <c r="I59" i="47"/>
  <c r="N72" i="47"/>
  <c r="H40" i="47"/>
  <c r="F59" i="47"/>
  <c r="G59" i="47"/>
  <c r="O68" i="47"/>
  <c r="H59" i="47"/>
  <c r="L72" i="47"/>
  <c r="I40" i="47"/>
  <c r="H76" i="47"/>
  <c r="G77" i="47"/>
  <c r="K72" i="47"/>
  <c r="H70" i="47"/>
  <c r="N69" i="47"/>
  <c r="F40" i="47"/>
  <c r="G40" i="47"/>
  <c r="F74" i="47"/>
  <c r="E74" i="47"/>
  <c r="M72" i="47"/>
  <c r="P69" i="47"/>
  <c r="H74" i="47"/>
  <c r="G70" i="47"/>
  <c r="O72" i="47"/>
  <c r="G74" i="47"/>
  <c r="E66" i="47"/>
  <c r="E76" i="47"/>
  <c r="M68" i="47"/>
  <c r="K64" i="47"/>
  <c r="N68" i="47"/>
  <c r="E70" i="47"/>
  <c r="E78" i="47" s="1"/>
  <c r="E77" i="47"/>
  <c r="M73" i="47"/>
  <c r="L64" i="47"/>
  <c r="N73" i="47"/>
  <c r="N64" i="47"/>
  <c r="M69" i="47"/>
  <c r="K65" i="47"/>
  <c r="K73" i="47"/>
  <c r="L73" i="47"/>
  <c r="F76" i="47"/>
  <c r="K69" i="47"/>
  <c r="O69" i="47"/>
  <c r="P72" i="47"/>
  <c r="K68" i="47"/>
  <c r="I74" i="47"/>
  <c r="G66" i="47"/>
  <c r="G76" i="47"/>
  <c r="L68" i="47"/>
  <c r="M64" i="47"/>
  <c r="F70" i="47"/>
  <c r="I76" i="47"/>
  <c r="H77" i="47"/>
  <c r="O73" i="47"/>
  <c r="P73" i="47"/>
  <c r="I70" i="47"/>
  <c r="P68" i="47"/>
  <c r="F66" i="47"/>
  <c r="K66" i="47" s="1"/>
  <c r="L65" i="47"/>
  <c r="F77" i="47"/>
  <c r="L69" i="47"/>
  <c r="P64" i="47"/>
  <c r="O65" i="47"/>
  <c r="N65" i="47"/>
  <c r="I66" i="47"/>
  <c r="I77" i="47"/>
  <c r="M65" i="47"/>
  <c r="P65" i="47"/>
  <c r="H66" i="47"/>
  <c r="O64" i="47"/>
  <c r="M47" i="47"/>
  <c r="K47" i="47"/>
  <c r="L47" i="47"/>
  <c r="N47" i="47"/>
  <c r="P51" i="47"/>
  <c r="O51" i="47"/>
  <c r="L32" i="47"/>
  <c r="P38" i="47"/>
  <c r="O32" i="47"/>
  <c r="P47" i="47"/>
  <c r="O38" i="47"/>
  <c r="P57" i="47"/>
  <c r="K51" i="47"/>
  <c r="L51" i="47"/>
  <c r="P32" i="47"/>
  <c r="K32" i="47"/>
  <c r="P28" i="47"/>
  <c r="N32" i="47"/>
  <c r="M51" i="47"/>
  <c r="N51" i="47"/>
  <c r="M32" i="47"/>
  <c r="O47" i="47"/>
  <c r="K28" i="47"/>
  <c r="O28" i="47"/>
  <c r="M28" i="47"/>
  <c r="N28" i="47"/>
  <c r="K57" i="47"/>
  <c r="L28" i="47"/>
  <c r="O57" i="47"/>
  <c r="L55" i="47"/>
  <c r="M57" i="47"/>
  <c r="K55" i="47"/>
  <c r="N57" i="47"/>
  <c r="L57" i="47"/>
  <c r="M36" i="47"/>
  <c r="K36" i="47"/>
  <c r="N55" i="47"/>
  <c r="P55" i="47"/>
  <c r="O55" i="47"/>
  <c r="K58" i="47"/>
  <c r="N58" i="47"/>
  <c r="M58" i="47"/>
  <c r="L58" i="47"/>
  <c r="P58" i="47"/>
  <c r="O58" i="47"/>
  <c r="M55" i="47"/>
  <c r="K38" i="47"/>
  <c r="M38" i="47"/>
  <c r="N38" i="47"/>
  <c r="L38" i="47"/>
  <c r="N39" i="47"/>
  <c r="M39" i="47"/>
  <c r="L39" i="47"/>
  <c r="K39" i="47"/>
  <c r="L36" i="47"/>
  <c r="P36" i="47"/>
  <c r="O36" i="47"/>
  <c r="P39" i="47"/>
  <c r="O39" i="47"/>
  <c r="N36" i="47"/>
  <c r="K74" i="47" l="1"/>
  <c r="M70" i="47"/>
  <c r="P74" i="47"/>
  <c r="O76" i="47"/>
  <c r="M66" i="47"/>
  <c r="L74" i="47"/>
  <c r="M74" i="47"/>
  <c r="O70" i="47"/>
  <c r="N76" i="47"/>
  <c r="M77" i="47"/>
  <c r="N74" i="47"/>
  <c r="P70" i="47"/>
  <c r="K76" i="47"/>
  <c r="N77" i="47"/>
  <c r="L76" i="47"/>
  <c r="N70" i="47"/>
  <c r="F78" i="47"/>
  <c r="L77" i="47"/>
  <c r="M76" i="47"/>
  <c r="K77" i="47"/>
  <c r="I78" i="47"/>
  <c r="P76" i="47"/>
  <c r="N66" i="47"/>
  <c r="O74" i="47"/>
  <c r="G78" i="47"/>
  <c r="K70" i="47"/>
  <c r="L70" i="47"/>
  <c r="L66" i="47"/>
  <c r="O77" i="47"/>
  <c r="P77" i="47"/>
  <c r="P66" i="47"/>
  <c r="O66" i="47"/>
  <c r="H78" i="47"/>
  <c r="O40" i="47"/>
  <c r="L40" i="47"/>
  <c r="P40" i="47"/>
  <c r="K40" i="47"/>
  <c r="N40" i="47"/>
  <c r="M59" i="47"/>
  <c r="N59" i="47"/>
  <c r="K59" i="47"/>
  <c r="L59" i="47"/>
  <c r="M40" i="47"/>
  <c r="O59" i="47"/>
  <c r="P59" i="47"/>
  <c r="N78" i="47" l="1"/>
  <c r="L78" i="47"/>
  <c r="K78" i="47"/>
  <c r="O78" i="47"/>
  <c r="M78" i="47"/>
  <c r="P78" i="47"/>
  <c r="F19" i="47" l="1"/>
  <c r="G19" i="47"/>
  <c r="H19" i="47"/>
  <c r="I19" i="47"/>
  <c r="F20" i="47"/>
  <c r="E20" i="47"/>
  <c r="E19" i="47"/>
  <c r="P14" i="47"/>
  <c r="O14" i="47"/>
  <c r="N14" i="47"/>
  <c r="M14" i="47"/>
  <c r="L14" i="47"/>
  <c r="K14" i="47"/>
  <c r="I21" i="47" l="1"/>
  <c r="H21" i="47"/>
  <c r="G21" i="47"/>
  <c r="H20" i="47"/>
  <c r="G20" i="47"/>
  <c r="I20" i="47"/>
  <c r="F21" i="47"/>
  <c r="P15" i="47"/>
  <c r="N16" i="47"/>
  <c r="P16" i="47"/>
  <c r="O16" i="47"/>
  <c r="K16" i="47"/>
  <c r="L16" i="47"/>
  <c r="O15" i="47"/>
  <c r="M16" i="47"/>
  <c r="M15" i="47"/>
  <c r="L15" i="47"/>
  <c r="K15" i="47"/>
  <c r="N15" i="47"/>
  <c r="E83" i="47"/>
  <c r="O70" i="34"/>
  <c r="N70" i="34"/>
  <c r="M70" i="34"/>
  <c r="L70" i="34"/>
  <c r="K70" i="34"/>
  <c r="J70" i="34"/>
  <c r="O69" i="34"/>
  <c r="N69" i="34"/>
  <c r="M69" i="34"/>
  <c r="L69" i="34"/>
  <c r="K69" i="34"/>
  <c r="J69" i="34"/>
  <c r="O68" i="34"/>
  <c r="N68" i="34"/>
  <c r="M68" i="34"/>
  <c r="L68" i="34"/>
  <c r="K68" i="34"/>
  <c r="J68" i="34"/>
  <c r="O64" i="34"/>
  <c r="N64" i="34"/>
  <c r="M64" i="34"/>
  <c r="L64" i="34"/>
  <c r="K64" i="34"/>
  <c r="J64" i="34"/>
  <c r="O62" i="34"/>
  <c r="N62" i="34"/>
  <c r="M62" i="34"/>
  <c r="L62" i="34"/>
  <c r="K62" i="34"/>
  <c r="J62" i="34"/>
  <c r="O58" i="34"/>
  <c r="N58" i="34"/>
  <c r="M58" i="34"/>
  <c r="L58" i="34"/>
  <c r="K58" i="34"/>
  <c r="J58" i="34"/>
  <c r="O48" i="34"/>
  <c r="N48" i="34"/>
  <c r="M48" i="34"/>
  <c r="L48" i="34"/>
  <c r="K48" i="34"/>
  <c r="J48" i="34"/>
  <c r="O47" i="34"/>
  <c r="N47" i="34"/>
  <c r="M47" i="34"/>
  <c r="L47" i="34"/>
  <c r="K47" i="34"/>
  <c r="J47" i="34"/>
  <c r="O46" i="34"/>
  <c r="N46" i="34"/>
  <c r="M46" i="34"/>
  <c r="L46" i="34"/>
  <c r="K46" i="34"/>
  <c r="J46" i="34"/>
  <c r="O45" i="34"/>
  <c r="N45" i="34"/>
  <c r="M45" i="34"/>
  <c r="L45" i="34"/>
  <c r="K45" i="34"/>
  <c r="J45" i="34"/>
  <c r="O44" i="34"/>
  <c r="N44" i="34"/>
  <c r="M44" i="34"/>
  <c r="L44" i="34"/>
  <c r="K44" i="34"/>
  <c r="J44" i="34"/>
  <c r="O43" i="34"/>
  <c r="N43" i="34"/>
  <c r="M43" i="34"/>
  <c r="L43" i="34"/>
  <c r="K43" i="34"/>
  <c r="J43" i="34"/>
  <c r="O42" i="34"/>
  <c r="N42" i="34"/>
  <c r="M42" i="34"/>
  <c r="L42" i="34"/>
  <c r="K42" i="34"/>
  <c r="J42" i="34"/>
  <c r="O41" i="34"/>
  <c r="N41" i="34"/>
  <c r="M41" i="34"/>
  <c r="L41" i="34"/>
  <c r="K41" i="34"/>
  <c r="J41" i="34"/>
  <c r="O39" i="34"/>
  <c r="N39" i="34"/>
  <c r="M39" i="34"/>
  <c r="L39" i="34"/>
  <c r="K39" i="34"/>
  <c r="J39" i="34"/>
  <c r="O36" i="34"/>
  <c r="N36" i="34"/>
  <c r="M36" i="34"/>
  <c r="L36" i="34"/>
  <c r="K36" i="34"/>
  <c r="J36" i="34"/>
  <c r="O35" i="34"/>
  <c r="N35" i="34"/>
  <c r="M35" i="34"/>
  <c r="L35" i="34"/>
  <c r="K35" i="34"/>
  <c r="J35" i="34"/>
  <c r="O34" i="34"/>
  <c r="N34" i="34"/>
  <c r="M34" i="34"/>
  <c r="L34" i="34"/>
  <c r="K34" i="34"/>
  <c r="J34" i="34"/>
  <c r="O31" i="34"/>
  <c r="N31" i="34"/>
  <c r="M31" i="34"/>
  <c r="L31" i="34"/>
  <c r="K31" i="34"/>
  <c r="J31" i="34"/>
  <c r="O30" i="34"/>
  <c r="N30" i="34"/>
  <c r="M30" i="34"/>
  <c r="L30" i="34"/>
  <c r="K30" i="34"/>
  <c r="J30" i="34"/>
  <c r="O29" i="34"/>
  <c r="N29" i="34"/>
  <c r="M29" i="34"/>
  <c r="L29" i="34"/>
  <c r="K29" i="34"/>
  <c r="J29" i="34"/>
  <c r="O28" i="34"/>
  <c r="N28" i="34"/>
  <c r="M28" i="34"/>
  <c r="L28" i="34"/>
  <c r="K28" i="34"/>
  <c r="J28" i="34"/>
  <c r="O27" i="34"/>
  <c r="N27" i="34"/>
  <c r="M27" i="34"/>
  <c r="L27" i="34"/>
  <c r="K27" i="34"/>
  <c r="J27" i="34"/>
  <c r="O26" i="34"/>
  <c r="N26" i="34"/>
  <c r="M26" i="34"/>
  <c r="L26" i="34"/>
  <c r="K26" i="34"/>
  <c r="J26" i="34"/>
  <c r="O25" i="34"/>
  <c r="N25" i="34"/>
  <c r="M25" i="34"/>
  <c r="L25" i="34"/>
  <c r="K25" i="34"/>
  <c r="J25" i="34"/>
  <c r="O24" i="34"/>
  <c r="N24" i="34"/>
  <c r="M24" i="34"/>
  <c r="L24" i="34"/>
  <c r="K24" i="34"/>
  <c r="J24" i="34"/>
  <c r="O22" i="34"/>
  <c r="N22" i="34"/>
  <c r="M22" i="34"/>
  <c r="L22" i="34"/>
  <c r="K22" i="34"/>
  <c r="J22" i="34"/>
  <c r="O19" i="34"/>
  <c r="N19" i="34"/>
  <c r="M19" i="34"/>
  <c r="L19" i="34"/>
  <c r="K19" i="34"/>
  <c r="J19" i="34"/>
  <c r="O18" i="34"/>
  <c r="N18" i="34"/>
  <c r="M18" i="34"/>
  <c r="L18" i="34"/>
  <c r="K18" i="34"/>
  <c r="J18" i="34"/>
  <c r="O17" i="34"/>
  <c r="N17" i="34"/>
  <c r="M17" i="34"/>
  <c r="L17" i="34"/>
  <c r="K17" i="34"/>
  <c r="J17" i="34"/>
  <c r="O15" i="34"/>
  <c r="N15" i="34"/>
  <c r="M15" i="34"/>
  <c r="L15" i="34"/>
  <c r="K15" i="34"/>
  <c r="J15" i="34"/>
  <c r="O14" i="34"/>
  <c r="N14" i="34"/>
  <c r="M14" i="34"/>
  <c r="L14" i="34"/>
  <c r="K14" i="34"/>
  <c r="J14" i="34"/>
  <c r="O11" i="34"/>
  <c r="N11" i="34"/>
  <c r="M11" i="34"/>
  <c r="L11" i="34"/>
  <c r="K11" i="34"/>
  <c r="J11" i="34"/>
  <c r="O10" i="34"/>
  <c r="N10" i="34"/>
  <c r="M10" i="34"/>
  <c r="L10" i="34"/>
  <c r="K10" i="34"/>
  <c r="J10" i="34"/>
  <c r="O9" i="34"/>
  <c r="N9" i="34"/>
  <c r="M9" i="34"/>
  <c r="L9" i="34"/>
  <c r="K9" i="34"/>
  <c r="J9" i="34"/>
  <c r="O8" i="34"/>
  <c r="N8" i="34"/>
  <c r="M8" i="34"/>
  <c r="L8" i="34"/>
  <c r="K8" i="34"/>
  <c r="J8" i="34"/>
  <c r="O7" i="34"/>
  <c r="N7" i="34"/>
  <c r="M7" i="34"/>
  <c r="L7" i="34"/>
  <c r="K7" i="34"/>
  <c r="J7" i="34"/>
  <c r="O6" i="34"/>
  <c r="N6" i="34"/>
  <c r="M6" i="34"/>
  <c r="L6" i="34"/>
  <c r="K6" i="34"/>
  <c r="J6" i="34"/>
  <c r="O59" i="66"/>
  <c r="M59" i="66"/>
  <c r="K59" i="66"/>
  <c r="O58" i="66"/>
  <c r="M58" i="66"/>
  <c r="K58" i="66"/>
  <c r="O57" i="66"/>
  <c r="M57" i="66"/>
  <c r="K57" i="66"/>
  <c r="O56" i="66"/>
  <c r="M56" i="66"/>
  <c r="K56" i="66"/>
  <c r="O55" i="66"/>
  <c r="M55" i="66"/>
  <c r="K55" i="66"/>
  <c r="O54" i="66"/>
  <c r="M54" i="66"/>
  <c r="K54" i="66"/>
  <c r="O53" i="66"/>
  <c r="M53" i="66"/>
  <c r="K53" i="66"/>
  <c r="O52" i="66"/>
  <c r="M52" i="66"/>
  <c r="K52" i="66"/>
  <c r="O51" i="66"/>
  <c r="M51" i="66"/>
  <c r="K51" i="66"/>
  <c r="O50" i="66"/>
  <c r="M50" i="66"/>
  <c r="K50" i="66"/>
  <c r="O49" i="66"/>
  <c r="M49" i="66"/>
  <c r="K49" i="66"/>
  <c r="O48" i="66"/>
  <c r="M48" i="66"/>
  <c r="K48" i="66"/>
  <c r="O47" i="66"/>
  <c r="M47" i="66"/>
  <c r="K47" i="66"/>
  <c r="O46" i="66"/>
  <c r="M46" i="66"/>
  <c r="K46" i="66"/>
  <c r="O45" i="66"/>
  <c r="M45" i="66"/>
  <c r="K45" i="66"/>
  <c r="O44" i="66"/>
  <c r="M44" i="66"/>
  <c r="K44" i="66"/>
  <c r="O43" i="66"/>
  <c r="M43" i="66"/>
  <c r="K43" i="66"/>
  <c r="O42" i="66"/>
  <c r="M42" i="66"/>
  <c r="K42" i="66"/>
  <c r="O41" i="66"/>
  <c r="M41" i="66"/>
  <c r="K41" i="66"/>
  <c r="O40" i="66"/>
  <c r="M40" i="66"/>
  <c r="K40" i="66"/>
  <c r="O38" i="66"/>
  <c r="M38" i="66"/>
  <c r="K38" i="66"/>
  <c r="O34" i="66"/>
  <c r="M34" i="66"/>
  <c r="K34" i="66"/>
  <c r="O33" i="66"/>
  <c r="M33" i="66"/>
  <c r="K33" i="66"/>
  <c r="O32" i="66"/>
  <c r="M32" i="66"/>
  <c r="K32" i="66"/>
  <c r="O31" i="66"/>
  <c r="M31" i="66"/>
  <c r="K31" i="66"/>
  <c r="O30" i="66"/>
  <c r="M30" i="66"/>
  <c r="K30" i="66"/>
  <c r="O29" i="66"/>
  <c r="M29" i="66"/>
  <c r="K29" i="66"/>
  <c r="O28" i="66"/>
  <c r="M28" i="66"/>
  <c r="K28" i="66"/>
  <c r="O24" i="66"/>
  <c r="M24" i="66"/>
  <c r="K24" i="66"/>
  <c r="O23" i="66"/>
  <c r="M23" i="66"/>
  <c r="K23" i="66"/>
  <c r="O19" i="66"/>
  <c r="M19" i="66"/>
  <c r="K19" i="66"/>
  <c r="O18" i="66"/>
  <c r="M18" i="66"/>
  <c r="K18" i="66"/>
  <c r="O17" i="66"/>
  <c r="M17" i="66"/>
  <c r="K17" i="66"/>
  <c r="O16" i="66"/>
  <c r="M16" i="66"/>
  <c r="K16" i="66"/>
  <c r="O14" i="66"/>
  <c r="M14" i="66"/>
  <c r="K14" i="66"/>
  <c r="O13" i="66"/>
  <c r="M13" i="66"/>
  <c r="K13" i="66"/>
  <c r="O12" i="66"/>
  <c r="M12" i="66"/>
  <c r="K12" i="66"/>
  <c r="O11" i="66"/>
  <c r="M11" i="66"/>
  <c r="K11" i="66"/>
  <c r="O10" i="66"/>
  <c r="M10" i="66"/>
  <c r="K10" i="66"/>
  <c r="O9" i="66"/>
  <c r="M9" i="66"/>
  <c r="K9" i="66"/>
  <c r="O8" i="66"/>
  <c r="M8" i="66"/>
  <c r="K8" i="66"/>
  <c r="O7" i="66"/>
  <c r="M7" i="66"/>
  <c r="K7" i="66"/>
  <c r="P82" i="47"/>
  <c r="N82" i="47"/>
  <c r="L82" i="47"/>
  <c r="P22" i="47"/>
  <c r="N22" i="47"/>
  <c r="L22" i="47"/>
  <c r="P18" i="47"/>
  <c r="N18" i="47"/>
  <c r="L18" i="47"/>
  <c r="P12" i="47"/>
  <c r="N12" i="47"/>
  <c r="L12" i="47"/>
  <c r="P11" i="47"/>
  <c r="N11" i="47"/>
  <c r="L11" i="47"/>
  <c r="P10" i="47"/>
  <c r="N10" i="47"/>
  <c r="L10" i="47"/>
  <c r="P8" i="47"/>
  <c r="N8" i="47"/>
  <c r="L8" i="47"/>
  <c r="P7" i="47"/>
  <c r="N7" i="47"/>
  <c r="L7" i="47"/>
  <c r="P13" i="58"/>
  <c r="N13" i="58"/>
  <c r="L13" i="58"/>
  <c r="P11" i="58"/>
  <c r="N11" i="58"/>
  <c r="L11" i="58"/>
  <c r="P10" i="58"/>
  <c r="N10" i="58"/>
  <c r="L10" i="58"/>
  <c r="P9" i="58"/>
  <c r="N9" i="58"/>
  <c r="L9" i="58"/>
  <c r="P8" i="58"/>
  <c r="N8" i="58"/>
  <c r="L8" i="58"/>
  <c r="P7" i="58"/>
  <c r="N7" i="58"/>
  <c r="L7" i="58"/>
  <c r="P6" i="58"/>
  <c r="N6" i="58"/>
  <c r="L6" i="58"/>
  <c r="O40" i="45"/>
  <c r="M40" i="45"/>
  <c r="K40" i="45"/>
  <c r="O39" i="45"/>
  <c r="M39" i="45"/>
  <c r="K39" i="45"/>
  <c r="O38" i="45"/>
  <c r="M38" i="45"/>
  <c r="K38" i="45"/>
  <c r="O37" i="45"/>
  <c r="M37" i="45"/>
  <c r="K37" i="45"/>
  <c r="O36" i="45"/>
  <c r="M36" i="45"/>
  <c r="K36" i="45"/>
  <c r="O35" i="45"/>
  <c r="M35" i="45"/>
  <c r="K35" i="45"/>
  <c r="O34" i="45"/>
  <c r="M34" i="45"/>
  <c r="K34" i="45"/>
  <c r="O33" i="45"/>
  <c r="M33" i="45"/>
  <c r="K33" i="45"/>
  <c r="O32" i="45"/>
  <c r="M32" i="45"/>
  <c r="K32" i="45"/>
  <c r="O31" i="45"/>
  <c r="M31" i="45"/>
  <c r="K31" i="45"/>
  <c r="O21" i="45"/>
  <c r="O20" i="45"/>
  <c r="M20" i="45"/>
  <c r="K20" i="45"/>
  <c r="O19" i="45"/>
  <c r="O18" i="45"/>
  <c r="M18" i="45"/>
  <c r="K18" i="45"/>
  <c r="O17" i="45"/>
  <c r="O16" i="45"/>
  <c r="M16" i="45"/>
  <c r="K16" i="45"/>
  <c r="O15" i="45"/>
  <c r="M15" i="45"/>
  <c r="K15" i="45"/>
  <c r="O14" i="45"/>
  <c r="M14" i="45"/>
  <c r="K14" i="45"/>
  <c r="O13" i="45"/>
  <c r="M13" i="45"/>
  <c r="K13" i="45"/>
  <c r="O12" i="45"/>
  <c r="M12" i="45"/>
  <c r="K12" i="45"/>
  <c r="O11" i="45"/>
  <c r="M11" i="45"/>
  <c r="K11" i="45"/>
  <c r="O10" i="45"/>
  <c r="M10" i="45"/>
  <c r="K10" i="45"/>
  <c r="O9" i="45"/>
  <c r="M9" i="45"/>
  <c r="K9" i="45"/>
  <c r="O8" i="45"/>
  <c r="M8" i="45"/>
  <c r="K8" i="45"/>
  <c r="O7" i="45"/>
  <c r="M7" i="45"/>
  <c r="K7" i="45"/>
  <c r="O6" i="45"/>
  <c r="M6" i="45"/>
  <c r="K6" i="45"/>
  <c r="O5" i="45"/>
  <c r="M5" i="45"/>
  <c r="K5" i="45"/>
  <c r="O79" i="64"/>
  <c r="M79" i="64"/>
  <c r="K79" i="64"/>
  <c r="O78" i="64"/>
  <c r="M78" i="64"/>
  <c r="K78" i="64"/>
  <c r="O77" i="64"/>
  <c r="M77" i="64"/>
  <c r="K77" i="64"/>
  <c r="O76" i="64"/>
  <c r="M76" i="64"/>
  <c r="K76" i="64"/>
  <c r="O75" i="64"/>
  <c r="M75" i="64"/>
  <c r="K75" i="64"/>
  <c r="O74" i="64"/>
  <c r="M74" i="64"/>
  <c r="K74" i="64"/>
  <c r="O73" i="64"/>
  <c r="M73" i="64"/>
  <c r="K73" i="64"/>
  <c r="O72" i="64"/>
  <c r="M72" i="64"/>
  <c r="K72" i="64"/>
  <c r="O71" i="64"/>
  <c r="M71" i="64"/>
  <c r="K71" i="64"/>
  <c r="O70" i="64"/>
  <c r="M70" i="64"/>
  <c r="K70" i="64"/>
  <c r="O69" i="64"/>
  <c r="M69" i="64"/>
  <c r="K69" i="64"/>
  <c r="O68" i="64"/>
  <c r="M68" i="64"/>
  <c r="K68" i="64"/>
  <c r="O67" i="64"/>
  <c r="M67" i="64"/>
  <c r="K67" i="64"/>
  <c r="O66" i="64"/>
  <c r="M66" i="64"/>
  <c r="K66" i="64"/>
  <c r="O65" i="64"/>
  <c r="M65" i="64"/>
  <c r="K65" i="64"/>
  <c r="O64" i="64"/>
  <c r="M64" i="64"/>
  <c r="K64" i="64"/>
  <c r="O63" i="64"/>
  <c r="M63" i="64"/>
  <c r="K63" i="64"/>
  <c r="O62" i="64"/>
  <c r="M62" i="64"/>
  <c r="K62" i="64"/>
  <c r="O61" i="64"/>
  <c r="M61" i="64"/>
  <c r="K61" i="64"/>
  <c r="O60" i="64"/>
  <c r="M60" i="64"/>
  <c r="K60" i="64"/>
  <c r="O59" i="64"/>
  <c r="M59" i="64"/>
  <c r="K59" i="64"/>
  <c r="O58" i="64"/>
  <c r="M58" i="64"/>
  <c r="K58" i="64"/>
  <c r="O57" i="64"/>
  <c r="M57" i="64"/>
  <c r="K57" i="64"/>
  <c r="O56" i="64"/>
  <c r="M56" i="64"/>
  <c r="K56" i="64"/>
  <c r="O53" i="64"/>
  <c r="M53" i="64"/>
  <c r="K53" i="64"/>
  <c r="O52" i="64"/>
  <c r="M52" i="64"/>
  <c r="K52" i="64"/>
  <c r="O51" i="64"/>
  <c r="M51" i="64"/>
  <c r="K51" i="64"/>
  <c r="O50" i="64"/>
  <c r="M50" i="64"/>
  <c r="K50" i="64"/>
  <c r="O49" i="64"/>
  <c r="M49" i="64"/>
  <c r="K49" i="64"/>
  <c r="O48" i="64"/>
  <c r="M48" i="64"/>
  <c r="K48" i="64"/>
  <c r="O47" i="64"/>
  <c r="M47" i="64"/>
  <c r="K47" i="64"/>
  <c r="O46" i="64"/>
  <c r="M46" i="64"/>
  <c r="K46" i="64"/>
  <c r="O45" i="64"/>
  <c r="M45" i="64"/>
  <c r="K45" i="64"/>
  <c r="O44" i="64"/>
  <c r="M44" i="64"/>
  <c r="K44" i="64"/>
  <c r="O43" i="64"/>
  <c r="M43" i="64"/>
  <c r="K43" i="64"/>
  <c r="O42" i="64"/>
  <c r="M42" i="64"/>
  <c r="K42" i="64"/>
  <c r="O41" i="64"/>
  <c r="M41" i="64"/>
  <c r="K41" i="64"/>
  <c r="O40" i="64"/>
  <c r="M40" i="64"/>
  <c r="K40" i="64"/>
  <c r="O39" i="64"/>
  <c r="M39" i="64"/>
  <c r="K39" i="64"/>
  <c r="O38" i="64"/>
  <c r="M38" i="64"/>
  <c r="K38" i="64"/>
  <c r="O37" i="64"/>
  <c r="M37" i="64"/>
  <c r="K37" i="64"/>
  <c r="O36" i="64"/>
  <c r="M36" i="64"/>
  <c r="K36" i="64"/>
  <c r="O35" i="64"/>
  <c r="M35" i="64"/>
  <c r="K35" i="64"/>
  <c r="O34" i="64"/>
  <c r="M34" i="64"/>
  <c r="K34" i="64"/>
  <c r="O33" i="64"/>
  <c r="M33" i="64"/>
  <c r="K33" i="64"/>
  <c r="O32" i="64"/>
  <c r="M32" i="64"/>
  <c r="K32" i="64"/>
  <c r="O31" i="64"/>
  <c r="M31" i="64"/>
  <c r="K31" i="64"/>
  <c r="O30" i="64"/>
  <c r="M30" i="64"/>
  <c r="K30" i="64"/>
  <c r="O29" i="64"/>
  <c r="M29" i="64"/>
  <c r="K29" i="64"/>
  <c r="O28" i="64"/>
  <c r="M28" i="64"/>
  <c r="K28" i="64"/>
  <c r="O27" i="64"/>
  <c r="M27" i="64"/>
  <c r="K27" i="64"/>
  <c r="O26" i="64"/>
  <c r="M26" i="64"/>
  <c r="K26" i="64"/>
  <c r="O25" i="64"/>
  <c r="M25" i="64"/>
  <c r="K25" i="64"/>
  <c r="O24" i="64"/>
  <c r="M24" i="64"/>
  <c r="K24" i="64"/>
  <c r="O23" i="64"/>
  <c r="M23" i="64"/>
  <c r="K23" i="64"/>
  <c r="O22" i="64"/>
  <c r="M22" i="64"/>
  <c r="K22" i="64"/>
  <c r="O21" i="64"/>
  <c r="M21" i="64"/>
  <c r="K21" i="64"/>
  <c r="O20" i="64"/>
  <c r="M20" i="64"/>
  <c r="K20" i="64"/>
  <c r="O19" i="64"/>
  <c r="M19" i="64"/>
  <c r="K19" i="64"/>
  <c r="O18" i="64"/>
  <c r="M18" i="64"/>
  <c r="K18" i="64"/>
  <c r="O17" i="64"/>
  <c r="M17" i="64"/>
  <c r="K17" i="64"/>
  <c r="O16" i="64"/>
  <c r="M16" i="64"/>
  <c r="K16" i="64"/>
  <c r="O15" i="64"/>
  <c r="M15" i="64"/>
  <c r="K15" i="64"/>
  <c r="O14" i="64"/>
  <c r="M14" i="64"/>
  <c r="K14" i="64"/>
  <c r="O13" i="64"/>
  <c r="M13" i="64"/>
  <c r="K13" i="64"/>
  <c r="O12" i="64"/>
  <c r="M12" i="64"/>
  <c r="K12" i="64"/>
  <c r="O11" i="64"/>
  <c r="M11" i="64"/>
  <c r="K11" i="64"/>
  <c r="O10" i="64"/>
  <c r="M10" i="64"/>
  <c r="K10" i="64"/>
  <c r="O9" i="64"/>
  <c r="M9" i="64"/>
  <c r="K9" i="64"/>
  <c r="O8" i="64"/>
  <c r="M8" i="64"/>
  <c r="K8" i="64"/>
  <c r="O7" i="64"/>
  <c r="M7" i="64"/>
  <c r="K7" i="64"/>
  <c r="O6" i="64"/>
  <c r="M6" i="64"/>
  <c r="K6" i="64"/>
  <c r="D52" i="64"/>
  <c r="N53" i="64"/>
  <c r="O82" i="47"/>
  <c r="M82" i="47"/>
  <c r="K82" i="47"/>
  <c r="O22" i="47"/>
  <c r="M22" i="47"/>
  <c r="K22" i="47"/>
  <c r="O18" i="47"/>
  <c r="M18" i="47"/>
  <c r="K18" i="47"/>
  <c r="O12" i="47"/>
  <c r="M12" i="47"/>
  <c r="K12" i="47"/>
  <c r="O11" i="47"/>
  <c r="M11" i="47"/>
  <c r="K11" i="47"/>
  <c r="O10" i="47"/>
  <c r="M10" i="47"/>
  <c r="K10" i="47"/>
  <c r="O8" i="47"/>
  <c r="M8" i="47"/>
  <c r="K8" i="47"/>
  <c r="O7" i="47"/>
  <c r="M7" i="47"/>
  <c r="K7" i="47"/>
  <c r="O13" i="58"/>
  <c r="M13" i="58"/>
  <c r="K13" i="58"/>
  <c r="O11" i="58"/>
  <c r="M11" i="58"/>
  <c r="K11" i="58"/>
  <c r="O10" i="58"/>
  <c r="M10" i="58"/>
  <c r="K10" i="58"/>
  <c r="O9" i="58"/>
  <c r="M9" i="58"/>
  <c r="K9" i="58"/>
  <c r="O8" i="58"/>
  <c r="M8" i="58"/>
  <c r="K8" i="58"/>
  <c r="O7" i="58"/>
  <c r="M7" i="58"/>
  <c r="K7" i="58"/>
  <c r="O6" i="58"/>
  <c r="M6" i="58"/>
  <c r="K6" i="58"/>
  <c r="N59" i="66"/>
  <c r="L59" i="66"/>
  <c r="J59" i="66"/>
  <c r="N58" i="66"/>
  <c r="L58" i="66"/>
  <c r="J58" i="66"/>
  <c r="N57" i="66"/>
  <c r="L57" i="66"/>
  <c r="J57" i="66"/>
  <c r="N56" i="66"/>
  <c r="L56" i="66"/>
  <c r="J56" i="66"/>
  <c r="N55" i="66"/>
  <c r="L55" i="66"/>
  <c r="J55" i="66"/>
  <c r="N54" i="66"/>
  <c r="L54" i="66"/>
  <c r="J54" i="66"/>
  <c r="N53" i="66"/>
  <c r="L53" i="66"/>
  <c r="J53" i="66"/>
  <c r="N52" i="66"/>
  <c r="L52" i="66"/>
  <c r="J52" i="66"/>
  <c r="N51" i="66"/>
  <c r="L51" i="66"/>
  <c r="J51" i="66"/>
  <c r="N50" i="66"/>
  <c r="L50" i="66"/>
  <c r="J50" i="66"/>
  <c r="N49" i="66"/>
  <c r="L49" i="66"/>
  <c r="J49" i="66"/>
  <c r="N48" i="66"/>
  <c r="L48" i="66"/>
  <c r="J48" i="66"/>
  <c r="N47" i="66"/>
  <c r="L47" i="66"/>
  <c r="J47" i="66"/>
  <c r="N46" i="66"/>
  <c r="L46" i="66"/>
  <c r="J46" i="66"/>
  <c r="N45" i="66"/>
  <c r="L45" i="66"/>
  <c r="J45" i="66"/>
  <c r="N44" i="66"/>
  <c r="L44" i="66"/>
  <c r="J44" i="66"/>
  <c r="N43" i="66"/>
  <c r="L43" i="66"/>
  <c r="J43" i="66"/>
  <c r="N42" i="66"/>
  <c r="L42" i="66"/>
  <c r="J42" i="66"/>
  <c r="N41" i="66"/>
  <c r="L41" i="66"/>
  <c r="J41" i="66"/>
  <c r="N40" i="66"/>
  <c r="L40" i="66"/>
  <c r="J40" i="66"/>
  <c r="N38" i="66"/>
  <c r="L38" i="66"/>
  <c r="J38" i="66"/>
  <c r="N34" i="66"/>
  <c r="L34" i="66"/>
  <c r="J34" i="66"/>
  <c r="N33" i="66"/>
  <c r="L33" i="66"/>
  <c r="J33" i="66"/>
  <c r="N32" i="66"/>
  <c r="L32" i="66"/>
  <c r="J32" i="66"/>
  <c r="N31" i="66"/>
  <c r="L31" i="66"/>
  <c r="J31" i="66"/>
  <c r="N30" i="66"/>
  <c r="L30" i="66"/>
  <c r="J30" i="66"/>
  <c r="N29" i="66"/>
  <c r="L29" i="66"/>
  <c r="J29" i="66"/>
  <c r="N28" i="66"/>
  <c r="L28" i="66"/>
  <c r="J28" i="66"/>
  <c r="N24" i="66"/>
  <c r="L24" i="66"/>
  <c r="J24" i="66"/>
  <c r="N23" i="66"/>
  <c r="L23" i="66"/>
  <c r="J23" i="66"/>
  <c r="N19" i="66"/>
  <c r="L19" i="66"/>
  <c r="J19" i="66"/>
  <c r="N18" i="66"/>
  <c r="L18" i="66"/>
  <c r="J18" i="66"/>
  <c r="N17" i="66"/>
  <c r="L17" i="66"/>
  <c r="J17" i="66"/>
  <c r="N16" i="66"/>
  <c r="L16" i="66"/>
  <c r="J16" i="66"/>
  <c r="N14" i="66"/>
  <c r="L14" i="66"/>
  <c r="J14" i="66"/>
  <c r="N13" i="66"/>
  <c r="L13" i="66"/>
  <c r="J13" i="66"/>
  <c r="N12" i="66"/>
  <c r="L12" i="66"/>
  <c r="J12" i="66"/>
  <c r="N11" i="66"/>
  <c r="L11" i="66"/>
  <c r="J11" i="66"/>
  <c r="N10" i="66"/>
  <c r="L10" i="66"/>
  <c r="J10" i="66"/>
  <c r="N9" i="66"/>
  <c r="L9" i="66"/>
  <c r="J9" i="66"/>
  <c r="N8" i="66"/>
  <c r="L8" i="66"/>
  <c r="J8" i="66"/>
  <c r="N7" i="66"/>
  <c r="L7" i="66"/>
  <c r="J7" i="66"/>
  <c r="N40" i="45"/>
  <c r="L40" i="45"/>
  <c r="J40" i="45"/>
  <c r="N39" i="45"/>
  <c r="L39" i="45"/>
  <c r="J39" i="45"/>
  <c r="N38" i="45"/>
  <c r="L38" i="45"/>
  <c r="J38" i="45"/>
  <c r="N37" i="45"/>
  <c r="L37" i="45"/>
  <c r="J37" i="45"/>
  <c r="N36" i="45"/>
  <c r="L36" i="45"/>
  <c r="J36" i="45"/>
  <c r="N35" i="45"/>
  <c r="L35" i="45"/>
  <c r="J35" i="45"/>
  <c r="N34" i="45"/>
  <c r="L34" i="45"/>
  <c r="J34" i="45"/>
  <c r="N33" i="45"/>
  <c r="L33" i="45"/>
  <c r="J33" i="45"/>
  <c r="N32" i="45"/>
  <c r="L32" i="45"/>
  <c r="J32" i="45"/>
  <c r="N31" i="45"/>
  <c r="L31" i="45"/>
  <c r="J31" i="45"/>
  <c r="N21" i="45"/>
  <c r="N20" i="45"/>
  <c r="L20" i="45"/>
  <c r="J20" i="45"/>
  <c r="N19" i="45"/>
  <c r="N18" i="45"/>
  <c r="L18" i="45"/>
  <c r="J18" i="45"/>
  <c r="N17" i="45"/>
  <c r="N16" i="45"/>
  <c r="L16" i="45"/>
  <c r="J16" i="45"/>
  <c r="N15" i="45"/>
  <c r="L15" i="45"/>
  <c r="J15" i="45"/>
  <c r="N14" i="45"/>
  <c r="L14" i="45"/>
  <c r="J14" i="45"/>
  <c r="N13" i="45"/>
  <c r="L13" i="45"/>
  <c r="J13" i="45"/>
  <c r="N12" i="45"/>
  <c r="L12" i="45"/>
  <c r="J12" i="45"/>
  <c r="N11" i="45"/>
  <c r="L11" i="45"/>
  <c r="J11" i="45"/>
  <c r="N10" i="45"/>
  <c r="L10" i="45"/>
  <c r="J10" i="45"/>
  <c r="N9" i="45"/>
  <c r="L9" i="45"/>
  <c r="J9" i="45"/>
  <c r="N8" i="45"/>
  <c r="L8" i="45"/>
  <c r="J8" i="45"/>
  <c r="N7" i="45"/>
  <c r="L7" i="45"/>
  <c r="J7" i="45"/>
  <c r="N6" i="45"/>
  <c r="L6" i="45"/>
  <c r="J6" i="45"/>
  <c r="N5" i="45"/>
  <c r="L5" i="45"/>
  <c r="J5" i="45"/>
  <c r="N79" i="64"/>
  <c r="L79" i="64"/>
  <c r="J79" i="64"/>
  <c r="N78" i="64"/>
  <c r="L78" i="64"/>
  <c r="J78" i="64"/>
  <c r="N77" i="64"/>
  <c r="L77" i="64"/>
  <c r="J77" i="64"/>
  <c r="N76" i="64"/>
  <c r="L76" i="64"/>
  <c r="J76" i="64"/>
  <c r="N75" i="64"/>
  <c r="L75" i="64"/>
  <c r="J75" i="64"/>
  <c r="N74" i="64"/>
  <c r="L74" i="64"/>
  <c r="J74" i="64"/>
  <c r="N73" i="64"/>
  <c r="L73" i="64"/>
  <c r="J73" i="64"/>
  <c r="N72" i="64"/>
  <c r="L72" i="64"/>
  <c r="J72" i="64"/>
  <c r="N71" i="64"/>
  <c r="L71" i="64"/>
  <c r="J71" i="64"/>
  <c r="N70" i="64"/>
  <c r="L70" i="64"/>
  <c r="J70" i="64"/>
  <c r="N69" i="64"/>
  <c r="L69" i="64"/>
  <c r="J69" i="64"/>
  <c r="N68" i="64"/>
  <c r="L68" i="64"/>
  <c r="J68" i="64"/>
  <c r="N67" i="64"/>
  <c r="L67" i="64"/>
  <c r="J67" i="64"/>
  <c r="N66" i="64"/>
  <c r="L66" i="64"/>
  <c r="J66" i="64"/>
  <c r="N65" i="64"/>
  <c r="L65" i="64"/>
  <c r="J65" i="64"/>
  <c r="N64" i="64"/>
  <c r="L64" i="64"/>
  <c r="J64" i="64"/>
  <c r="N63" i="64"/>
  <c r="L63" i="64"/>
  <c r="J63" i="64"/>
  <c r="N62" i="64"/>
  <c r="L62" i="64"/>
  <c r="J62" i="64"/>
  <c r="N61" i="64"/>
  <c r="L61" i="64"/>
  <c r="J61" i="64"/>
  <c r="N60" i="64"/>
  <c r="L60" i="64"/>
  <c r="J60" i="64"/>
  <c r="N59" i="64"/>
  <c r="L59" i="64"/>
  <c r="J59" i="64"/>
  <c r="N58" i="64"/>
  <c r="L58" i="64"/>
  <c r="J58" i="64"/>
  <c r="N57" i="64"/>
  <c r="L57" i="64"/>
  <c r="J57" i="64"/>
  <c r="N56" i="64"/>
  <c r="L56" i="64"/>
  <c r="J56" i="64"/>
  <c r="H53" i="64"/>
  <c r="G53" i="64"/>
  <c r="F53" i="64"/>
  <c r="E53" i="64"/>
  <c r="D53" i="64"/>
  <c r="J53" i="64" s="1"/>
  <c r="N52" i="64"/>
  <c r="J52" i="64"/>
  <c r="N51" i="64"/>
  <c r="L51" i="64"/>
  <c r="J51" i="64"/>
  <c r="N50" i="64"/>
  <c r="L50" i="64"/>
  <c r="J50" i="64"/>
  <c r="N49" i="64"/>
  <c r="L49" i="64"/>
  <c r="J49" i="64"/>
  <c r="N48" i="64"/>
  <c r="L48" i="64"/>
  <c r="J48" i="64"/>
  <c r="N47" i="64"/>
  <c r="L47" i="64"/>
  <c r="J47" i="64"/>
  <c r="N46" i="64"/>
  <c r="L46" i="64"/>
  <c r="J46" i="64"/>
  <c r="N45" i="64"/>
  <c r="L45" i="64"/>
  <c r="J45" i="64"/>
  <c r="N44" i="64"/>
  <c r="L44" i="64"/>
  <c r="J44" i="64"/>
  <c r="N43" i="64"/>
  <c r="L43" i="64"/>
  <c r="J43" i="64"/>
  <c r="N42" i="64"/>
  <c r="L42" i="64"/>
  <c r="J42" i="64"/>
  <c r="N41" i="64"/>
  <c r="L41" i="64"/>
  <c r="J41" i="64"/>
  <c r="N40" i="64"/>
  <c r="L40" i="64"/>
  <c r="J40" i="64"/>
  <c r="N39" i="64"/>
  <c r="L39" i="64"/>
  <c r="J39" i="64"/>
  <c r="N38" i="64"/>
  <c r="L38" i="64"/>
  <c r="J38" i="64"/>
  <c r="N37" i="64"/>
  <c r="L37" i="64"/>
  <c r="J37" i="64"/>
  <c r="N36" i="64"/>
  <c r="L36" i="64"/>
  <c r="J36" i="64"/>
  <c r="N35" i="64"/>
  <c r="L35" i="64"/>
  <c r="J35" i="64"/>
  <c r="N34" i="64"/>
  <c r="L34" i="64"/>
  <c r="J34" i="64"/>
  <c r="N33" i="64"/>
  <c r="L33" i="64"/>
  <c r="J33" i="64"/>
  <c r="N32" i="64"/>
  <c r="L32" i="64"/>
  <c r="J32" i="64"/>
  <c r="N31" i="64"/>
  <c r="L31" i="64"/>
  <c r="J31" i="64"/>
  <c r="N30" i="64"/>
  <c r="L30" i="64"/>
  <c r="J30" i="64"/>
  <c r="N29" i="64"/>
  <c r="L29" i="64"/>
  <c r="J29" i="64"/>
  <c r="N28" i="64"/>
  <c r="L28" i="64"/>
  <c r="J28" i="64"/>
  <c r="N27" i="64"/>
  <c r="L27" i="64"/>
  <c r="J27" i="64"/>
  <c r="N26" i="64"/>
  <c r="L26" i="64"/>
  <c r="J26" i="64"/>
  <c r="N25" i="64"/>
  <c r="L25" i="64"/>
  <c r="J25" i="64"/>
  <c r="N24" i="64"/>
  <c r="L24" i="64"/>
  <c r="J24" i="64"/>
  <c r="N23" i="64"/>
  <c r="L23" i="64"/>
  <c r="J23" i="64"/>
  <c r="N22" i="64"/>
  <c r="L22" i="64"/>
  <c r="J22" i="64"/>
  <c r="N21" i="64"/>
  <c r="L21" i="64"/>
  <c r="J21" i="64"/>
  <c r="N20" i="64"/>
  <c r="L20" i="64"/>
  <c r="J20" i="64"/>
  <c r="N19" i="64"/>
  <c r="L19" i="64"/>
  <c r="J19" i="64"/>
  <c r="N18" i="64"/>
  <c r="L18" i="64"/>
  <c r="J18" i="64"/>
  <c r="N17" i="64"/>
  <c r="L17" i="64"/>
  <c r="J17" i="64"/>
  <c r="N16" i="64"/>
  <c r="L16" i="64"/>
  <c r="J16" i="64"/>
  <c r="N15" i="64"/>
  <c r="L15" i="64"/>
  <c r="J15" i="64"/>
  <c r="N14" i="64"/>
  <c r="L14" i="64"/>
  <c r="J14" i="64"/>
  <c r="N13" i="64"/>
  <c r="L13" i="64"/>
  <c r="J13" i="64"/>
  <c r="N12" i="64"/>
  <c r="L12" i="64"/>
  <c r="J12" i="64"/>
  <c r="N11" i="64"/>
  <c r="L11" i="64"/>
  <c r="J11" i="64"/>
  <c r="N10" i="64"/>
  <c r="L10" i="64"/>
  <c r="J10" i="64"/>
  <c r="N9" i="64"/>
  <c r="L9" i="64"/>
  <c r="J9" i="64"/>
  <c r="N8" i="64"/>
  <c r="L8" i="64"/>
  <c r="J8" i="64"/>
  <c r="N7" i="64"/>
  <c r="L7" i="64"/>
  <c r="J7" i="64"/>
  <c r="N6" i="64"/>
  <c r="L6" i="64"/>
  <c r="J6" i="64"/>
  <c r="E52" i="64"/>
  <c r="F52" i="64"/>
  <c r="G52" i="64"/>
  <c r="H52" i="64"/>
  <c r="F83" i="47"/>
  <c r="F84" i="47" s="1"/>
  <c r="F85" i="47" s="1"/>
  <c r="E84" i="47" l="1"/>
  <c r="E85" i="47" s="1"/>
  <c r="P17" i="47"/>
  <c r="L17" i="47"/>
  <c r="O17" i="47"/>
  <c r="M17" i="47"/>
  <c r="N17" i="47"/>
  <c r="K17" i="47"/>
  <c r="K83" i="47"/>
  <c r="L83" i="47"/>
  <c r="L52" i="64"/>
  <c r="L53" i="64"/>
  <c r="D57" i="34"/>
  <c r="E57" i="34"/>
  <c r="E59" i="34" s="1"/>
  <c r="F57" i="34"/>
  <c r="F59" i="34" s="1"/>
  <c r="F60" i="34" s="1"/>
  <c r="G57" i="34"/>
  <c r="H57" i="34"/>
  <c r="D63" i="34"/>
  <c r="E63" i="34"/>
  <c r="E65" i="34" s="1"/>
  <c r="E66" i="34" s="1"/>
  <c r="F63" i="34"/>
  <c r="F65" i="34" s="1"/>
  <c r="G63" i="34"/>
  <c r="H63" i="34"/>
  <c r="H65" i="34" s="1"/>
  <c r="D71" i="34"/>
  <c r="E71" i="34"/>
  <c r="E72" i="34" s="1"/>
  <c r="F71" i="34"/>
  <c r="F72" i="34" s="1"/>
  <c r="G71" i="34"/>
  <c r="H71" i="34"/>
  <c r="H72" i="34" s="1"/>
  <c r="M63" i="34" l="1"/>
  <c r="L63" i="34"/>
  <c r="K63" i="34"/>
  <c r="J63" i="34"/>
  <c r="O71" i="34"/>
  <c r="N71" i="34"/>
  <c r="G59" i="34"/>
  <c r="O57" i="34"/>
  <c r="N57" i="34"/>
  <c r="D59" i="34"/>
  <c r="M57" i="34"/>
  <c r="L57" i="34"/>
  <c r="K57" i="34"/>
  <c r="J57" i="34"/>
  <c r="O63" i="34"/>
  <c r="N63" i="34"/>
  <c r="D72" i="34"/>
  <c r="M71" i="34"/>
  <c r="L71" i="34"/>
  <c r="K71" i="34"/>
  <c r="J71" i="34"/>
  <c r="H59" i="34"/>
  <c r="H60" i="34" s="1"/>
  <c r="D65" i="34"/>
  <c r="G65" i="34"/>
  <c r="F66" i="34"/>
  <c r="E60" i="34"/>
  <c r="E74" i="34" s="1"/>
  <c r="H66" i="34"/>
  <c r="G72" i="34"/>
  <c r="D60" i="34"/>
  <c r="O65" i="34" l="1"/>
  <c r="N65" i="34"/>
  <c r="D66" i="34"/>
  <c r="K65" i="34"/>
  <c r="J65" i="34"/>
  <c r="M65" i="34"/>
  <c r="L65" i="34"/>
  <c r="O72" i="34"/>
  <c r="N72" i="34"/>
  <c r="G60" i="34"/>
  <c r="O59" i="34"/>
  <c r="N59" i="34"/>
  <c r="K60" i="34"/>
  <c r="J60" i="34"/>
  <c r="M60" i="34"/>
  <c r="L60" i="34"/>
  <c r="M59" i="34"/>
  <c r="L59" i="34"/>
  <c r="K59" i="34"/>
  <c r="J59" i="34"/>
  <c r="M72" i="34"/>
  <c r="L72" i="34"/>
  <c r="K72" i="34"/>
  <c r="J72" i="34"/>
  <c r="H74" i="34"/>
  <c r="G66" i="34"/>
  <c r="D74" i="34"/>
  <c r="F74" i="34"/>
  <c r="M66" i="34" l="1"/>
  <c r="L66" i="34"/>
  <c r="K66" i="34"/>
  <c r="J66" i="34"/>
  <c r="O66" i="34"/>
  <c r="N66" i="34"/>
  <c r="O60" i="34"/>
  <c r="N60" i="34"/>
  <c r="M74" i="34"/>
  <c r="L74" i="34"/>
  <c r="K74" i="34"/>
  <c r="J74" i="34"/>
  <c r="G74" i="34"/>
  <c r="O74" i="34" l="1"/>
  <c r="N74" i="34"/>
  <c r="B78" i="64"/>
  <c r="B77" i="64"/>
  <c r="B76" i="64"/>
  <c r="B75" i="64"/>
  <c r="B74" i="64"/>
  <c r="B73" i="64"/>
  <c r="B72" i="64"/>
  <c r="B71" i="64"/>
  <c r="B70" i="64"/>
  <c r="B69" i="64"/>
  <c r="B68" i="64"/>
  <c r="B67" i="64"/>
  <c r="B66" i="64"/>
  <c r="B65" i="64"/>
  <c r="B64" i="64"/>
  <c r="B63" i="64"/>
  <c r="B62" i="64"/>
  <c r="B61" i="64"/>
  <c r="B60" i="64"/>
  <c r="B59" i="64"/>
  <c r="B58" i="64"/>
  <c r="B57" i="64"/>
  <c r="H79" i="64" l="1"/>
  <c r="I17" i="58"/>
  <c r="H17" i="58"/>
  <c r="G17" i="58"/>
  <c r="O17" i="58" l="1"/>
  <c r="P17" i="58"/>
  <c r="D17" i="45"/>
  <c r="H11" i="45"/>
  <c r="G11" i="45"/>
  <c r="E11" i="45"/>
  <c r="F11" i="45"/>
  <c r="D11" i="45"/>
  <c r="H17" i="45"/>
  <c r="E17" i="45"/>
  <c r="F17" i="45"/>
  <c r="G17" i="45"/>
  <c r="F17" i="58"/>
  <c r="F16" i="58"/>
  <c r="G16" i="58"/>
  <c r="H16" i="58"/>
  <c r="I16" i="58"/>
  <c r="F79" i="64"/>
  <c r="G79" i="64"/>
  <c r="E79" i="64"/>
  <c r="G46" i="64"/>
  <c r="F46" i="64"/>
  <c r="H46" i="64"/>
  <c r="H37" i="34"/>
  <c r="H49" i="34"/>
  <c r="I15" i="58" s="1"/>
  <c r="H20" i="34"/>
  <c r="H16" i="34"/>
  <c r="H32" i="34"/>
  <c r="H12" i="34"/>
  <c r="H13" i="34" s="1"/>
  <c r="H33" i="45"/>
  <c r="H39" i="45"/>
  <c r="H7" i="45"/>
  <c r="E17" i="58"/>
  <c r="E16" i="58"/>
  <c r="I12" i="58"/>
  <c r="D49" i="34"/>
  <c r="N17" i="58" l="1"/>
  <c r="K17" i="58"/>
  <c r="L17" i="58"/>
  <c r="M17" i="58"/>
  <c r="P16" i="58"/>
  <c r="O16" i="58"/>
  <c r="E15" i="58"/>
  <c r="M16" i="58"/>
  <c r="K16" i="58"/>
  <c r="N16" i="58"/>
  <c r="L16" i="58"/>
  <c r="L17" i="45"/>
  <c r="M17" i="45"/>
  <c r="K17" i="45"/>
  <c r="J17" i="45"/>
  <c r="I14" i="58"/>
  <c r="I18" i="58" s="1"/>
  <c r="H24" i="45"/>
  <c r="G36" i="64"/>
  <c r="H36" i="64"/>
  <c r="F36" i="64"/>
  <c r="H38" i="34"/>
  <c r="H50" i="34" s="1"/>
  <c r="H21" i="34"/>
  <c r="I88" i="47" s="1"/>
  <c r="H40" i="45"/>
  <c r="I33" i="58"/>
  <c r="I89" i="47" l="1"/>
  <c r="I90" i="47" s="1"/>
  <c r="H27" i="45"/>
  <c r="H18" i="45"/>
  <c r="H26" i="45" s="1"/>
  <c r="H52" i="34"/>
  <c r="H53" i="34"/>
  <c r="D33" i="45"/>
  <c r="E33" i="45"/>
  <c r="G33" i="45"/>
  <c r="F33" i="45"/>
  <c r="D39" i="45"/>
  <c r="E39" i="45"/>
  <c r="G39" i="45"/>
  <c r="F39" i="45"/>
  <c r="E49" i="34"/>
  <c r="G49" i="34"/>
  <c r="F49" i="34"/>
  <c r="P20" i="47" l="1"/>
  <c r="O20" i="47"/>
  <c r="L19" i="47"/>
  <c r="M19" i="47"/>
  <c r="K19" i="47"/>
  <c r="N19" i="47"/>
  <c r="M20" i="47"/>
  <c r="K20" i="47"/>
  <c r="N20" i="47"/>
  <c r="L20" i="47"/>
  <c r="O19" i="47"/>
  <c r="P19" i="47"/>
  <c r="H15" i="58"/>
  <c r="O49" i="34"/>
  <c r="N49" i="34"/>
  <c r="F15" i="58"/>
  <c r="K49" i="34"/>
  <c r="J49" i="34"/>
  <c r="G15" i="58"/>
  <c r="L49" i="34"/>
  <c r="M49" i="34"/>
  <c r="F40" i="45"/>
  <c r="F18" i="45" s="1"/>
  <c r="G40" i="45"/>
  <c r="G18" i="45" s="1"/>
  <c r="E40" i="45"/>
  <c r="D40" i="45"/>
  <c r="O21" i="47" l="1"/>
  <c r="P21" i="47"/>
  <c r="K15" i="58"/>
  <c r="L15" i="58"/>
  <c r="N15" i="58"/>
  <c r="M15" i="58"/>
  <c r="O15" i="58"/>
  <c r="P15" i="58"/>
  <c r="D18" i="45"/>
  <c r="D19" i="45" s="1"/>
  <c r="D21" i="45" l="1"/>
  <c r="M19" i="45"/>
  <c r="L19" i="45"/>
  <c r="G24" i="58"/>
  <c r="J24" i="58" s="1"/>
  <c r="G25" i="58"/>
  <c r="J25" i="58" s="1"/>
  <c r="G26" i="58"/>
  <c r="J26" i="58" s="1"/>
  <c r="G27" i="58"/>
  <c r="J27" i="58" s="1"/>
  <c r="G28" i="58"/>
  <c r="J28" i="58" s="1"/>
  <c r="G29" i="58"/>
  <c r="J29" i="58" s="1"/>
  <c r="G30" i="58"/>
  <c r="J30" i="58" s="1"/>
  <c r="G31" i="58"/>
  <c r="J31" i="58" s="1"/>
  <c r="G32" i="58"/>
  <c r="G23" i="58"/>
  <c r="J23" i="58" s="1"/>
  <c r="L21" i="45" l="1"/>
  <c r="M21" i="45"/>
  <c r="J32" i="58"/>
  <c r="R32" i="58" s="1"/>
  <c r="N29" i="58"/>
  <c r="Q29" i="58" s="1"/>
  <c r="R29" i="58"/>
  <c r="N31" i="58"/>
  <c r="Q31" i="58" s="1"/>
  <c r="R31" i="58"/>
  <c r="N28" i="58"/>
  <c r="Q28" i="58" s="1"/>
  <c r="R28" i="58"/>
  <c r="N27" i="58"/>
  <c r="Q27" i="58" s="1"/>
  <c r="R27" i="58"/>
  <c r="N30" i="58"/>
  <c r="Q30" i="58" s="1"/>
  <c r="R30" i="58"/>
  <c r="N26" i="58"/>
  <c r="Q26" i="58" s="1"/>
  <c r="R26" i="58"/>
  <c r="N23" i="58"/>
  <c r="Q23" i="58" s="1"/>
  <c r="R23" i="58"/>
  <c r="N25" i="58"/>
  <c r="Q25" i="58" s="1"/>
  <c r="R25" i="58"/>
  <c r="N24" i="58"/>
  <c r="Q24" i="58" s="1"/>
  <c r="R24" i="58"/>
  <c r="H12" i="58"/>
  <c r="H33" i="58"/>
  <c r="G33" i="58"/>
  <c r="G12" i="58"/>
  <c r="F24" i="45" s="1"/>
  <c r="F26" i="45" s="1"/>
  <c r="O12" i="58" l="1"/>
  <c r="P12" i="58"/>
  <c r="G24" i="45"/>
  <c r="F27" i="45"/>
  <c r="N32" i="58"/>
  <c r="Q32" i="58" s="1"/>
  <c r="H14" i="58"/>
  <c r="J33" i="58"/>
  <c r="G14" i="58"/>
  <c r="G18" i="58" s="1"/>
  <c r="P14" i="58" l="1"/>
  <c r="O14" i="58"/>
  <c r="G26" i="45"/>
  <c r="O24" i="45"/>
  <c r="N24" i="45"/>
  <c r="G27" i="45"/>
  <c r="H18" i="58"/>
  <c r="N33" i="58"/>
  <c r="E12" i="58"/>
  <c r="F12" i="58"/>
  <c r="E24" i="45" s="1"/>
  <c r="E25" i="45" s="1"/>
  <c r="B40" i="64"/>
  <c r="B41" i="64"/>
  <c r="B42" i="64"/>
  <c r="B43" i="64"/>
  <c r="B44" i="64"/>
  <c r="B45" i="64"/>
  <c r="B24" i="64"/>
  <c r="B23" i="64"/>
  <c r="B21" i="64"/>
  <c r="B19" i="64"/>
  <c r="B18" i="64"/>
  <c r="B17" i="64"/>
  <c r="E21" i="47"/>
  <c r="L12" i="58" l="1"/>
  <c r="M12" i="58"/>
  <c r="N12" i="58"/>
  <c r="K12" i="58"/>
  <c r="N21" i="47"/>
  <c r="M21" i="47"/>
  <c r="L21" i="47"/>
  <c r="K21" i="47"/>
  <c r="M13" i="47"/>
  <c r="K13" i="47"/>
  <c r="N13" i="47"/>
  <c r="L13" i="47"/>
  <c r="O13" i="47"/>
  <c r="P13" i="47"/>
  <c r="N9" i="47"/>
  <c r="L9" i="47"/>
  <c r="M9" i="47"/>
  <c r="K9" i="47"/>
  <c r="P9" i="47"/>
  <c r="O9" i="47"/>
  <c r="O27" i="45"/>
  <c r="N27" i="45"/>
  <c r="O26" i="45"/>
  <c r="N26" i="45"/>
  <c r="O18" i="58"/>
  <c r="P18" i="58"/>
  <c r="F14" i="58"/>
  <c r="F18" i="58" s="1"/>
  <c r="E27" i="45"/>
  <c r="E14" i="58"/>
  <c r="D24" i="45"/>
  <c r="D79" i="64"/>
  <c r="N14" i="58" l="1"/>
  <c r="L14" i="58"/>
  <c r="K14" i="58"/>
  <c r="M14" i="58"/>
  <c r="J24" i="45"/>
  <c r="L24" i="45"/>
  <c r="M24" i="45"/>
  <c r="K24" i="45"/>
  <c r="E18" i="58"/>
  <c r="D27" i="45"/>
  <c r="D26" i="45"/>
  <c r="K84" i="47" l="1"/>
  <c r="L84" i="47"/>
  <c r="L27" i="45"/>
  <c r="J27" i="45"/>
  <c r="M27" i="45"/>
  <c r="K27" i="45"/>
  <c r="M26" i="45"/>
  <c r="L26" i="45"/>
  <c r="M18" i="58"/>
  <c r="N18" i="58"/>
  <c r="K18" i="58"/>
  <c r="L18" i="58"/>
  <c r="B7" i="64"/>
  <c r="D36" i="64" l="1"/>
  <c r="E36" i="64"/>
  <c r="E46" i="64"/>
  <c r="D46" i="64"/>
  <c r="E37" i="34" l="1"/>
  <c r="G37" i="34"/>
  <c r="F37" i="34"/>
  <c r="E32" i="34"/>
  <c r="G32" i="34"/>
  <c r="F32" i="34"/>
  <c r="E16" i="34"/>
  <c r="G16" i="34"/>
  <c r="F16" i="34"/>
  <c r="D16" i="34"/>
  <c r="D7" i="45"/>
  <c r="O16" i="34" l="1"/>
  <c r="N16" i="34"/>
  <c r="O37" i="34"/>
  <c r="N37" i="34"/>
  <c r="O32" i="34"/>
  <c r="N32" i="34"/>
  <c r="M16" i="34"/>
  <c r="L16" i="34"/>
  <c r="K16" i="34"/>
  <c r="J16" i="34"/>
  <c r="G38" i="34"/>
  <c r="E38" i="34"/>
  <c r="E50" i="34" s="1"/>
  <c r="F38" i="34"/>
  <c r="O38" i="34" l="1"/>
  <c r="N38" i="34"/>
  <c r="F20" i="34"/>
  <c r="F50" i="34" l="1"/>
  <c r="E18" i="45" l="1"/>
  <c r="E26" i="45" l="1"/>
  <c r="K26" i="45" l="1"/>
  <c r="J26" i="45"/>
  <c r="F7" i="45"/>
  <c r="E7" i="45" l="1"/>
  <c r="G7" i="45"/>
  <c r="D12" i="34"/>
  <c r="E12" i="34"/>
  <c r="E13" i="34" s="1"/>
  <c r="G12" i="34"/>
  <c r="F12" i="34"/>
  <c r="F13" i="34" s="1"/>
  <c r="D20" i="34"/>
  <c r="E20" i="34"/>
  <c r="G20" i="34"/>
  <c r="D32" i="34"/>
  <c r="D37" i="34"/>
  <c r="G50" i="34"/>
  <c r="M20" i="34" l="1"/>
  <c r="L20" i="34"/>
  <c r="K20" i="34"/>
  <c r="J20" i="34"/>
  <c r="G13" i="34"/>
  <c r="O12" i="34"/>
  <c r="N12" i="34"/>
  <c r="O50" i="34"/>
  <c r="N50" i="34"/>
  <c r="K37" i="34"/>
  <c r="J37" i="34"/>
  <c r="M37" i="34"/>
  <c r="L37" i="34"/>
  <c r="D13" i="34"/>
  <c r="M12" i="34"/>
  <c r="L12" i="34"/>
  <c r="K12" i="34"/>
  <c r="J12" i="34"/>
  <c r="K32" i="34"/>
  <c r="J32" i="34"/>
  <c r="M32" i="34"/>
  <c r="L32" i="34"/>
  <c r="O20" i="34"/>
  <c r="N20" i="34"/>
  <c r="F21" i="34"/>
  <c r="E21" i="34"/>
  <c r="F88" i="47" s="1"/>
  <c r="D21" i="34"/>
  <c r="G21" i="34"/>
  <c r="D38" i="34"/>
  <c r="D50" i="34" s="1"/>
  <c r="D52" i="34" l="1"/>
  <c r="F89" i="47"/>
  <c r="F90" i="47" s="1"/>
  <c r="M13" i="34"/>
  <c r="L13" i="34"/>
  <c r="K13" i="34"/>
  <c r="J13" i="34"/>
  <c r="M38" i="34"/>
  <c r="L38" i="34"/>
  <c r="K38" i="34"/>
  <c r="J38" i="34"/>
  <c r="O13" i="34"/>
  <c r="N13" i="34"/>
  <c r="H88" i="47"/>
  <c r="O21" i="34"/>
  <c r="N21" i="34"/>
  <c r="M21" i="34"/>
  <c r="L21" i="34"/>
  <c r="K21" i="34"/>
  <c r="E88" i="47"/>
  <c r="J21" i="34"/>
  <c r="G88" i="47"/>
  <c r="F52" i="34"/>
  <c r="F53" i="34"/>
  <c r="E53" i="34"/>
  <c r="E52" i="34"/>
  <c r="G52" i="34"/>
  <c r="G53" i="34"/>
  <c r="G89" i="47" l="1"/>
  <c r="G90" i="47" s="1"/>
  <c r="E89" i="47"/>
  <c r="E90" i="47" s="1"/>
  <c r="H89" i="47"/>
  <c r="H90" i="47" s="1"/>
  <c r="O52" i="34"/>
  <c r="N52" i="34"/>
  <c r="K52" i="34"/>
  <c r="J52" i="34"/>
  <c r="L52" i="34"/>
  <c r="M52" i="34"/>
  <c r="K50" i="34"/>
  <c r="J50" i="34"/>
  <c r="M50" i="34"/>
  <c r="L50" i="34"/>
  <c r="O88" i="47"/>
  <c r="P88" i="47"/>
  <c r="N88" i="47"/>
  <c r="M88" i="47"/>
  <c r="L88" i="47"/>
  <c r="K88" i="47"/>
  <c r="D53" i="34"/>
  <c r="P89" i="47" l="1"/>
  <c r="O89" i="47"/>
  <c r="N89" i="47"/>
  <c r="M89" i="47"/>
  <c r="L89" i="47"/>
  <c r="K89" i="47"/>
  <c r="M33" i="58"/>
  <c r="O33" i="58" l="1"/>
  <c r="Q33" i="58" s="1"/>
  <c r="L33" i="58"/>
  <c r="P33" i="58"/>
  <c r="R33" i="58" s="1"/>
  <c r="D25" i="45"/>
  <c r="D30" i="64" l="1"/>
  <c r="E34" i="58"/>
  <c r="D47" i="64" l="1"/>
  <c r="D28" i="45"/>
  <c r="D54" i="64" l="1"/>
  <c r="F25" i="45"/>
  <c r="H30" i="64"/>
  <c r="H47" i="64" s="1"/>
  <c r="E30" i="64"/>
  <c r="H25" i="45"/>
  <c r="E19" i="45"/>
  <c r="F19" i="45"/>
  <c r="G30" i="64"/>
  <c r="G25" i="45"/>
  <c r="G19" i="45"/>
  <c r="G21" i="45" s="1"/>
  <c r="F30" i="64"/>
  <c r="H19" i="45"/>
  <c r="H21" i="45" s="1"/>
  <c r="H28" i="45" s="1"/>
  <c r="M25" i="45" l="1"/>
  <c r="L25" i="45"/>
  <c r="O25" i="45"/>
  <c r="N25" i="45"/>
  <c r="J19" i="45"/>
  <c r="K19" i="45"/>
  <c r="K25" i="45"/>
  <c r="J25" i="45"/>
  <c r="E21" i="45"/>
  <c r="H54" i="64"/>
  <c r="G28" i="45"/>
  <c r="G47" i="64"/>
  <c r="E47" i="64"/>
  <c r="F47" i="64"/>
  <c r="F21" i="45"/>
  <c r="O28" i="45" l="1"/>
  <c r="N28" i="45"/>
  <c r="K21" i="45"/>
  <c r="J21" i="45"/>
  <c r="E28" i="45"/>
  <c r="G54" i="64"/>
  <c r="F54" i="64"/>
  <c r="E54" i="64"/>
  <c r="F28" i="45"/>
  <c r="M28" i="45" l="1"/>
  <c r="L28" i="45"/>
  <c r="K28" i="45"/>
  <c r="J28" i="45"/>
  <c r="D12" i="45"/>
  <c r="E35" i="58" l="1"/>
  <c r="G12" i="45"/>
  <c r="H83" i="47" s="1"/>
  <c r="H84" i="47" s="1"/>
  <c r="H85" i="47" s="1"/>
  <c r="F12" i="45"/>
  <c r="G83" i="47" s="1"/>
  <c r="G84" i="47" s="1"/>
  <c r="G85" i="47" s="1"/>
  <c r="E12" i="45"/>
  <c r="H12" i="45"/>
  <c r="I83" i="47" s="1"/>
  <c r="I84" i="47" s="1"/>
  <c r="I85" i="47" s="1"/>
  <c r="O83" i="47" l="1"/>
  <c r="P83" i="47"/>
  <c r="N83" i="47"/>
  <c r="M83" i="47"/>
  <c r="N84" i="47" l="1"/>
  <c r="M84" i="47"/>
  <c r="P84" i="47"/>
  <c r="O84" i="4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bldig</author>
  </authors>
  <commentList>
    <comment ref="A2" authorId="0" shapeId="0" xr:uid="{3BEFBF72-3EAC-4AA4-A326-4213FBC3456F}">
      <text/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bldig</author>
  </authors>
  <commentList>
    <comment ref="A2" authorId="0" shapeId="0" xr:uid="{930F08C2-535A-4984-8FE8-2C98D6069D32}">
      <text/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bldig</author>
  </authors>
  <commentList>
    <comment ref="A2" authorId="0" shapeId="0" xr:uid="{4C6ABF09-493F-4A30-A6CB-7293AEAE179F}">
      <text/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bldig</author>
  </authors>
  <commentList>
    <comment ref="A2" authorId="0" shapeId="0" xr:uid="{4505717F-6B9E-4023-A35A-54BD51BC8CC5}">
      <text/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bldig</author>
  </authors>
  <commentList>
    <comment ref="A2" authorId="0" shapeId="0" xr:uid="{052DBF44-8F76-47BE-AD71-A86E3EB88571}">
      <text/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bldig</author>
  </authors>
  <commentList>
    <comment ref="A2" authorId="0" shapeId="0" xr:uid="{4AD684B3-9F64-47D7-B633-3A4F6E69DA0A}">
      <text/>
    </comment>
  </commentList>
</comments>
</file>

<file path=xl/sharedStrings.xml><?xml version="1.0" encoding="utf-8"?>
<sst xmlns="http://schemas.openxmlformats.org/spreadsheetml/2006/main" count="417" uniqueCount="272">
  <si>
    <t>Fees on line of credit paid with debt</t>
  </si>
  <si>
    <t>SG&amp;A</t>
  </si>
  <si>
    <t>Corporate</t>
  </si>
  <si>
    <t>Impairment</t>
  </si>
  <si>
    <t>Stock-based comp</t>
  </si>
  <si>
    <t>Depreciation &amp; Amortization</t>
  </si>
  <si>
    <t>Assets held for sale</t>
  </si>
  <si>
    <t>Accounts receivable, net</t>
  </si>
  <si>
    <t>Prepaid expenses and other current</t>
  </si>
  <si>
    <t>Patent renewal and other</t>
  </si>
  <si>
    <t>Repayment on borrowings</t>
  </si>
  <si>
    <t>Proceeds from debt</t>
  </si>
  <si>
    <t>Proceeds from sale of equity instruments</t>
  </si>
  <si>
    <t>Cash dividends paid</t>
  </si>
  <si>
    <t>Sales</t>
  </si>
  <si>
    <t>Amortization of stock-based compensation</t>
  </si>
  <si>
    <t>Depreciation and amortization</t>
  </si>
  <si>
    <t>Interest expense, net</t>
  </si>
  <si>
    <t>Preferred stock dividends</t>
  </si>
  <si>
    <t>COGS</t>
  </si>
  <si>
    <t>Uncompleted Contracts</t>
  </si>
  <si>
    <t>Stock-based compensation</t>
  </si>
  <si>
    <t>Impairment charge</t>
  </si>
  <si>
    <t>Interest converted to equity</t>
  </si>
  <si>
    <t>Fees and interest paid with debt</t>
  </si>
  <si>
    <t>Goodwill, net</t>
  </si>
  <si>
    <t>Other intangible assets, net</t>
  </si>
  <si>
    <t>Other assets</t>
  </si>
  <si>
    <t>Accounts payable and accrued expenses</t>
  </si>
  <si>
    <t>Dividends payable</t>
  </si>
  <si>
    <t>Notes payable, current</t>
  </si>
  <si>
    <t>Capital leases, current</t>
  </si>
  <si>
    <t>Customer advances</t>
  </si>
  <si>
    <t>Liabilites related to assets held for sale</t>
  </si>
  <si>
    <t>Deferred revenue, current</t>
  </si>
  <si>
    <t>Shares issued for payment on debt and fees</t>
  </si>
  <si>
    <t>Accrued interest paid with debt</t>
  </si>
  <si>
    <t>Gross Profit</t>
  </si>
  <si>
    <t>Total Liabilities</t>
  </si>
  <si>
    <t xml:space="preserve">Cash and cash equivalents </t>
  </si>
  <si>
    <t>Financing Activities</t>
  </si>
  <si>
    <t>Selling, general &amp; administrative</t>
  </si>
  <si>
    <t>Corporate expense</t>
  </si>
  <si>
    <t>Changes in operating assets and liabilities:</t>
  </si>
  <si>
    <t>Inventories, net</t>
  </si>
  <si>
    <t>Stock and warrants issued for services</t>
  </si>
  <si>
    <t>Total Assets</t>
  </si>
  <si>
    <t>Total Shareholders' Equity</t>
  </si>
  <si>
    <t>Operating Activities</t>
  </si>
  <si>
    <t>Non-Cash Activities:</t>
  </si>
  <si>
    <t>Shares issued in acquisition</t>
  </si>
  <si>
    <t>Fixed assets purchased with a capital lease</t>
  </si>
  <si>
    <t>Value of stock issued for payment of notes</t>
  </si>
  <si>
    <t>Value of stock issued for payment of interest</t>
  </si>
  <si>
    <t>Net data storage assets sold</t>
  </si>
  <si>
    <t>Notes payable, long term</t>
  </si>
  <si>
    <t>Capital leases, long term</t>
  </si>
  <si>
    <t>Deferred revenue, long term</t>
  </si>
  <si>
    <t>Repayment of capital leases</t>
  </si>
  <si>
    <t>Value of stock issued for loan fees</t>
  </si>
  <si>
    <t>Other</t>
  </si>
  <si>
    <t>Investing Activities</t>
  </si>
  <si>
    <t>Prepaid expenses and other current assets</t>
  </si>
  <si>
    <t>Deferred revenue</t>
  </si>
  <si>
    <t>Preferred - Series B</t>
  </si>
  <si>
    <t>Net Sales</t>
  </si>
  <si>
    <t>Cost of goods sold</t>
  </si>
  <si>
    <t>Preferred - Series D</t>
  </si>
  <si>
    <t>Preferred - Series E Convertible</t>
  </si>
  <si>
    <t>Common Stock</t>
  </si>
  <si>
    <t>Treasury share adjustment</t>
  </si>
  <si>
    <t>Treasury stock adjustment</t>
  </si>
  <si>
    <t>Write-off of contingent notes payable</t>
  </si>
  <si>
    <t>Write-off of notes receivable</t>
  </si>
  <si>
    <t>Company 1</t>
  </si>
  <si>
    <t>Company 2</t>
  </si>
  <si>
    <t>Company 3</t>
  </si>
  <si>
    <t>Company 4</t>
  </si>
  <si>
    <t>Company 5</t>
  </si>
  <si>
    <t>Company 6</t>
  </si>
  <si>
    <t>Company 7</t>
  </si>
  <si>
    <t>Company 8</t>
  </si>
  <si>
    <t>Company 9</t>
  </si>
  <si>
    <t>Company 10</t>
  </si>
  <si>
    <t>Segment A</t>
  </si>
  <si>
    <t>Segment B</t>
  </si>
  <si>
    <t>Operating Expense</t>
  </si>
  <si>
    <r>
      <t>Gain/</t>
    </r>
    <r>
      <rPr>
        <sz val="9.5"/>
        <color rgb="FFC00000"/>
        <rFont val="Calibri"/>
        <family val="2"/>
        <scheme val="minor"/>
      </rPr>
      <t>Loss</t>
    </r>
    <r>
      <rPr>
        <sz val="9.5"/>
        <rFont val="Calibri"/>
        <family val="2"/>
        <scheme val="minor"/>
      </rPr>
      <t xml:space="preserve"> from Continuing Operations</t>
    </r>
  </si>
  <si>
    <t>Category 1</t>
  </si>
  <si>
    <t>Category 2</t>
  </si>
  <si>
    <t>Category 3</t>
  </si>
  <si>
    <t>Current Assets</t>
  </si>
  <si>
    <t>(Accumulated Depreciation)</t>
  </si>
  <si>
    <t>Capital expenditures</t>
  </si>
  <si>
    <t>Other/Miscellaneous</t>
  </si>
  <si>
    <t>Current Liabilities</t>
  </si>
  <si>
    <t>Long-term Liabilities</t>
  </si>
  <si>
    <t>Net Fixed Assets</t>
  </si>
  <si>
    <t>Supplemental Activities</t>
  </si>
  <si>
    <t>Standard Activities</t>
  </si>
  <si>
    <t>Capital Expenditures</t>
  </si>
  <si>
    <t>Operating</t>
  </si>
  <si>
    <t>Investing</t>
  </si>
  <si>
    <t>Financing</t>
  </si>
  <si>
    <t>Consolidated</t>
  </si>
  <si>
    <t>Adjustments to reconcile net earnings:</t>
  </si>
  <si>
    <t>Balance Sheet reconciliation</t>
  </si>
  <si>
    <t>Starting cash</t>
  </si>
  <si>
    <t>Ending cash</t>
  </si>
  <si>
    <t>Check agreement</t>
  </si>
  <si>
    <t>Check balance</t>
  </si>
  <si>
    <t>Unallocated Option Pool</t>
  </si>
  <si>
    <t>Fully-Diluted Shares</t>
  </si>
  <si>
    <t>Common stock</t>
  </si>
  <si>
    <t>Series B preferred</t>
  </si>
  <si>
    <t>Series D preferred</t>
  </si>
  <si>
    <t>Series E preferred</t>
  </si>
  <si>
    <t>Retained Earnings</t>
  </si>
  <si>
    <t>Average Inventory</t>
  </si>
  <si>
    <t>Average Receivables</t>
  </si>
  <si>
    <r>
      <t>©</t>
    </r>
    <r>
      <rPr>
        <sz val="6"/>
        <color theme="1"/>
        <rFont val="Calibri"/>
        <family val="2"/>
        <scheme val="minor"/>
      </rPr>
      <t xml:space="preserve"> </t>
    </r>
    <r>
      <rPr>
        <sz val="9.5"/>
        <color theme="1"/>
        <rFont val="Calibri"/>
        <family val="2"/>
        <scheme val="minor"/>
      </rPr>
      <t>2025,</t>
    </r>
    <r>
      <rPr>
        <sz val="6"/>
        <color theme="1"/>
        <rFont val="Calibri"/>
        <family val="2"/>
        <scheme val="minor"/>
      </rPr>
      <t xml:space="preserve"> </t>
    </r>
    <r>
      <rPr>
        <sz val="12"/>
        <color rgb="FF002060"/>
        <rFont val="Rough Draft"/>
      </rPr>
      <t>E</t>
    </r>
    <r>
      <rPr>
        <sz val="10"/>
        <color rgb="FF002060"/>
        <rFont val="Rough Draft"/>
      </rPr>
      <t>XCEL</t>
    </r>
    <r>
      <rPr>
        <sz val="12"/>
        <color rgb="FF002060"/>
        <rFont val="Rough Draft"/>
      </rPr>
      <t>M</t>
    </r>
    <r>
      <rPr>
        <sz val="10"/>
        <color rgb="FF002060"/>
        <rFont val="Rough Draft"/>
      </rPr>
      <t>ODELS</t>
    </r>
    <r>
      <rPr>
        <sz val="9.5"/>
        <rFont val="Calibri"/>
        <family val="2"/>
        <scheme val="minor"/>
      </rPr>
      <t>.com</t>
    </r>
  </si>
  <si>
    <t>Overall</t>
  </si>
  <si>
    <t>Enterprise Value</t>
  </si>
  <si>
    <t>Net Earnings</t>
  </si>
  <si>
    <t>Net Earnings Attributable to Common</t>
  </si>
  <si>
    <r>
      <t>Gain/</t>
    </r>
    <r>
      <rPr>
        <sz val="9.5"/>
        <color rgb="FFFF0000"/>
        <rFont val="Calibri"/>
        <family val="2"/>
        <scheme val="minor"/>
      </rPr>
      <t>Loss</t>
    </r>
    <r>
      <rPr>
        <sz val="9.5"/>
        <rFont val="Calibri"/>
        <family val="2"/>
        <scheme val="minor"/>
      </rPr>
      <t xml:space="preserve"> from Continuing Operations</t>
    </r>
  </si>
  <si>
    <r>
      <t>Notes payable/</t>
    </r>
    <r>
      <rPr>
        <sz val="9.5"/>
        <color rgb="FFFF0000"/>
        <rFont val="Calibri"/>
        <family val="2"/>
        <scheme val="minor"/>
      </rPr>
      <t>receivable</t>
    </r>
    <r>
      <rPr>
        <sz val="9.5"/>
        <rFont val="Calibri"/>
        <family val="2"/>
        <scheme val="minor"/>
      </rPr>
      <t xml:space="preserve"> write-off</t>
    </r>
  </si>
  <si>
    <r>
      <t xml:space="preserve">Net </t>
    </r>
    <r>
      <rPr>
        <sz val="9.5"/>
        <color rgb="FFFF0000"/>
        <rFont val="Calibri"/>
        <family val="2"/>
        <scheme val="minor"/>
      </rPr>
      <t>repayments</t>
    </r>
    <r>
      <rPr>
        <sz val="9.5"/>
        <rFont val="Calibri"/>
        <family val="2"/>
        <scheme val="minor"/>
      </rPr>
      <t>/advances on line of credit</t>
    </r>
  </si>
  <si>
    <r>
      <t>Asset Excess/</t>
    </r>
    <r>
      <rPr>
        <b/>
        <sz val="9.5"/>
        <color rgb="FFFF0000"/>
        <rFont val="Calibri"/>
        <family val="2"/>
        <scheme val="minor"/>
      </rPr>
      <t>Shortfall</t>
    </r>
  </si>
  <si>
    <r>
      <t>Other income/</t>
    </r>
    <r>
      <rPr>
        <sz val="9.5"/>
        <color rgb="FFFF0000"/>
        <rFont val="Calibri"/>
        <family val="2"/>
        <scheme val="minor"/>
      </rPr>
      <t>expense</t>
    </r>
    <r>
      <rPr>
        <sz val="9.5"/>
        <rFont val="Calibri"/>
        <family val="2"/>
        <scheme val="minor"/>
      </rPr>
      <t>, net</t>
    </r>
  </si>
  <si>
    <t>Payables</t>
  </si>
  <si>
    <t>Purchases</t>
  </si>
  <si>
    <t>Average Payables</t>
  </si>
  <si>
    <t>Preferred</t>
  </si>
  <si>
    <t>Shares</t>
  </si>
  <si>
    <t>Adjustments to reconcile net earnings</t>
  </si>
  <si>
    <t>Inventory</t>
  </si>
  <si>
    <t>Sales / Receivables</t>
  </si>
  <si>
    <t>Operating expense</t>
  </si>
  <si>
    <t>Discountinued Operatons</t>
  </si>
  <si>
    <t>Revenue</t>
  </si>
  <si>
    <t>Expense</t>
  </si>
  <si>
    <t>Total</t>
  </si>
  <si>
    <t>Agreement</t>
  </si>
  <si>
    <r>
      <t>Income Statement Over/</t>
    </r>
    <r>
      <rPr>
        <sz val="9.5"/>
        <color rgb="FFFF0000"/>
        <rFont val="Calibri"/>
        <family val="2"/>
        <scheme val="minor"/>
      </rPr>
      <t>Under</t>
    </r>
  </si>
  <si>
    <r>
      <t>Balance Sheet over/</t>
    </r>
    <r>
      <rPr>
        <sz val="9.5"/>
        <color rgb="FFFF0000"/>
        <rFont val="Calibri"/>
        <family val="2"/>
        <scheme val="minor"/>
      </rPr>
      <t>under</t>
    </r>
  </si>
  <si>
    <t>Fully diluted shares outstanding</t>
  </si>
  <si>
    <t>Number of turns</t>
  </si>
  <si>
    <t>Continuing operations/share</t>
  </si>
  <si>
    <t>Discontinued operations/share</t>
  </si>
  <si>
    <t>Preferred stock dividends/share</t>
  </si>
  <si>
    <t>Net Earnings attributable to Common/share</t>
  </si>
  <si>
    <t>Income taxes</t>
  </si>
  <si>
    <r>
      <t>Operating Gain/</t>
    </r>
    <r>
      <rPr>
        <sz val="9.5"/>
        <color rgb="FFFF0000"/>
        <rFont val="Calibri"/>
        <family val="2"/>
        <scheme val="minor"/>
      </rPr>
      <t>Loss</t>
    </r>
  </si>
  <si>
    <r>
      <t>Operating Gain/</t>
    </r>
    <r>
      <rPr>
        <b/>
        <sz val="9.5"/>
        <color rgb="FFFF0000"/>
        <rFont val="Calibri"/>
        <family val="2"/>
        <scheme val="minor"/>
      </rPr>
      <t>Loss</t>
    </r>
  </si>
  <si>
    <t>Operating Gain/Loss check</t>
  </si>
  <si>
    <t>Asset Balance check</t>
  </si>
  <si>
    <t>per Balance Sheet</t>
  </si>
  <si>
    <t>per Income Statement</t>
  </si>
  <si>
    <t>Minority Interests</t>
  </si>
  <si>
    <t>Additional Paid-in-Capital</t>
  </si>
  <si>
    <t>FMV of Equity</t>
  </si>
  <si>
    <t>Debt</t>
  </si>
  <si>
    <t>Cash</t>
  </si>
  <si>
    <r>
      <t>Cash Conversion Cyucle</t>
    </r>
    <r>
      <rPr>
        <i/>
        <sz val="9.5"/>
        <color rgb="FFC00000"/>
        <rFont val="Calibri"/>
        <family val="2"/>
        <scheme val="minor"/>
      </rPr>
      <t xml:space="preserve">  in days</t>
    </r>
  </si>
  <si>
    <t>in dollars</t>
  </si>
  <si>
    <t>cap</t>
  </si>
  <si>
    <t>Market</t>
  </si>
  <si>
    <t>Equity</t>
  </si>
  <si>
    <t>Value</t>
  </si>
  <si>
    <t>Minority</t>
  </si>
  <si>
    <t>Interests</t>
  </si>
  <si>
    <t>Net</t>
  </si>
  <si>
    <t>Equivalents</t>
  </si>
  <si>
    <t>Enterprise</t>
  </si>
  <si>
    <t>LTM</t>
  </si>
  <si>
    <t>EBITDA</t>
  </si>
  <si>
    <t>Earnings</t>
  </si>
  <si>
    <t>EV/EBITDA</t>
  </si>
  <si>
    <t>P/E</t>
  </si>
  <si>
    <t>Share price</t>
  </si>
  <si>
    <t>Q-1</t>
  </si>
  <si>
    <t>YTD prior</t>
  </si>
  <si>
    <r>
      <t>YTD</t>
    </r>
    <r>
      <rPr>
        <sz val="10"/>
        <color theme="0"/>
        <rFont val="Calibri"/>
        <family val="2"/>
        <scheme val="minor"/>
      </rPr>
      <t>.</t>
    </r>
  </si>
  <si>
    <t>Q Current</t>
  </si>
  <si>
    <t>Q Prior</t>
  </si>
  <si>
    <r>
      <t xml:space="preserve">Q </t>
    </r>
    <r>
      <rPr>
        <sz val="9"/>
        <color rgb="FFC00000"/>
        <rFont val="Calibri"/>
        <family val="2"/>
        <scheme val="minor"/>
      </rPr>
      <t>Prior</t>
    </r>
  </si>
  <si>
    <r>
      <t xml:space="preserve">YTD </t>
    </r>
    <r>
      <rPr>
        <sz val="9"/>
        <color rgb="FFC00000"/>
        <rFont val="Calibri"/>
        <family val="2"/>
        <scheme val="minor"/>
      </rPr>
      <t>prior</t>
    </r>
  </si>
  <si>
    <r>
      <t>Gain/</t>
    </r>
    <r>
      <rPr>
        <sz val="9.5"/>
        <color rgb="FFFF0000"/>
        <rFont val="Calibri"/>
        <family val="2"/>
        <scheme val="minor"/>
      </rPr>
      <t>loss</t>
    </r>
    <r>
      <rPr>
        <sz val="9.5"/>
        <rFont val="Calibri"/>
        <family val="2"/>
        <scheme val="minor"/>
      </rPr>
      <t xml:space="preserve"> on sale of data storage assets</t>
    </r>
  </si>
  <si>
    <r>
      <t>Costs &gt; billings</t>
    </r>
    <r>
      <rPr>
        <sz val="9.5"/>
        <rFont val="Calibri"/>
        <family val="2"/>
        <scheme val="minor"/>
      </rPr>
      <t xml:space="preserve"> on uncompleted contracts</t>
    </r>
  </si>
  <si>
    <t>Billings &gt; costs on uncompleted contracts</t>
  </si>
  <si>
    <r>
      <t>Cash increase/</t>
    </r>
    <r>
      <rPr>
        <b/>
        <sz val="9.5"/>
        <color rgb="FFFF0000"/>
        <rFont val="Calibri"/>
        <family val="2"/>
        <scheme val="minor"/>
      </rPr>
      <t>decrease</t>
    </r>
    <r>
      <rPr>
        <b/>
        <sz val="9.5"/>
        <rFont val="Calibri"/>
        <family val="2"/>
        <scheme val="minor"/>
      </rPr>
      <t xml:space="preserve"> from Operations</t>
    </r>
  </si>
  <si>
    <r>
      <t>Cash increase/</t>
    </r>
    <r>
      <rPr>
        <b/>
        <sz val="9.5"/>
        <color rgb="FFFF0000"/>
        <rFont val="Calibri"/>
        <family val="2"/>
        <scheme val="minor"/>
      </rPr>
      <t>decrease</t>
    </r>
    <r>
      <rPr>
        <b/>
        <sz val="9.5"/>
        <rFont val="Calibri"/>
        <family val="2"/>
        <scheme val="minor"/>
      </rPr>
      <t xml:space="preserve"> from Investing</t>
    </r>
  </si>
  <si>
    <r>
      <t>Cash increase/</t>
    </r>
    <r>
      <rPr>
        <b/>
        <sz val="9.5"/>
        <color rgb="FFFF0000"/>
        <rFont val="Calibri"/>
        <family val="2"/>
        <scheme val="minor"/>
      </rPr>
      <t>decrease</t>
    </r>
    <r>
      <rPr>
        <b/>
        <sz val="9.5"/>
        <rFont val="Calibri"/>
        <family val="2"/>
        <scheme val="minor"/>
      </rPr>
      <t xml:space="preserve"> per Balance Sheet</t>
    </r>
  </si>
  <si>
    <r>
      <t>Balance Sheet over/</t>
    </r>
    <r>
      <rPr>
        <b/>
        <sz val="9.5"/>
        <color rgb="FFFF0000"/>
        <rFont val="Calibri"/>
        <family val="2"/>
        <scheme val="minor"/>
      </rPr>
      <t>under</t>
    </r>
  </si>
  <si>
    <t>Series D preferred dividend, paid in kind</t>
  </si>
  <si>
    <t>Series B preferred dividend, paid in kind</t>
  </si>
  <si>
    <t>Series D preferred dividend, paid in common</t>
  </si>
  <si>
    <t>Series E preferred dividend, paid or accrued</t>
  </si>
  <si>
    <t>Series D preferred converted to line of credit</t>
  </si>
  <si>
    <r>
      <t xml:space="preserve">Value of shares issued for services </t>
    </r>
    <r>
      <rPr>
        <sz val="8"/>
        <rFont val="Calibri"/>
        <family val="2"/>
        <scheme val="minor"/>
      </rPr>
      <t>&amp;</t>
    </r>
    <r>
      <rPr>
        <sz val="9.5"/>
        <rFont val="Calibri"/>
        <family val="2"/>
        <scheme val="minor"/>
      </rPr>
      <t xml:space="preserve"> credit line</t>
    </r>
  </si>
  <si>
    <t>Value of equity for credit line amendment</t>
  </si>
  <si>
    <t>Payables to officers for stock to pay liabilities</t>
  </si>
  <si>
    <r>
      <t>Cash Increase/</t>
    </r>
    <r>
      <rPr>
        <b/>
        <sz val="9.5"/>
        <color rgb="FFFF0000"/>
        <rFont val="Calibri"/>
        <family val="2"/>
        <scheme val="minor"/>
      </rPr>
      <t>decrease</t>
    </r>
    <r>
      <rPr>
        <b/>
        <sz val="9.5"/>
        <rFont val="Calibri"/>
        <family val="2"/>
        <scheme val="minor"/>
      </rPr>
      <t xml:space="preserve"> per Cash Flow Stmt</t>
    </r>
  </si>
  <si>
    <t>Cash from sale of data storage assets</t>
  </si>
  <si>
    <r>
      <t xml:space="preserve">Net cash </t>
    </r>
    <r>
      <rPr>
        <sz val="9.5"/>
        <color rgb="FFFF0000"/>
        <rFont val="Calibri"/>
        <family val="2"/>
        <scheme val="minor"/>
      </rPr>
      <t>paid</t>
    </r>
    <r>
      <rPr>
        <sz val="9.5"/>
        <rFont val="Calibri"/>
        <family val="2"/>
        <scheme val="minor"/>
      </rPr>
      <t xml:space="preserve"> during the period for interest</t>
    </r>
  </si>
  <si>
    <t>WORKING CAPITAL</t>
  </si>
  <si>
    <r>
      <t>Gain/</t>
    </r>
    <r>
      <rPr>
        <sz val="9.5"/>
        <color rgb="FFFF0000"/>
        <rFont val="Calibri"/>
        <family val="2"/>
        <scheme val="minor"/>
      </rPr>
      <t>Loss</t>
    </r>
    <r>
      <rPr>
        <sz val="9.5"/>
        <rFont val="Calibri"/>
        <family val="2"/>
        <scheme val="minor"/>
      </rPr>
      <t xml:space="preserve"> from Discontinued Operations</t>
    </r>
  </si>
  <si>
    <r>
      <t>Cash increase/</t>
    </r>
    <r>
      <rPr>
        <b/>
        <sz val="9.5"/>
        <color rgb="FFFF0000"/>
        <rFont val="Calibri"/>
        <family val="2"/>
        <scheme val="minor"/>
      </rPr>
      <t>decrease</t>
    </r>
    <r>
      <rPr>
        <b/>
        <sz val="9.5"/>
        <rFont val="Calibri"/>
        <family val="2"/>
        <scheme val="minor"/>
      </rPr>
      <t xml:space="preserve"> from Financing</t>
    </r>
  </si>
  <si>
    <t>Fixed Assets</t>
  </si>
  <si>
    <t>Total Current Assets</t>
  </si>
  <si>
    <t>Total Current Liabilities</t>
  </si>
  <si>
    <t>Total Long-Term Liabilities</t>
  </si>
  <si>
    <r>
      <t xml:space="preserve">Total Liabilities </t>
    </r>
    <r>
      <rPr>
        <b/>
        <sz val="9"/>
        <rFont val="Calibri"/>
        <family val="2"/>
        <scheme val="minor"/>
      </rPr>
      <t>+</t>
    </r>
    <r>
      <rPr>
        <b/>
        <sz val="9.5"/>
        <rFont val="Calibri"/>
        <family val="2"/>
        <scheme val="minor"/>
      </rPr>
      <t xml:space="preserve"> Equity</t>
    </r>
  </si>
  <si>
    <t>Days Inventory Outstanding</t>
  </si>
  <si>
    <r>
      <t>Earnings per Share</t>
    </r>
    <r>
      <rPr>
        <i/>
        <sz val="9.5"/>
        <color rgb="FFC00000"/>
        <rFont val="Calibri"/>
        <family val="2"/>
        <scheme val="minor"/>
      </rPr>
      <t xml:space="preserve">  in dollars except shares</t>
    </r>
  </si>
  <si>
    <r>
      <rPr>
        <b/>
        <sz val="9.5"/>
        <rFont val="Calibri"/>
        <family val="2"/>
        <scheme val="minor"/>
      </rPr>
      <t>YTD</t>
    </r>
    <r>
      <rPr>
        <sz val="9.5"/>
        <rFont val="Calibri"/>
        <family val="2"/>
        <scheme val="minor"/>
      </rPr>
      <t xml:space="preserve">  sum of Q1 through current quarter</t>
    </r>
  </si>
  <si>
    <r>
      <rPr>
        <b/>
        <sz val="9.5"/>
        <rFont val="Calibri"/>
        <family val="2"/>
        <scheme val="minor"/>
      </rPr>
      <t>Q prior</t>
    </r>
    <r>
      <rPr>
        <sz val="9.5"/>
        <rFont val="Calibri"/>
        <family val="2"/>
        <scheme val="minor"/>
      </rPr>
      <t xml:space="preserve">  same quarter prior year</t>
    </r>
  </si>
  <si>
    <r>
      <rPr>
        <b/>
        <sz val="9.5"/>
        <rFont val="Calibri"/>
        <family val="2"/>
        <scheme val="minor"/>
      </rPr>
      <t>Q-1</t>
    </r>
    <r>
      <rPr>
        <sz val="9.5"/>
        <rFont val="Calibri"/>
        <family val="2"/>
        <scheme val="minor"/>
      </rPr>
      <t xml:space="preserve">  preceding quarter</t>
    </r>
  </si>
  <si>
    <r>
      <rPr>
        <b/>
        <sz val="9.5"/>
        <rFont val="Calibri"/>
        <family val="2"/>
        <scheme val="minor"/>
      </rPr>
      <t xml:space="preserve">Q current </t>
    </r>
    <r>
      <rPr>
        <sz val="9.5"/>
        <rFont val="Calibri"/>
        <family val="2"/>
        <scheme val="minor"/>
      </rPr>
      <t xml:space="preserve"> most recent reported quarter</t>
    </r>
  </si>
  <si>
    <r>
      <rPr>
        <b/>
        <sz val="9.5"/>
        <rFont val="Calibri"/>
        <family val="2"/>
        <scheme val="minor"/>
      </rPr>
      <t>YTD prior</t>
    </r>
    <r>
      <rPr>
        <sz val="9.5"/>
        <rFont val="Calibri"/>
        <family val="2"/>
        <scheme val="minor"/>
      </rPr>
      <t xml:space="preserve"> sum of same range prior year</t>
    </r>
  </si>
  <si>
    <t>User input cells:</t>
  </si>
  <si>
    <t>For each tab:</t>
  </si>
  <si>
    <t>Display:</t>
  </si>
  <si>
    <r>
      <rPr>
        <sz val="9.5"/>
        <rFont val="Calibri"/>
        <family val="2"/>
        <scheme val="minor"/>
      </rPr>
      <t xml:space="preserve">  23</t>
    </r>
    <r>
      <rPr>
        <sz val="9"/>
        <rFont val="Calibri"/>
        <family val="2"/>
        <scheme val="minor"/>
      </rPr>
      <t xml:space="preserve">" monitor, </t>
    </r>
    <r>
      <rPr>
        <sz val="9.5"/>
        <rFont val="Calibri"/>
        <family val="2"/>
        <scheme val="minor"/>
      </rPr>
      <t>1920</t>
    </r>
    <r>
      <rPr>
        <sz val="9"/>
        <rFont val="Calibri"/>
        <family val="2"/>
        <scheme val="minor"/>
      </rPr>
      <t xml:space="preserve"> x </t>
    </r>
    <r>
      <rPr>
        <sz val="9.5"/>
        <rFont val="Calibri"/>
        <family val="2"/>
        <scheme val="minor"/>
      </rPr>
      <t>1080</t>
    </r>
    <r>
      <rPr>
        <sz val="9"/>
        <rFont val="Calibri"/>
        <family val="2"/>
        <scheme val="minor"/>
      </rPr>
      <t xml:space="preserve"> resolution, </t>
    </r>
    <r>
      <rPr>
        <sz val="9.5"/>
        <rFont val="Calibri"/>
        <family val="2"/>
        <scheme val="minor"/>
      </rPr>
      <t>125</t>
    </r>
    <r>
      <rPr>
        <sz val="9"/>
        <rFont val="Calibri"/>
        <family val="2"/>
        <scheme val="minor"/>
      </rPr>
      <t>% scaling</t>
    </r>
  </si>
  <si>
    <r>
      <t xml:space="preserve">  1  View &gt; Zoom group &gt; click</t>
    </r>
    <r>
      <rPr>
        <b/>
        <sz val="9.5"/>
        <rFont val="Calibri"/>
        <family val="2"/>
        <scheme val="minor"/>
      </rPr>
      <t xml:space="preserve"> 100%</t>
    </r>
  </si>
  <si>
    <r>
      <t xml:space="preserve">  2  View &gt; Show group &gt; uncheck </t>
    </r>
    <r>
      <rPr>
        <b/>
        <sz val="9.5"/>
        <rFont val="Calibri"/>
        <family val="2"/>
        <scheme val="minor"/>
      </rPr>
      <t>Headings</t>
    </r>
  </si>
  <si>
    <r>
      <t xml:space="preserve">  3  View &gt; Show group &gt; uncheck</t>
    </r>
    <r>
      <rPr>
        <b/>
        <sz val="9.5"/>
        <rFont val="Calibri"/>
        <family val="2"/>
        <scheme val="minor"/>
      </rPr>
      <t xml:space="preserve"> Formula Bar</t>
    </r>
  </si>
  <si>
    <r>
      <rPr>
        <b/>
        <sz val="9.5"/>
        <rFont val="Calibri"/>
        <family val="2"/>
        <scheme val="minor"/>
      </rPr>
      <t>Q/Q</t>
    </r>
    <r>
      <rPr>
        <sz val="9.5"/>
        <rFont val="Calibri"/>
        <family val="2"/>
        <scheme val="minor"/>
      </rPr>
      <t xml:space="preserve">  Q current increase over Q-1 in units and %</t>
    </r>
  </si>
  <si>
    <r>
      <rPr>
        <b/>
        <sz val="9.5"/>
        <rFont val="Calibri"/>
        <family val="2"/>
        <scheme val="minor"/>
      </rPr>
      <t>Y/Y</t>
    </r>
    <r>
      <rPr>
        <sz val="9.5"/>
        <rFont val="Calibri"/>
        <family val="2"/>
        <scheme val="minor"/>
      </rPr>
      <t xml:space="preserve">  Q current increase over Q prior in units and %</t>
    </r>
  </si>
  <si>
    <r>
      <rPr>
        <b/>
        <sz val="9.5"/>
        <rFont val="Calibri"/>
        <family val="2"/>
        <scheme val="minor"/>
      </rPr>
      <t>YTD</t>
    </r>
    <r>
      <rPr>
        <sz val="9.5"/>
        <rFont val="Calibri"/>
        <family val="2"/>
        <scheme val="minor"/>
      </rPr>
      <t xml:space="preserve">  YTD increase over YTD prior in units and %</t>
    </r>
  </si>
  <si>
    <t>Unauthorized sale or distribution is prohibited</t>
  </si>
  <si>
    <r>
      <t xml:space="preserve">Amounts in millions; share price </t>
    </r>
    <r>
      <rPr>
        <i/>
        <sz val="9"/>
        <color rgb="FFC00000"/>
        <rFont val="Calibri"/>
        <family val="2"/>
        <scheme val="minor"/>
      </rPr>
      <t>&amp;</t>
    </r>
    <r>
      <rPr>
        <i/>
        <sz val="9.5"/>
        <color rgb="FFC00000"/>
        <rFont val="Calibri"/>
        <family val="2"/>
        <scheme val="minor"/>
      </rPr>
      <t xml:space="preserve"> ratios in units</t>
    </r>
  </si>
  <si>
    <t xml:space="preserve">     info</t>
  </si>
  <si>
    <t>Recommended Settings</t>
  </si>
  <si>
    <t>Legend</t>
  </si>
  <si>
    <t>Method 1: Enterprise Value</t>
  </si>
  <si>
    <t>Method 2: Industry Ratios</t>
  </si>
  <si>
    <t>Comparables data</t>
  </si>
  <si>
    <t>as of Q current</t>
  </si>
  <si>
    <t>Note: BV of Equity  GAAP</t>
  </si>
  <si>
    <t>Segment C</t>
  </si>
  <si>
    <t>Reconciliation</t>
  </si>
  <si>
    <r>
      <t>Share price</t>
    </r>
    <r>
      <rPr>
        <sz val="9.5"/>
        <color rgb="FFC00000"/>
        <rFont val="Calibri"/>
        <family val="2"/>
        <scheme val="minor"/>
      </rPr>
      <t xml:space="preserve"> </t>
    </r>
    <r>
      <rPr>
        <i/>
        <sz val="9"/>
        <color rgb="FFC00000"/>
        <rFont val="Calibri"/>
        <family val="2"/>
        <scheme val="minor"/>
      </rPr>
      <t>in dollars</t>
    </r>
  </si>
  <si>
    <t>Days Payables Outstanding</t>
  </si>
  <si>
    <t>Days Sales Outstanding</t>
  </si>
  <si>
    <t>Supplemental Investing Activity</t>
  </si>
  <si>
    <t>Supplemental Operating Activity</t>
  </si>
  <si>
    <t>Supplemental Financing Activity</t>
  </si>
  <si>
    <t>Total Supplemental Disclosures</t>
  </si>
  <si>
    <t>Supplemental Disclosures:</t>
  </si>
  <si>
    <t>Supplemental Disclosures</t>
  </si>
  <si>
    <t>Total Disclosures</t>
  </si>
  <si>
    <r>
      <t>Enterprise Value</t>
    </r>
    <r>
      <rPr>
        <sz val="9.5"/>
        <rFont val="Calibri"/>
        <family val="2"/>
        <scheme val="minor"/>
      </rPr>
      <t xml:space="preserve">  </t>
    </r>
    <r>
      <rPr>
        <i/>
        <sz val="9"/>
        <color rgb="FFC00000"/>
        <rFont val="Calibri"/>
        <family val="2"/>
        <scheme val="minor"/>
      </rPr>
      <t>EV/EBITDA</t>
    </r>
  </si>
  <si>
    <r>
      <t>Equity Value</t>
    </r>
    <r>
      <rPr>
        <sz val="9.5"/>
        <rFont val="Calibri"/>
        <family val="2"/>
        <scheme val="minor"/>
      </rPr>
      <t xml:space="preserve">  </t>
    </r>
    <r>
      <rPr>
        <i/>
        <sz val="9"/>
        <color rgb="FFC00000"/>
        <rFont val="Calibri"/>
        <family val="2"/>
        <scheme val="minor"/>
      </rPr>
      <t>P/E</t>
    </r>
  </si>
  <si>
    <r>
      <t>Gain/</t>
    </r>
    <r>
      <rPr>
        <b/>
        <sz val="9.5"/>
        <color rgb="FFFF0000"/>
        <rFont val="Calibri"/>
        <family val="2"/>
        <scheme val="minor"/>
      </rPr>
      <t>Loss</t>
    </r>
  </si>
  <si>
    <r>
      <t xml:space="preserve">Cash </t>
    </r>
    <r>
      <rPr>
        <sz val="9"/>
        <rFont val="Calibri"/>
        <family val="2"/>
        <scheme val="minor"/>
      </rPr>
      <t>&amp;</t>
    </r>
  </si>
  <si>
    <r>
      <t>outstand</t>
    </r>
    <r>
      <rPr>
        <sz val="8.5"/>
        <rFont val="Calibri"/>
        <family val="2"/>
        <scheme val="minor"/>
      </rPr>
      <t>ing</t>
    </r>
  </si>
  <si>
    <r>
      <t xml:space="preserve">Q </t>
    </r>
    <r>
      <rPr>
        <sz val="9"/>
        <rFont val="Calibri"/>
        <family val="2"/>
        <scheme val="minor"/>
      </rPr>
      <t>Current</t>
    </r>
  </si>
  <si>
    <r>
      <t>Q</t>
    </r>
    <r>
      <rPr>
        <sz val="9"/>
        <rFont val="Calibri"/>
        <family val="2"/>
        <scheme val="minor"/>
      </rPr>
      <t>-</t>
    </r>
    <r>
      <rPr>
        <sz val="10"/>
        <rFont val="Calibri"/>
        <family val="2"/>
        <scheme val="minor"/>
      </rPr>
      <t>1</t>
    </r>
  </si>
  <si>
    <r>
      <t>Q</t>
    </r>
    <r>
      <rPr>
        <sz val="9"/>
        <rFont val="Calibri"/>
        <family val="2"/>
        <scheme val="minor"/>
      </rPr>
      <t>/</t>
    </r>
    <r>
      <rPr>
        <sz val="10"/>
        <rFont val="Calibri"/>
        <family val="2"/>
        <scheme val="minor"/>
      </rPr>
      <t xml:space="preserve">Q </t>
    </r>
    <r>
      <rPr>
        <sz val="9"/>
        <color rgb="FFC00000"/>
        <rFont val="Calibri"/>
        <family val="2"/>
        <scheme val="minor"/>
      </rPr>
      <t>%</t>
    </r>
  </si>
  <si>
    <r>
      <t>Y</t>
    </r>
    <r>
      <rPr>
        <sz val="9"/>
        <rFont val="Calibri"/>
        <family val="2"/>
        <scheme val="minor"/>
      </rPr>
      <t>/</t>
    </r>
    <r>
      <rPr>
        <sz val="10"/>
        <rFont val="Calibri"/>
        <family val="2"/>
        <scheme val="minor"/>
      </rPr>
      <t xml:space="preserve">Y </t>
    </r>
    <r>
      <rPr>
        <sz val="9"/>
        <color rgb="FFC00000"/>
        <rFont val="Calibri"/>
        <family val="2"/>
        <scheme val="minor"/>
      </rPr>
      <t>%</t>
    </r>
  </si>
  <si>
    <r>
      <t xml:space="preserve">YTD </t>
    </r>
    <r>
      <rPr>
        <sz val="9"/>
        <color rgb="FFC00000"/>
        <rFont val="Calibri"/>
        <family val="2"/>
        <scheme val="minor"/>
      </rPr>
      <t>%</t>
    </r>
  </si>
  <si>
    <r>
      <t>YTD</t>
    </r>
    <r>
      <rPr>
        <sz val="9"/>
        <rFont val="Calibri"/>
        <family val="2"/>
        <scheme val="minor"/>
      </rPr>
      <t xml:space="preserve"> </t>
    </r>
  </si>
  <si>
    <r>
      <t>Y</t>
    </r>
    <r>
      <rPr>
        <sz val="9"/>
        <rFont val="Calibri"/>
        <family val="2"/>
        <scheme val="minor"/>
      </rPr>
      <t>/</t>
    </r>
    <r>
      <rPr>
        <sz val="10"/>
        <rFont val="Calibri"/>
        <family val="2"/>
        <scheme val="minor"/>
      </rPr>
      <t>Y</t>
    </r>
    <r>
      <rPr>
        <sz val="9"/>
        <rFont val="Calibri"/>
        <family val="2"/>
        <scheme val="minor"/>
      </rPr>
      <t xml:space="preserve"> </t>
    </r>
  </si>
  <si>
    <r>
      <t>Q</t>
    </r>
    <r>
      <rPr>
        <sz val="9"/>
        <rFont val="Calibri"/>
        <family val="2"/>
        <scheme val="minor"/>
      </rPr>
      <t>/</t>
    </r>
    <r>
      <rPr>
        <sz val="10"/>
        <rFont val="Calibri"/>
        <family val="2"/>
        <scheme val="minor"/>
      </rPr>
      <t>Q</t>
    </r>
    <r>
      <rPr>
        <sz val="9"/>
        <rFont val="Calibri"/>
        <family val="2"/>
        <scheme val="minor"/>
      </rPr>
      <t xml:space="preserve"> </t>
    </r>
  </si>
  <si>
    <r>
      <rPr>
        <b/>
        <sz val="16"/>
        <rFont val="Calibri"/>
        <family val="2"/>
        <scheme val="minor"/>
      </rPr>
      <t>I</t>
    </r>
    <r>
      <rPr>
        <b/>
        <sz val="14"/>
        <rFont val="Calibri"/>
        <family val="2"/>
        <scheme val="minor"/>
      </rPr>
      <t>NCOME</t>
    </r>
    <r>
      <rPr>
        <sz val="10"/>
        <rFont val="Calibri"/>
        <family val="2"/>
        <scheme val="minor"/>
      </rPr>
      <t xml:space="preserve"> </t>
    </r>
    <r>
      <rPr>
        <b/>
        <sz val="16"/>
        <rFont val="Calibri"/>
        <family val="2"/>
        <scheme val="minor"/>
      </rPr>
      <t>S</t>
    </r>
    <r>
      <rPr>
        <b/>
        <sz val="14"/>
        <rFont val="Calibri"/>
        <family val="2"/>
        <scheme val="minor"/>
      </rPr>
      <t>TATEMENT</t>
    </r>
  </si>
  <si>
    <r>
      <rPr>
        <b/>
        <sz val="16"/>
        <rFont val="Calibri"/>
        <family val="2"/>
        <scheme val="minor"/>
      </rPr>
      <t>V</t>
    </r>
    <r>
      <rPr>
        <b/>
        <sz val="14"/>
        <rFont val="Calibri"/>
        <family val="2"/>
        <scheme val="minor"/>
      </rPr>
      <t>ALUATION</t>
    </r>
  </si>
  <si>
    <r>
      <rPr>
        <b/>
        <sz val="16"/>
        <rFont val="Calibri"/>
        <family val="2"/>
        <scheme val="minor"/>
      </rPr>
      <t>B</t>
    </r>
    <r>
      <rPr>
        <b/>
        <sz val="14"/>
        <rFont val="Calibri"/>
        <family val="2"/>
        <scheme val="minor"/>
      </rPr>
      <t>USINESS</t>
    </r>
    <r>
      <rPr>
        <sz val="10"/>
        <rFont val="Calibri"/>
        <family val="2"/>
        <scheme val="minor"/>
      </rPr>
      <t xml:space="preserve"> </t>
    </r>
    <r>
      <rPr>
        <b/>
        <sz val="16"/>
        <rFont val="Calibri"/>
        <family val="2"/>
        <scheme val="minor"/>
      </rPr>
      <t>S</t>
    </r>
    <r>
      <rPr>
        <b/>
        <sz val="14"/>
        <rFont val="Calibri"/>
        <family val="2"/>
        <scheme val="minor"/>
      </rPr>
      <t>EGMENTS</t>
    </r>
  </si>
  <si>
    <r>
      <rPr>
        <b/>
        <sz val="16"/>
        <rFont val="Calibri"/>
        <family val="2"/>
        <scheme val="minor"/>
      </rPr>
      <t>C</t>
    </r>
    <r>
      <rPr>
        <b/>
        <sz val="14"/>
        <rFont val="Calibri"/>
        <family val="2"/>
        <scheme val="minor"/>
      </rPr>
      <t>ASH</t>
    </r>
    <r>
      <rPr>
        <sz val="10"/>
        <rFont val="Calibri"/>
        <family val="2"/>
        <scheme val="minor"/>
      </rPr>
      <t xml:space="preserve"> </t>
    </r>
    <r>
      <rPr>
        <b/>
        <sz val="16"/>
        <rFont val="Calibri"/>
        <family val="2"/>
        <scheme val="minor"/>
      </rPr>
      <t>F</t>
    </r>
    <r>
      <rPr>
        <b/>
        <sz val="14"/>
        <rFont val="Calibri"/>
        <family val="2"/>
        <scheme val="minor"/>
      </rPr>
      <t>LOW</t>
    </r>
    <r>
      <rPr>
        <sz val="10"/>
        <rFont val="Calibri"/>
        <family val="2"/>
        <scheme val="minor"/>
      </rPr>
      <t xml:space="preserve"> </t>
    </r>
    <r>
      <rPr>
        <b/>
        <sz val="16"/>
        <rFont val="Calibri"/>
        <family val="2"/>
        <scheme val="minor"/>
      </rPr>
      <t>S</t>
    </r>
    <r>
      <rPr>
        <b/>
        <sz val="14"/>
        <rFont val="Calibri"/>
        <family val="2"/>
        <scheme val="minor"/>
      </rPr>
      <t>TATEMENT</t>
    </r>
  </si>
  <si>
    <r>
      <rPr>
        <b/>
        <sz val="16"/>
        <rFont val="Calibri"/>
        <family val="2"/>
        <scheme val="minor"/>
      </rPr>
      <t>S</t>
    </r>
    <r>
      <rPr>
        <b/>
        <sz val="14"/>
        <rFont val="Calibri"/>
        <family val="2"/>
        <scheme val="minor"/>
      </rPr>
      <t>UPPLEMENTAL</t>
    </r>
    <r>
      <rPr>
        <sz val="10"/>
        <rFont val="Calibri"/>
        <family val="2"/>
        <scheme val="minor"/>
      </rPr>
      <t xml:space="preserve"> </t>
    </r>
    <r>
      <rPr>
        <b/>
        <sz val="16"/>
        <rFont val="Calibri"/>
        <family val="2"/>
        <scheme val="minor"/>
      </rPr>
      <t>C</t>
    </r>
    <r>
      <rPr>
        <b/>
        <sz val="14"/>
        <rFont val="Calibri"/>
        <family val="2"/>
        <scheme val="minor"/>
      </rPr>
      <t>ASH</t>
    </r>
    <r>
      <rPr>
        <sz val="10"/>
        <rFont val="Calibri"/>
        <family val="2"/>
        <scheme val="minor"/>
      </rPr>
      <t xml:space="preserve"> </t>
    </r>
    <r>
      <rPr>
        <b/>
        <sz val="16"/>
        <rFont val="Calibri"/>
        <family val="2"/>
        <scheme val="minor"/>
      </rPr>
      <t>A</t>
    </r>
    <r>
      <rPr>
        <b/>
        <sz val="14"/>
        <rFont val="Calibri"/>
        <family val="2"/>
        <scheme val="minor"/>
      </rPr>
      <t>CTIVITY</t>
    </r>
  </si>
  <si>
    <r>
      <rPr>
        <b/>
        <sz val="16"/>
        <rFont val="Calibri"/>
        <family val="2"/>
        <scheme val="minor"/>
      </rPr>
      <t>B</t>
    </r>
    <r>
      <rPr>
        <b/>
        <sz val="14"/>
        <rFont val="Calibri"/>
        <family val="2"/>
        <scheme val="minor"/>
      </rPr>
      <t>ALANCE</t>
    </r>
    <r>
      <rPr>
        <sz val="10"/>
        <rFont val="Calibri"/>
        <family val="2"/>
        <scheme val="minor"/>
      </rPr>
      <t xml:space="preserve"> </t>
    </r>
    <r>
      <rPr>
        <b/>
        <sz val="16"/>
        <rFont val="Calibri"/>
        <family val="2"/>
        <scheme val="minor"/>
      </rPr>
      <t>S</t>
    </r>
    <r>
      <rPr>
        <b/>
        <sz val="14"/>
        <rFont val="Calibri"/>
        <family val="2"/>
        <scheme val="minor"/>
      </rPr>
      <t>HEET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</si>
</sst>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0.0%"/>
    <numFmt numFmtId="165" formatCode="General_)"/>
    <numFmt numFmtId="166" formatCode="#,##0;[Red]#,##0"/>
    <numFmt numFmtId="167" formatCode="#,##0.0_);[Red]\(#,##0.0\)"/>
    <numFmt numFmtId="168" formatCode="0.0%;[Red]0.0%"/>
    <numFmt numFmtId="169" formatCode="#,##0.00;[Red]#,##0.00"/>
    <numFmt numFmtId="170" formatCode="#,##0.000_);[Red]\(#,##0.000\)"/>
    <numFmt numFmtId="171" formatCode="0%;[Red]\-0%"/>
    <numFmt numFmtId="172" formatCode="0.0;[Red]\-0.0"/>
    <numFmt numFmtId="173" formatCode="&quot;$&quot;#,##0.00;[Red]&quot;$&quot;#,##0.00"/>
    <numFmt numFmtId="174" formatCode="&quot;$&quot;#,##0.00_);[Red]\-&quot;$&quot;#,##0.00"/>
    <numFmt numFmtId="175" formatCode="#,###.0;[Red]\-#,###.0"/>
    <numFmt numFmtId="176" formatCode="#%;[Red]\-#%"/>
    <numFmt numFmtId="177" formatCode="&quot;$&quot;#,##0.00;[Red]\-&quot;$&quot;#,##0.00"/>
    <numFmt numFmtId="178" formatCode="#,###;[Red]\-#,###"/>
  </numFmts>
  <fonts count="48">
    <font>
      <sz val="9"/>
      <name val="Genev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Geneva"/>
    </font>
    <font>
      <sz val="10"/>
      <name val="Geneva"/>
    </font>
    <font>
      <sz val="8"/>
      <name val="Verdana"/>
      <family val="2"/>
    </font>
    <font>
      <sz val="8"/>
      <name val="Geneva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Verdana"/>
      <family val="2"/>
    </font>
    <font>
      <b/>
      <sz val="9.5"/>
      <name val="Calibri"/>
      <family val="2"/>
      <scheme val="minor"/>
    </font>
    <font>
      <sz val="9.5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Calibri Light"/>
      <family val="2"/>
    </font>
    <font>
      <sz val="8"/>
      <name val="Calibri"/>
      <family val="2"/>
      <scheme val="minor"/>
    </font>
    <font>
      <u/>
      <sz val="9.5"/>
      <name val="Calibri"/>
      <family val="2"/>
      <scheme val="minor"/>
    </font>
    <font>
      <b/>
      <u/>
      <sz val="9.5"/>
      <name val="Calibri"/>
      <family val="2"/>
      <scheme val="minor"/>
    </font>
    <font>
      <b/>
      <sz val="9"/>
      <name val="Calibri"/>
      <family val="2"/>
      <scheme val="minor"/>
    </font>
    <font>
      <sz val="9.5"/>
      <color rgb="FFC00000"/>
      <name val="Calibri"/>
      <family val="2"/>
      <scheme val="minor"/>
    </font>
    <font>
      <sz val="9"/>
      <name val="Calibri"/>
      <family val="2"/>
      <scheme val="minor"/>
    </font>
    <font>
      <sz val="9"/>
      <color rgb="FFC00000"/>
      <name val="Calibri"/>
      <family val="2"/>
      <scheme val="minor"/>
    </font>
    <font>
      <i/>
      <sz val="9.5"/>
      <color rgb="FFC00000"/>
      <name val="Calibri"/>
      <family val="2"/>
      <scheme val="minor"/>
    </font>
    <font>
      <sz val="8.5"/>
      <color rgb="FF820000"/>
      <name val="Calibri"/>
      <family val="2"/>
      <scheme val="minor"/>
    </font>
    <font>
      <sz val="8.5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2"/>
      <color rgb="FF002060"/>
      <name val="Rough Draft"/>
    </font>
    <font>
      <sz val="10"/>
      <color rgb="FF002060"/>
      <name val="Rough Draft"/>
    </font>
    <font>
      <sz val="10"/>
      <name val="Segoe UI Variable Display Semib"/>
    </font>
    <font>
      <sz val="10"/>
      <color theme="1"/>
      <name val="Segoe UI Variable Display Semib"/>
    </font>
    <font>
      <sz val="11"/>
      <name val="Calibri"/>
      <family val="2"/>
      <scheme val="minor"/>
    </font>
    <font>
      <b/>
      <sz val="9.5"/>
      <color rgb="FFFF0000"/>
      <name val="Calibri"/>
      <family val="2"/>
      <scheme val="minor"/>
    </font>
    <font>
      <sz val="9.5"/>
      <color rgb="FFFF0000"/>
      <name val="Calibri"/>
      <family val="2"/>
      <scheme val="minor"/>
    </font>
    <font>
      <i/>
      <sz val="9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9"/>
      <color rgb="FFC0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0"/>
      <color rgb="FFFF0000"/>
      <name val="Segoe UI Variable Display Semib"/>
    </font>
    <font>
      <sz val="9.5"/>
      <color rgb="FF002060"/>
      <name val="Segoe UI Variable Display Semib"/>
    </font>
    <font>
      <sz val="8"/>
      <color theme="1"/>
      <name val="Segoe UI Variable Display Semib"/>
    </font>
    <font>
      <i/>
      <sz val="9.5"/>
      <name val="Calibri"/>
      <family val="2"/>
      <scheme val="minor"/>
    </font>
    <font>
      <sz val="8.5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EB"/>
        <bgColor indexed="64"/>
      </patternFill>
    </fill>
    <fill>
      <patternFill patternType="solid">
        <fgColor rgb="FFFFFFF1"/>
        <bgColor indexed="64"/>
      </patternFill>
    </fill>
    <fill>
      <patternFill patternType="solid">
        <fgColor rgb="FFE8F2FA"/>
        <bgColor indexed="64"/>
      </patternFill>
    </fill>
  </fills>
  <borders count="2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theme="0" tint="-0.499984740745262"/>
      </left>
      <right/>
      <top style="hair">
        <color theme="0" tint="-0.499984740745262"/>
      </top>
      <bottom/>
      <diagonal/>
    </border>
    <border>
      <left/>
      <right/>
      <top style="hair">
        <color theme="0" tint="-0.499984740745262"/>
      </top>
      <bottom/>
      <diagonal/>
    </border>
    <border>
      <left/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/>
      <top/>
      <bottom style="hair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/>
      <top/>
      <bottom/>
      <diagonal/>
    </border>
    <border>
      <left/>
      <right style="hair">
        <color theme="0" tint="-0.499984740745262"/>
      </right>
      <top/>
      <bottom/>
      <diagonal/>
    </border>
    <border>
      <left/>
      <right/>
      <top/>
      <bottom style="hair">
        <color theme="0" tint="-0.34998626667073579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/>
      <bottom/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medium">
        <color rgb="FF002060"/>
      </bottom>
      <diagonal/>
    </border>
  </borders>
  <cellStyleXfs count="10">
    <xf numFmtId="0" fontId="0" fillId="0" borderId="0"/>
    <xf numFmtId="0" fontId="5" fillId="0" borderId="0"/>
    <xf numFmtId="165" fontId="5" fillId="0" borderId="0"/>
    <xf numFmtId="9" fontId="4" fillId="0" borderId="0" applyFont="0" applyFill="0" applyBorder="0" applyAlignment="0" applyProtection="0"/>
    <xf numFmtId="0" fontId="4" fillId="2" borderId="1" applyNumberFormat="0" applyFont="0" applyAlignment="0" applyProtection="0"/>
    <xf numFmtId="0" fontId="10" fillId="0" borderId="0"/>
    <xf numFmtId="0" fontId="3" fillId="0" borderId="0"/>
    <xf numFmtId="0" fontId="2" fillId="0" borderId="0"/>
    <xf numFmtId="0" fontId="27" fillId="0" borderId="0" applyNumberFormat="0" applyFill="0" applyBorder="0" applyAlignment="0" applyProtection="0"/>
    <xf numFmtId="0" fontId="1" fillId="0" borderId="0"/>
  </cellStyleXfs>
  <cellXfs count="223">
    <xf numFmtId="0" fontId="0" fillId="0" borderId="0" xfId="0"/>
    <xf numFmtId="166" fontId="15" fillId="0" borderId="0" xfId="5" applyNumberFormat="1" applyFont="1" applyAlignment="1" applyProtection="1">
      <alignment horizontal="right"/>
      <protection hidden="1"/>
    </xf>
    <xf numFmtId="166" fontId="15" fillId="0" borderId="0" xfId="0" applyNumberFormat="1" applyFont="1" applyAlignment="1" applyProtection="1">
      <alignment horizontal="right"/>
      <protection hidden="1"/>
    </xf>
    <xf numFmtId="166" fontId="15" fillId="0" borderId="0" xfId="5" applyNumberFormat="1" applyFont="1" applyProtection="1">
      <protection hidden="1"/>
    </xf>
    <xf numFmtId="166" fontId="23" fillId="0" borderId="0" xfId="0" applyNumberFormat="1" applyFont="1" applyAlignment="1" applyProtection="1">
      <alignment horizontal="right" vertical="top"/>
      <protection hidden="1"/>
    </xf>
    <xf numFmtId="166" fontId="24" fillId="0" borderId="0" xfId="0" applyNumberFormat="1" applyFont="1" applyProtection="1">
      <protection hidden="1"/>
    </xf>
    <xf numFmtId="166" fontId="24" fillId="0" borderId="0" xfId="0" applyNumberFormat="1" applyFont="1" applyAlignment="1" applyProtection="1">
      <alignment horizontal="right"/>
      <protection hidden="1"/>
    </xf>
    <xf numFmtId="172" fontId="24" fillId="0" borderId="0" xfId="0" applyNumberFormat="1" applyFont="1" applyProtection="1">
      <protection hidden="1"/>
    </xf>
    <xf numFmtId="0" fontId="25" fillId="0" borderId="0" xfId="9" applyFont="1" applyProtection="1">
      <protection hidden="1"/>
    </xf>
    <xf numFmtId="0" fontId="26" fillId="0" borderId="0" xfId="9" applyFont="1" applyProtection="1">
      <protection hidden="1"/>
    </xf>
    <xf numFmtId="0" fontId="26" fillId="0" borderId="0" xfId="9" applyFont="1" applyAlignment="1" applyProtection="1">
      <alignment vertical="center"/>
      <protection hidden="1"/>
    </xf>
    <xf numFmtId="0" fontId="29" fillId="0" borderId="0" xfId="9" applyFont="1" applyProtection="1">
      <protection hidden="1"/>
    </xf>
    <xf numFmtId="0" fontId="33" fillId="0" borderId="0" xfId="9" applyFont="1" applyProtection="1">
      <protection hidden="1"/>
    </xf>
    <xf numFmtId="0" fontId="33" fillId="0" borderId="0" xfId="9" applyFont="1" applyAlignment="1" applyProtection="1">
      <alignment vertical="center"/>
      <protection hidden="1"/>
    </xf>
    <xf numFmtId="0" fontId="13" fillId="0" borderId="0" xfId="9" applyFont="1" applyAlignment="1" applyProtection="1">
      <alignment vertical="center"/>
      <protection hidden="1"/>
    </xf>
    <xf numFmtId="166" fontId="12" fillId="0" borderId="0" xfId="5" applyNumberFormat="1" applyFont="1" applyAlignment="1" applyProtection="1">
      <alignment horizontal="right"/>
      <protection hidden="1"/>
    </xf>
    <xf numFmtId="166" fontId="12" fillId="0" borderId="0" xfId="0" applyNumberFormat="1" applyFont="1" applyAlignment="1" applyProtection="1">
      <alignment horizontal="right"/>
      <protection hidden="1"/>
    </xf>
    <xf numFmtId="166" fontId="25" fillId="0" borderId="0" xfId="0" applyNumberFormat="1" applyFont="1" applyAlignment="1" applyProtection="1">
      <alignment horizontal="right"/>
      <protection hidden="1"/>
    </xf>
    <xf numFmtId="172" fontId="15" fillId="0" borderId="0" xfId="0" applyNumberFormat="1" applyFont="1" applyAlignment="1" applyProtection="1">
      <alignment horizontal="right" indent="1"/>
      <protection hidden="1"/>
    </xf>
    <xf numFmtId="172" fontId="15" fillId="0" borderId="0" xfId="5" applyNumberFormat="1" applyFont="1" applyAlignment="1" applyProtection="1">
      <alignment horizontal="right" indent="1"/>
      <protection hidden="1"/>
    </xf>
    <xf numFmtId="166" fontId="15" fillId="0" borderId="0" xfId="5" applyNumberFormat="1" applyFont="1" applyAlignment="1" applyProtection="1">
      <alignment horizontal="right" indent="1"/>
      <protection hidden="1"/>
    </xf>
    <xf numFmtId="172" fontId="24" fillId="0" borderId="0" xfId="0" applyNumberFormat="1" applyFont="1" applyAlignment="1" applyProtection="1">
      <alignment horizontal="right" indent="1"/>
      <protection hidden="1"/>
    </xf>
    <xf numFmtId="166" fontId="24" fillId="0" borderId="0" xfId="0" applyNumberFormat="1" applyFont="1" applyAlignment="1" applyProtection="1">
      <alignment horizontal="right" indent="1"/>
      <protection hidden="1"/>
    </xf>
    <xf numFmtId="171" fontId="15" fillId="0" borderId="0" xfId="0" applyNumberFormat="1" applyFont="1" applyAlignment="1" applyProtection="1">
      <alignment horizontal="right" indent="1"/>
      <protection hidden="1"/>
    </xf>
    <xf numFmtId="171" fontId="24" fillId="0" borderId="0" xfId="0" applyNumberFormat="1" applyFont="1" applyAlignment="1" applyProtection="1">
      <alignment horizontal="right" indent="1"/>
      <protection hidden="1"/>
    </xf>
    <xf numFmtId="166" fontId="12" fillId="0" borderId="0" xfId="5" applyNumberFormat="1" applyFont="1" applyAlignment="1" applyProtection="1">
      <alignment horizontal="right" indent="1"/>
      <protection hidden="1"/>
    </xf>
    <xf numFmtId="166" fontId="25" fillId="0" borderId="0" xfId="0" applyNumberFormat="1" applyFont="1" applyAlignment="1" applyProtection="1">
      <alignment horizontal="right" indent="1"/>
      <protection hidden="1"/>
    </xf>
    <xf numFmtId="40" fontId="8" fillId="0" borderId="0" xfId="1" applyNumberFormat="1" applyFont="1" applyProtection="1">
      <protection hidden="1"/>
    </xf>
    <xf numFmtId="40" fontId="9" fillId="0" borderId="0" xfId="1" applyNumberFormat="1" applyFont="1" applyProtection="1">
      <protection hidden="1"/>
    </xf>
    <xf numFmtId="40" fontId="12" fillId="0" borderId="0" xfId="1" applyNumberFormat="1" applyFont="1" applyProtection="1">
      <protection hidden="1"/>
    </xf>
    <xf numFmtId="166" fontId="22" fillId="0" borderId="0" xfId="5" applyNumberFormat="1" applyFont="1" applyProtection="1">
      <protection hidden="1"/>
    </xf>
    <xf numFmtId="40" fontId="11" fillId="0" borderId="0" xfId="1" applyNumberFormat="1" applyFont="1" applyProtection="1">
      <protection hidden="1"/>
    </xf>
    <xf numFmtId="40" fontId="12" fillId="0" borderId="0" xfId="0" applyNumberFormat="1" applyFont="1" applyProtection="1">
      <protection hidden="1"/>
    </xf>
    <xf numFmtId="40" fontId="11" fillId="0" borderId="0" xfId="0" applyNumberFormat="1" applyFont="1" applyProtection="1">
      <protection hidden="1"/>
    </xf>
    <xf numFmtId="40" fontId="12" fillId="0" borderId="0" xfId="1" applyNumberFormat="1" applyFont="1" applyAlignment="1" applyProtection="1">
      <alignment horizontal="right" indent="1"/>
      <protection hidden="1"/>
    </xf>
    <xf numFmtId="40" fontId="11" fillId="0" borderId="0" xfId="1" applyNumberFormat="1" applyFont="1" applyAlignment="1" applyProtection="1">
      <alignment horizontal="left" indent="2"/>
      <protection hidden="1"/>
    </xf>
    <xf numFmtId="40" fontId="12" fillId="0" borderId="0" xfId="0" applyNumberFormat="1" applyFont="1" applyAlignment="1" applyProtection="1">
      <alignment horizontal="left" indent="2"/>
      <protection hidden="1"/>
    </xf>
    <xf numFmtId="40" fontId="17" fillId="0" borderId="0" xfId="2" applyNumberFormat="1" applyFont="1" applyProtection="1">
      <protection hidden="1"/>
    </xf>
    <xf numFmtId="40" fontId="12" fillId="0" borderId="0" xfId="1" applyNumberFormat="1" applyFont="1" applyAlignment="1" applyProtection="1">
      <alignment horizontal="left" indent="2"/>
      <protection hidden="1"/>
    </xf>
    <xf numFmtId="40" fontId="36" fillId="0" borderId="0" xfId="1" applyNumberFormat="1" applyFont="1" applyProtection="1">
      <protection hidden="1"/>
    </xf>
    <xf numFmtId="0" fontId="12" fillId="0" borderId="0" xfId="8" applyFont="1" applyFill="1" applyBorder="1" applyAlignment="1" applyProtection="1">
      <alignment horizontal="center"/>
      <protection hidden="1"/>
    </xf>
    <xf numFmtId="175" fontId="12" fillId="4" borderId="9" xfId="4" applyNumberFormat="1" applyFont="1" applyFill="1" applyBorder="1" applyAlignment="1" applyProtection="1">
      <alignment horizontal="right" indent="1"/>
      <protection hidden="1"/>
    </xf>
    <xf numFmtId="175" fontId="12" fillId="0" borderId="0" xfId="1" applyNumberFormat="1" applyFont="1" applyAlignment="1" applyProtection="1">
      <alignment horizontal="right" indent="1"/>
      <protection hidden="1"/>
    </xf>
    <xf numFmtId="175" fontId="15" fillId="0" borderId="0" xfId="0" applyNumberFormat="1" applyFont="1" applyAlignment="1" applyProtection="1">
      <alignment horizontal="right" indent="1"/>
      <protection hidden="1"/>
    </xf>
    <xf numFmtId="175" fontId="15" fillId="0" borderId="0" xfId="5" applyNumberFormat="1" applyFont="1" applyAlignment="1" applyProtection="1">
      <alignment horizontal="right" indent="1"/>
      <protection hidden="1"/>
    </xf>
    <xf numFmtId="175" fontId="24" fillId="0" borderId="0" xfId="0" applyNumberFormat="1" applyFont="1" applyAlignment="1" applyProtection="1">
      <alignment horizontal="right" indent="1"/>
      <protection hidden="1"/>
    </xf>
    <xf numFmtId="175" fontId="12" fillId="0" borderId="0" xfId="0" applyNumberFormat="1" applyFont="1" applyAlignment="1" applyProtection="1">
      <alignment horizontal="right" indent="1"/>
      <protection hidden="1"/>
    </xf>
    <xf numFmtId="175" fontId="12" fillId="0" borderId="7" xfId="1" applyNumberFormat="1" applyFont="1" applyBorder="1" applyAlignment="1" applyProtection="1">
      <alignment horizontal="right" indent="1"/>
      <protection hidden="1"/>
    </xf>
    <xf numFmtId="175" fontId="12" fillId="0" borderId="0" xfId="3" applyNumberFormat="1" applyFont="1" applyFill="1" applyBorder="1" applyAlignment="1" applyProtection="1">
      <alignment horizontal="right" indent="1"/>
      <protection hidden="1"/>
    </xf>
    <xf numFmtId="175" fontId="8" fillId="0" borderId="0" xfId="5" applyNumberFormat="1" applyFont="1" applyAlignment="1" applyProtection="1">
      <alignment horizontal="right" indent="1"/>
      <protection hidden="1"/>
    </xf>
    <xf numFmtId="175" fontId="15" fillId="0" borderId="0" xfId="0" applyNumberFormat="1" applyFont="1" applyProtection="1">
      <protection hidden="1"/>
    </xf>
    <xf numFmtId="175" fontId="15" fillId="0" borderId="0" xfId="5" applyNumberFormat="1" applyFont="1" applyProtection="1">
      <protection hidden="1"/>
    </xf>
    <xf numFmtId="175" fontId="24" fillId="0" borderId="0" xfId="0" applyNumberFormat="1" applyFont="1" applyProtection="1">
      <protection hidden="1"/>
    </xf>
    <xf numFmtId="175" fontId="12" fillId="0" borderId="0" xfId="0" applyNumberFormat="1" applyFont="1" applyProtection="1">
      <protection hidden="1"/>
    </xf>
    <xf numFmtId="175" fontId="12" fillId="0" borderId="0" xfId="1" applyNumberFormat="1" applyFont="1" applyProtection="1">
      <protection hidden="1"/>
    </xf>
    <xf numFmtId="175" fontId="12" fillId="4" borderId="3" xfId="4" applyNumberFormat="1" applyFont="1" applyFill="1" applyBorder="1" applyAlignment="1" applyProtection="1">
      <alignment horizontal="right" indent="1"/>
      <protection hidden="1"/>
    </xf>
    <xf numFmtId="175" fontId="12" fillId="4" borderId="4" xfId="4" applyNumberFormat="1" applyFont="1" applyFill="1" applyBorder="1" applyAlignment="1" applyProtection="1">
      <alignment horizontal="right" indent="1"/>
      <protection hidden="1"/>
    </xf>
    <xf numFmtId="175" fontId="12" fillId="4" borderId="5" xfId="4" applyNumberFormat="1" applyFont="1" applyFill="1" applyBorder="1" applyAlignment="1" applyProtection="1">
      <alignment horizontal="right" indent="1"/>
      <protection hidden="1"/>
    </xf>
    <xf numFmtId="175" fontId="12" fillId="4" borderId="0" xfId="4" applyNumberFormat="1" applyFont="1" applyFill="1" applyBorder="1" applyAlignment="1" applyProtection="1">
      <alignment horizontal="right" indent="1"/>
      <protection hidden="1"/>
    </xf>
    <xf numFmtId="175" fontId="12" fillId="4" borderId="10" xfId="4" applyNumberFormat="1" applyFont="1" applyFill="1" applyBorder="1" applyAlignment="1" applyProtection="1">
      <alignment horizontal="right" indent="1"/>
      <protection hidden="1"/>
    </xf>
    <xf numFmtId="175" fontId="12" fillId="4" borderId="6" xfId="4" applyNumberFormat="1" applyFont="1" applyFill="1" applyBorder="1" applyAlignment="1" applyProtection="1">
      <alignment horizontal="right" indent="1"/>
      <protection hidden="1"/>
    </xf>
    <xf numFmtId="175" fontId="12" fillId="4" borderId="7" xfId="4" applyNumberFormat="1" applyFont="1" applyFill="1" applyBorder="1" applyAlignment="1" applyProtection="1">
      <alignment horizontal="right" indent="1"/>
      <protection hidden="1"/>
    </xf>
    <xf numFmtId="175" fontId="12" fillId="4" borderId="8" xfId="4" applyNumberFormat="1" applyFont="1" applyFill="1" applyBorder="1" applyAlignment="1" applyProtection="1">
      <alignment horizontal="right" indent="1"/>
      <protection hidden="1"/>
    </xf>
    <xf numFmtId="175" fontId="12" fillId="4" borderId="12" xfId="4" applyNumberFormat="1" applyFont="1" applyFill="1" applyBorder="1" applyAlignment="1" applyProtection="1">
      <alignment horizontal="right" indent="1"/>
      <protection hidden="1"/>
    </xf>
    <xf numFmtId="175" fontId="12" fillId="4" borderId="13" xfId="4" applyNumberFormat="1" applyFont="1" applyFill="1" applyBorder="1" applyAlignment="1" applyProtection="1">
      <alignment horizontal="right" indent="1"/>
      <protection hidden="1"/>
    </xf>
    <xf numFmtId="175" fontId="12" fillId="4" borderId="14" xfId="4" applyNumberFormat="1" applyFont="1" applyFill="1" applyBorder="1" applyAlignment="1" applyProtection="1">
      <alignment horizontal="right" indent="1"/>
      <protection hidden="1"/>
    </xf>
    <xf numFmtId="175" fontId="12" fillId="0" borderId="7" xfId="0" applyNumberFormat="1" applyFont="1" applyBorder="1" applyAlignment="1" applyProtection="1">
      <alignment horizontal="right" indent="1"/>
      <protection hidden="1"/>
    </xf>
    <xf numFmtId="175" fontId="12" fillId="0" borderId="11" xfId="0" applyNumberFormat="1" applyFont="1" applyBorder="1" applyAlignment="1" applyProtection="1">
      <alignment horizontal="right" indent="1"/>
      <protection hidden="1"/>
    </xf>
    <xf numFmtId="176" fontId="15" fillId="0" borderId="0" xfId="0" applyNumberFormat="1" applyFont="1" applyAlignment="1" applyProtection="1">
      <alignment horizontal="right" indent="1"/>
      <protection hidden="1"/>
    </xf>
    <xf numFmtId="176" fontId="24" fillId="0" borderId="0" xfId="0" applyNumberFormat="1" applyFont="1" applyAlignment="1" applyProtection="1">
      <alignment horizontal="right" indent="1"/>
      <protection hidden="1"/>
    </xf>
    <xf numFmtId="176" fontId="12" fillId="0" borderId="0" xfId="3" applyNumberFormat="1" applyFont="1" applyFill="1" applyBorder="1" applyAlignment="1" applyProtection="1">
      <alignment horizontal="right" indent="1"/>
      <protection hidden="1"/>
    </xf>
    <xf numFmtId="176" fontId="12" fillId="0" borderId="7" xfId="3" applyNumberFormat="1" applyFont="1" applyFill="1" applyBorder="1" applyAlignment="1" applyProtection="1">
      <alignment horizontal="right" indent="1"/>
      <protection hidden="1"/>
    </xf>
    <xf numFmtId="176" fontId="12" fillId="0" borderId="11" xfId="3" applyNumberFormat="1" applyFont="1" applyFill="1" applyBorder="1" applyAlignment="1" applyProtection="1">
      <alignment horizontal="right" indent="1"/>
      <protection hidden="1"/>
    </xf>
    <xf numFmtId="176" fontId="15" fillId="0" borderId="0" xfId="5" applyNumberFormat="1" applyFont="1" applyAlignment="1" applyProtection="1">
      <alignment horizontal="right" indent="1"/>
      <protection hidden="1"/>
    </xf>
    <xf numFmtId="176" fontId="15" fillId="0" borderId="0" xfId="0" applyNumberFormat="1" applyFont="1" applyProtection="1">
      <protection hidden="1"/>
    </xf>
    <xf numFmtId="176" fontId="24" fillId="0" borderId="0" xfId="0" applyNumberFormat="1" applyFont="1" applyProtection="1">
      <protection hidden="1"/>
    </xf>
    <xf numFmtId="176" fontId="12" fillId="0" borderId="0" xfId="3" applyNumberFormat="1" applyFont="1" applyFill="1" applyAlignment="1" applyProtection="1">
      <protection hidden="1"/>
    </xf>
    <xf numFmtId="176" fontId="12" fillId="0" borderId="0" xfId="1" applyNumberFormat="1" applyFont="1" applyAlignment="1" applyProtection="1">
      <alignment horizontal="right" indent="1"/>
      <protection hidden="1"/>
    </xf>
    <xf numFmtId="176" fontId="12" fillId="0" borderId="0" xfId="3" applyNumberFormat="1" applyFont="1" applyFill="1" applyBorder="1" applyAlignment="1" applyProtection="1">
      <protection hidden="1"/>
    </xf>
    <xf numFmtId="176" fontId="12" fillId="0" borderId="0" xfId="3" applyNumberFormat="1" applyFont="1" applyFill="1" applyAlignment="1" applyProtection="1">
      <alignment horizontal="right" indent="1"/>
      <protection hidden="1"/>
    </xf>
    <xf numFmtId="177" fontId="12" fillId="0" borderId="0" xfId="1" applyNumberFormat="1" applyFont="1" applyAlignment="1" applyProtection="1">
      <alignment horizontal="right" indent="1"/>
      <protection hidden="1"/>
    </xf>
    <xf numFmtId="177" fontId="12" fillId="0" borderId="0" xfId="3" applyNumberFormat="1" applyFont="1" applyFill="1" applyBorder="1" applyAlignment="1" applyProtection="1">
      <alignment horizontal="right" indent="1"/>
      <protection hidden="1"/>
    </xf>
    <xf numFmtId="177" fontId="12" fillId="0" borderId="7" xfId="1" applyNumberFormat="1" applyFont="1" applyBorder="1" applyAlignment="1" applyProtection="1">
      <alignment horizontal="right" indent="1"/>
      <protection hidden="1"/>
    </xf>
    <xf numFmtId="177" fontId="12" fillId="0" borderId="7" xfId="3" applyNumberFormat="1" applyFont="1" applyFill="1" applyBorder="1" applyAlignment="1" applyProtection="1">
      <alignment horizontal="right" indent="1"/>
      <protection hidden="1"/>
    </xf>
    <xf numFmtId="175" fontId="40" fillId="0" borderId="0" xfId="1" applyNumberFormat="1" applyFont="1" applyAlignment="1" applyProtection="1">
      <alignment horizontal="right" indent="1"/>
      <protection hidden="1"/>
    </xf>
    <xf numFmtId="40" fontId="12" fillId="0" borderId="7" xfId="1" applyNumberFormat="1" applyFont="1" applyBorder="1" applyAlignment="1" applyProtection="1">
      <alignment horizontal="left" indent="1"/>
      <protection hidden="1"/>
    </xf>
    <xf numFmtId="40" fontId="12" fillId="0" borderId="0" xfId="1" applyNumberFormat="1" applyFont="1" applyAlignment="1" applyProtection="1">
      <alignment horizontal="left" indent="1"/>
      <protection hidden="1"/>
    </xf>
    <xf numFmtId="40" fontId="12" fillId="0" borderId="0" xfId="0" applyNumberFormat="1" applyFont="1" applyAlignment="1" applyProtection="1">
      <alignment horizontal="left" indent="1"/>
      <protection hidden="1"/>
    </xf>
    <xf numFmtId="40" fontId="12" fillId="0" borderId="7" xfId="0" applyNumberFormat="1" applyFont="1" applyBorder="1" applyAlignment="1" applyProtection="1">
      <alignment horizontal="left" indent="2"/>
      <protection hidden="1"/>
    </xf>
    <xf numFmtId="40" fontId="36" fillId="0" borderId="0" xfId="0" applyNumberFormat="1" applyFont="1" applyAlignment="1" applyProtection="1">
      <alignment horizontal="left" indent="2"/>
      <protection hidden="1"/>
    </xf>
    <xf numFmtId="40" fontId="12" fillId="0" borderId="7" xfId="0" applyNumberFormat="1" applyFont="1" applyBorder="1" applyAlignment="1" applyProtection="1">
      <alignment horizontal="left" indent="1"/>
      <protection hidden="1"/>
    </xf>
    <xf numFmtId="40" fontId="12" fillId="0" borderId="7" xfId="1" applyNumberFormat="1" applyFont="1" applyBorder="1" applyAlignment="1" applyProtection="1">
      <alignment horizontal="left" indent="2"/>
      <protection hidden="1"/>
    </xf>
    <xf numFmtId="40" fontId="11" fillId="0" borderId="7" xfId="1" applyNumberFormat="1" applyFont="1" applyBorder="1" applyProtection="1">
      <protection hidden="1"/>
    </xf>
    <xf numFmtId="40" fontId="11" fillId="0" borderId="0" xfId="2" applyNumberFormat="1" applyFont="1" applyProtection="1">
      <protection hidden="1"/>
    </xf>
    <xf numFmtId="0" fontId="25" fillId="0" borderId="0" xfId="9" applyFont="1" applyAlignment="1" applyProtection="1">
      <alignment horizontal="left" indent="1"/>
      <protection hidden="1"/>
    </xf>
    <xf numFmtId="0" fontId="32" fillId="0" borderId="0" xfId="9" applyFont="1" applyProtection="1">
      <protection hidden="1"/>
    </xf>
    <xf numFmtId="0" fontId="41" fillId="0" borderId="0" xfId="9" applyFont="1" applyAlignment="1" applyProtection="1">
      <alignment horizontal="right" indent="16"/>
      <protection hidden="1"/>
    </xf>
    <xf numFmtId="0" fontId="11" fillId="5" borderId="18" xfId="9" applyFont="1" applyFill="1" applyBorder="1" applyAlignment="1" applyProtection="1">
      <alignment horizontal="left" vertical="center" indent="1"/>
      <protection hidden="1"/>
    </xf>
    <xf numFmtId="0" fontId="11" fillId="5" borderId="24" xfId="9" applyFont="1" applyFill="1" applyBorder="1" applyAlignment="1" applyProtection="1">
      <alignment horizontal="left" vertical="center" indent="1"/>
      <protection hidden="1"/>
    </xf>
    <xf numFmtId="0" fontId="11" fillId="5" borderId="19" xfId="9" applyFont="1" applyFill="1" applyBorder="1" applyAlignment="1" applyProtection="1">
      <alignment horizontal="left" vertical="center" indent="1"/>
      <protection hidden="1"/>
    </xf>
    <xf numFmtId="0" fontId="20" fillId="5" borderId="20" xfId="9" applyFont="1" applyFill="1" applyBorder="1" applyAlignment="1" applyProtection="1">
      <alignment horizontal="left" vertical="center" indent="1"/>
      <protection hidden="1"/>
    </xf>
    <xf numFmtId="0" fontId="12" fillId="5" borderId="0" xfId="9" applyFont="1" applyFill="1" applyAlignment="1" applyProtection="1">
      <alignment horizontal="left" vertical="center" indent="2"/>
      <protection hidden="1"/>
    </xf>
    <xf numFmtId="0" fontId="12" fillId="5" borderId="21" xfId="9" applyFont="1" applyFill="1" applyBorder="1" applyAlignment="1" applyProtection="1">
      <alignment horizontal="left" vertical="center" indent="2"/>
      <protection hidden="1"/>
    </xf>
    <xf numFmtId="0" fontId="11" fillId="5" borderId="20" xfId="9" applyFont="1" applyFill="1" applyBorder="1" applyAlignment="1" applyProtection="1">
      <alignment horizontal="left" vertical="center" indent="1"/>
      <protection hidden="1"/>
    </xf>
    <xf numFmtId="0" fontId="11" fillId="5" borderId="0" xfId="9" applyFont="1" applyFill="1" applyAlignment="1" applyProtection="1">
      <alignment horizontal="left" vertical="center" indent="1"/>
      <protection hidden="1"/>
    </xf>
    <xf numFmtId="0" fontId="11" fillId="5" borderId="21" xfId="9" applyFont="1" applyFill="1" applyBorder="1" applyAlignment="1" applyProtection="1">
      <alignment horizontal="left" vertical="center" indent="1"/>
      <protection hidden="1"/>
    </xf>
    <xf numFmtId="0" fontId="12" fillId="5" borderId="20" xfId="9" applyFont="1" applyFill="1" applyBorder="1" applyAlignment="1" applyProtection="1">
      <alignment horizontal="left" vertical="center" indent="1"/>
      <protection hidden="1"/>
    </xf>
    <xf numFmtId="0" fontId="12" fillId="5" borderId="22" xfId="9" applyFont="1" applyFill="1" applyBorder="1" applyAlignment="1" applyProtection="1">
      <alignment horizontal="left" vertical="top" indent="1"/>
      <protection hidden="1"/>
    </xf>
    <xf numFmtId="0" fontId="12" fillId="5" borderId="25" xfId="9" applyFont="1" applyFill="1" applyBorder="1" applyAlignment="1" applyProtection="1">
      <alignment horizontal="left" vertical="top" indent="2"/>
      <protection hidden="1"/>
    </xf>
    <xf numFmtId="0" fontId="12" fillId="5" borderId="23" xfId="9" applyFont="1" applyFill="1" applyBorder="1" applyAlignment="1" applyProtection="1">
      <alignment horizontal="left" vertical="top" indent="2"/>
      <protection hidden="1"/>
    </xf>
    <xf numFmtId="0" fontId="24" fillId="0" borderId="0" xfId="9" applyFont="1" applyAlignment="1" applyProtection="1">
      <alignment vertical="top"/>
      <protection hidden="1"/>
    </xf>
    <xf numFmtId="0" fontId="29" fillId="5" borderId="21" xfId="9" applyFont="1" applyFill="1" applyBorder="1" applyProtection="1">
      <protection hidden="1"/>
    </xf>
    <xf numFmtId="0" fontId="28" fillId="0" borderId="0" xfId="9" applyFont="1" applyAlignment="1" applyProtection="1">
      <alignment horizontal="center"/>
      <protection hidden="1"/>
    </xf>
    <xf numFmtId="0" fontId="25" fillId="0" borderId="0" xfId="9" applyFont="1" applyAlignment="1" applyProtection="1">
      <alignment horizontal="center" vertical="top"/>
      <protection hidden="1"/>
    </xf>
    <xf numFmtId="0" fontId="42" fillId="0" borderId="0" xfId="9" applyFont="1" applyProtection="1">
      <protection hidden="1"/>
    </xf>
    <xf numFmtId="0" fontId="43" fillId="0" borderId="0" xfId="9" applyFont="1" applyProtection="1">
      <protection hidden="1"/>
    </xf>
    <xf numFmtId="166" fontId="11" fillId="0" borderId="13" xfId="5" applyNumberFormat="1" applyFont="1" applyBorder="1" applyProtection="1">
      <protection hidden="1"/>
    </xf>
    <xf numFmtId="175" fontId="12" fillId="0" borderId="13" xfId="1" applyNumberFormat="1" applyFont="1" applyBorder="1" applyAlignment="1" applyProtection="1">
      <alignment horizontal="right" indent="1"/>
      <protection hidden="1"/>
    </xf>
    <xf numFmtId="175" fontId="12" fillId="0" borderId="13" xfId="0" applyNumberFormat="1" applyFont="1" applyBorder="1" applyAlignment="1" applyProtection="1">
      <alignment horizontal="right" indent="1"/>
      <protection hidden="1"/>
    </xf>
    <xf numFmtId="176" fontId="12" fillId="0" borderId="13" xfId="3" applyNumberFormat="1" applyFont="1" applyFill="1" applyBorder="1" applyAlignment="1" applyProtection="1">
      <alignment horizontal="right" indent="1"/>
      <protection hidden="1"/>
    </xf>
    <xf numFmtId="40" fontId="11" fillId="0" borderId="13" xfId="1" applyNumberFormat="1" applyFont="1" applyBorder="1" applyProtection="1">
      <protection hidden="1"/>
    </xf>
    <xf numFmtId="40" fontId="12" fillId="0" borderId="13" xfId="0" applyNumberFormat="1" applyFont="1" applyBorder="1" applyAlignment="1" applyProtection="1">
      <alignment horizontal="left" indent="1"/>
      <protection hidden="1"/>
    </xf>
    <xf numFmtId="40" fontId="12" fillId="0" borderId="13" xfId="1" applyNumberFormat="1" applyFont="1" applyBorder="1" applyAlignment="1" applyProtection="1">
      <alignment horizontal="left" indent="1"/>
      <protection hidden="1"/>
    </xf>
    <xf numFmtId="166" fontId="12" fillId="0" borderId="0" xfId="5" applyNumberFormat="1" applyFont="1" applyProtection="1">
      <protection hidden="1"/>
    </xf>
    <xf numFmtId="166" fontId="46" fillId="0" borderId="0" xfId="5" applyNumberFormat="1" applyFont="1" applyAlignment="1" applyProtection="1">
      <alignment horizontal="left"/>
      <protection hidden="1"/>
    </xf>
    <xf numFmtId="40" fontId="12" fillId="5" borderId="18" xfId="1" applyNumberFormat="1" applyFont="1" applyFill="1" applyBorder="1" applyAlignment="1" applyProtection="1">
      <alignment horizontal="left" indent="1"/>
      <protection hidden="1"/>
    </xf>
    <xf numFmtId="40" fontId="12" fillId="5" borderId="24" xfId="1" applyNumberFormat="1" applyFont="1" applyFill="1" applyBorder="1" applyAlignment="1" applyProtection="1">
      <alignment horizontal="left" indent="1"/>
      <protection hidden="1"/>
    </xf>
    <xf numFmtId="40" fontId="12" fillId="5" borderId="19" xfId="1" applyNumberFormat="1" applyFont="1" applyFill="1" applyBorder="1" applyAlignment="1" applyProtection="1">
      <alignment horizontal="left" indent="1"/>
      <protection hidden="1"/>
    </xf>
    <xf numFmtId="40" fontId="12" fillId="5" borderId="20" xfId="1" applyNumberFormat="1" applyFont="1" applyFill="1" applyBorder="1" applyAlignment="1" applyProtection="1">
      <alignment horizontal="left" indent="1"/>
      <protection hidden="1"/>
    </xf>
    <xf numFmtId="40" fontId="12" fillId="5" borderId="0" xfId="1" applyNumberFormat="1" applyFont="1" applyFill="1" applyAlignment="1" applyProtection="1">
      <alignment horizontal="left" indent="1"/>
      <protection hidden="1"/>
    </xf>
    <xf numFmtId="40" fontId="12" fillId="5" borderId="21" xfId="1" applyNumberFormat="1" applyFont="1" applyFill="1" applyBorder="1" applyAlignment="1" applyProtection="1">
      <alignment horizontal="left" indent="1"/>
      <protection hidden="1"/>
    </xf>
    <xf numFmtId="40" fontId="11" fillId="5" borderId="20" xfId="1" applyNumberFormat="1" applyFont="1" applyFill="1" applyBorder="1" applyAlignment="1" applyProtection="1">
      <alignment horizontal="left" indent="1"/>
      <protection hidden="1"/>
    </xf>
    <xf numFmtId="178" fontId="12" fillId="4" borderId="26" xfId="4" applyNumberFormat="1" applyFont="1" applyFill="1" applyBorder="1" applyAlignment="1" applyProtection="1">
      <alignment horizontal="center"/>
      <protection hidden="1"/>
    </xf>
    <xf numFmtId="40" fontId="22" fillId="5" borderId="22" xfId="1" applyNumberFormat="1" applyFont="1" applyFill="1" applyBorder="1" applyAlignment="1" applyProtection="1">
      <alignment horizontal="left" indent="1"/>
      <protection hidden="1"/>
    </xf>
    <xf numFmtId="40" fontId="22" fillId="5" borderId="25" xfId="1" applyNumberFormat="1" applyFont="1" applyFill="1" applyBorder="1" applyAlignment="1" applyProtection="1">
      <alignment horizontal="left" indent="1"/>
      <protection hidden="1"/>
    </xf>
    <xf numFmtId="40" fontId="22" fillId="5" borderId="23" xfId="1" applyNumberFormat="1" applyFont="1" applyFill="1" applyBorder="1" applyAlignment="1" applyProtection="1">
      <alignment horizontal="left" indent="1"/>
      <protection hidden="1"/>
    </xf>
    <xf numFmtId="175" fontId="8" fillId="0" borderId="7" xfId="5" applyNumberFormat="1" applyFont="1" applyBorder="1" applyAlignment="1" applyProtection="1">
      <alignment horizontal="center"/>
      <protection hidden="1"/>
    </xf>
    <xf numFmtId="40" fontId="12" fillId="0" borderId="0" xfId="1" applyNumberFormat="1" applyFont="1" applyAlignment="1" applyProtection="1">
      <alignment horizontal="center"/>
      <protection hidden="1"/>
    </xf>
    <xf numFmtId="176" fontId="8" fillId="0" borderId="7" xfId="3" applyNumberFormat="1" applyFont="1" applyFill="1" applyBorder="1" applyAlignment="1" applyProtection="1">
      <alignment horizontal="center"/>
      <protection hidden="1"/>
    </xf>
    <xf numFmtId="40" fontId="11" fillId="0" borderId="0" xfId="1" applyNumberFormat="1" applyFont="1" applyAlignment="1" applyProtection="1">
      <alignment horizontal="right" indent="1"/>
      <protection hidden="1"/>
    </xf>
    <xf numFmtId="40" fontId="11" fillId="0" borderId="0" xfId="1" applyNumberFormat="1" applyFont="1" applyAlignment="1" applyProtection="1">
      <alignment horizontal="left"/>
      <protection hidden="1"/>
    </xf>
    <xf numFmtId="40" fontId="14" fillId="0" borderId="0" xfId="0" applyNumberFormat="1" applyFont="1" applyAlignment="1" applyProtection="1">
      <alignment vertical="center"/>
      <protection hidden="1"/>
    </xf>
    <xf numFmtId="175" fontId="16" fillId="0" borderId="0" xfId="3" applyNumberFormat="1" applyFont="1" applyFill="1" applyAlignment="1" applyProtection="1">
      <alignment horizontal="right" indent="1"/>
      <protection hidden="1"/>
    </xf>
    <xf numFmtId="175" fontId="16" fillId="0" borderId="0" xfId="1" applyNumberFormat="1" applyFont="1" applyAlignment="1" applyProtection="1">
      <alignment horizontal="right" indent="1"/>
      <protection hidden="1"/>
    </xf>
    <xf numFmtId="167" fontId="12" fillId="4" borderId="2" xfId="4" applyNumberFormat="1" applyFont="1" applyFill="1" applyBorder="1" applyAlignment="1" applyProtection="1">
      <protection hidden="1"/>
    </xf>
    <xf numFmtId="167" fontId="12" fillId="4" borderId="2" xfId="4" applyNumberFormat="1" applyFont="1" applyFill="1" applyBorder="1" applyAlignment="1" applyProtection="1">
      <alignment horizontal="left"/>
      <protection hidden="1"/>
    </xf>
    <xf numFmtId="175" fontId="12" fillId="0" borderId="0" xfId="4" applyNumberFormat="1" applyFont="1" applyFill="1" applyBorder="1" applyAlignment="1" applyProtection="1">
      <alignment horizontal="right" indent="1"/>
      <protection hidden="1"/>
    </xf>
    <xf numFmtId="175" fontId="12" fillId="0" borderId="7" xfId="4" applyNumberFormat="1" applyFont="1" applyFill="1" applyBorder="1" applyAlignment="1" applyProtection="1">
      <alignment horizontal="right" indent="1"/>
      <protection hidden="1"/>
    </xf>
    <xf numFmtId="167" fontId="11" fillId="0" borderId="0" xfId="4" applyNumberFormat="1" applyFont="1" applyFill="1" applyBorder="1" applyAlignment="1" applyProtection="1">
      <protection hidden="1"/>
    </xf>
    <xf numFmtId="40" fontId="12" fillId="0" borderId="0" xfId="1" applyNumberFormat="1" applyFont="1" applyAlignment="1" applyProtection="1">
      <alignment horizontal="left"/>
      <protection hidden="1"/>
    </xf>
    <xf numFmtId="40" fontId="8" fillId="0" borderId="0" xfId="0" applyNumberFormat="1" applyFont="1" applyProtection="1">
      <protection hidden="1"/>
    </xf>
    <xf numFmtId="167" fontId="8" fillId="0" borderId="0" xfId="0" applyNumberFormat="1" applyFont="1" applyAlignment="1" applyProtection="1">
      <alignment horizontal="right" indent="1"/>
      <protection hidden="1"/>
    </xf>
    <xf numFmtId="40" fontId="8" fillId="0" borderId="0" xfId="0" applyNumberFormat="1" applyFont="1" applyAlignment="1" applyProtection="1">
      <alignment horizontal="right" indent="1"/>
      <protection hidden="1"/>
    </xf>
    <xf numFmtId="172" fontId="12" fillId="0" borderId="0" xfId="0" applyNumberFormat="1" applyFont="1" applyAlignment="1" applyProtection="1">
      <alignment horizontal="right" indent="1"/>
      <protection hidden="1"/>
    </xf>
    <xf numFmtId="172" fontId="16" fillId="0" borderId="0" xfId="3" applyNumberFormat="1" applyFont="1" applyFill="1" applyAlignment="1" applyProtection="1">
      <alignment horizontal="right" indent="1"/>
      <protection hidden="1"/>
    </xf>
    <xf numFmtId="171" fontId="12" fillId="0" borderId="0" xfId="3" applyNumberFormat="1" applyFont="1" applyFill="1" applyAlignment="1" applyProtection="1">
      <alignment horizontal="right" indent="1"/>
      <protection hidden="1"/>
    </xf>
    <xf numFmtId="172" fontId="16" fillId="0" borderId="0" xfId="1" applyNumberFormat="1" applyFont="1" applyAlignment="1" applyProtection="1">
      <alignment horizontal="right" indent="1"/>
      <protection hidden="1"/>
    </xf>
    <xf numFmtId="40" fontId="11" fillId="0" borderId="0" xfId="0" applyNumberFormat="1" applyFont="1" applyAlignment="1" applyProtection="1">
      <alignment horizontal="left"/>
      <protection hidden="1"/>
    </xf>
    <xf numFmtId="167" fontId="11" fillId="0" borderId="0" xfId="0" applyNumberFormat="1" applyFont="1" applyAlignment="1" applyProtection="1">
      <alignment horizontal="right" indent="1"/>
      <protection hidden="1"/>
    </xf>
    <xf numFmtId="40" fontId="11" fillId="0" borderId="0" xfId="0" applyNumberFormat="1" applyFont="1" applyAlignment="1" applyProtection="1">
      <alignment horizontal="right" indent="1"/>
      <protection hidden="1"/>
    </xf>
    <xf numFmtId="172" fontId="12" fillId="4" borderId="3" xfId="4" applyNumberFormat="1" applyFont="1" applyFill="1" applyBorder="1" applyAlignment="1" applyProtection="1">
      <alignment horizontal="right" indent="1"/>
      <protection hidden="1"/>
    </xf>
    <xf numFmtId="172" fontId="12" fillId="4" borderId="4" xfId="4" applyNumberFormat="1" applyFont="1" applyFill="1" applyBorder="1" applyAlignment="1" applyProtection="1">
      <alignment horizontal="right" indent="1"/>
      <protection hidden="1"/>
    </xf>
    <xf numFmtId="172" fontId="12" fillId="4" borderId="5" xfId="4" applyNumberFormat="1" applyFont="1" applyFill="1" applyBorder="1" applyAlignment="1" applyProtection="1">
      <alignment horizontal="right" indent="1"/>
      <protection hidden="1"/>
    </xf>
    <xf numFmtId="171" fontId="12" fillId="0" borderId="0" xfId="3" applyNumberFormat="1" applyFont="1" applyFill="1" applyBorder="1" applyAlignment="1" applyProtection="1">
      <alignment horizontal="right" indent="1"/>
      <protection hidden="1"/>
    </xf>
    <xf numFmtId="40" fontId="15" fillId="0" borderId="0" xfId="1" applyNumberFormat="1" applyFont="1" applyAlignment="1" applyProtection="1">
      <alignment horizontal="right" indent="1"/>
      <protection hidden="1"/>
    </xf>
    <xf numFmtId="172" fontId="12" fillId="4" borderId="9" xfId="4" applyNumberFormat="1" applyFont="1" applyFill="1" applyBorder="1" applyAlignment="1" applyProtection="1">
      <alignment horizontal="right" indent="1"/>
      <protection hidden="1"/>
    </xf>
    <xf numFmtId="172" fontId="12" fillId="4" borderId="0" xfId="4" applyNumberFormat="1" applyFont="1" applyFill="1" applyBorder="1" applyAlignment="1" applyProtection="1">
      <alignment horizontal="right" indent="1"/>
      <protection hidden="1"/>
    </xf>
    <xf numFmtId="172" fontId="12" fillId="4" borderId="10" xfId="4" applyNumberFormat="1" applyFont="1" applyFill="1" applyBorder="1" applyAlignment="1" applyProtection="1">
      <alignment horizontal="right" indent="1"/>
      <protection hidden="1"/>
    </xf>
    <xf numFmtId="172" fontId="12" fillId="4" borderId="6" xfId="4" applyNumberFormat="1" applyFont="1" applyFill="1" applyBorder="1" applyAlignment="1" applyProtection="1">
      <alignment horizontal="right" indent="1"/>
      <protection hidden="1"/>
    </xf>
    <xf numFmtId="172" fontId="12" fillId="4" borderId="7" xfId="4" applyNumberFormat="1" applyFont="1" applyFill="1" applyBorder="1" applyAlignment="1" applyProtection="1">
      <alignment horizontal="right" indent="1"/>
      <protection hidden="1"/>
    </xf>
    <xf numFmtId="172" fontId="12" fillId="4" borderId="8" xfId="4" applyNumberFormat="1" applyFont="1" applyFill="1" applyBorder="1" applyAlignment="1" applyProtection="1">
      <alignment horizontal="right" indent="1"/>
      <protection hidden="1"/>
    </xf>
    <xf numFmtId="172" fontId="12" fillId="0" borderId="7" xfId="0" applyNumberFormat="1" applyFont="1" applyBorder="1" applyAlignment="1" applyProtection="1">
      <alignment horizontal="right" indent="1"/>
      <protection hidden="1"/>
    </xf>
    <xf numFmtId="171" fontId="12" fillId="0" borderId="7" xfId="3" applyNumberFormat="1" applyFont="1" applyFill="1" applyBorder="1" applyAlignment="1" applyProtection="1">
      <alignment horizontal="right" indent="1"/>
      <protection hidden="1"/>
    </xf>
    <xf numFmtId="167" fontId="12" fillId="0" borderId="0" xfId="1" applyNumberFormat="1" applyFont="1" applyAlignment="1" applyProtection="1">
      <alignment horizontal="right" indent="1"/>
      <protection hidden="1"/>
    </xf>
    <xf numFmtId="40" fontId="12" fillId="0" borderId="7" xfId="1" applyNumberFormat="1" applyFont="1" applyBorder="1" applyAlignment="1" applyProtection="1">
      <alignment horizontal="left" indent="3"/>
      <protection hidden="1"/>
    </xf>
    <xf numFmtId="173" fontId="12" fillId="4" borderId="12" xfId="4" applyNumberFormat="1" applyFont="1" applyFill="1" applyBorder="1" applyAlignment="1" applyProtection="1">
      <alignment horizontal="right" indent="1"/>
      <protection hidden="1"/>
    </xf>
    <xf numFmtId="173" fontId="12" fillId="4" borderId="13" xfId="4" applyNumberFormat="1" applyFont="1" applyFill="1" applyBorder="1" applyAlignment="1" applyProtection="1">
      <alignment horizontal="right" indent="1"/>
      <protection hidden="1"/>
    </xf>
    <xf numFmtId="173" fontId="12" fillId="4" borderId="14" xfId="4" applyNumberFormat="1" applyFont="1" applyFill="1" applyBorder="1" applyAlignment="1" applyProtection="1">
      <alignment horizontal="right" indent="1"/>
      <protection hidden="1"/>
    </xf>
    <xf numFmtId="174" fontId="12" fillId="0" borderId="7" xfId="0" applyNumberFormat="1" applyFont="1" applyBorder="1" applyAlignment="1" applyProtection="1">
      <alignment horizontal="right" indent="1"/>
      <protection hidden="1"/>
    </xf>
    <xf numFmtId="40" fontId="11" fillId="0" borderId="0" xfId="1" applyNumberFormat="1" applyFont="1" applyAlignment="1" applyProtection="1">
      <alignment horizontal="left" indent="1"/>
      <protection hidden="1"/>
    </xf>
    <xf numFmtId="167" fontId="11" fillId="0" borderId="0" xfId="1" applyNumberFormat="1" applyFont="1" applyAlignment="1" applyProtection="1">
      <alignment horizontal="right" indent="1"/>
      <protection hidden="1"/>
    </xf>
    <xf numFmtId="40" fontId="37" fillId="0" borderId="0" xfId="1" applyNumberFormat="1" applyFont="1" applyProtection="1">
      <protection hidden="1"/>
    </xf>
    <xf numFmtId="40" fontId="37" fillId="0" borderId="0" xfId="1" applyNumberFormat="1" applyFont="1" applyAlignment="1" applyProtection="1">
      <alignment horizontal="left" indent="3"/>
      <protection hidden="1"/>
    </xf>
    <xf numFmtId="167" fontId="37" fillId="0" borderId="0" xfId="1" applyNumberFormat="1" applyFont="1" applyAlignment="1" applyProtection="1">
      <alignment horizontal="right" indent="1"/>
      <protection hidden="1"/>
    </xf>
    <xf numFmtId="168" fontId="37" fillId="0" borderId="0" xfId="3" applyNumberFormat="1" applyFont="1" applyAlignment="1" applyProtection="1">
      <alignment horizontal="right" indent="1"/>
      <protection hidden="1"/>
    </xf>
    <xf numFmtId="172" fontId="37" fillId="0" borderId="0" xfId="0" applyNumberFormat="1" applyFont="1" applyAlignment="1" applyProtection="1">
      <alignment horizontal="right" indent="1"/>
      <protection hidden="1"/>
    </xf>
    <xf numFmtId="171" fontId="37" fillId="0" borderId="0" xfId="3" applyNumberFormat="1" applyFont="1" applyFill="1" applyBorder="1" applyAlignment="1" applyProtection="1">
      <alignment horizontal="right" indent="1"/>
      <protection hidden="1"/>
    </xf>
    <xf numFmtId="40" fontId="37" fillId="0" borderId="0" xfId="1" applyNumberFormat="1" applyFont="1" applyAlignment="1" applyProtection="1">
      <alignment horizontal="right" indent="1"/>
      <protection hidden="1"/>
    </xf>
    <xf numFmtId="167" fontId="12" fillId="0" borderId="7" xfId="1" applyNumberFormat="1" applyFont="1" applyBorder="1" applyAlignment="1" applyProtection="1">
      <alignment horizontal="right" indent="1"/>
      <protection hidden="1"/>
    </xf>
    <xf numFmtId="40" fontId="44" fillId="0" borderId="0" xfId="1" applyNumberFormat="1" applyFont="1" applyProtection="1">
      <protection hidden="1"/>
    </xf>
    <xf numFmtId="40" fontId="19" fillId="0" borderId="0" xfId="0" applyNumberFormat="1" applyFont="1" applyProtection="1">
      <protection hidden="1"/>
    </xf>
    <xf numFmtId="40" fontId="19" fillId="0" borderId="0" xfId="1" applyNumberFormat="1" applyFont="1" applyProtection="1">
      <protection hidden="1"/>
    </xf>
    <xf numFmtId="164" fontId="12" fillId="0" borderId="0" xfId="3" applyNumberFormat="1" applyFont="1" applyAlignment="1" applyProtection="1">
      <alignment horizontal="center"/>
      <protection hidden="1"/>
    </xf>
    <xf numFmtId="167" fontId="12" fillId="0" borderId="0" xfId="0" applyNumberFormat="1" applyFont="1" applyAlignment="1" applyProtection="1">
      <alignment horizontal="center"/>
      <protection hidden="1"/>
    </xf>
    <xf numFmtId="167" fontId="12" fillId="0" borderId="0" xfId="0" applyNumberFormat="1" applyFont="1" applyAlignment="1" applyProtection="1">
      <alignment horizontal="center"/>
      <protection hidden="1"/>
    </xf>
    <xf numFmtId="167" fontId="12" fillId="0" borderId="7" xfId="0" applyNumberFormat="1" applyFont="1" applyBorder="1" applyAlignment="1" applyProtection="1">
      <alignment horizontal="center"/>
      <protection hidden="1"/>
    </xf>
    <xf numFmtId="167" fontId="20" fillId="0" borderId="7" xfId="0" applyNumberFormat="1" applyFont="1" applyBorder="1" applyAlignment="1" applyProtection="1">
      <alignment horizontal="center"/>
      <protection hidden="1"/>
    </xf>
    <xf numFmtId="167" fontId="12" fillId="0" borderId="7" xfId="0" applyNumberFormat="1" applyFont="1" applyBorder="1" applyAlignment="1" applyProtection="1">
      <alignment horizontal="center"/>
      <protection hidden="1"/>
    </xf>
    <xf numFmtId="169" fontId="12" fillId="3" borderId="15" xfId="4" applyNumberFormat="1" applyFont="1" applyFill="1" applyBorder="1" applyAlignment="1" applyProtection="1">
      <alignment horizontal="left" indent="2"/>
      <protection hidden="1"/>
    </xf>
    <xf numFmtId="40" fontId="12" fillId="0" borderId="0" xfId="0" applyNumberFormat="1" applyFont="1" applyAlignment="1" applyProtection="1">
      <alignment wrapText="1"/>
      <protection hidden="1"/>
    </xf>
    <xf numFmtId="173" fontId="12" fillId="4" borderId="16" xfId="4" applyNumberFormat="1" applyFont="1" applyFill="1" applyBorder="1" applyAlignment="1" applyProtection="1">
      <alignment horizontal="right" indent="1"/>
      <protection hidden="1"/>
    </xf>
    <xf numFmtId="172" fontId="12" fillId="4" borderId="16" xfId="4" applyNumberFormat="1" applyFont="1" applyFill="1" applyBorder="1" applyAlignment="1" applyProtection="1">
      <alignment horizontal="right" indent="1"/>
      <protection hidden="1"/>
    </xf>
    <xf numFmtId="38" fontId="12" fillId="0" borderId="0" xfId="4" applyNumberFormat="1" applyFont="1" applyFill="1" applyBorder="1" applyAlignment="1" applyProtection="1">
      <alignment horizontal="right" indent="1"/>
      <protection hidden="1"/>
    </xf>
    <xf numFmtId="38" fontId="12" fillId="4" borderId="16" xfId="4" applyNumberFormat="1" applyFont="1" applyFill="1" applyBorder="1" applyAlignment="1" applyProtection="1">
      <alignment horizontal="right" indent="1"/>
      <protection hidden="1"/>
    </xf>
    <xf numFmtId="38" fontId="12" fillId="0" borderId="0" xfId="4" applyNumberFormat="1" applyFont="1" applyFill="1" applyBorder="1" applyAlignment="1" applyProtection="1">
      <alignment horizontal="right" indent="1"/>
      <protection hidden="1"/>
    </xf>
    <xf numFmtId="167" fontId="12" fillId="0" borderId="0" xfId="4" applyNumberFormat="1" applyFont="1" applyFill="1" applyBorder="1" applyAlignment="1" applyProtection="1">
      <alignment horizontal="right" indent="1"/>
      <protection hidden="1"/>
    </xf>
    <xf numFmtId="169" fontId="12" fillId="3" borderId="16" xfId="4" applyNumberFormat="1" applyFont="1" applyFill="1" applyBorder="1" applyAlignment="1" applyProtection="1">
      <alignment horizontal="left" indent="2"/>
      <protection hidden="1"/>
    </xf>
    <xf numFmtId="169" fontId="12" fillId="3" borderId="17" xfId="4" applyNumberFormat="1" applyFont="1" applyFill="1" applyBorder="1" applyAlignment="1" applyProtection="1">
      <alignment horizontal="left" indent="2"/>
      <protection hidden="1"/>
    </xf>
    <xf numFmtId="173" fontId="12" fillId="4" borderId="17" xfId="4" applyNumberFormat="1" applyFont="1" applyFill="1" applyBorder="1" applyAlignment="1" applyProtection="1">
      <alignment horizontal="right" indent="1"/>
      <protection hidden="1"/>
    </xf>
    <xf numFmtId="172" fontId="12" fillId="4" borderId="17" xfId="4" applyNumberFormat="1" applyFont="1" applyFill="1" applyBorder="1" applyAlignment="1" applyProtection="1">
      <alignment horizontal="right" indent="1"/>
      <protection hidden="1"/>
    </xf>
    <xf numFmtId="38" fontId="12" fillId="0" borderId="7" xfId="4" applyNumberFormat="1" applyFont="1" applyFill="1" applyBorder="1" applyAlignment="1" applyProtection="1">
      <alignment horizontal="right" indent="1"/>
      <protection hidden="1"/>
    </xf>
    <xf numFmtId="38" fontId="12" fillId="4" borderId="17" xfId="4" applyNumberFormat="1" applyFont="1" applyFill="1" applyBorder="1" applyAlignment="1" applyProtection="1">
      <alignment horizontal="right" indent="1"/>
      <protection hidden="1"/>
    </xf>
    <xf numFmtId="38" fontId="12" fillId="0" borderId="7" xfId="4" applyNumberFormat="1" applyFont="1" applyFill="1" applyBorder="1" applyAlignment="1" applyProtection="1">
      <alignment horizontal="right" indent="1"/>
      <protection hidden="1"/>
    </xf>
    <xf numFmtId="167" fontId="12" fillId="0" borderId="7" xfId="4" applyNumberFormat="1" applyFont="1" applyFill="1" applyBorder="1" applyAlignment="1" applyProtection="1">
      <alignment horizontal="right" indent="1"/>
      <protection hidden="1"/>
    </xf>
    <xf numFmtId="38" fontId="12" fillId="0" borderId="0" xfId="3" applyNumberFormat="1" applyFont="1" applyFill="1" applyBorder="1" applyAlignment="1" applyProtection="1">
      <alignment horizontal="right" indent="1"/>
      <protection hidden="1"/>
    </xf>
    <xf numFmtId="38" fontId="12" fillId="0" borderId="0" xfId="0" applyNumberFormat="1" applyFont="1" applyAlignment="1" applyProtection="1">
      <alignment horizontal="right" indent="1"/>
      <protection hidden="1"/>
    </xf>
    <xf numFmtId="167" fontId="11" fillId="0" borderId="0" xfId="4" applyNumberFormat="1" applyFont="1" applyFill="1" applyBorder="1" applyAlignment="1" applyProtection="1">
      <alignment horizontal="right" indent="1"/>
      <protection hidden="1"/>
    </xf>
    <xf numFmtId="40" fontId="11" fillId="0" borderId="0" xfId="0" applyNumberFormat="1" applyFont="1" applyAlignment="1" applyProtection="1">
      <alignment horizontal="left" indent="1"/>
      <protection hidden="1"/>
    </xf>
    <xf numFmtId="170" fontId="11" fillId="0" borderId="0" xfId="0" applyNumberFormat="1" applyFont="1" applyAlignment="1" applyProtection="1">
      <alignment horizontal="right" indent="1"/>
      <protection hidden="1"/>
    </xf>
    <xf numFmtId="40" fontId="34" fillId="0" borderId="0" xfId="0" applyNumberFormat="1" applyFont="1" applyProtection="1">
      <protection hidden="1"/>
    </xf>
    <xf numFmtId="167" fontId="34" fillId="0" borderId="0" xfId="0" applyNumberFormat="1" applyFont="1" applyProtection="1">
      <protection hidden="1"/>
    </xf>
    <xf numFmtId="164" fontId="8" fillId="0" borderId="0" xfId="3" applyNumberFormat="1" applyFont="1" applyAlignment="1" applyProtection="1">
      <alignment horizontal="right" indent="1"/>
      <protection hidden="1"/>
    </xf>
    <xf numFmtId="176" fontId="12" fillId="0" borderId="27" xfId="3" applyNumberFormat="1" applyFont="1" applyFill="1" applyBorder="1" applyAlignment="1" applyProtection="1">
      <alignment horizontal="right" indent="1"/>
      <protection hidden="1"/>
    </xf>
  </cellXfs>
  <cellStyles count="10">
    <cellStyle name="Hyperlink 2" xfId="8" xr:uid="{9CA1EBB2-768E-4008-BE36-800C5CA0489F}"/>
    <cellStyle name="Normal" xfId="0" builtinId="0"/>
    <cellStyle name="Normal 2" xfId="6" xr:uid="{0E3E00B9-3005-44DC-9C93-0AC7A80A54EE}"/>
    <cellStyle name="Normal 2 2" xfId="5" xr:uid="{8E65FB1E-71B9-4B87-98A5-5DB9B5718A69}"/>
    <cellStyle name="Normal 3" xfId="7" xr:uid="{A28ECF1D-72FB-4EBB-A3AA-BC18058F0CE6}"/>
    <cellStyle name="Normal 4" xfId="9" xr:uid="{4255220D-D499-4CE1-BAE6-AC242989B021}"/>
    <cellStyle name="Normal_form analysis" xfId="1" xr:uid="{00000000-0005-0000-0000-000003000000}"/>
    <cellStyle name="Normal_JAMS Analysis" xfId="2" xr:uid="{00000000-0005-0000-0000-000004000000}"/>
    <cellStyle name="Note" xfId="4" builtinId="10"/>
    <cellStyle name="Percent" xfId="3" builtinId="5"/>
  </cellStyles>
  <dxfs count="27">
    <dxf>
      <fill>
        <patternFill>
          <bgColor rgb="FFFAF0F0"/>
        </patternFill>
      </fill>
    </dxf>
    <dxf>
      <font>
        <b/>
        <i val="0"/>
        <color rgb="FF008E40"/>
      </font>
    </dxf>
    <dxf>
      <fill>
        <patternFill>
          <bgColor rgb="FFFAF0F0"/>
        </patternFill>
      </fill>
    </dxf>
    <dxf>
      <font>
        <b/>
        <i val="0"/>
        <color rgb="FF008E40"/>
      </font>
    </dxf>
    <dxf>
      <font>
        <b val="0"/>
        <i val="0"/>
        <color rgb="FF008E40"/>
      </font>
      <numFmt numFmtId="1" formatCode="0"/>
    </dxf>
    <dxf>
      <font>
        <b val="0"/>
        <i val="0"/>
        <color rgb="FF008E40"/>
      </font>
      <fill>
        <patternFill patternType="none">
          <bgColor auto="1"/>
        </patternFill>
      </fill>
    </dxf>
    <dxf>
      <font>
        <b val="0"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008E4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 val="0"/>
        <i val="0"/>
        <color rgb="FFFF0000"/>
      </font>
      <fill>
        <patternFill patternType="none">
          <bgColor auto="1"/>
        </patternFill>
      </fill>
    </dxf>
    <dxf>
      <font>
        <b val="0"/>
        <i val="0"/>
        <color rgb="FF008E40"/>
      </font>
      <numFmt numFmtId="1" formatCode="0"/>
    </dxf>
    <dxf>
      <font>
        <b val="0"/>
        <i val="0"/>
        <color rgb="FF008E40"/>
      </font>
      <numFmt numFmtId="1" formatCode="0"/>
    </dxf>
    <dxf>
      <font>
        <b val="0"/>
        <i val="0"/>
        <color rgb="FFFF0000"/>
      </font>
      <fill>
        <patternFill patternType="none">
          <bgColor auto="1"/>
        </patternFill>
      </fill>
    </dxf>
    <dxf>
      <font>
        <b val="0"/>
        <i val="0"/>
        <color rgb="FF008E40"/>
      </font>
      <numFmt numFmtId="1" formatCode="0"/>
    </dxf>
    <dxf>
      <font>
        <b val="0"/>
        <i val="0"/>
        <color rgb="FF008E40"/>
      </font>
      <numFmt numFmtId="1" formatCode="0"/>
    </dxf>
    <dxf>
      <font>
        <b/>
        <i val="0"/>
        <color rgb="FF008E4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ont>
        <b/>
        <i val="0"/>
        <color rgb="FF548235"/>
      </font>
      <fill>
        <patternFill patternType="none">
          <bgColor auto="1"/>
        </patternFill>
      </fill>
    </dxf>
    <dxf>
      <font>
        <b val="0"/>
        <i val="0"/>
        <color rgb="FFFF0000"/>
      </font>
      <fill>
        <patternFill patternType="none">
          <bgColor auto="1"/>
        </patternFill>
      </fill>
    </dxf>
    <dxf>
      <font>
        <b val="0"/>
        <i val="0"/>
        <color rgb="FFFF0000"/>
      </font>
      <fill>
        <patternFill patternType="none">
          <bgColor auto="1"/>
        </patternFill>
      </fill>
    </dxf>
    <dxf>
      <font>
        <b val="0"/>
        <i val="0"/>
        <color rgb="FF008E40"/>
      </font>
      <numFmt numFmtId="1" formatCode="0"/>
    </dxf>
    <dxf>
      <font>
        <b val="0"/>
        <i val="0"/>
        <color rgb="FF008E40"/>
      </font>
      <numFmt numFmtId="1" formatCode="0"/>
    </dxf>
    <dxf>
      <font>
        <b/>
        <i val="0"/>
        <color rgb="FF548235"/>
      </font>
      <fill>
        <patternFill patternType="none">
          <bgColor auto="1"/>
        </patternFill>
      </fill>
    </dxf>
    <dxf>
      <font>
        <b val="0"/>
        <i val="0"/>
        <color rgb="FFFF0000"/>
      </font>
      <fill>
        <patternFill patternType="none">
          <bgColor auto="1"/>
        </patternFill>
      </fill>
    </dxf>
    <dxf>
      <font>
        <b val="0"/>
        <i val="0"/>
        <color rgb="FFFF0000"/>
      </font>
      <fill>
        <patternFill patternType="none">
          <bgColor auto="1"/>
        </patternFill>
      </fill>
    </dxf>
    <dxf>
      <font>
        <b val="0"/>
        <i val="0"/>
        <color rgb="FF008E40"/>
      </font>
      <numFmt numFmtId="1" formatCode="0"/>
    </dxf>
    <dxf>
      <font>
        <b val="0"/>
        <i val="0"/>
        <color rgb="FF008E40"/>
      </font>
      <numFmt numFmtId="1" formatCode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7600"/>
      <color rgb="FF0033CC"/>
      <color rgb="FFFFFFE5"/>
      <color rgb="FFFFFFF1"/>
      <color rgb="FFEFEFEF"/>
      <color rgb="FFFFFFF3"/>
      <color rgb="FFFFFFF5"/>
      <color rgb="FFFFFFF7"/>
      <color rgb="FFFFFFF0"/>
      <color rgb="FFFFF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6" Type="http://schemas.openxmlformats.org/officeDocument/2006/relationships/image" Target="../media/image7.png"/><Relationship Id="rId11" Type="http://schemas.openxmlformats.org/officeDocument/2006/relationships/image" Target="../media/image11.png"/><Relationship Id="rId5" Type="http://schemas.openxmlformats.org/officeDocument/2006/relationships/image" Target="../media/image6.png"/><Relationship Id="rId10" Type="http://schemas.openxmlformats.org/officeDocument/2006/relationships/hyperlink" Target="https://excelmodels.com/" TargetMode="External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609600</xdr:colOff>
      <xdr:row>0</xdr:row>
      <xdr:rowOff>381000</xdr:rowOff>
    </xdr:from>
    <xdr:to>
      <xdr:col>0</xdr:col>
      <xdr:colOff>6286500</xdr:colOff>
      <xdr:row>0</xdr:row>
      <xdr:rowOff>1150620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B56F4149-57C2-4B34-93C4-0F4E54D13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1000"/>
          <a:ext cx="5676900" cy="769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0</xdr:col>
      <xdr:colOff>1394460</xdr:colOff>
      <xdr:row>19</xdr:row>
      <xdr:rowOff>65537</xdr:rowOff>
    </xdr:from>
    <xdr:to>
      <xdr:col>0</xdr:col>
      <xdr:colOff>1394460</xdr:colOff>
      <xdr:row>24</xdr:row>
      <xdr:rowOff>73157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55191282-67AD-47D3-B139-5F2A4B60A900}"/>
            </a:ext>
          </a:extLst>
        </xdr:cNvPr>
        <xdr:cNvCxnSpPr>
          <a:cxnSpLocks noChangeAspect="1"/>
        </xdr:cNvCxnSpPr>
      </xdr:nvCxnSpPr>
      <xdr:spPr>
        <a:xfrm>
          <a:off x="1394460" y="4706117"/>
          <a:ext cx="0" cy="822960"/>
        </a:xfrm>
        <a:prstGeom prst="line">
          <a:avLst/>
        </a:prstGeom>
        <a:noFill/>
        <a:ln w="0">
          <a:solidFill>
            <a:srgbClr val="0033CC"/>
          </a:solidFill>
          <a:prstDash val="solid"/>
          <a:headEnd type="none"/>
          <a:tailEnd type="triangle" w="lg" len="me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 fPrintsWithSheet="0"/>
  </xdr:twoCellAnchor>
  <xdr:twoCellAnchor editAs="absolute">
    <xdr:from>
      <xdr:col>0</xdr:col>
      <xdr:colOff>3390900</xdr:colOff>
      <xdr:row>19</xdr:row>
      <xdr:rowOff>65537</xdr:rowOff>
    </xdr:from>
    <xdr:to>
      <xdr:col>0</xdr:col>
      <xdr:colOff>3390900</xdr:colOff>
      <xdr:row>24</xdr:row>
      <xdr:rowOff>73157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12130A2B-71E4-4249-8925-671B00E8AF09}"/>
            </a:ext>
          </a:extLst>
        </xdr:cNvPr>
        <xdr:cNvCxnSpPr>
          <a:cxnSpLocks noChangeAspect="1"/>
        </xdr:cNvCxnSpPr>
      </xdr:nvCxnSpPr>
      <xdr:spPr>
        <a:xfrm>
          <a:off x="3390900" y="4706117"/>
          <a:ext cx="0" cy="822960"/>
        </a:xfrm>
        <a:prstGeom prst="line">
          <a:avLst/>
        </a:prstGeom>
        <a:noFill/>
        <a:ln w="0">
          <a:solidFill>
            <a:srgbClr val="0033CC"/>
          </a:solidFill>
          <a:prstDash val="solid"/>
          <a:headEnd type="none"/>
          <a:tailEnd type="triangle" w="lg" len="me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 fPrintsWithSheet="0"/>
  </xdr:twoCellAnchor>
  <xdr:twoCellAnchor editAs="absolute">
    <xdr:from>
      <xdr:col>0</xdr:col>
      <xdr:colOff>4587335</xdr:colOff>
      <xdr:row>18</xdr:row>
      <xdr:rowOff>42677</xdr:rowOff>
    </xdr:from>
    <xdr:to>
      <xdr:col>0</xdr:col>
      <xdr:colOff>4953095</xdr:colOff>
      <xdr:row>24</xdr:row>
      <xdr:rowOff>73157</xdr:rowOff>
    </xdr:to>
    <xdr:cxnSp macro="">
      <xdr:nvCxnSpPr>
        <xdr:cNvPr id="55" name="Connector: Elbow 54">
          <a:extLst>
            <a:ext uri="{FF2B5EF4-FFF2-40B4-BE49-F238E27FC236}">
              <a16:creationId xmlns:a16="http://schemas.microsoft.com/office/drawing/2014/main" id="{DE61DE96-A7F4-4A1F-934C-571CD9C3EE8E}"/>
            </a:ext>
          </a:extLst>
        </xdr:cNvPr>
        <xdr:cNvCxnSpPr>
          <a:cxnSpLocks/>
        </xdr:cNvCxnSpPr>
      </xdr:nvCxnSpPr>
      <xdr:spPr>
        <a:xfrm rot="5400000">
          <a:off x="4267295" y="4843277"/>
          <a:ext cx="1005840" cy="365760"/>
        </a:xfrm>
        <a:prstGeom prst="bentConnector3">
          <a:avLst>
            <a:gd name="adj1" fmla="val 113"/>
          </a:avLst>
        </a:prstGeom>
        <a:ln w="0">
          <a:solidFill>
            <a:srgbClr val="007600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 editAs="absolute">
    <xdr:from>
      <xdr:col>0</xdr:col>
      <xdr:colOff>2554731</xdr:colOff>
      <xdr:row>6</xdr:row>
      <xdr:rowOff>126497</xdr:rowOff>
    </xdr:from>
    <xdr:to>
      <xdr:col>0</xdr:col>
      <xdr:colOff>2920491</xdr:colOff>
      <xdr:row>24</xdr:row>
      <xdr:rowOff>73157</xdr:rowOff>
    </xdr:to>
    <xdr:cxnSp macro="">
      <xdr:nvCxnSpPr>
        <xdr:cNvPr id="46" name="Connector: Elbow 45">
          <a:extLst>
            <a:ext uri="{FF2B5EF4-FFF2-40B4-BE49-F238E27FC236}">
              <a16:creationId xmlns:a16="http://schemas.microsoft.com/office/drawing/2014/main" id="{473C736B-D360-BFB4-25F5-B8A2F84EB43F}"/>
            </a:ext>
          </a:extLst>
        </xdr:cNvPr>
        <xdr:cNvCxnSpPr>
          <a:cxnSpLocks/>
        </xdr:cNvCxnSpPr>
      </xdr:nvCxnSpPr>
      <xdr:spPr>
        <a:xfrm rot="5400000">
          <a:off x="1297431" y="3906017"/>
          <a:ext cx="2880360" cy="365760"/>
        </a:xfrm>
        <a:prstGeom prst="bentConnector3">
          <a:avLst>
            <a:gd name="adj1" fmla="val 113"/>
          </a:avLst>
        </a:prstGeom>
        <a:ln w="0">
          <a:solidFill>
            <a:srgbClr val="0033CC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 editAs="absolute">
    <xdr:from>
      <xdr:col>0</xdr:col>
      <xdr:colOff>4351020</xdr:colOff>
      <xdr:row>6</xdr:row>
      <xdr:rowOff>126497</xdr:rowOff>
    </xdr:from>
    <xdr:to>
      <xdr:col>0</xdr:col>
      <xdr:colOff>4716780</xdr:colOff>
      <xdr:row>24</xdr:row>
      <xdr:rowOff>73157</xdr:rowOff>
    </xdr:to>
    <xdr:cxnSp macro="">
      <xdr:nvCxnSpPr>
        <xdr:cNvPr id="56" name="Connector: Elbow 55">
          <a:extLst>
            <a:ext uri="{FF2B5EF4-FFF2-40B4-BE49-F238E27FC236}">
              <a16:creationId xmlns:a16="http://schemas.microsoft.com/office/drawing/2014/main" id="{6CF83D8F-3FFD-4C71-97E6-8D4EB9803DA7}"/>
            </a:ext>
          </a:extLst>
        </xdr:cNvPr>
        <xdr:cNvCxnSpPr>
          <a:cxnSpLocks/>
        </xdr:cNvCxnSpPr>
      </xdr:nvCxnSpPr>
      <xdr:spPr>
        <a:xfrm rot="5400000">
          <a:off x="3093720" y="3906017"/>
          <a:ext cx="2880360" cy="365760"/>
        </a:xfrm>
        <a:prstGeom prst="bentConnector3">
          <a:avLst>
            <a:gd name="adj1" fmla="val 113"/>
          </a:avLst>
        </a:prstGeom>
        <a:ln w="0">
          <a:solidFill>
            <a:srgbClr val="C00000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 editAs="absolute">
    <xdr:from>
      <xdr:col>0</xdr:col>
      <xdr:colOff>1937416</xdr:colOff>
      <xdr:row>6</xdr:row>
      <xdr:rowOff>126497</xdr:rowOff>
    </xdr:from>
    <xdr:to>
      <xdr:col>0</xdr:col>
      <xdr:colOff>2303176</xdr:colOff>
      <xdr:row>24</xdr:row>
      <xdr:rowOff>73157</xdr:rowOff>
    </xdr:to>
    <xdr:cxnSp macro="">
      <xdr:nvCxnSpPr>
        <xdr:cNvPr id="18" name="Connector: Elbow 17">
          <a:extLst>
            <a:ext uri="{FF2B5EF4-FFF2-40B4-BE49-F238E27FC236}">
              <a16:creationId xmlns:a16="http://schemas.microsoft.com/office/drawing/2014/main" id="{1BDFC726-E09E-4106-91F1-B0F73C7AF73D}"/>
            </a:ext>
          </a:extLst>
        </xdr:cNvPr>
        <xdr:cNvCxnSpPr>
          <a:cxnSpLocks/>
        </xdr:cNvCxnSpPr>
      </xdr:nvCxnSpPr>
      <xdr:spPr>
        <a:xfrm rot="16200000" flipH="1">
          <a:off x="680116" y="3906017"/>
          <a:ext cx="2880360" cy="365760"/>
        </a:xfrm>
        <a:prstGeom prst="bentConnector3">
          <a:avLst>
            <a:gd name="adj1" fmla="val 113"/>
          </a:avLst>
        </a:prstGeom>
        <a:ln w="0">
          <a:solidFill>
            <a:srgbClr val="0033CC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 editAs="absolute">
    <xdr:from>
      <xdr:col>0</xdr:col>
      <xdr:colOff>4697488</xdr:colOff>
      <xdr:row>1</xdr:row>
      <xdr:rowOff>30347</xdr:rowOff>
    </xdr:from>
    <xdr:to>
      <xdr:col>0</xdr:col>
      <xdr:colOff>6288544</xdr:colOff>
      <xdr:row>10</xdr:row>
      <xdr:rowOff>68447</xdr:rowOff>
    </xdr:to>
    <xdr:grpSp>
      <xdr:nvGrpSpPr>
        <xdr:cNvPr id="32" name="Group 31">
          <a:extLst>
            <a:ext uri="{FF2B5EF4-FFF2-40B4-BE49-F238E27FC236}">
              <a16:creationId xmlns:a16="http://schemas.microsoft.com/office/drawing/2014/main" id="{D4ABD8CF-3DAA-B817-0B93-F3CD597AF0FB}"/>
            </a:ext>
          </a:extLst>
        </xdr:cNvPr>
        <xdr:cNvGrpSpPr>
          <a:grpSpLocks/>
        </xdr:cNvGrpSpPr>
      </xdr:nvGrpSpPr>
      <xdr:grpSpPr>
        <a:xfrm>
          <a:off x="4697488" y="1668647"/>
          <a:ext cx="1591056" cy="1554480"/>
          <a:chOff x="4423168" y="1737093"/>
          <a:chExt cx="1764792" cy="1536192"/>
        </a:xfrm>
      </xdr:grpSpPr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B055845D-A20C-FAED-ACEE-EFB00DF9A475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423168" y="1737093"/>
            <a:ext cx="1764792" cy="1536192"/>
          </a:xfrm>
          <a:prstGeom prst="rect">
            <a:avLst/>
          </a:prstGeom>
        </xdr:spPr>
      </xdr:pic>
      <xdr:sp macro="" textlink="">
        <xdr:nvSpPr>
          <xdr:cNvPr id="24" name="TextBox 23">
            <a:extLst>
              <a:ext uri="{FF2B5EF4-FFF2-40B4-BE49-F238E27FC236}">
                <a16:creationId xmlns:a16="http://schemas.microsoft.com/office/drawing/2014/main" id="{07685260-2E46-DDCA-11EF-17DD65FAFC44}"/>
              </a:ext>
            </a:extLst>
          </xdr:cNvPr>
          <xdr:cNvSpPr txBox="1">
            <a:spLocks/>
          </xdr:cNvSpPr>
        </xdr:nvSpPr>
        <xdr:spPr>
          <a:xfrm>
            <a:off x="4423168" y="1738173"/>
            <a:ext cx="1764792" cy="420624"/>
          </a:xfrm>
          <a:prstGeom prst="rect">
            <a:avLst/>
          </a:prstGeom>
          <a:solidFill>
            <a:schemeClr val="tx1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en-US" sz="1800" b="0">
                <a:solidFill>
                  <a:schemeClr val="bg1"/>
                </a:solidFill>
                <a:latin typeface="Segoe UI Variable Text" pitchFamily="2" charset="0"/>
                <a:ea typeface="Yu Gothic Medium" panose="020B0500000000000000" pitchFamily="34" charset="-128"/>
                <a:cs typeface="Segoe UI" panose="020B0502040204020203" pitchFamily="34" charset="0"/>
              </a:rPr>
              <a:t>S</a:t>
            </a:r>
            <a:r>
              <a:rPr lang="en-US" sz="1600" b="0">
                <a:solidFill>
                  <a:schemeClr val="bg1"/>
                </a:solidFill>
                <a:latin typeface="Segoe UI Variable Text" pitchFamily="2" charset="0"/>
                <a:ea typeface="Yu Gothic Medium" panose="020B0500000000000000" pitchFamily="34" charset="-128"/>
                <a:cs typeface="Segoe UI" panose="020B0502040204020203" pitchFamily="34" charset="0"/>
              </a:rPr>
              <a:t>EGMENTS</a:t>
            </a:r>
          </a:p>
        </xdr:txBody>
      </xdr:sp>
      <xdr:pic>
        <xdr:nvPicPr>
          <xdr:cNvPr id="3" name="Picture 2">
            <a:extLst>
              <a:ext uri="{FF2B5EF4-FFF2-40B4-BE49-F238E27FC236}">
                <a16:creationId xmlns:a16="http://schemas.microsoft.com/office/drawing/2014/main" id="{49438CC1-636C-2AF1-683C-1F25709D40F7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4505464" y="2434353"/>
            <a:ext cx="1600200" cy="768096"/>
          </a:xfrm>
          <a:prstGeom prst="rect">
            <a:avLst/>
          </a:prstGeom>
          <a:ln w="6350">
            <a:noFill/>
          </a:ln>
        </xdr:spPr>
      </xdr:pic>
      <xdr:sp macro="" textlink="">
        <xdr:nvSpPr>
          <xdr:cNvPr id="26" name="TextBox 25">
            <a:extLst>
              <a:ext uri="{FF2B5EF4-FFF2-40B4-BE49-F238E27FC236}">
                <a16:creationId xmlns:a16="http://schemas.microsoft.com/office/drawing/2014/main" id="{A149041E-92B8-8C87-DB69-A20977F88875}"/>
              </a:ext>
            </a:extLst>
          </xdr:cNvPr>
          <xdr:cNvSpPr txBox="1">
            <a:spLocks/>
          </xdr:cNvSpPr>
        </xdr:nvSpPr>
        <xdr:spPr>
          <a:xfrm>
            <a:off x="4423168" y="2196737"/>
            <a:ext cx="1764792" cy="18179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en-US" sz="1200" b="1"/>
              <a:t>Income</a:t>
            </a:r>
            <a:r>
              <a:rPr lang="en-US" sz="800" b="0" baseline="0"/>
              <a:t> </a:t>
            </a:r>
            <a:r>
              <a:rPr lang="en-US" sz="1200" b="1" baseline="0"/>
              <a:t>Contribution</a:t>
            </a:r>
            <a:endParaRPr lang="en-US" sz="1200" b="1"/>
          </a:p>
        </xdr:txBody>
      </xdr:sp>
    </xdr:grpSp>
    <xdr:clientData/>
  </xdr:twoCellAnchor>
  <xdr:twoCellAnchor editAs="absolute">
    <xdr:from>
      <xdr:col>0</xdr:col>
      <xdr:colOff>4697488</xdr:colOff>
      <xdr:row>13</xdr:row>
      <xdr:rowOff>106414</xdr:rowOff>
    </xdr:from>
    <xdr:to>
      <xdr:col>0</xdr:col>
      <xdr:colOff>6288544</xdr:colOff>
      <xdr:row>22</xdr:row>
      <xdr:rowOff>159754</xdr:rowOff>
    </xdr:to>
    <xdr:grpSp>
      <xdr:nvGrpSpPr>
        <xdr:cNvPr id="29" name="Group 28">
          <a:extLst>
            <a:ext uri="{FF2B5EF4-FFF2-40B4-BE49-F238E27FC236}">
              <a16:creationId xmlns:a16="http://schemas.microsoft.com/office/drawing/2014/main" id="{994EB531-A19A-E784-00E6-C4701C9757D2}"/>
            </a:ext>
          </a:extLst>
        </xdr:cNvPr>
        <xdr:cNvGrpSpPr>
          <a:grpSpLocks/>
        </xdr:cNvGrpSpPr>
      </xdr:nvGrpSpPr>
      <xdr:grpSpPr>
        <a:xfrm>
          <a:off x="4697488" y="3741154"/>
          <a:ext cx="1591056" cy="1554480"/>
          <a:chOff x="4531372" y="3367773"/>
          <a:chExt cx="1764792" cy="1536192"/>
        </a:xfrm>
      </xdr:grpSpPr>
      <xdr:pic>
        <xdr:nvPicPr>
          <xdr:cNvPr id="48" name="Picture 47">
            <a:extLst>
              <a:ext uri="{FF2B5EF4-FFF2-40B4-BE49-F238E27FC236}">
                <a16:creationId xmlns:a16="http://schemas.microsoft.com/office/drawing/2014/main" id="{4DB24057-936D-2A25-7FF3-17709922CCD6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4531372" y="3367773"/>
            <a:ext cx="1764792" cy="1536192"/>
          </a:xfrm>
          <a:prstGeom prst="rect">
            <a:avLst/>
          </a:prstGeom>
        </xdr:spPr>
      </xdr:pic>
      <xdr:sp macro="" textlink="">
        <xdr:nvSpPr>
          <xdr:cNvPr id="50" name="TextBox 49">
            <a:extLst>
              <a:ext uri="{FF2B5EF4-FFF2-40B4-BE49-F238E27FC236}">
                <a16:creationId xmlns:a16="http://schemas.microsoft.com/office/drawing/2014/main" id="{E54AC77C-C75A-7454-0B61-B05715FDDC25}"/>
              </a:ext>
            </a:extLst>
          </xdr:cNvPr>
          <xdr:cNvSpPr txBox="1">
            <a:spLocks/>
          </xdr:cNvSpPr>
        </xdr:nvSpPr>
        <xdr:spPr>
          <a:xfrm>
            <a:off x="4531372" y="3368853"/>
            <a:ext cx="1764792" cy="420624"/>
          </a:xfrm>
          <a:prstGeom prst="rect">
            <a:avLst/>
          </a:prstGeom>
          <a:solidFill>
            <a:schemeClr val="tx1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r>
              <a:rPr lang="en-US" sz="1800" b="0">
                <a:solidFill>
                  <a:schemeClr val="bg1"/>
                </a:solidFill>
                <a:latin typeface="Segoe UI Variable Text" pitchFamily="2" charset="0"/>
                <a:ea typeface="Yu Gothic Medium" panose="020B0500000000000000" pitchFamily="34" charset="-128"/>
                <a:cs typeface="Segoe UI" panose="020B0502040204020203" pitchFamily="34" charset="0"/>
              </a:rPr>
              <a:t>V</a:t>
            </a:r>
            <a:r>
              <a:rPr lang="en-US" sz="1600" b="0">
                <a:solidFill>
                  <a:schemeClr val="bg1"/>
                </a:solidFill>
                <a:latin typeface="Segoe UI Variable Text" pitchFamily="2" charset="0"/>
                <a:ea typeface="Yu Gothic Medium" panose="020B0500000000000000" pitchFamily="34" charset="-128"/>
                <a:cs typeface="Segoe UI" panose="020B0502040204020203" pitchFamily="34" charset="0"/>
              </a:rPr>
              <a:t>ALUATION</a:t>
            </a:r>
          </a:p>
        </xdr:txBody>
      </xdr:sp>
      <xdr:pic>
        <xdr:nvPicPr>
          <xdr:cNvPr id="2" name="Picture 1">
            <a:extLst>
              <a:ext uri="{FF2B5EF4-FFF2-40B4-BE49-F238E27FC236}">
                <a16:creationId xmlns:a16="http://schemas.microsoft.com/office/drawing/2014/main" id="{72BBFBCE-916A-15DB-EF73-373D9FD627CE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4613668" y="4065033"/>
            <a:ext cx="1600200" cy="768096"/>
          </a:xfrm>
          <a:prstGeom prst="rect">
            <a:avLst/>
          </a:prstGeom>
          <a:ln w="6350">
            <a:noFill/>
          </a:ln>
        </xdr:spPr>
      </xdr:pic>
      <xdr:sp macro="" textlink="">
        <xdr:nvSpPr>
          <xdr:cNvPr id="51" name="TextBox 50">
            <a:extLst>
              <a:ext uri="{FF2B5EF4-FFF2-40B4-BE49-F238E27FC236}">
                <a16:creationId xmlns:a16="http://schemas.microsoft.com/office/drawing/2014/main" id="{9EB2F083-1396-5C09-23B7-5A68E23907A1}"/>
              </a:ext>
            </a:extLst>
          </xdr:cNvPr>
          <xdr:cNvSpPr txBox="1">
            <a:spLocks/>
          </xdr:cNvSpPr>
        </xdr:nvSpPr>
        <xdr:spPr>
          <a:xfrm>
            <a:off x="4531372" y="3827417"/>
            <a:ext cx="1764792" cy="18070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en-US" sz="1200" b="1" baseline="0"/>
              <a:t>Enterprise</a:t>
            </a:r>
            <a:r>
              <a:rPr lang="en-US" sz="800" b="0" baseline="0"/>
              <a:t> </a:t>
            </a:r>
            <a:r>
              <a:rPr lang="en-US" sz="1100" b="1" baseline="0"/>
              <a:t>&amp;</a:t>
            </a:r>
            <a:r>
              <a:rPr lang="en-US" sz="800" b="0" baseline="0"/>
              <a:t> </a:t>
            </a:r>
            <a:r>
              <a:rPr lang="en-US" sz="1200" b="1" baseline="0"/>
              <a:t>Market</a:t>
            </a:r>
            <a:endParaRPr lang="en-US" sz="1200" b="1"/>
          </a:p>
        </xdr:txBody>
      </xdr:sp>
    </xdr:grpSp>
    <xdr:clientData/>
  </xdr:twoCellAnchor>
  <xdr:twoCellAnchor editAs="absolute">
    <xdr:from>
      <xdr:col>0</xdr:col>
      <xdr:colOff>2654304</xdr:colOff>
      <xdr:row>1</xdr:row>
      <xdr:rowOff>30347</xdr:rowOff>
    </xdr:from>
    <xdr:to>
      <xdr:col>0</xdr:col>
      <xdr:colOff>4245360</xdr:colOff>
      <xdr:row>10</xdr:row>
      <xdr:rowOff>68447</xdr:rowOff>
    </xdr:to>
    <xdr:grpSp>
      <xdr:nvGrpSpPr>
        <xdr:cNvPr id="34" name="Group 33">
          <a:extLst>
            <a:ext uri="{FF2B5EF4-FFF2-40B4-BE49-F238E27FC236}">
              <a16:creationId xmlns:a16="http://schemas.microsoft.com/office/drawing/2014/main" id="{B6EAA416-EE9E-8C80-2881-DD5F735E38BE}"/>
            </a:ext>
          </a:extLst>
        </xdr:cNvPr>
        <xdr:cNvGrpSpPr>
          <a:grpSpLocks/>
        </xdr:cNvGrpSpPr>
      </xdr:nvGrpSpPr>
      <xdr:grpSpPr>
        <a:xfrm>
          <a:off x="2654304" y="1668647"/>
          <a:ext cx="1591056" cy="1554480"/>
          <a:chOff x="2345684" y="1737093"/>
          <a:chExt cx="1764792" cy="1536192"/>
        </a:xfrm>
      </xdr:grpSpPr>
      <xdr:pic>
        <xdr:nvPicPr>
          <xdr:cNvPr id="58" name="Picture 57">
            <a:extLst>
              <a:ext uri="{FF2B5EF4-FFF2-40B4-BE49-F238E27FC236}">
                <a16:creationId xmlns:a16="http://schemas.microsoft.com/office/drawing/2014/main" id="{B337D75F-708A-4F41-B566-C1683D3D64C2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2345684" y="1737093"/>
            <a:ext cx="1764792" cy="1536192"/>
          </a:xfrm>
          <a:prstGeom prst="rect">
            <a:avLst/>
          </a:prstGeom>
        </xdr:spPr>
      </xdr:pic>
      <xdr:sp macro="" textlink="">
        <xdr:nvSpPr>
          <xdr:cNvPr id="40" name="TextBox 39">
            <a:extLst>
              <a:ext uri="{FF2B5EF4-FFF2-40B4-BE49-F238E27FC236}">
                <a16:creationId xmlns:a16="http://schemas.microsoft.com/office/drawing/2014/main" id="{BC9A6E26-F9AE-148A-6AA9-444F674A3A45}"/>
              </a:ext>
            </a:extLst>
          </xdr:cNvPr>
          <xdr:cNvSpPr txBox="1">
            <a:spLocks/>
          </xdr:cNvSpPr>
        </xdr:nvSpPr>
        <xdr:spPr>
          <a:xfrm>
            <a:off x="2345684" y="1738173"/>
            <a:ext cx="1764792" cy="420624"/>
          </a:xfrm>
          <a:prstGeom prst="rect">
            <a:avLst/>
          </a:prstGeom>
          <a:solidFill>
            <a:schemeClr val="tx1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r>
              <a:rPr lang="en-US" sz="1800" b="0">
                <a:solidFill>
                  <a:schemeClr val="bg1"/>
                </a:solidFill>
                <a:latin typeface="Segoe UI Variable Text" pitchFamily="2" charset="0"/>
                <a:ea typeface="Yu Gothic Medium" panose="020B0500000000000000" pitchFamily="34" charset="-128"/>
                <a:cs typeface="Segoe UI" panose="020B0502040204020203" pitchFamily="34" charset="0"/>
              </a:rPr>
              <a:t>C</a:t>
            </a:r>
            <a:r>
              <a:rPr lang="en-US" sz="1600" b="0">
                <a:solidFill>
                  <a:schemeClr val="bg1"/>
                </a:solidFill>
                <a:latin typeface="Segoe UI Variable Text" pitchFamily="2" charset="0"/>
                <a:ea typeface="Yu Gothic Medium" panose="020B0500000000000000" pitchFamily="34" charset="-128"/>
                <a:cs typeface="Segoe UI" panose="020B0502040204020203" pitchFamily="34" charset="0"/>
              </a:rPr>
              <a:t>ASH</a:t>
            </a:r>
            <a:r>
              <a:rPr lang="en-US" sz="800" b="0">
                <a:solidFill>
                  <a:schemeClr val="bg1"/>
                </a:solidFill>
                <a:latin typeface="Segoe UI Variable Text" pitchFamily="2" charset="0"/>
                <a:ea typeface="Yu Gothic Medium" panose="020B0500000000000000" pitchFamily="34" charset="-128"/>
                <a:cs typeface="Segoe UI" panose="020B0502040204020203" pitchFamily="34" charset="0"/>
              </a:rPr>
              <a:t> </a:t>
            </a:r>
            <a:r>
              <a:rPr lang="en-US" sz="1800" b="0">
                <a:solidFill>
                  <a:schemeClr val="bg1"/>
                </a:solidFill>
                <a:latin typeface="Segoe UI Variable Text" pitchFamily="2" charset="0"/>
                <a:ea typeface="Yu Gothic Medium" panose="020B0500000000000000" pitchFamily="34" charset="-128"/>
                <a:cs typeface="Segoe UI" panose="020B0502040204020203" pitchFamily="34" charset="0"/>
              </a:rPr>
              <a:t>A</a:t>
            </a:r>
            <a:r>
              <a:rPr lang="en-US" sz="1600" b="0">
                <a:solidFill>
                  <a:schemeClr val="bg1"/>
                </a:solidFill>
                <a:latin typeface="Segoe UI Variable Text" pitchFamily="2" charset="0"/>
                <a:ea typeface="Yu Gothic Medium" panose="020B0500000000000000" pitchFamily="34" charset="-128"/>
                <a:cs typeface="Segoe UI" panose="020B0502040204020203" pitchFamily="34" charset="0"/>
              </a:rPr>
              <a:t>CTIVITY</a:t>
            </a:r>
          </a:p>
        </xdr:txBody>
      </xdr:sp>
      <xdr:pic>
        <xdr:nvPicPr>
          <xdr:cNvPr id="6" name="Picture 5">
            <a:extLst>
              <a:ext uri="{FF2B5EF4-FFF2-40B4-BE49-F238E27FC236}">
                <a16:creationId xmlns:a16="http://schemas.microsoft.com/office/drawing/2014/main" id="{DD3244E7-268B-3BA7-D524-F2C39228F388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2427980" y="2434353"/>
            <a:ext cx="1600200" cy="768096"/>
          </a:xfrm>
          <a:prstGeom prst="rect">
            <a:avLst/>
          </a:prstGeom>
          <a:ln w="6350">
            <a:noFill/>
          </a:ln>
        </xdr:spPr>
      </xdr:pic>
      <xdr:sp macro="" textlink="">
        <xdr:nvSpPr>
          <xdr:cNvPr id="41" name="TextBox 40">
            <a:extLst>
              <a:ext uri="{FF2B5EF4-FFF2-40B4-BE49-F238E27FC236}">
                <a16:creationId xmlns:a16="http://schemas.microsoft.com/office/drawing/2014/main" id="{A4756B96-1645-42E4-5C12-DB3B3FABBEFE}"/>
              </a:ext>
            </a:extLst>
          </xdr:cNvPr>
          <xdr:cNvSpPr txBox="1">
            <a:spLocks/>
          </xdr:cNvSpPr>
        </xdr:nvSpPr>
        <xdr:spPr>
          <a:xfrm>
            <a:off x="2345684" y="2196737"/>
            <a:ext cx="1764792" cy="18288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en-US" sz="1200" b="1"/>
              <a:t>Sources</a:t>
            </a:r>
            <a:r>
              <a:rPr lang="en-US" sz="800" b="0"/>
              <a:t> </a:t>
            </a:r>
            <a:r>
              <a:rPr lang="en-US" sz="1100" b="1"/>
              <a:t>&amp;</a:t>
            </a:r>
            <a:r>
              <a:rPr lang="en-US" sz="800" b="0"/>
              <a:t> </a:t>
            </a:r>
            <a:r>
              <a:rPr lang="en-US" sz="1200" b="1"/>
              <a:t>Uses</a:t>
            </a:r>
            <a:r>
              <a:rPr lang="en-US" sz="800" b="0"/>
              <a:t> </a:t>
            </a:r>
            <a:r>
              <a:rPr lang="en-US" sz="1200" b="1"/>
              <a:t>of</a:t>
            </a:r>
            <a:r>
              <a:rPr lang="en-US" sz="800" b="0" baseline="0"/>
              <a:t> </a:t>
            </a:r>
            <a:r>
              <a:rPr lang="en-US" sz="1200" b="1" baseline="0"/>
              <a:t>Cash</a:t>
            </a:r>
            <a:endParaRPr lang="en-US" sz="1200" b="1"/>
          </a:p>
        </xdr:txBody>
      </xdr:sp>
    </xdr:grpSp>
    <xdr:clientData/>
  </xdr:twoCellAnchor>
  <xdr:twoCellAnchor editAs="absolute">
    <xdr:from>
      <xdr:col>0</xdr:col>
      <xdr:colOff>593840</xdr:colOff>
      <xdr:row>13</xdr:row>
      <xdr:rowOff>106414</xdr:rowOff>
    </xdr:from>
    <xdr:to>
      <xdr:col>0</xdr:col>
      <xdr:colOff>2202176</xdr:colOff>
      <xdr:row>22</xdr:row>
      <xdr:rowOff>159754</xdr:rowOff>
    </xdr:to>
    <xdr:grpSp>
      <xdr:nvGrpSpPr>
        <xdr:cNvPr id="52" name="Group 51">
          <a:extLst>
            <a:ext uri="{FF2B5EF4-FFF2-40B4-BE49-F238E27FC236}">
              <a16:creationId xmlns:a16="http://schemas.microsoft.com/office/drawing/2014/main" id="{4D03ED7B-B229-4B31-188D-825CBAB797EE}"/>
            </a:ext>
          </a:extLst>
        </xdr:cNvPr>
        <xdr:cNvGrpSpPr/>
      </xdr:nvGrpSpPr>
      <xdr:grpSpPr>
        <a:xfrm>
          <a:off x="593840" y="3741154"/>
          <a:ext cx="1608336" cy="1554480"/>
          <a:chOff x="504440" y="3436353"/>
          <a:chExt cx="1608336" cy="1554480"/>
        </a:xfrm>
      </xdr:grpSpPr>
      <xdr:pic>
        <xdr:nvPicPr>
          <xdr:cNvPr id="28" name="Picture 27">
            <a:extLst>
              <a:ext uri="{FF2B5EF4-FFF2-40B4-BE49-F238E27FC236}">
                <a16:creationId xmlns:a16="http://schemas.microsoft.com/office/drawing/2014/main" id="{6C1AA0FF-9CB0-C9CF-1EC3-9610B5037094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521720" y="3436353"/>
            <a:ext cx="1591056" cy="1554480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BFD320E2-822E-F36E-F0E1-0772EDAB8484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8"/>
          <a:stretch>
            <a:fillRect/>
          </a:stretch>
        </xdr:blipFill>
        <xdr:spPr>
          <a:xfrm>
            <a:off x="594304" y="4141914"/>
            <a:ext cx="1411327" cy="777240"/>
          </a:xfrm>
          <a:prstGeom prst="rect">
            <a:avLst/>
          </a:prstGeom>
          <a:ln w="6350">
            <a:noFill/>
          </a:ln>
        </xdr:spPr>
      </xdr:pic>
      <xdr:sp macro="" textlink="">
        <xdr:nvSpPr>
          <xdr:cNvPr id="31" name="TextBox 30">
            <a:extLst>
              <a:ext uri="{FF2B5EF4-FFF2-40B4-BE49-F238E27FC236}">
                <a16:creationId xmlns:a16="http://schemas.microsoft.com/office/drawing/2014/main" id="{77876AD1-2C1F-374E-953B-D027362716DC}"/>
              </a:ext>
            </a:extLst>
          </xdr:cNvPr>
          <xdr:cNvSpPr txBox="1">
            <a:spLocks/>
          </xdr:cNvSpPr>
        </xdr:nvSpPr>
        <xdr:spPr>
          <a:xfrm>
            <a:off x="521721" y="3901469"/>
            <a:ext cx="1556493" cy="18395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en-US" sz="1200" b="1"/>
              <a:t>Sales</a:t>
            </a:r>
            <a:r>
              <a:rPr lang="en-US" sz="1200" b="0"/>
              <a:t>,</a:t>
            </a:r>
            <a:r>
              <a:rPr lang="en-US" sz="800" b="0"/>
              <a:t> </a:t>
            </a:r>
            <a:r>
              <a:rPr lang="en-US" sz="1200" b="1"/>
              <a:t>Costs</a:t>
            </a:r>
            <a:r>
              <a:rPr lang="en-US" sz="1200" b="0"/>
              <a:t>,</a:t>
            </a:r>
            <a:r>
              <a:rPr lang="en-US" sz="800" b="0"/>
              <a:t> </a:t>
            </a:r>
            <a:r>
              <a:rPr lang="en-US" sz="1200" b="1"/>
              <a:t>Earnings</a:t>
            </a:r>
          </a:p>
        </xdr:txBody>
      </xdr:sp>
      <xdr:sp macro="" textlink="">
        <xdr:nvSpPr>
          <xdr:cNvPr id="30" name="TextBox 29">
            <a:extLst>
              <a:ext uri="{FF2B5EF4-FFF2-40B4-BE49-F238E27FC236}">
                <a16:creationId xmlns:a16="http://schemas.microsoft.com/office/drawing/2014/main" id="{78EA0948-F084-B9BA-C8D5-1EFFD0B9F571}"/>
              </a:ext>
            </a:extLst>
          </xdr:cNvPr>
          <xdr:cNvSpPr txBox="1">
            <a:spLocks/>
          </xdr:cNvSpPr>
        </xdr:nvSpPr>
        <xdr:spPr>
          <a:xfrm>
            <a:off x="504440" y="3437446"/>
            <a:ext cx="1591056" cy="42482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r>
              <a:rPr lang="en-US" sz="1800" b="0">
                <a:solidFill>
                  <a:schemeClr val="bg1"/>
                </a:solidFill>
                <a:latin typeface="Segoe UI Variable Text" pitchFamily="2" charset="0"/>
                <a:ea typeface="Yu Gothic Medium" panose="020B0500000000000000" pitchFamily="34" charset="-128"/>
                <a:cs typeface="Segoe UI" panose="020B0502040204020203" pitchFamily="34" charset="0"/>
              </a:rPr>
              <a:t>I</a:t>
            </a:r>
            <a:r>
              <a:rPr lang="en-US" sz="1600" b="0">
                <a:solidFill>
                  <a:schemeClr val="bg1"/>
                </a:solidFill>
                <a:latin typeface="Segoe UI Variable Text" pitchFamily="2" charset="0"/>
                <a:ea typeface="Yu Gothic Medium" panose="020B0500000000000000" pitchFamily="34" charset="-128"/>
                <a:cs typeface="Segoe UI" panose="020B0502040204020203" pitchFamily="34" charset="0"/>
              </a:rPr>
              <a:t>NCOME</a:t>
            </a:r>
          </a:p>
        </xdr:txBody>
      </xdr:sp>
    </xdr:grpSp>
    <xdr:clientData/>
  </xdr:twoCellAnchor>
  <xdr:twoCellAnchor editAs="absolute">
    <xdr:from>
      <xdr:col>0</xdr:col>
      <xdr:colOff>611120</xdr:colOff>
      <xdr:row>1</xdr:row>
      <xdr:rowOff>30347</xdr:rowOff>
    </xdr:from>
    <xdr:to>
      <xdr:col>0</xdr:col>
      <xdr:colOff>2202176</xdr:colOff>
      <xdr:row>10</xdr:row>
      <xdr:rowOff>68447</xdr:rowOff>
    </xdr:to>
    <xdr:grpSp>
      <xdr:nvGrpSpPr>
        <xdr:cNvPr id="49" name="Group 48">
          <a:extLst>
            <a:ext uri="{FF2B5EF4-FFF2-40B4-BE49-F238E27FC236}">
              <a16:creationId xmlns:a16="http://schemas.microsoft.com/office/drawing/2014/main" id="{391F7BA3-072E-0D19-4F6B-A0846CBDCB01}"/>
            </a:ext>
          </a:extLst>
        </xdr:cNvPr>
        <xdr:cNvGrpSpPr/>
      </xdr:nvGrpSpPr>
      <xdr:grpSpPr>
        <a:xfrm>
          <a:off x="611120" y="1668647"/>
          <a:ext cx="1591056" cy="1554480"/>
          <a:chOff x="542540" y="1744712"/>
          <a:chExt cx="1591056" cy="1554480"/>
        </a:xfrm>
      </xdr:grpSpPr>
      <xdr:pic>
        <xdr:nvPicPr>
          <xdr:cNvPr id="33" name="Picture 32">
            <a:extLst>
              <a:ext uri="{FF2B5EF4-FFF2-40B4-BE49-F238E27FC236}">
                <a16:creationId xmlns:a16="http://schemas.microsoft.com/office/drawing/2014/main" id="{D676C792-C137-9357-16D4-414EAE199A31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542540" y="1744712"/>
            <a:ext cx="1591056" cy="1554480"/>
          </a:xfrm>
          <a:prstGeom prst="rect">
            <a:avLst/>
          </a:prstGeom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id="{E8C38C61-52F6-0A4D-F1D8-BBE32A486456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9"/>
          <a:stretch>
            <a:fillRect/>
          </a:stretch>
        </xdr:blipFill>
        <xdr:spPr>
          <a:xfrm>
            <a:off x="616734" y="2449645"/>
            <a:ext cx="1442667" cy="777815"/>
          </a:xfrm>
          <a:prstGeom prst="rect">
            <a:avLst/>
          </a:prstGeom>
          <a:ln w="6350">
            <a:noFill/>
          </a:ln>
        </xdr:spPr>
      </xdr:pic>
      <xdr:sp macro="" textlink="">
        <xdr:nvSpPr>
          <xdr:cNvPr id="36" name="TextBox 35">
            <a:extLst>
              <a:ext uri="{FF2B5EF4-FFF2-40B4-BE49-F238E27FC236}">
                <a16:creationId xmlns:a16="http://schemas.microsoft.com/office/drawing/2014/main" id="{4A977292-352B-97CF-38D6-7BFBAEE1A69D}"/>
              </a:ext>
            </a:extLst>
          </xdr:cNvPr>
          <xdr:cNvSpPr txBox="1">
            <a:spLocks/>
          </xdr:cNvSpPr>
        </xdr:nvSpPr>
        <xdr:spPr>
          <a:xfrm>
            <a:off x="542540" y="2209022"/>
            <a:ext cx="1591056" cy="18409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en-US" sz="1200" b="1"/>
              <a:t>Assets</a:t>
            </a:r>
            <a:r>
              <a:rPr lang="en-US" sz="1200" b="0"/>
              <a:t>,</a:t>
            </a:r>
            <a:r>
              <a:rPr lang="en-US" sz="800" b="0"/>
              <a:t> </a:t>
            </a:r>
            <a:r>
              <a:rPr lang="en-US" sz="1200" b="1"/>
              <a:t>Debt</a:t>
            </a:r>
            <a:r>
              <a:rPr lang="en-US" sz="1200" b="0"/>
              <a:t>,</a:t>
            </a:r>
            <a:r>
              <a:rPr lang="en-US" sz="800" b="0" baseline="0"/>
              <a:t> </a:t>
            </a:r>
            <a:r>
              <a:rPr lang="en-US" sz="1200" b="1" baseline="0"/>
              <a:t>Equity</a:t>
            </a:r>
            <a:endParaRPr lang="en-US" sz="1200" b="1"/>
          </a:p>
        </xdr:txBody>
      </xdr:sp>
      <xdr:sp macro="" textlink="">
        <xdr:nvSpPr>
          <xdr:cNvPr id="35" name="TextBox 34">
            <a:extLst>
              <a:ext uri="{FF2B5EF4-FFF2-40B4-BE49-F238E27FC236}">
                <a16:creationId xmlns:a16="http://schemas.microsoft.com/office/drawing/2014/main" id="{E7DED38A-1574-4B41-BAFB-4ABDA9A5C01A}"/>
              </a:ext>
            </a:extLst>
          </xdr:cNvPr>
          <xdr:cNvSpPr txBox="1">
            <a:spLocks/>
          </xdr:cNvSpPr>
        </xdr:nvSpPr>
        <xdr:spPr>
          <a:xfrm>
            <a:off x="542540" y="1747115"/>
            <a:ext cx="1591056" cy="425946"/>
          </a:xfrm>
          <a:prstGeom prst="rect">
            <a:avLst/>
          </a:prstGeom>
          <a:solidFill>
            <a:schemeClr val="tx1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r>
              <a:rPr lang="en-US" sz="1700" b="0">
                <a:solidFill>
                  <a:schemeClr val="bg1"/>
                </a:solidFill>
                <a:latin typeface="Segoe UI Variable Text" pitchFamily="2" charset="0"/>
                <a:ea typeface="Yu Gothic Medium" panose="020B0500000000000000" pitchFamily="34" charset="-128"/>
                <a:cs typeface="Segoe UI" panose="020B0502040204020203" pitchFamily="34" charset="0"/>
              </a:rPr>
              <a:t>B</a:t>
            </a:r>
            <a:r>
              <a:rPr lang="en-US" sz="1500" b="0">
                <a:solidFill>
                  <a:schemeClr val="bg1"/>
                </a:solidFill>
                <a:latin typeface="Segoe UI Variable Text" pitchFamily="2" charset="0"/>
                <a:ea typeface="Yu Gothic Medium" panose="020B0500000000000000" pitchFamily="34" charset="-128"/>
                <a:cs typeface="Segoe UI" panose="020B0502040204020203" pitchFamily="34" charset="0"/>
              </a:rPr>
              <a:t>ALANCE</a:t>
            </a:r>
            <a:r>
              <a:rPr lang="en-US" sz="700" b="0">
                <a:solidFill>
                  <a:schemeClr val="bg1"/>
                </a:solidFill>
                <a:latin typeface="Segoe UI Variable Text" pitchFamily="2" charset="0"/>
                <a:ea typeface="Yu Gothic Medium" panose="020B0500000000000000" pitchFamily="34" charset="-128"/>
                <a:cs typeface="Segoe UI" panose="020B0502040204020203" pitchFamily="34" charset="0"/>
              </a:rPr>
              <a:t> </a:t>
            </a:r>
            <a:r>
              <a:rPr lang="en-US" sz="1700" b="0">
                <a:solidFill>
                  <a:schemeClr val="bg1"/>
                </a:solidFill>
                <a:latin typeface="Segoe UI Variable Text" pitchFamily="2" charset="0"/>
                <a:ea typeface="Yu Gothic Medium" panose="020B0500000000000000" pitchFamily="34" charset="-128"/>
                <a:cs typeface="Segoe UI" panose="020B0502040204020203" pitchFamily="34" charset="0"/>
              </a:rPr>
              <a:t>S</a:t>
            </a:r>
            <a:r>
              <a:rPr lang="en-US" sz="1500" b="0">
                <a:solidFill>
                  <a:schemeClr val="bg1"/>
                </a:solidFill>
                <a:latin typeface="Segoe UI Variable Text" pitchFamily="2" charset="0"/>
                <a:ea typeface="Yu Gothic Medium" panose="020B0500000000000000" pitchFamily="34" charset="-128"/>
                <a:cs typeface="Segoe UI" panose="020B0502040204020203" pitchFamily="34" charset="0"/>
              </a:rPr>
              <a:t>HEET</a:t>
            </a:r>
          </a:p>
        </xdr:txBody>
      </xdr:sp>
    </xdr:grpSp>
    <xdr:clientData/>
  </xdr:twoCellAnchor>
  <xdr:twoCellAnchor editAs="absolute">
    <xdr:from>
      <xdr:col>1</xdr:col>
      <xdr:colOff>989215</xdr:colOff>
      <xdr:row>21</xdr:row>
      <xdr:rowOff>62346</xdr:rowOff>
    </xdr:from>
    <xdr:to>
      <xdr:col>3</xdr:col>
      <xdr:colOff>432954</xdr:colOff>
      <xdr:row>21</xdr:row>
      <xdr:rowOff>131618</xdr:rowOff>
    </xdr:to>
    <xdr:sp macro="" textlink="">
      <xdr:nvSpPr>
        <xdr:cNvPr id="11" name="Rectangle 10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FC649013-93D5-4D84-A761-097680495E95}"/>
            </a:ext>
          </a:extLst>
        </xdr:cNvPr>
        <xdr:cNvSpPr/>
      </xdr:nvSpPr>
      <xdr:spPr>
        <a:xfrm>
          <a:off x="8051570" y="5001491"/>
          <a:ext cx="1043939" cy="6927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absolute">
    <xdr:from>
      <xdr:col>0</xdr:col>
      <xdr:colOff>2654304</xdr:colOff>
      <xdr:row>13</xdr:row>
      <xdr:rowOff>106414</xdr:rowOff>
    </xdr:from>
    <xdr:to>
      <xdr:col>0</xdr:col>
      <xdr:colOff>4245360</xdr:colOff>
      <xdr:row>22</xdr:row>
      <xdr:rowOff>159754</xdr:rowOff>
    </xdr:to>
    <xdr:grpSp>
      <xdr:nvGrpSpPr>
        <xdr:cNvPr id="27" name="Group 26">
          <a:extLst>
            <a:ext uri="{FF2B5EF4-FFF2-40B4-BE49-F238E27FC236}">
              <a16:creationId xmlns:a16="http://schemas.microsoft.com/office/drawing/2014/main" id="{9EE1DDFA-E58A-DC3F-F724-E69CB4DFC680}"/>
            </a:ext>
          </a:extLst>
        </xdr:cNvPr>
        <xdr:cNvGrpSpPr>
          <a:grpSpLocks/>
        </xdr:cNvGrpSpPr>
      </xdr:nvGrpSpPr>
      <xdr:grpSpPr>
        <a:xfrm>
          <a:off x="2654304" y="3741154"/>
          <a:ext cx="1591056" cy="1554480"/>
          <a:chOff x="2350256" y="3367773"/>
          <a:chExt cx="1764792" cy="1536192"/>
        </a:xfrm>
      </xdr:grpSpPr>
      <xdr:pic>
        <xdr:nvPicPr>
          <xdr:cNvPr id="38" name="Picture 37">
            <a:extLst>
              <a:ext uri="{FF2B5EF4-FFF2-40B4-BE49-F238E27FC236}">
                <a16:creationId xmlns:a16="http://schemas.microsoft.com/office/drawing/2014/main" id="{F69CD0C2-6A76-EB00-CB8C-AA4EFC7724C3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2350256" y="3367773"/>
            <a:ext cx="1764792" cy="1536192"/>
          </a:xfrm>
          <a:prstGeom prst="rect">
            <a:avLst/>
          </a:prstGeom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id="{F89E40AA-103F-BA2B-3D71-954B497B0077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11"/>
          <a:stretch>
            <a:fillRect/>
          </a:stretch>
        </xdr:blipFill>
        <xdr:spPr>
          <a:xfrm>
            <a:off x="2432552" y="4065033"/>
            <a:ext cx="1600200" cy="768096"/>
          </a:xfrm>
          <a:prstGeom prst="rect">
            <a:avLst/>
          </a:prstGeom>
          <a:ln w="6350">
            <a:noFill/>
          </a:ln>
        </xdr:spPr>
      </xdr:pic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042B5BE7-3830-BB49-5CA7-DEE8E45CCA63}"/>
              </a:ext>
            </a:extLst>
          </xdr:cNvPr>
          <xdr:cNvSpPr txBox="1">
            <a:spLocks/>
          </xdr:cNvSpPr>
        </xdr:nvSpPr>
        <xdr:spPr>
          <a:xfrm>
            <a:off x="2350256" y="3827417"/>
            <a:ext cx="1764792" cy="18179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en-US" sz="1200" b="1"/>
              <a:t>Cash</a:t>
            </a:r>
            <a:r>
              <a:rPr lang="en-US" sz="800" b="0"/>
              <a:t> </a:t>
            </a:r>
            <a:r>
              <a:rPr lang="en-US" sz="1200" b="1"/>
              <a:t>In</a:t>
            </a:r>
            <a:r>
              <a:rPr lang="en-US" sz="1200" b="0"/>
              <a:t> </a:t>
            </a:r>
            <a:r>
              <a:rPr lang="en-US" sz="1100" b="1"/>
              <a:t>/</a:t>
            </a:r>
            <a:r>
              <a:rPr lang="en-US" sz="800" b="0"/>
              <a:t> </a:t>
            </a:r>
            <a:r>
              <a:rPr lang="en-US" sz="1200" b="1"/>
              <a:t>Cash</a:t>
            </a:r>
            <a:r>
              <a:rPr lang="en-US" sz="800" b="0"/>
              <a:t> </a:t>
            </a:r>
            <a:r>
              <a:rPr lang="en-US" sz="1200" b="1"/>
              <a:t>Out</a:t>
            </a:r>
          </a:p>
        </xdr:txBody>
      </xdr:sp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D38F6F23-F790-511A-9168-AA9FCAE677EA}"/>
              </a:ext>
            </a:extLst>
          </xdr:cNvPr>
          <xdr:cNvSpPr txBox="1">
            <a:spLocks/>
          </xdr:cNvSpPr>
        </xdr:nvSpPr>
        <xdr:spPr>
          <a:xfrm>
            <a:off x="2350256" y="3368853"/>
            <a:ext cx="1764792" cy="420624"/>
          </a:xfrm>
          <a:prstGeom prst="rect">
            <a:avLst/>
          </a:prstGeom>
          <a:solidFill>
            <a:schemeClr val="tx1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r>
              <a:rPr lang="en-US" sz="1800" b="0">
                <a:solidFill>
                  <a:schemeClr val="bg1"/>
                </a:solidFill>
                <a:latin typeface="Segoe UI Variable Text" pitchFamily="2" charset="0"/>
                <a:ea typeface="Yu Gothic Medium" panose="020B0500000000000000" pitchFamily="34" charset="-128"/>
                <a:cs typeface="Segoe UI" panose="020B0502040204020203" pitchFamily="34" charset="0"/>
              </a:rPr>
              <a:t>C</a:t>
            </a:r>
            <a:r>
              <a:rPr lang="en-US" sz="1600" b="0">
                <a:solidFill>
                  <a:schemeClr val="bg1"/>
                </a:solidFill>
                <a:latin typeface="Segoe UI Variable Text" pitchFamily="2" charset="0"/>
                <a:ea typeface="Yu Gothic Medium" panose="020B0500000000000000" pitchFamily="34" charset="-128"/>
                <a:cs typeface="Segoe UI" panose="020B0502040204020203" pitchFamily="34" charset="0"/>
              </a:rPr>
              <a:t>ASH</a:t>
            </a:r>
            <a:r>
              <a:rPr lang="en-US" sz="800" b="0">
                <a:solidFill>
                  <a:schemeClr val="bg1"/>
                </a:solidFill>
                <a:latin typeface="Segoe UI Variable Text" pitchFamily="2" charset="0"/>
                <a:ea typeface="Yu Gothic Medium" panose="020B0500000000000000" pitchFamily="34" charset="-128"/>
                <a:cs typeface="Segoe UI" panose="020B0502040204020203" pitchFamily="34" charset="0"/>
              </a:rPr>
              <a:t> </a:t>
            </a:r>
            <a:r>
              <a:rPr lang="en-US" sz="1800" b="0">
                <a:solidFill>
                  <a:schemeClr val="bg1"/>
                </a:solidFill>
                <a:latin typeface="Segoe UI Variable Text" pitchFamily="2" charset="0"/>
                <a:ea typeface="Yu Gothic Medium" panose="020B0500000000000000" pitchFamily="34" charset="-128"/>
                <a:cs typeface="Segoe UI" panose="020B0502040204020203" pitchFamily="34" charset="0"/>
              </a:rPr>
              <a:t>F</a:t>
            </a:r>
            <a:r>
              <a:rPr lang="en-US" sz="1600" b="0">
                <a:solidFill>
                  <a:schemeClr val="bg1"/>
                </a:solidFill>
                <a:latin typeface="Segoe UI Variable Text" pitchFamily="2" charset="0"/>
                <a:ea typeface="Yu Gothic Medium" panose="020B0500000000000000" pitchFamily="34" charset="-128"/>
                <a:cs typeface="Segoe UI" panose="020B0502040204020203" pitchFamily="34" charset="0"/>
              </a:rPr>
              <a:t>LOW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theme="3" tint="0.79998168889431442"/>
    <pageSetUpPr autoPageBreaks="0"/>
  </sheetPr>
  <dimension ref="A1:O72"/>
  <sheetViews>
    <sheetView showGridLines="0" showRowColHeaders="0" showZeros="0" zoomScaleNormal="100" zoomScaleSheetLayoutView="100" workbookViewId="0">
      <pane ySplit="3" topLeftCell="A4" activePane="bottomLeft" state="frozen"/>
      <selection activeCell="B17" sqref="B17"/>
      <selection pane="bottomLeft"/>
    </sheetView>
  </sheetViews>
  <sheetFormatPr defaultColWidth="12.375" defaultRowHeight="12.6"/>
  <cols>
    <col min="1" max="1" width="5.625" style="29" customWidth="1"/>
    <col min="2" max="2" width="38.625" style="29" bestFit="1" customWidth="1"/>
    <col min="3" max="3" width="1.25" style="29" customWidth="1"/>
    <col min="4" max="8" width="10" style="46" customWidth="1"/>
    <col min="9" max="9" width="2.5" style="29" customWidth="1"/>
    <col min="10" max="10" width="10" style="46" customWidth="1"/>
    <col min="11" max="11" width="10" style="70" customWidth="1"/>
    <col min="12" max="12" width="10" style="46" customWidth="1"/>
    <col min="13" max="13" width="10" style="70" customWidth="1"/>
    <col min="14" max="14" width="10" style="46" customWidth="1"/>
    <col min="15" max="15" width="10" style="70" customWidth="1"/>
    <col min="16" max="16" width="8.5" style="29" bestFit="1" customWidth="1"/>
    <col min="17" max="17" width="6.5" style="29" bestFit="1" customWidth="1"/>
    <col min="18" max="18" width="69.25" style="29" customWidth="1"/>
    <col min="19" max="16384" width="12.375" style="29"/>
  </cols>
  <sheetData>
    <row r="1" spans="1:15" s="15" customFormat="1" ht="4.2" customHeight="1">
      <c r="A1" s="1"/>
      <c r="B1" s="2"/>
      <c r="C1" s="3"/>
      <c r="D1" s="43"/>
      <c r="E1" s="44"/>
      <c r="F1" s="44"/>
      <c r="G1" s="44"/>
      <c r="H1" s="44"/>
      <c r="I1" s="1"/>
      <c r="J1" s="43"/>
      <c r="K1" s="68"/>
      <c r="L1" s="43"/>
      <c r="M1" s="68"/>
      <c r="N1" s="43"/>
      <c r="O1" s="68"/>
    </row>
    <row r="2" spans="1:15" s="17" customFormat="1">
      <c r="A2" s="110" t="s">
        <v>233</v>
      </c>
      <c r="B2" s="4"/>
      <c r="C2" s="5"/>
      <c r="D2" s="45"/>
      <c r="E2" s="45"/>
      <c r="F2" s="45"/>
      <c r="G2" s="45"/>
      <c r="H2" s="45"/>
      <c r="I2" s="6"/>
      <c r="J2" s="45"/>
      <c r="K2" s="69"/>
      <c r="L2" s="45"/>
      <c r="M2" s="69"/>
      <c r="N2" s="45"/>
      <c r="O2" s="69"/>
    </row>
    <row r="3" spans="1:15" ht="21">
      <c r="A3" s="27"/>
      <c r="B3" s="124" t="s">
        <v>266</v>
      </c>
      <c r="C3" s="28"/>
      <c r="D3" s="136" t="s">
        <v>258</v>
      </c>
      <c r="E3" s="136" t="s">
        <v>259</v>
      </c>
      <c r="F3" s="136" t="s">
        <v>186</v>
      </c>
      <c r="G3" s="136" t="s">
        <v>263</v>
      </c>
      <c r="H3" s="136" t="s">
        <v>187</v>
      </c>
      <c r="I3" s="137"/>
      <c r="J3" s="136" t="s">
        <v>265</v>
      </c>
      <c r="K3" s="138" t="s">
        <v>260</v>
      </c>
      <c r="L3" s="136" t="s">
        <v>264</v>
      </c>
      <c r="M3" s="138" t="s">
        <v>261</v>
      </c>
      <c r="N3" s="136" t="s">
        <v>263</v>
      </c>
      <c r="O3" s="138" t="s">
        <v>262</v>
      </c>
    </row>
    <row r="4" spans="1:15" ht="6" customHeight="1">
      <c r="B4" s="30"/>
    </row>
    <row r="5" spans="1:15">
      <c r="B5" s="31" t="s">
        <v>65</v>
      </c>
      <c r="D5" s="55">
        <v>51</v>
      </c>
      <c r="E5" s="56">
        <v>63.7</v>
      </c>
      <c r="F5" s="57">
        <v>65.900000000000006</v>
      </c>
      <c r="G5" s="55">
        <v>4</v>
      </c>
      <c r="H5" s="57">
        <v>45.7</v>
      </c>
      <c r="J5" s="46">
        <f t="shared" ref="J5:J21" si="0">IF(D5+E5=0,0,D5-E5)</f>
        <v>-12.700000000000003</v>
      </c>
      <c r="K5" s="70">
        <f t="shared" ref="K5:K21" si="1">IFERROR(D5/E5-1,0)</f>
        <v>-0.19937205651491374</v>
      </c>
      <c r="L5" s="46">
        <f t="shared" ref="L5:L21" si="2">IF(D5+F5=0,0,D5-F5)</f>
        <v>-14.900000000000006</v>
      </c>
      <c r="M5" s="70">
        <f t="shared" ref="M5:M21" si="3">IFERROR(D5/F5-1,0)</f>
        <v>-0.22610015174506837</v>
      </c>
      <c r="N5" s="46">
        <f t="shared" ref="N5:N21" si="4">IF(G5+H5=0,0,G5-H5)</f>
        <v>-41.7</v>
      </c>
      <c r="O5" s="70">
        <f t="shared" ref="O5:O21" si="5">IFERROR(G5/H5-1,0)</f>
        <v>-0.91247264770240699</v>
      </c>
    </row>
    <row r="6" spans="1:15">
      <c r="B6" s="85" t="s">
        <v>66</v>
      </c>
      <c r="D6" s="60">
        <v>3.2</v>
      </c>
      <c r="E6" s="61">
        <v>7.6</v>
      </c>
      <c r="F6" s="62">
        <v>0.6</v>
      </c>
      <c r="G6" s="60">
        <v>6.2</v>
      </c>
      <c r="H6" s="62">
        <v>0.9</v>
      </c>
      <c r="J6" s="66">
        <f t="shared" si="0"/>
        <v>-4.3999999999999995</v>
      </c>
      <c r="K6" s="71">
        <f t="shared" si="1"/>
        <v>-0.57894736842105265</v>
      </c>
      <c r="L6" s="66">
        <f t="shared" si="2"/>
        <v>2.6</v>
      </c>
      <c r="M6" s="71">
        <f t="shared" si="3"/>
        <v>4.3333333333333339</v>
      </c>
      <c r="N6" s="66">
        <f t="shared" si="4"/>
        <v>5.3</v>
      </c>
      <c r="O6" s="71">
        <f t="shared" si="5"/>
        <v>5.8888888888888893</v>
      </c>
    </row>
    <row r="7" spans="1:15">
      <c r="A7" s="31"/>
      <c r="B7" s="31" t="s">
        <v>37</v>
      </c>
      <c r="C7" s="31"/>
      <c r="D7" s="42">
        <f>D5-D6</f>
        <v>47.8</v>
      </c>
      <c r="E7" s="42">
        <f t="shared" ref="E7:G7" si="6">E5-E6</f>
        <v>56.1</v>
      </c>
      <c r="F7" s="42">
        <f>F5-F6</f>
        <v>65.300000000000011</v>
      </c>
      <c r="G7" s="42">
        <f t="shared" si="6"/>
        <v>-2.2000000000000002</v>
      </c>
      <c r="H7" s="42">
        <f t="shared" ref="H7" si="7">H5-H6</f>
        <v>44.800000000000004</v>
      </c>
      <c r="J7" s="46">
        <f t="shared" si="0"/>
        <v>-8.3000000000000043</v>
      </c>
      <c r="K7" s="70">
        <f t="shared" si="1"/>
        <v>-0.14795008912655983</v>
      </c>
      <c r="L7" s="46">
        <f t="shared" si="2"/>
        <v>-17.500000000000014</v>
      </c>
      <c r="M7" s="70">
        <f t="shared" si="3"/>
        <v>-0.26799387442572753</v>
      </c>
      <c r="N7" s="46">
        <f t="shared" si="4"/>
        <v>-47.000000000000007</v>
      </c>
      <c r="O7" s="70">
        <f t="shared" si="5"/>
        <v>-1.0491071428571428</v>
      </c>
    </row>
    <row r="8" spans="1:15">
      <c r="B8" s="86" t="s">
        <v>41</v>
      </c>
      <c r="D8" s="55">
        <v>9.6999999999999993</v>
      </c>
      <c r="E8" s="56">
        <v>7.5</v>
      </c>
      <c r="F8" s="57">
        <v>5</v>
      </c>
      <c r="G8" s="55">
        <v>4.8</v>
      </c>
      <c r="H8" s="57">
        <v>4.9000000000000004</v>
      </c>
      <c r="J8" s="46">
        <f t="shared" si="0"/>
        <v>2.1999999999999993</v>
      </c>
      <c r="K8" s="70">
        <f t="shared" si="1"/>
        <v>0.29333333333333322</v>
      </c>
      <c r="L8" s="46">
        <f t="shared" si="2"/>
        <v>4.6999999999999993</v>
      </c>
      <c r="M8" s="70">
        <f t="shared" si="3"/>
        <v>0.94</v>
      </c>
      <c r="N8" s="46">
        <f t="shared" si="4"/>
        <v>-0.10000000000000053</v>
      </c>
      <c r="O8" s="70">
        <f t="shared" si="5"/>
        <v>-2.0408163265306256E-2</v>
      </c>
    </row>
    <row r="9" spans="1:15">
      <c r="B9" s="86" t="s">
        <v>42</v>
      </c>
      <c r="D9" s="41">
        <v>6.2</v>
      </c>
      <c r="E9" s="58">
        <v>1.6</v>
      </c>
      <c r="F9" s="59">
        <v>7</v>
      </c>
      <c r="G9" s="41">
        <v>0.7</v>
      </c>
      <c r="H9" s="59">
        <v>7.4</v>
      </c>
      <c r="J9" s="46">
        <f t="shared" si="0"/>
        <v>4.5999999999999996</v>
      </c>
      <c r="K9" s="70">
        <f t="shared" si="1"/>
        <v>2.875</v>
      </c>
      <c r="L9" s="46">
        <f t="shared" si="2"/>
        <v>-0.79999999999999982</v>
      </c>
      <c r="M9" s="70">
        <f t="shared" si="3"/>
        <v>-0.11428571428571421</v>
      </c>
      <c r="N9" s="46">
        <f t="shared" si="4"/>
        <v>-6.7</v>
      </c>
      <c r="O9" s="70">
        <f t="shared" si="5"/>
        <v>-0.90540540540540537</v>
      </c>
    </row>
    <row r="10" spans="1:15">
      <c r="B10" s="85" t="s">
        <v>15</v>
      </c>
      <c r="D10" s="60">
        <v>6.4</v>
      </c>
      <c r="E10" s="61">
        <v>8.6999999999999993</v>
      </c>
      <c r="F10" s="62">
        <v>4.7</v>
      </c>
      <c r="G10" s="60">
        <v>2.9</v>
      </c>
      <c r="H10" s="62">
        <v>5.6</v>
      </c>
      <c r="J10" s="67">
        <f t="shared" si="0"/>
        <v>-2.2999999999999989</v>
      </c>
      <c r="K10" s="72">
        <f t="shared" si="1"/>
        <v>-0.26436781609195392</v>
      </c>
      <c r="L10" s="67">
        <f t="shared" si="2"/>
        <v>1.7000000000000002</v>
      </c>
      <c r="M10" s="72">
        <f t="shared" si="3"/>
        <v>0.36170212765957444</v>
      </c>
      <c r="N10" s="67">
        <f t="shared" si="4"/>
        <v>-2.6999999999999997</v>
      </c>
      <c r="O10" s="72">
        <f t="shared" si="5"/>
        <v>-0.4821428571428571</v>
      </c>
    </row>
    <row r="11" spans="1:15">
      <c r="A11" s="31"/>
      <c r="B11" s="86" t="s">
        <v>86</v>
      </c>
      <c r="C11" s="31"/>
      <c r="D11" s="42">
        <f>SUM(D8:D10)</f>
        <v>22.299999999999997</v>
      </c>
      <c r="E11" s="42">
        <f t="shared" ref="E11:H11" si="8">SUM(E8:E10)</f>
        <v>17.799999999999997</v>
      </c>
      <c r="F11" s="42">
        <f t="shared" si="8"/>
        <v>16.7</v>
      </c>
      <c r="G11" s="42">
        <f t="shared" si="8"/>
        <v>8.4</v>
      </c>
      <c r="H11" s="42">
        <f t="shared" si="8"/>
        <v>17.899999999999999</v>
      </c>
      <c r="I11" s="31"/>
      <c r="J11" s="46">
        <f t="shared" si="0"/>
        <v>4.5</v>
      </c>
      <c r="K11" s="70">
        <f t="shared" si="1"/>
        <v>0.25280898876404501</v>
      </c>
      <c r="L11" s="46">
        <f t="shared" si="2"/>
        <v>5.5999999999999979</v>
      </c>
      <c r="M11" s="70">
        <f t="shared" si="3"/>
        <v>0.33532934131736525</v>
      </c>
      <c r="N11" s="46">
        <f t="shared" si="4"/>
        <v>-9.4999999999999982</v>
      </c>
      <c r="O11" s="70">
        <f t="shared" si="5"/>
        <v>-0.53072625698324016</v>
      </c>
    </row>
    <row r="12" spans="1:15">
      <c r="A12" s="31"/>
      <c r="B12" s="31" t="s">
        <v>176</v>
      </c>
      <c r="C12" s="31"/>
      <c r="D12" s="46">
        <f>D7-D11</f>
        <v>25.5</v>
      </c>
      <c r="E12" s="46">
        <f>E7-E11</f>
        <v>38.300000000000004</v>
      </c>
      <c r="F12" s="46">
        <f>F7-F11</f>
        <v>48.600000000000009</v>
      </c>
      <c r="G12" s="46">
        <f>G7-G11</f>
        <v>-10.600000000000001</v>
      </c>
      <c r="H12" s="46">
        <f>H7-H11</f>
        <v>26.900000000000006</v>
      </c>
      <c r="J12" s="46">
        <f t="shared" si="0"/>
        <v>-12.800000000000004</v>
      </c>
      <c r="K12" s="70">
        <f t="shared" si="1"/>
        <v>-0.33420365535248053</v>
      </c>
      <c r="L12" s="46">
        <f t="shared" si="2"/>
        <v>-23.100000000000009</v>
      </c>
      <c r="M12" s="70">
        <f t="shared" si="3"/>
        <v>-0.47530864197530875</v>
      </c>
      <c r="N12" s="46">
        <f t="shared" si="4"/>
        <v>-37.500000000000007</v>
      </c>
      <c r="O12" s="70">
        <f t="shared" si="5"/>
        <v>-1.3940520446096654</v>
      </c>
    </row>
    <row r="13" spans="1:15">
      <c r="B13" s="86" t="s">
        <v>16</v>
      </c>
      <c r="D13" s="55">
        <v>0.5</v>
      </c>
      <c r="E13" s="56">
        <v>0.6</v>
      </c>
      <c r="F13" s="57">
        <v>6.6</v>
      </c>
      <c r="G13" s="55">
        <v>6</v>
      </c>
      <c r="H13" s="57">
        <v>6</v>
      </c>
      <c r="J13" s="46">
        <f t="shared" si="0"/>
        <v>-9.9999999999999978E-2</v>
      </c>
      <c r="K13" s="70">
        <f t="shared" si="1"/>
        <v>-0.16666666666666663</v>
      </c>
      <c r="L13" s="46">
        <f t="shared" si="2"/>
        <v>-6.1</v>
      </c>
      <c r="M13" s="70">
        <f t="shared" si="3"/>
        <v>-0.9242424242424242</v>
      </c>
      <c r="N13" s="46">
        <f t="shared" si="4"/>
        <v>0</v>
      </c>
      <c r="O13" s="70">
        <f t="shared" si="5"/>
        <v>0</v>
      </c>
    </row>
    <row r="14" spans="1:15">
      <c r="B14" s="86" t="s">
        <v>17</v>
      </c>
      <c r="D14" s="41">
        <v>1.5</v>
      </c>
      <c r="E14" s="58">
        <v>2.4</v>
      </c>
      <c r="F14" s="59">
        <v>3</v>
      </c>
      <c r="G14" s="41">
        <v>7</v>
      </c>
      <c r="H14" s="59">
        <v>0.3</v>
      </c>
      <c r="J14" s="46">
        <f t="shared" si="0"/>
        <v>-0.89999999999999991</v>
      </c>
      <c r="K14" s="70">
        <f t="shared" si="1"/>
        <v>-0.375</v>
      </c>
      <c r="L14" s="46">
        <f t="shared" si="2"/>
        <v>-1.5</v>
      </c>
      <c r="M14" s="70">
        <f t="shared" si="3"/>
        <v>-0.5</v>
      </c>
      <c r="N14" s="46">
        <f t="shared" si="4"/>
        <v>6.7</v>
      </c>
      <c r="O14" s="70">
        <f t="shared" si="5"/>
        <v>22.333333333333336</v>
      </c>
    </row>
    <row r="15" spans="1:15">
      <c r="B15" s="86" t="s">
        <v>129</v>
      </c>
      <c r="D15" s="41">
        <v>2.8</v>
      </c>
      <c r="E15" s="58">
        <v>3.9</v>
      </c>
      <c r="F15" s="59">
        <v>4.9000000000000004</v>
      </c>
      <c r="G15" s="41">
        <v>2.6</v>
      </c>
      <c r="H15" s="59">
        <v>2.4</v>
      </c>
      <c r="J15" s="46">
        <f t="shared" si="0"/>
        <v>-1.1000000000000001</v>
      </c>
      <c r="K15" s="70">
        <f t="shared" si="1"/>
        <v>-0.28205128205128205</v>
      </c>
      <c r="L15" s="46">
        <f t="shared" si="2"/>
        <v>-2.1000000000000005</v>
      </c>
      <c r="M15" s="70">
        <f t="shared" si="3"/>
        <v>-0.4285714285714286</v>
      </c>
      <c r="N15" s="46">
        <f t="shared" si="4"/>
        <v>0.20000000000000018</v>
      </c>
      <c r="O15" s="70">
        <f t="shared" si="5"/>
        <v>8.3333333333333481E-2</v>
      </c>
    </row>
    <row r="16" spans="1:15">
      <c r="B16" s="85" t="s">
        <v>152</v>
      </c>
      <c r="D16" s="60">
        <v>4.7</v>
      </c>
      <c r="E16" s="61">
        <v>6.6</v>
      </c>
      <c r="F16" s="62">
        <v>2.5</v>
      </c>
      <c r="G16" s="60">
        <v>1.4</v>
      </c>
      <c r="H16" s="62">
        <v>5.9</v>
      </c>
      <c r="J16" s="66">
        <f t="shared" si="0"/>
        <v>-1.8999999999999995</v>
      </c>
      <c r="K16" s="71">
        <f t="shared" si="1"/>
        <v>-0.28787878787878785</v>
      </c>
      <c r="L16" s="66">
        <f t="shared" si="2"/>
        <v>2.2000000000000002</v>
      </c>
      <c r="M16" s="71">
        <f t="shared" si="3"/>
        <v>0.88000000000000012</v>
      </c>
      <c r="N16" s="66">
        <f t="shared" si="4"/>
        <v>-4.5</v>
      </c>
      <c r="O16" s="71">
        <f t="shared" si="5"/>
        <v>-0.76271186440677963</v>
      </c>
    </row>
    <row r="17" spans="1:15">
      <c r="A17" s="31"/>
      <c r="B17" s="86" t="s">
        <v>87</v>
      </c>
      <c r="C17" s="31"/>
      <c r="D17" s="42">
        <f>SUM(D13:D16)</f>
        <v>9.5</v>
      </c>
      <c r="E17" s="42">
        <f t="shared" ref="E17:H17" si="9">SUM(E13:E16)</f>
        <v>13.5</v>
      </c>
      <c r="F17" s="42">
        <f t="shared" si="9"/>
        <v>17</v>
      </c>
      <c r="G17" s="42">
        <f t="shared" si="9"/>
        <v>17</v>
      </c>
      <c r="H17" s="42">
        <f t="shared" si="9"/>
        <v>14.6</v>
      </c>
      <c r="J17" s="46">
        <f t="shared" si="0"/>
        <v>-4</v>
      </c>
      <c r="K17" s="70">
        <f t="shared" si="1"/>
        <v>-0.29629629629629628</v>
      </c>
      <c r="L17" s="46">
        <f t="shared" si="2"/>
        <v>-7.5</v>
      </c>
      <c r="M17" s="70">
        <f t="shared" si="3"/>
        <v>-0.44117647058823528</v>
      </c>
      <c r="N17" s="46">
        <f t="shared" si="4"/>
        <v>2.4000000000000004</v>
      </c>
      <c r="O17" s="70">
        <f t="shared" si="5"/>
        <v>0.16438356164383561</v>
      </c>
    </row>
    <row r="18" spans="1:15">
      <c r="B18" s="85" t="s">
        <v>207</v>
      </c>
      <c r="D18" s="47">
        <f>Income!D40</f>
        <v>22.7</v>
      </c>
      <c r="E18" s="47">
        <f>Income!E40</f>
        <v>25.800000000000004</v>
      </c>
      <c r="F18" s="47">
        <f>Income!F40</f>
        <v>65.399999999999991</v>
      </c>
      <c r="G18" s="47">
        <f>Income!G40</f>
        <v>36.5</v>
      </c>
      <c r="H18" s="47">
        <f>Income!H40</f>
        <v>9.8999999999999986</v>
      </c>
      <c r="J18" s="66">
        <f t="shared" si="0"/>
        <v>-3.100000000000005</v>
      </c>
      <c r="K18" s="71">
        <f t="shared" si="1"/>
        <v>-0.12015503875969014</v>
      </c>
      <c r="L18" s="66">
        <f t="shared" si="2"/>
        <v>-42.699999999999989</v>
      </c>
      <c r="M18" s="71">
        <f t="shared" si="3"/>
        <v>-0.65290519877675846</v>
      </c>
      <c r="N18" s="66">
        <f t="shared" si="4"/>
        <v>26.6</v>
      </c>
      <c r="O18" s="71">
        <f t="shared" si="5"/>
        <v>2.6868686868686873</v>
      </c>
    </row>
    <row r="19" spans="1:15">
      <c r="A19" s="31"/>
      <c r="B19" s="31" t="s">
        <v>123</v>
      </c>
      <c r="C19" s="31"/>
      <c r="D19" s="42">
        <f>SUM(D17:D18)</f>
        <v>32.200000000000003</v>
      </c>
      <c r="E19" s="42">
        <f>SUM(E17:E18)</f>
        <v>39.300000000000004</v>
      </c>
      <c r="F19" s="42">
        <f>SUM(F17:F18)</f>
        <v>82.399999999999991</v>
      </c>
      <c r="G19" s="42">
        <f>SUM(G17:G18)</f>
        <v>53.5</v>
      </c>
      <c r="H19" s="42">
        <f>SUM(H17:H18)</f>
        <v>24.5</v>
      </c>
      <c r="J19" s="46">
        <f t="shared" si="0"/>
        <v>-7.1000000000000014</v>
      </c>
      <c r="K19" s="70">
        <f t="shared" si="1"/>
        <v>-0.1806615776081425</v>
      </c>
      <c r="L19" s="46">
        <f t="shared" si="2"/>
        <v>-50.199999999999989</v>
      </c>
      <c r="M19" s="70">
        <f t="shared" si="3"/>
        <v>-0.60922330097087374</v>
      </c>
      <c r="N19" s="46">
        <f t="shared" si="4"/>
        <v>29</v>
      </c>
      <c r="O19" s="70">
        <f t="shared" si="5"/>
        <v>1.1836734693877551</v>
      </c>
    </row>
    <row r="20" spans="1:15">
      <c r="B20" s="85" t="s">
        <v>18</v>
      </c>
      <c r="D20" s="63">
        <v>8.1</v>
      </c>
      <c r="E20" s="64">
        <v>0.8</v>
      </c>
      <c r="F20" s="65">
        <v>3.3</v>
      </c>
      <c r="G20" s="63">
        <v>7.3</v>
      </c>
      <c r="H20" s="65">
        <v>0.1</v>
      </c>
      <c r="J20" s="66">
        <f t="shared" si="0"/>
        <v>7.3</v>
      </c>
      <c r="K20" s="71">
        <f t="shared" si="1"/>
        <v>9.1249999999999982</v>
      </c>
      <c r="L20" s="66">
        <f t="shared" si="2"/>
        <v>4.8</v>
      </c>
      <c r="M20" s="71">
        <f t="shared" si="3"/>
        <v>1.4545454545454546</v>
      </c>
      <c r="N20" s="66">
        <f t="shared" si="4"/>
        <v>7.2</v>
      </c>
      <c r="O20" s="71">
        <f t="shared" si="5"/>
        <v>72</v>
      </c>
    </row>
    <row r="21" spans="1:15">
      <c r="B21" s="31" t="s">
        <v>124</v>
      </c>
      <c r="D21" s="42">
        <f>D19-D20</f>
        <v>24.1</v>
      </c>
      <c r="E21" s="42">
        <f t="shared" ref="E21" si="10">E19-E20</f>
        <v>38.500000000000007</v>
      </c>
      <c r="F21" s="42">
        <f>F19-F20</f>
        <v>79.099999999999994</v>
      </c>
      <c r="G21" s="42">
        <f>G19-G20</f>
        <v>46.2</v>
      </c>
      <c r="H21" s="42">
        <f>H19-H20</f>
        <v>24.4</v>
      </c>
      <c r="J21" s="46">
        <f t="shared" si="0"/>
        <v>-14.400000000000006</v>
      </c>
      <c r="K21" s="70">
        <f t="shared" si="1"/>
        <v>-0.37402597402597415</v>
      </c>
      <c r="L21" s="46">
        <f t="shared" si="2"/>
        <v>-54.999999999999993</v>
      </c>
      <c r="M21" s="70">
        <f t="shared" si="3"/>
        <v>-0.69532237673830588</v>
      </c>
      <c r="N21" s="46">
        <f t="shared" si="4"/>
        <v>21.800000000000004</v>
      </c>
      <c r="O21" s="70">
        <f t="shared" si="5"/>
        <v>0.89344262295081989</v>
      </c>
    </row>
    <row r="23" spans="1:15">
      <c r="B23" s="31" t="s">
        <v>215</v>
      </c>
    </row>
    <row r="24" spans="1:15">
      <c r="B24" s="29" t="s">
        <v>146</v>
      </c>
      <c r="D24" s="46">
        <f>Valuation!E12</f>
        <v>32.700000000000003</v>
      </c>
      <c r="E24" s="48">
        <f>Valuation!F12</f>
        <v>29.199999999999996</v>
      </c>
      <c r="F24" s="46">
        <f>Valuation!G12</f>
        <v>25.900000000000002</v>
      </c>
      <c r="G24" s="48">
        <f>Valuation!H12</f>
        <v>26.8</v>
      </c>
      <c r="H24" s="46">
        <f>Valuation!I12</f>
        <v>30.400000000000002</v>
      </c>
      <c r="J24" s="46">
        <f>IF(D24+E24=0,0,D24-E24)</f>
        <v>3.5000000000000071</v>
      </c>
      <c r="K24" s="70">
        <f>IFERROR(D24/E24-1,0)</f>
        <v>0.11986301369863051</v>
      </c>
      <c r="L24" s="46">
        <f>IF(D24+F24=0,0,D24-F24)</f>
        <v>6.8000000000000007</v>
      </c>
      <c r="M24" s="70">
        <f>IFERROR(D24/F24-1,0)</f>
        <v>0.26254826254826247</v>
      </c>
      <c r="N24" s="46">
        <f>IF(G24+H24=0,0,G24-H24)</f>
        <v>-3.6000000000000014</v>
      </c>
      <c r="O24" s="70">
        <f>IFERROR(G24/H24-1,0)</f>
        <v>-0.11842105263157898</v>
      </c>
    </row>
    <row r="25" spans="1:15">
      <c r="B25" s="86" t="s">
        <v>148</v>
      </c>
      <c r="D25" s="80">
        <f>IFERROR(D17/D24,0)</f>
        <v>0.29051987767584098</v>
      </c>
      <c r="E25" s="81">
        <f>IFERROR(E17/E24,0)</f>
        <v>0.46232876712328774</v>
      </c>
      <c r="F25" s="80">
        <f t="shared" ref="F25:H25" si="11">IFERROR(F17/F24,0)</f>
        <v>0.65637065637065628</v>
      </c>
      <c r="G25" s="81">
        <f t="shared" si="11"/>
        <v>0.63432835820895517</v>
      </c>
      <c r="H25" s="80">
        <f t="shared" si="11"/>
        <v>0.48026315789473678</v>
      </c>
      <c r="J25" s="42">
        <f>IF(D25+E25=0,0,D25-E25)</f>
        <v>-0.17180888944744677</v>
      </c>
      <c r="K25" s="70">
        <f>IFERROR(D25/E25-1,0)</f>
        <v>-0.37161626458262553</v>
      </c>
      <c r="L25" s="42">
        <f>IF(D25+F25=0,0,D25-F25)</f>
        <v>-0.3658507786948153</v>
      </c>
      <c r="M25" s="70">
        <f>IFERROR(D25/F25-1,0)</f>
        <v>-0.5573844216585716</v>
      </c>
      <c r="N25" s="42">
        <f>IF(G25+H25=0,0,G25-H25)</f>
        <v>0.15406520031421839</v>
      </c>
      <c r="O25" s="70">
        <f>IFERROR(G25/H25-1,0)</f>
        <v>0.32079329380494781</v>
      </c>
    </row>
    <row r="26" spans="1:15">
      <c r="B26" s="86" t="s">
        <v>149</v>
      </c>
      <c r="D26" s="80">
        <f>IFERROR(D18/D24,0)</f>
        <v>0.69418960244648309</v>
      </c>
      <c r="E26" s="81">
        <f>IFERROR(E18/E24,0)</f>
        <v>0.88356164383561675</v>
      </c>
      <c r="F26" s="80">
        <f>IFERROR(F18/F24,0)</f>
        <v>2.5250965250965245</v>
      </c>
      <c r="G26" s="81">
        <f t="shared" ref="G26:H26" si="12">IFERROR(G18/G24,0)</f>
        <v>1.3619402985074627</v>
      </c>
      <c r="H26" s="80">
        <f t="shared" si="12"/>
        <v>0.32565789473684204</v>
      </c>
      <c r="J26" s="42">
        <f>IF(D26+E26=0,0,D26-E26)</f>
        <v>-0.18937204138913366</v>
      </c>
      <c r="K26" s="70">
        <f>IFERROR(D26/E26-1,0)</f>
        <v>-0.21432804684351558</v>
      </c>
      <c r="L26" s="42">
        <f>IF(D26+F26=0,0,D26-F26)</f>
        <v>-1.8309069226500414</v>
      </c>
      <c r="M26" s="70">
        <f>IFERROR(D26/F26-1,0)</f>
        <v>-0.72508393419932848</v>
      </c>
      <c r="N26" s="42">
        <f>IF(G26+H26=0,0,G26-H26)</f>
        <v>1.0362824037706206</v>
      </c>
      <c r="O26" s="70">
        <f>IFERROR(G26/H26-1,0)</f>
        <v>3.1821197045077652</v>
      </c>
    </row>
    <row r="27" spans="1:15">
      <c r="B27" s="86" t="s">
        <v>150</v>
      </c>
      <c r="D27" s="80">
        <f>IFERROR(D20/D24,0)</f>
        <v>0.24770642201834858</v>
      </c>
      <c r="E27" s="81">
        <f>IFERROR(E20/E24,0)</f>
        <v>2.7397260273972608E-2</v>
      </c>
      <c r="F27" s="80">
        <f t="shared" ref="F27:H27" si="13">IFERROR(F20/F24,0)</f>
        <v>0.12741312741312741</v>
      </c>
      <c r="G27" s="81">
        <f t="shared" si="13"/>
        <v>0.27238805970149255</v>
      </c>
      <c r="H27" s="80">
        <f t="shared" si="13"/>
        <v>3.2894736842105261E-3</v>
      </c>
      <c r="J27" s="42">
        <f>IF(D27+E27=0,0,D27-E27)</f>
        <v>0.22030916174437598</v>
      </c>
      <c r="K27" s="70">
        <f>IFERROR(D27/E27-1,0)</f>
        <v>8.0412844036697209</v>
      </c>
      <c r="L27" s="42">
        <f>IF(D27+F27=0,0,D27-F27)</f>
        <v>0.12029329460522117</v>
      </c>
      <c r="M27" s="70">
        <f>IFERROR(D27/F27-1,0)</f>
        <v>0.94412010008340252</v>
      </c>
      <c r="N27" s="42">
        <f>IF(G27+H27=0,0,G27-H27)</f>
        <v>0.26909858601728204</v>
      </c>
      <c r="O27" s="70">
        <f>IFERROR(G27/H27-1,0)</f>
        <v>81.805970149253739</v>
      </c>
    </row>
    <row r="28" spans="1:15">
      <c r="B28" s="85" t="s">
        <v>151</v>
      </c>
      <c r="D28" s="82">
        <f>IFERROR(D21/D24,0)</f>
        <v>0.73700305810397548</v>
      </c>
      <c r="E28" s="83">
        <f>IFERROR(E21/E24,0)</f>
        <v>1.318493150684932</v>
      </c>
      <c r="F28" s="82">
        <f t="shared" ref="F28:G28" si="14">IFERROR(F21/F24,0)</f>
        <v>3.0540540540540535</v>
      </c>
      <c r="G28" s="83">
        <f t="shared" si="14"/>
        <v>1.7238805970149254</v>
      </c>
      <c r="H28" s="82">
        <f>IFERROR(H21/H24,0)</f>
        <v>0.80263157894736836</v>
      </c>
      <c r="J28" s="47">
        <f>IF(D28+E28=0,0,D28-E28)</f>
        <v>-0.58149009258095652</v>
      </c>
      <c r="K28" s="71">
        <f>IFERROR(D28/E28-1,0)</f>
        <v>-0.44102625203542656</v>
      </c>
      <c r="L28" s="47">
        <f>IF(D28+F28=0,0,D28-F28)</f>
        <v>-2.317050995950078</v>
      </c>
      <c r="M28" s="71">
        <f>IFERROR(D28/F28-1,0)</f>
        <v>-0.75868041460312297</v>
      </c>
      <c r="N28" s="47">
        <f>IF(G28+H28=0,0,G28-H28)</f>
        <v>0.92124901806755699</v>
      </c>
      <c r="O28" s="71">
        <f>IFERROR(G28/H28-1,0)</f>
        <v>1.1477856618546611</v>
      </c>
    </row>
    <row r="30" spans="1:15">
      <c r="B30" s="31" t="s">
        <v>139</v>
      </c>
    </row>
    <row r="31" spans="1:15" s="32" customFormat="1">
      <c r="B31" s="87" t="s">
        <v>65</v>
      </c>
      <c r="C31" s="31"/>
      <c r="D31" s="55">
        <v>47.8</v>
      </c>
      <c r="E31" s="56">
        <v>69.400000000000006</v>
      </c>
      <c r="F31" s="57">
        <v>95.8</v>
      </c>
      <c r="G31" s="55">
        <v>59.8</v>
      </c>
      <c r="H31" s="57">
        <v>46.3</v>
      </c>
      <c r="J31" s="46">
        <f t="shared" ref="J31:J40" si="15">IF(D31+E31=0,0,D31-E31)</f>
        <v>-21.600000000000009</v>
      </c>
      <c r="K31" s="70">
        <f t="shared" ref="K31:K40" si="16">IFERROR(D31/E31-1,0)</f>
        <v>-0.31123919308357362</v>
      </c>
      <c r="L31" s="46">
        <f t="shared" ref="L31:L40" si="17">IF(D31+F31=0,0,D31-F31)</f>
        <v>-48</v>
      </c>
      <c r="M31" s="70">
        <f t="shared" ref="M31:M40" si="18">IFERROR(D31/F31-1,0)</f>
        <v>-0.5010438413361169</v>
      </c>
      <c r="N31" s="46">
        <f t="shared" ref="N31:N40" si="19">IF(G31+H31=0,0,G31-H31)</f>
        <v>13.5</v>
      </c>
      <c r="O31" s="70">
        <f t="shared" ref="O31:O40" si="20">IFERROR(G31/H31-1,0)</f>
        <v>0.29157667386609076</v>
      </c>
    </row>
    <row r="32" spans="1:15" s="32" customFormat="1">
      <c r="B32" s="85" t="s">
        <v>66</v>
      </c>
      <c r="C32" s="29"/>
      <c r="D32" s="60">
        <v>2.8</v>
      </c>
      <c r="E32" s="61">
        <v>8.1999999999999993</v>
      </c>
      <c r="F32" s="62">
        <v>3.9</v>
      </c>
      <c r="G32" s="60">
        <v>5</v>
      </c>
      <c r="H32" s="62">
        <v>4.9000000000000004</v>
      </c>
      <c r="J32" s="66">
        <f t="shared" si="15"/>
        <v>-5.3999999999999995</v>
      </c>
      <c r="K32" s="71">
        <f t="shared" si="16"/>
        <v>-0.65853658536585358</v>
      </c>
      <c r="L32" s="66">
        <f t="shared" si="17"/>
        <v>-1.1000000000000001</v>
      </c>
      <c r="M32" s="71">
        <f t="shared" si="18"/>
        <v>-0.28205128205128205</v>
      </c>
      <c r="N32" s="66">
        <f t="shared" si="19"/>
        <v>9.9999999999999645E-2</v>
      </c>
      <c r="O32" s="71">
        <f t="shared" si="20"/>
        <v>2.0408163265306145E-2</v>
      </c>
    </row>
    <row r="33" spans="1:15" s="32" customFormat="1">
      <c r="A33" s="33"/>
      <c r="B33" s="87" t="s">
        <v>37</v>
      </c>
      <c r="C33" s="33"/>
      <c r="D33" s="46">
        <f>D31-D32</f>
        <v>45</v>
      </c>
      <c r="E33" s="46">
        <f>E31-E32</f>
        <v>61.2</v>
      </c>
      <c r="F33" s="46">
        <f>F31-F32</f>
        <v>91.899999999999991</v>
      </c>
      <c r="G33" s="46">
        <f>G31-G32</f>
        <v>54.8</v>
      </c>
      <c r="H33" s="46">
        <f>H31-H32</f>
        <v>41.4</v>
      </c>
      <c r="J33" s="46">
        <f t="shared" si="15"/>
        <v>-16.200000000000003</v>
      </c>
      <c r="K33" s="70">
        <f t="shared" si="16"/>
        <v>-0.26470588235294124</v>
      </c>
      <c r="L33" s="46">
        <f t="shared" si="17"/>
        <v>-46.899999999999991</v>
      </c>
      <c r="M33" s="70">
        <f t="shared" si="18"/>
        <v>-0.51033732317736669</v>
      </c>
      <c r="N33" s="46">
        <f t="shared" si="19"/>
        <v>13.399999999999999</v>
      </c>
      <c r="O33" s="70">
        <f t="shared" si="20"/>
        <v>0.32367149758454095</v>
      </c>
    </row>
    <row r="34" spans="1:15" s="32" customFormat="1">
      <c r="B34" s="87" t="s">
        <v>1</v>
      </c>
      <c r="D34" s="55">
        <v>0.5</v>
      </c>
      <c r="E34" s="56">
        <v>9.5</v>
      </c>
      <c r="F34" s="57">
        <v>7.5</v>
      </c>
      <c r="G34" s="55">
        <v>0.5</v>
      </c>
      <c r="H34" s="57">
        <v>9.4</v>
      </c>
      <c r="J34" s="46">
        <f t="shared" si="15"/>
        <v>-9</v>
      </c>
      <c r="K34" s="70">
        <f t="shared" si="16"/>
        <v>-0.94736842105263164</v>
      </c>
      <c r="L34" s="46">
        <f t="shared" si="17"/>
        <v>-7</v>
      </c>
      <c r="M34" s="70">
        <f t="shared" si="18"/>
        <v>-0.93333333333333335</v>
      </c>
      <c r="N34" s="46">
        <f t="shared" si="19"/>
        <v>-8.9</v>
      </c>
      <c r="O34" s="70">
        <f t="shared" si="20"/>
        <v>-0.94680851063829785</v>
      </c>
    </row>
    <row r="35" spans="1:15" s="32" customFormat="1">
      <c r="B35" s="87" t="s">
        <v>2</v>
      </c>
      <c r="D35" s="41">
        <v>8.9</v>
      </c>
      <c r="E35" s="58">
        <v>1.4</v>
      </c>
      <c r="F35" s="59">
        <v>6</v>
      </c>
      <c r="G35" s="41">
        <v>4</v>
      </c>
      <c r="H35" s="59">
        <v>9.1999999999999993</v>
      </c>
      <c r="J35" s="46">
        <f t="shared" si="15"/>
        <v>7.5</v>
      </c>
      <c r="K35" s="70">
        <f t="shared" si="16"/>
        <v>5.3571428571428577</v>
      </c>
      <c r="L35" s="46">
        <f t="shared" si="17"/>
        <v>2.9000000000000004</v>
      </c>
      <c r="M35" s="70">
        <f t="shared" si="18"/>
        <v>0.48333333333333339</v>
      </c>
      <c r="N35" s="46">
        <f t="shared" si="19"/>
        <v>-5.1999999999999993</v>
      </c>
      <c r="O35" s="70">
        <f t="shared" si="20"/>
        <v>-0.56521739130434778</v>
      </c>
    </row>
    <row r="36" spans="1:15" s="32" customFormat="1">
      <c r="B36" s="87" t="s">
        <v>3</v>
      </c>
      <c r="D36" s="41">
        <v>1.7</v>
      </c>
      <c r="E36" s="58">
        <v>7.4</v>
      </c>
      <c r="F36" s="59">
        <v>3.1</v>
      </c>
      <c r="G36" s="41">
        <v>7.2</v>
      </c>
      <c r="H36" s="59">
        <v>7.5</v>
      </c>
      <c r="J36" s="46">
        <f t="shared" si="15"/>
        <v>-5.7</v>
      </c>
      <c r="K36" s="70">
        <f t="shared" si="16"/>
        <v>-0.77027027027027029</v>
      </c>
      <c r="L36" s="46">
        <f t="shared" si="17"/>
        <v>-1.4000000000000001</v>
      </c>
      <c r="M36" s="70">
        <f t="shared" si="18"/>
        <v>-0.45161290322580649</v>
      </c>
      <c r="N36" s="46">
        <f t="shared" si="19"/>
        <v>-0.29999999999999982</v>
      </c>
      <c r="O36" s="70">
        <f t="shared" si="20"/>
        <v>-3.9999999999999925E-2</v>
      </c>
    </row>
    <row r="37" spans="1:15" s="32" customFormat="1">
      <c r="B37" s="87" t="s">
        <v>4</v>
      </c>
      <c r="D37" s="41">
        <v>8</v>
      </c>
      <c r="E37" s="58">
        <v>9.5</v>
      </c>
      <c r="F37" s="59">
        <v>2.8</v>
      </c>
      <c r="G37" s="41">
        <v>5.2</v>
      </c>
      <c r="H37" s="59">
        <v>3.7</v>
      </c>
      <c r="J37" s="46">
        <f t="shared" si="15"/>
        <v>-1.5</v>
      </c>
      <c r="K37" s="70">
        <f t="shared" si="16"/>
        <v>-0.15789473684210531</v>
      </c>
      <c r="L37" s="46">
        <f t="shared" si="17"/>
        <v>5.2</v>
      </c>
      <c r="M37" s="70">
        <f t="shared" si="18"/>
        <v>1.8571428571428572</v>
      </c>
      <c r="N37" s="46">
        <f t="shared" si="19"/>
        <v>1.5</v>
      </c>
      <c r="O37" s="70">
        <f t="shared" si="20"/>
        <v>0.40540540540540548</v>
      </c>
    </row>
    <row r="38" spans="1:15" s="32" customFormat="1">
      <c r="B38" s="85" t="s">
        <v>5</v>
      </c>
      <c r="D38" s="60">
        <v>3.2</v>
      </c>
      <c r="E38" s="61">
        <v>7.6</v>
      </c>
      <c r="F38" s="62">
        <v>7.1</v>
      </c>
      <c r="G38" s="60">
        <v>1.4</v>
      </c>
      <c r="H38" s="62">
        <v>1.7</v>
      </c>
      <c r="J38" s="66">
        <f t="shared" si="15"/>
        <v>-4.3999999999999995</v>
      </c>
      <c r="K38" s="71">
        <f t="shared" si="16"/>
        <v>-0.57894736842105265</v>
      </c>
      <c r="L38" s="66">
        <f t="shared" si="17"/>
        <v>-3.8999999999999995</v>
      </c>
      <c r="M38" s="71">
        <f t="shared" si="18"/>
        <v>-0.54929577464788726</v>
      </c>
      <c r="N38" s="66">
        <f t="shared" si="19"/>
        <v>-0.30000000000000004</v>
      </c>
      <c r="O38" s="71">
        <f t="shared" si="20"/>
        <v>-0.17647058823529416</v>
      </c>
    </row>
    <row r="39" spans="1:15">
      <c r="A39" s="31"/>
      <c r="B39" s="122" t="s">
        <v>138</v>
      </c>
      <c r="C39" s="31"/>
      <c r="D39" s="117">
        <f>SUM(D34:D38)</f>
        <v>22.3</v>
      </c>
      <c r="E39" s="117">
        <f>SUM(E34:E38)</f>
        <v>35.4</v>
      </c>
      <c r="F39" s="117">
        <f>SUM(F34:F38)</f>
        <v>26.5</v>
      </c>
      <c r="G39" s="117">
        <f>SUM(G34:G38)</f>
        <v>18.299999999999997</v>
      </c>
      <c r="H39" s="117">
        <f>SUM(H34:H38)</f>
        <v>31.5</v>
      </c>
      <c r="I39" s="31"/>
      <c r="J39" s="118">
        <f t="shared" si="15"/>
        <v>-13.099999999999998</v>
      </c>
      <c r="K39" s="119">
        <f t="shared" si="16"/>
        <v>-0.37005649717514122</v>
      </c>
      <c r="L39" s="118">
        <f t="shared" si="17"/>
        <v>-4.1999999999999993</v>
      </c>
      <c r="M39" s="119">
        <f t="shared" si="18"/>
        <v>-0.15849056603773581</v>
      </c>
      <c r="N39" s="118">
        <f t="shared" si="19"/>
        <v>-13.200000000000003</v>
      </c>
      <c r="O39" s="119">
        <f t="shared" si="20"/>
        <v>-0.41904761904761911</v>
      </c>
    </row>
    <row r="40" spans="1:15" s="32" customFormat="1">
      <c r="A40" s="33"/>
      <c r="B40" s="33" t="s">
        <v>255</v>
      </c>
      <c r="C40" s="33"/>
      <c r="D40" s="46">
        <f>D33-D39</f>
        <v>22.7</v>
      </c>
      <c r="E40" s="46">
        <f>E33-E39</f>
        <v>25.800000000000004</v>
      </c>
      <c r="F40" s="46">
        <f>F33-F39</f>
        <v>65.399999999999991</v>
      </c>
      <c r="G40" s="46">
        <f>G33-G39</f>
        <v>36.5</v>
      </c>
      <c r="H40" s="46">
        <f>H33-H39</f>
        <v>9.8999999999999986</v>
      </c>
      <c r="J40" s="46">
        <f t="shared" si="15"/>
        <v>-3.100000000000005</v>
      </c>
      <c r="K40" s="70">
        <f t="shared" si="16"/>
        <v>-0.12015503875969014</v>
      </c>
      <c r="L40" s="46">
        <f t="shared" si="17"/>
        <v>-42.699999999999989</v>
      </c>
      <c r="M40" s="70">
        <f t="shared" si="18"/>
        <v>-0.65290519877675846</v>
      </c>
      <c r="N40" s="46">
        <f t="shared" si="19"/>
        <v>26.6</v>
      </c>
      <c r="O40" s="70">
        <f t="shared" si="20"/>
        <v>2.6868686868686873</v>
      </c>
    </row>
    <row r="72" spans="4:8" ht="13.8">
      <c r="D72" s="49" t="s">
        <v>184</v>
      </c>
      <c r="E72" s="49" t="s">
        <v>181</v>
      </c>
      <c r="F72" s="49" t="s">
        <v>185</v>
      </c>
      <c r="G72" s="49" t="s">
        <v>183</v>
      </c>
      <c r="H72" s="49" t="s">
        <v>182</v>
      </c>
    </row>
  </sheetData>
  <sheetProtection algorithmName="SHA-512" hashValue="17WxZynPPv8dhaqEFc2rDR8SXjyB1uTuna5qLQF7QMxKJvW/T42MWj4LhGc0fdCGcDskPPLZ+2LImYafBAq2jg==" saltValue="90v170KDPJJOLWgoiHhOLg==" spinCount="100000" sheet="1" objects="1" scenarios="1" selectLockedCells="1" selectUnlockedCells="1"/>
  <phoneticPr fontId="6"/>
  <printOptions horizontalCentered="1"/>
  <pageMargins left="0.5" right="0.5" top="0.75" bottom="0.5" header="0.5" footer="0.5"/>
  <pageSetup scale="90" orientation="landscape" horizontalDpi="4294967292" verticalDpi="4294967292" r:id="rId1"/>
  <headerFooter scaleWithDoc="0" alignWithMargins="0">
    <oddFooter>&amp;LIncome Statement p.&amp;P of &amp;N&amp;RUpdated &amp;D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3" tint="0.79998168889431442"/>
    <pageSetUpPr autoPageBreaks="0"/>
  </sheetPr>
  <dimension ref="A1:AY74"/>
  <sheetViews>
    <sheetView showGridLines="0" showRowColHeaders="0" showZeros="0" zoomScaleNormal="100" zoomScaleSheetLayoutView="70" workbookViewId="0">
      <pane ySplit="3" topLeftCell="A4" activePane="bottomLeft" state="frozen"/>
      <selection activeCell="B17" sqref="B17"/>
      <selection pane="bottomLeft" activeCell="E21" sqref="A1:XFD1048576"/>
    </sheetView>
  </sheetViews>
  <sheetFormatPr defaultColWidth="12.375" defaultRowHeight="12.6"/>
  <cols>
    <col min="1" max="1" width="5.625" style="29" customWidth="1"/>
    <col min="2" max="2" width="35.875" style="29" bestFit="1" customWidth="1"/>
    <col min="3" max="3" width="1.25" style="29" customWidth="1"/>
    <col min="4" max="8" width="10" style="53" customWidth="1"/>
    <col min="9" max="9" width="2.5" style="29" customWidth="1"/>
    <col min="10" max="10" width="10" style="46" customWidth="1"/>
    <col min="11" max="11" width="10" style="79" customWidth="1"/>
    <col min="12" max="12" width="10" style="46" customWidth="1"/>
    <col min="13" max="13" width="10" style="79" customWidth="1"/>
    <col min="14" max="14" width="10" style="46" customWidth="1"/>
    <col min="15" max="15" width="10" style="79" customWidth="1"/>
    <col min="16" max="17" width="12.375" style="29"/>
    <col min="18" max="18" width="13.125" style="29" bestFit="1" customWidth="1"/>
    <col min="19" max="16384" width="12.375" style="29"/>
  </cols>
  <sheetData>
    <row r="1" spans="1:51" s="15" customFormat="1" ht="4.2" customHeight="1">
      <c r="A1" s="1"/>
      <c r="B1" s="2"/>
      <c r="C1" s="3"/>
      <c r="D1" s="50"/>
      <c r="E1" s="51"/>
      <c r="F1" s="51"/>
      <c r="G1" s="51"/>
      <c r="H1" s="51"/>
      <c r="I1" s="1"/>
      <c r="J1" s="43"/>
      <c r="K1" s="68"/>
      <c r="L1" s="43"/>
      <c r="M1" s="68"/>
      <c r="N1" s="43"/>
      <c r="O1" s="68"/>
      <c r="AA1" s="16"/>
      <c r="AM1" s="16"/>
      <c r="AY1" s="16"/>
    </row>
    <row r="2" spans="1:51" s="17" customFormat="1">
      <c r="A2" s="110" t="s">
        <v>233</v>
      </c>
      <c r="B2" s="4"/>
      <c r="C2" s="5"/>
      <c r="D2" s="52"/>
      <c r="E2" s="52"/>
      <c r="F2" s="52"/>
      <c r="G2" s="52"/>
      <c r="H2" s="52"/>
      <c r="I2" s="6"/>
      <c r="J2" s="45"/>
      <c r="K2" s="69"/>
      <c r="L2" s="45"/>
      <c r="M2" s="69"/>
      <c r="N2" s="45"/>
      <c r="O2" s="69"/>
    </row>
    <row r="3" spans="1:51" ht="21">
      <c r="A3" s="27"/>
      <c r="B3" s="124" t="s">
        <v>271</v>
      </c>
      <c r="C3" s="28"/>
      <c r="D3" s="136" t="s">
        <v>258</v>
      </c>
      <c r="E3" s="136" t="s">
        <v>259</v>
      </c>
      <c r="F3" s="136" t="s">
        <v>186</v>
      </c>
      <c r="G3" s="136" t="s">
        <v>263</v>
      </c>
      <c r="H3" s="136" t="s">
        <v>187</v>
      </c>
      <c r="I3" s="137"/>
      <c r="J3" s="136" t="s">
        <v>265</v>
      </c>
      <c r="K3" s="138" t="s">
        <v>260</v>
      </c>
      <c r="L3" s="136" t="s">
        <v>264</v>
      </c>
      <c r="M3" s="138" t="s">
        <v>261</v>
      </c>
      <c r="N3" s="136" t="s">
        <v>263</v>
      </c>
      <c r="O3" s="138" t="s">
        <v>262</v>
      </c>
    </row>
    <row r="4" spans="1:51" ht="6" customHeight="1">
      <c r="D4" s="42"/>
      <c r="E4" s="42"/>
      <c r="F4" s="42"/>
      <c r="G4" s="42"/>
      <c r="H4" s="42"/>
      <c r="I4" s="34"/>
      <c r="J4" s="42">
        <f t="shared" ref="J4" si="0">IF(D4+E4=0,0,D4-E4)</f>
        <v>0</v>
      </c>
      <c r="K4" s="77">
        <f t="shared" ref="K4" si="1">IFERROR(D4/E4-1,0)</f>
        <v>0</v>
      </c>
      <c r="L4" s="42">
        <f t="shared" ref="L4" si="2">IF(D4+F4=0,0,D4-F4)</f>
        <v>0</v>
      </c>
      <c r="M4" s="77">
        <f t="shared" ref="M4" si="3">IFERROR(D4/F4-1,0)</f>
        <v>0</v>
      </c>
      <c r="N4" s="42">
        <f t="shared" ref="N4" si="4">IF(G4+H4=0,0,G4-H4)</f>
        <v>0</v>
      </c>
      <c r="O4" s="77">
        <f t="shared" ref="O4" si="5">IFERROR(G4/H4-1,0)</f>
        <v>0</v>
      </c>
    </row>
    <row r="5" spans="1:51">
      <c r="B5" s="123" t="s">
        <v>91</v>
      </c>
      <c r="J5" s="42"/>
      <c r="L5" s="42"/>
      <c r="N5" s="42"/>
    </row>
    <row r="6" spans="1:51">
      <c r="B6" s="86" t="s">
        <v>39</v>
      </c>
      <c r="D6" s="55">
        <v>2.5</v>
      </c>
      <c r="E6" s="56">
        <v>1.2</v>
      </c>
      <c r="F6" s="57">
        <v>3.6</v>
      </c>
      <c r="G6" s="55">
        <v>5.0999999999999996</v>
      </c>
      <c r="H6" s="57">
        <v>3.7</v>
      </c>
      <c r="I6" s="34"/>
      <c r="J6" s="46">
        <f t="shared" ref="J6:J22" si="6">IF(D6+E6=0,0,D6-E6)</f>
        <v>1.3</v>
      </c>
      <c r="K6" s="70">
        <f t="shared" ref="K6:K22" si="7">IFERROR(D6/E6-1,0)</f>
        <v>1.0833333333333335</v>
      </c>
      <c r="L6" s="46">
        <f t="shared" ref="L6:L22" si="8">IF(D6+F6=0,0,D6-F6)</f>
        <v>-1.1000000000000001</v>
      </c>
      <c r="M6" s="70">
        <f t="shared" ref="M6:M22" si="9">IFERROR(D6/F6-1,0)</f>
        <v>-0.30555555555555558</v>
      </c>
      <c r="N6" s="46">
        <f t="shared" ref="N6:N22" si="10">IF(G6+H6=0,0,G6-H6)</f>
        <v>1.3999999999999995</v>
      </c>
      <c r="O6" s="70">
        <f t="shared" ref="O6:O22" si="11">IFERROR(G6/H6-1,0)</f>
        <v>0.37837837837837829</v>
      </c>
    </row>
    <row r="7" spans="1:51">
      <c r="B7" s="86" t="s">
        <v>7</v>
      </c>
      <c r="D7" s="41">
        <v>0.7</v>
      </c>
      <c r="E7" s="58">
        <v>8.3000000000000007</v>
      </c>
      <c r="F7" s="59">
        <v>4.0999999999999996</v>
      </c>
      <c r="G7" s="41">
        <v>4.5999999999999996</v>
      </c>
      <c r="H7" s="59">
        <v>1.7</v>
      </c>
      <c r="I7" s="34"/>
      <c r="J7" s="46">
        <f t="shared" si="6"/>
        <v>-7.6000000000000005</v>
      </c>
      <c r="K7" s="70">
        <f t="shared" si="7"/>
        <v>-0.9156626506024097</v>
      </c>
      <c r="L7" s="46">
        <f t="shared" si="8"/>
        <v>-3.3999999999999995</v>
      </c>
      <c r="M7" s="70">
        <f t="shared" si="9"/>
        <v>-0.82926829268292679</v>
      </c>
      <c r="N7" s="46">
        <f t="shared" si="10"/>
        <v>2.8999999999999995</v>
      </c>
      <c r="O7" s="70">
        <f t="shared" si="11"/>
        <v>1.7058823529411762</v>
      </c>
    </row>
    <row r="8" spans="1:51">
      <c r="B8" s="86" t="s">
        <v>20</v>
      </c>
      <c r="D8" s="41">
        <v>8.5</v>
      </c>
      <c r="E8" s="58">
        <v>8.6999999999999993</v>
      </c>
      <c r="F8" s="59">
        <v>3.2</v>
      </c>
      <c r="G8" s="41">
        <v>0.2</v>
      </c>
      <c r="H8" s="59">
        <v>6.5</v>
      </c>
      <c r="I8" s="34"/>
      <c r="J8" s="46">
        <f t="shared" si="6"/>
        <v>-0.19999999999999929</v>
      </c>
      <c r="K8" s="70">
        <f t="shared" si="7"/>
        <v>-2.2988505747126409E-2</v>
      </c>
      <c r="L8" s="46">
        <f t="shared" si="8"/>
        <v>5.3</v>
      </c>
      <c r="M8" s="70">
        <f t="shared" si="9"/>
        <v>1.65625</v>
      </c>
      <c r="N8" s="46">
        <f t="shared" si="10"/>
        <v>-6.3</v>
      </c>
      <c r="O8" s="70">
        <f t="shared" si="11"/>
        <v>-0.96923076923076923</v>
      </c>
    </row>
    <row r="9" spans="1:51">
      <c r="B9" s="86" t="s">
        <v>44</v>
      </c>
      <c r="D9" s="41">
        <v>7.2</v>
      </c>
      <c r="E9" s="58">
        <v>1.4</v>
      </c>
      <c r="F9" s="59">
        <v>3.1</v>
      </c>
      <c r="G9" s="41">
        <v>0.2</v>
      </c>
      <c r="H9" s="59">
        <v>6.9</v>
      </c>
      <c r="I9" s="34"/>
      <c r="J9" s="46">
        <f t="shared" si="6"/>
        <v>5.8000000000000007</v>
      </c>
      <c r="K9" s="70">
        <f t="shared" si="7"/>
        <v>4.1428571428571432</v>
      </c>
      <c r="L9" s="46">
        <f t="shared" si="8"/>
        <v>4.0999999999999996</v>
      </c>
      <c r="M9" s="70">
        <f t="shared" si="9"/>
        <v>1.3225806451612905</v>
      </c>
      <c r="N9" s="46">
        <f t="shared" si="10"/>
        <v>-6.7</v>
      </c>
      <c r="O9" s="70">
        <f t="shared" si="11"/>
        <v>-0.97101449275362317</v>
      </c>
    </row>
    <row r="10" spans="1:51">
      <c r="B10" s="86" t="s">
        <v>6</v>
      </c>
      <c r="D10" s="41">
        <v>7.4</v>
      </c>
      <c r="E10" s="58">
        <v>4.8</v>
      </c>
      <c r="F10" s="59">
        <v>2.9</v>
      </c>
      <c r="G10" s="41">
        <v>7.4</v>
      </c>
      <c r="H10" s="59">
        <v>2.2999999999999998</v>
      </c>
      <c r="I10" s="34"/>
      <c r="J10" s="46">
        <f t="shared" si="6"/>
        <v>2.6000000000000005</v>
      </c>
      <c r="K10" s="70">
        <f t="shared" si="7"/>
        <v>0.54166666666666674</v>
      </c>
      <c r="L10" s="46">
        <f t="shared" si="8"/>
        <v>4.5</v>
      </c>
      <c r="M10" s="70">
        <f t="shared" si="9"/>
        <v>1.5517241379310347</v>
      </c>
      <c r="N10" s="46">
        <f t="shared" si="10"/>
        <v>5.1000000000000005</v>
      </c>
      <c r="O10" s="70">
        <f t="shared" si="11"/>
        <v>2.2173913043478266</v>
      </c>
    </row>
    <row r="11" spans="1:51">
      <c r="B11" s="85" t="s">
        <v>8</v>
      </c>
      <c r="D11" s="60">
        <v>1.6</v>
      </c>
      <c r="E11" s="61">
        <v>0.7</v>
      </c>
      <c r="F11" s="62">
        <v>9.9</v>
      </c>
      <c r="G11" s="60">
        <v>8.6999999999999993</v>
      </c>
      <c r="H11" s="62">
        <v>7.1</v>
      </c>
      <c r="I11" s="34"/>
      <c r="J11" s="66">
        <f t="shared" si="6"/>
        <v>0.90000000000000013</v>
      </c>
      <c r="K11" s="71">
        <f t="shared" si="7"/>
        <v>1.285714285714286</v>
      </c>
      <c r="L11" s="66">
        <f t="shared" si="8"/>
        <v>-8.3000000000000007</v>
      </c>
      <c r="M11" s="71">
        <f t="shared" si="9"/>
        <v>-0.83838383838383834</v>
      </c>
      <c r="N11" s="66">
        <f t="shared" si="10"/>
        <v>1.5999999999999996</v>
      </c>
      <c r="O11" s="71">
        <f t="shared" si="11"/>
        <v>0.22535211267605626</v>
      </c>
    </row>
    <row r="12" spans="1:51">
      <c r="A12" s="31"/>
      <c r="B12" s="31" t="s">
        <v>210</v>
      </c>
      <c r="C12" s="31"/>
      <c r="D12" s="42">
        <f>SUM(D6:D11)</f>
        <v>27.9</v>
      </c>
      <c r="E12" s="42">
        <f>SUM(E6:E11)</f>
        <v>25.099999999999998</v>
      </c>
      <c r="F12" s="42">
        <f>SUM(F6:F11)</f>
        <v>26.799999999999997</v>
      </c>
      <c r="G12" s="42">
        <f>SUM(G6:G11)</f>
        <v>26.2</v>
      </c>
      <c r="H12" s="42">
        <f>SUM(H6:H11)</f>
        <v>28.200000000000003</v>
      </c>
      <c r="I12" s="34"/>
      <c r="J12" s="46">
        <f t="shared" si="6"/>
        <v>2.8000000000000007</v>
      </c>
      <c r="K12" s="70">
        <f t="shared" si="7"/>
        <v>0.11155378486055789</v>
      </c>
      <c r="L12" s="46">
        <f t="shared" si="8"/>
        <v>1.1000000000000014</v>
      </c>
      <c r="M12" s="70">
        <f t="shared" si="9"/>
        <v>4.1044776119403048E-2</v>
      </c>
      <c r="N12" s="46">
        <f t="shared" si="10"/>
        <v>-2.0000000000000036</v>
      </c>
      <c r="O12" s="70">
        <f t="shared" si="11"/>
        <v>-7.0921985815602939E-2</v>
      </c>
    </row>
    <row r="13" spans="1:51">
      <c r="A13" s="31"/>
      <c r="B13" s="123" t="s">
        <v>209</v>
      </c>
      <c r="C13" s="31"/>
      <c r="D13" s="42">
        <f>D11-D12</f>
        <v>-26.299999999999997</v>
      </c>
      <c r="E13" s="42">
        <f>E11-E12</f>
        <v>-24.4</v>
      </c>
      <c r="F13" s="42">
        <f>F11-F12</f>
        <v>-16.899999999999999</v>
      </c>
      <c r="G13" s="42">
        <f>G11-G12</f>
        <v>-17.5</v>
      </c>
      <c r="H13" s="42">
        <f>H11-H12</f>
        <v>-21.1</v>
      </c>
      <c r="I13" s="34"/>
      <c r="J13" s="46">
        <f t="shared" si="6"/>
        <v>-1.8999999999999986</v>
      </c>
      <c r="K13" s="70">
        <f t="shared" si="7"/>
        <v>7.7868852459016313E-2</v>
      </c>
      <c r="L13" s="46">
        <f t="shared" si="8"/>
        <v>-9.3999999999999986</v>
      </c>
      <c r="M13" s="70">
        <f t="shared" si="9"/>
        <v>0.55621301775147924</v>
      </c>
      <c r="N13" s="46">
        <f t="shared" si="10"/>
        <v>3.6000000000000014</v>
      </c>
      <c r="O13" s="70">
        <f t="shared" si="11"/>
        <v>-0.17061611374407593</v>
      </c>
    </row>
    <row r="14" spans="1:51">
      <c r="B14" s="86" t="s">
        <v>93</v>
      </c>
      <c r="D14" s="55">
        <v>33.6</v>
      </c>
      <c r="E14" s="56">
        <v>29.9</v>
      </c>
      <c r="F14" s="57">
        <v>33.4</v>
      </c>
      <c r="G14" s="55">
        <v>35.299999999999997</v>
      </c>
      <c r="H14" s="57">
        <v>12.5</v>
      </c>
      <c r="I14" s="34"/>
      <c r="J14" s="46">
        <f t="shared" si="6"/>
        <v>3.7000000000000028</v>
      </c>
      <c r="K14" s="70">
        <f t="shared" si="7"/>
        <v>0.12374581939799345</v>
      </c>
      <c r="L14" s="46">
        <f t="shared" si="8"/>
        <v>0.20000000000000284</v>
      </c>
      <c r="M14" s="70">
        <f t="shared" si="9"/>
        <v>5.9880239520959666E-3</v>
      </c>
      <c r="N14" s="46">
        <f t="shared" si="10"/>
        <v>22.799999999999997</v>
      </c>
      <c r="O14" s="70">
        <f t="shared" si="11"/>
        <v>1.8239999999999998</v>
      </c>
    </row>
    <row r="15" spans="1:51">
      <c r="A15" s="31"/>
      <c r="B15" s="85" t="s">
        <v>92</v>
      </c>
      <c r="C15" s="31"/>
      <c r="D15" s="60">
        <v>4.3</v>
      </c>
      <c r="E15" s="61">
        <v>2.6</v>
      </c>
      <c r="F15" s="62">
        <v>9.8000000000000007</v>
      </c>
      <c r="G15" s="60">
        <v>5</v>
      </c>
      <c r="H15" s="62">
        <v>8.1</v>
      </c>
      <c r="I15" s="34"/>
      <c r="J15" s="66">
        <f t="shared" si="6"/>
        <v>1.6999999999999997</v>
      </c>
      <c r="K15" s="71">
        <f t="shared" si="7"/>
        <v>0.65384615384615374</v>
      </c>
      <c r="L15" s="66">
        <f t="shared" si="8"/>
        <v>-5.5000000000000009</v>
      </c>
      <c r="M15" s="71">
        <f t="shared" si="9"/>
        <v>-0.56122448979591844</v>
      </c>
      <c r="N15" s="66">
        <f t="shared" si="10"/>
        <v>-3.0999999999999996</v>
      </c>
      <c r="O15" s="71">
        <f t="shared" si="11"/>
        <v>-0.38271604938271597</v>
      </c>
    </row>
    <row r="16" spans="1:51">
      <c r="A16" s="31"/>
      <c r="B16" s="31" t="s">
        <v>97</v>
      </c>
      <c r="C16" s="31"/>
      <c r="D16" s="42">
        <f>D14-D15</f>
        <v>29.3</v>
      </c>
      <c r="E16" s="42">
        <f>E14-E15</f>
        <v>27.299999999999997</v>
      </c>
      <c r="F16" s="42">
        <f>F14-F15</f>
        <v>23.599999999999998</v>
      </c>
      <c r="G16" s="42">
        <f>G14-G15</f>
        <v>30.299999999999997</v>
      </c>
      <c r="H16" s="42">
        <f>H14-H15</f>
        <v>4.4000000000000004</v>
      </c>
      <c r="I16" s="34"/>
      <c r="J16" s="46">
        <f t="shared" si="6"/>
        <v>2.0000000000000036</v>
      </c>
      <c r="K16" s="70">
        <f t="shared" si="7"/>
        <v>7.3260073260073444E-2</v>
      </c>
      <c r="L16" s="46">
        <f t="shared" si="8"/>
        <v>5.7000000000000028</v>
      </c>
      <c r="M16" s="70">
        <f t="shared" si="9"/>
        <v>0.2415254237288138</v>
      </c>
      <c r="N16" s="46">
        <f t="shared" si="10"/>
        <v>25.9</v>
      </c>
      <c r="O16" s="70">
        <f t="shared" si="11"/>
        <v>5.8863636363636349</v>
      </c>
    </row>
    <row r="17" spans="1:15">
      <c r="B17" s="86" t="s">
        <v>25</v>
      </c>
      <c r="D17" s="55">
        <v>7.1</v>
      </c>
      <c r="E17" s="56">
        <v>1.9</v>
      </c>
      <c r="F17" s="57">
        <v>0.1</v>
      </c>
      <c r="G17" s="55">
        <v>2.5</v>
      </c>
      <c r="H17" s="57">
        <v>3.6</v>
      </c>
      <c r="I17" s="34"/>
      <c r="J17" s="46">
        <f t="shared" si="6"/>
        <v>5.1999999999999993</v>
      </c>
      <c r="K17" s="70">
        <f t="shared" si="7"/>
        <v>2.736842105263158</v>
      </c>
      <c r="L17" s="46">
        <f t="shared" si="8"/>
        <v>7</v>
      </c>
      <c r="M17" s="70">
        <f t="shared" si="9"/>
        <v>69.999999999999986</v>
      </c>
      <c r="N17" s="46">
        <f t="shared" si="10"/>
        <v>-1.1000000000000001</v>
      </c>
      <c r="O17" s="70">
        <f t="shared" si="11"/>
        <v>-0.30555555555555558</v>
      </c>
    </row>
    <row r="18" spans="1:15">
      <c r="B18" s="86" t="s">
        <v>26</v>
      </c>
      <c r="D18" s="41">
        <v>1.2</v>
      </c>
      <c r="E18" s="58">
        <v>4.2</v>
      </c>
      <c r="F18" s="59">
        <v>4.2</v>
      </c>
      <c r="G18" s="41">
        <v>3.9</v>
      </c>
      <c r="H18" s="59">
        <v>0.1</v>
      </c>
      <c r="I18" s="34"/>
      <c r="J18" s="46">
        <f t="shared" si="6"/>
        <v>-3</v>
      </c>
      <c r="K18" s="70">
        <f t="shared" si="7"/>
        <v>-0.7142857142857143</v>
      </c>
      <c r="L18" s="46">
        <f t="shared" si="8"/>
        <v>-3</v>
      </c>
      <c r="M18" s="70">
        <f t="shared" si="9"/>
        <v>-0.7142857142857143</v>
      </c>
      <c r="N18" s="46">
        <f t="shared" si="10"/>
        <v>3.8</v>
      </c>
      <c r="O18" s="70">
        <f t="shared" si="11"/>
        <v>38</v>
      </c>
    </row>
    <row r="19" spans="1:15">
      <c r="B19" s="85" t="s">
        <v>94</v>
      </c>
      <c r="D19" s="60">
        <v>0.6</v>
      </c>
      <c r="E19" s="61">
        <v>1.7</v>
      </c>
      <c r="F19" s="62">
        <v>9.5</v>
      </c>
      <c r="G19" s="60">
        <v>2.8</v>
      </c>
      <c r="H19" s="62">
        <v>0.4</v>
      </c>
      <c r="I19" s="34"/>
      <c r="J19" s="66">
        <f t="shared" si="6"/>
        <v>-1.1000000000000001</v>
      </c>
      <c r="K19" s="71">
        <f t="shared" si="7"/>
        <v>-0.64705882352941169</v>
      </c>
      <c r="L19" s="66">
        <f t="shared" si="8"/>
        <v>-8.9</v>
      </c>
      <c r="M19" s="71">
        <f t="shared" si="9"/>
        <v>-0.93684210526315792</v>
      </c>
      <c r="N19" s="66">
        <f t="shared" si="10"/>
        <v>2.4</v>
      </c>
      <c r="O19" s="71">
        <f t="shared" si="11"/>
        <v>5.9999999999999991</v>
      </c>
    </row>
    <row r="20" spans="1:15">
      <c r="A20" s="31"/>
      <c r="B20" s="116" t="s">
        <v>27</v>
      </c>
      <c r="C20" s="31"/>
      <c r="D20" s="117">
        <f>SUM(D17:D19)</f>
        <v>8.8999999999999986</v>
      </c>
      <c r="E20" s="117">
        <f>SUM(E17:E19)</f>
        <v>7.8</v>
      </c>
      <c r="F20" s="117">
        <f>SUM(F14:F19)</f>
        <v>80.599999999999994</v>
      </c>
      <c r="G20" s="117">
        <f>SUM(G17:G19)</f>
        <v>9.1999999999999993</v>
      </c>
      <c r="H20" s="117">
        <f>SUM(H17:H19)</f>
        <v>4.1000000000000005</v>
      </c>
      <c r="I20" s="34"/>
      <c r="J20" s="118">
        <f t="shared" si="6"/>
        <v>1.0999999999999988</v>
      </c>
      <c r="K20" s="119">
        <f t="shared" si="7"/>
        <v>0.14102564102564097</v>
      </c>
      <c r="L20" s="118">
        <f t="shared" si="8"/>
        <v>-71.699999999999989</v>
      </c>
      <c r="M20" s="119">
        <f t="shared" si="9"/>
        <v>-0.88957816377171217</v>
      </c>
      <c r="N20" s="118">
        <f t="shared" si="10"/>
        <v>5.0999999999999988</v>
      </c>
      <c r="O20" s="119">
        <f t="shared" si="11"/>
        <v>1.2439024390243896</v>
      </c>
    </row>
    <row r="21" spans="1:15">
      <c r="A21" s="31"/>
      <c r="B21" s="31" t="s">
        <v>46</v>
      </c>
      <c r="C21" s="31"/>
      <c r="D21" s="42">
        <f>SUM(D12,D16,D20)</f>
        <v>66.099999999999994</v>
      </c>
      <c r="E21" s="42">
        <f>SUM(E12,E16,E20)</f>
        <v>60.199999999999989</v>
      </c>
      <c r="F21" s="42">
        <f>SUM(F12,F16,F20)</f>
        <v>131</v>
      </c>
      <c r="G21" s="42">
        <f>SUM(G12,G16,G20)</f>
        <v>65.7</v>
      </c>
      <c r="H21" s="42">
        <f>SUM(H12,H16,H20)</f>
        <v>36.700000000000003</v>
      </c>
      <c r="I21" s="34"/>
      <c r="J21" s="46">
        <f t="shared" si="6"/>
        <v>5.9000000000000057</v>
      </c>
      <c r="K21" s="70">
        <f t="shared" si="7"/>
        <v>9.8006644518272568E-2</v>
      </c>
      <c r="L21" s="46">
        <f t="shared" si="8"/>
        <v>-64.900000000000006</v>
      </c>
      <c r="M21" s="70">
        <f t="shared" si="9"/>
        <v>-0.49541984732824429</v>
      </c>
      <c r="N21" s="46">
        <f t="shared" si="10"/>
        <v>29</v>
      </c>
      <c r="O21" s="70">
        <f t="shared" si="11"/>
        <v>0.79019073569482279</v>
      </c>
    </row>
    <row r="22" spans="1:15" ht="6" customHeight="1">
      <c r="D22" s="42"/>
      <c r="E22" s="42"/>
      <c r="F22" s="42"/>
      <c r="G22" s="42"/>
      <c r="H22" s="42"/>
      <c r="I22" s="34"/>
      <c r="J22" s="42">
        <f t="shared" si="6"/>
        <v>0</v>
      </c>
      <c r="K22" s="77">
        <f t="shared" si="7"/>
        <v>0</v>
      </c>
      <c r="L22" s="42">
        <f t="shared" si="8"/>
        <v>0</v>
      </c>
      <c r="M22" s="77">
        <f t="shared" si="9"/>
        <v>0</v>
      </c>
      <c r="N22" s="42">
        <f t="shared" si="10"/>
        <v>0</v>
      </c>
      <c r="O22" s="77">
        <f t="shared" si="11"/>
        <v>0</v>
      </c>
    </row>
    <row r="23" spans="1:15">
      <c r="B23" s="123" t="s">
        <v>95</v>
      </c>
      <c r="J23" s="42"/>
      <c r="L23" s="42"/>
      <c r="N23" s="42"/>
    </row>
    <row r="24" spans="1:15">
      <c r="B24" s="86" t="s">
        <v>28</v>
      </c>
      <c r="D24" s="55">
        <v>1.2</v>
      </c>
      <c r="E24" s="56">
        <v>5.2</v>
      </c>
      <c r="F24" s="57">
        <v>4.8</v>
      </c>
      <c r="G24" s="55">
        <v>6.5</v>
      </c>
      <c r="H24" s="57">
        <v>0</v>
      </c>
      <c r="I24" s="34"/>
      <c r="J24" s="46">
        <f t="shared" ref="J24:J32" si="12">IF(D24+E24=0,0,D24-E24)</f>
        <v>-4</v>
      </c>
      <c r="K24" s="70">
        <f t="shared" ref="K24:K32" si="13">IFERROR(D24/E24-1,0)</f>
        <v>-0.76923076923076927</v>
      </c>
      <c r="L24" s="46">
        <f t="shared" ref="L24:L32" si="14">IF(D24+F24=0,0,D24-F24)</f>
        <v>-3.5999999999999996</v>
      </c>
      <c r="M24" s="70">
        <f t="shared" ref="M24:M32" si="15">IFERROR(D24/F24-1,0)</f>
        <v>-0.75</v>
      </c>
      <c r="N24" s="46">
        <f t="shared" ref="N24:N32" si="16">IF(G24+H24=0,0,G24-H24)</f>
        <v>6.5</v>
      </c>
      <c r="O24" s="70">
        <f t="shared" ref="O24:O32" si="17">IFERROR(G24/H24-1,0)</f>
        <v>0</v>
      </c>
    </row>
    <row r="25" spans="1:15">
      <c r="B25" s="86" t="s">
        <v>29</v>
      </c>
      <c r="D25" s="41">
        <v>2.6</v>
      </c>
      <c r="E25" s="58">
        <v>4.3</v>
      </c>
      <c r="F25" s="59">
        <v>1.4</v>
      </c>
      <c r="G25" s="41">
        <v>6.7</v>
      </c>
      <c r="H25" s="59">
        <v>9.1</v>
      </c>
      <c r="I25" s="34"/>
      <c r="J25" s="46">
        <f t="shared" si="12"/>
        <v>-1.6999999999999997</v>
      </c>
      <c r="K25" s="70">
        <f t="shared" si="13"/>
        <v>-0.39534883720930225</v>
      </c>
      <c r="L25" s="46">
        <f t="shared" si="14"/>
        <v>1.2000000000000002</v>
      </c>
      <c r="M25" s="70">
        <f t="shared" si="15"/>
        <v>0.85714285714285743</v>
      </c>
      <c r="N25" s="46">
        <f t="shared" si="16"/>
        <v>-2.3999999999999995</v>
      </c>
      <c r="O25" s="70">
        <f t="shared" si="17"/>
        <v>-0.26373626373626369</v>
      </c>
    </row>
    <row r="26" spans="1:15">
      <c r="B26" s="86" t="s">
        <v>30</v>
      </c>
      <c r="D26" s="41">
        <v>10</v>
      </c>
      <c r="E26" s="58">
        <v>5.9</v>
      </c>
      <c r="F26" s="59">
        <v>0.5</v>
      </c>
      <c r="G26" s="41">
        <v>8.5</v>
      </c>
      <c r="H26" s="59">
        <v>5.4</v>
      </c>
      <c r="I26" s="34"/>
      <c r="J26" s="46">
        <f t="shared" si="12"/>
        <v>4.0999999999999996</v>
      </c>
      <c r="K26" s="70">
        <f t="shared" si="13"/>
        <v>0.69491525423728806</v>
      </c>
      <c r="L26" s="46">
        <f t="shared" si="14"/>
        <v>9.5</v>
      </c>
      <c r="M26" s="70">
        <f t="shared" si="15"/>
        <v>19</v>
      </c>
      <c r="N26" s="46">
        <f t="shared" si="16"/>
        <v>3.0999999999999996</v>
      </c>
      <c r="O26" s="70">
        <f t="shared" si="17"/>
        <v>0.57407407407407396</v>
      </c>
    </row>
    <row r="27" spans="1:15">
      <c r="B27" s="86" t="s">
        <v>31</v>
      </c>
      <c r="D27" s="41">
        <v>0.7</v>
      </c>
      <c r="E27" s="58">
        <v>9.9</v>
      </c>
      <c r="F27" s="59">
        <v>2</v>
      </c>
      <c r="G27" s="41">
        <v>7.8</v>
      </c>
      <c r="H27" s="59">
        <v>6.5</v>
      </c>
      <c r="I27" s="34"/>
      <c r="J27" s="46">
        <f t="shared" si="12"/>
        <v>-9.2000000000000011</v>
      </c>
      <c r="K27" s="70">
        <f t="shared" si="13"/>
        <v>-0.92929292929292928</v>
      </c>
      <c r="L27" s="46">
        <f t="shared" si="14"/>
        <v>-1.3</v>
      </c>
      <c r="M27" s="70">
        <f t="shared" si="15"/>
        <v>-0.65</v>
      </c>
      <c r="N27" s="46">
        <f t="shared" si="16"/>
        <v>1.2999999999999998</v>
      </c>
      <c r="O27" s="70">
        <f t="shared" si="17"/>
        <v>0.19999999999999996</v>
      </c>
    </row>
    <row r="28" spans="1:15">
      <c r="B28" s="86" t="s">
        <v>20</v>
      </c>
      <c r="D28" s="41">
        <v>8.1999999999999993</v>
      </c>
      <c r="E28" s="58">
        <v>0.2</v>
      </c>
      <c r="F28" s="59">
        <v>6.4</v>
      </c>
      <c r="G28" s="41">
        <v>6.6</v>
      </c>
      <c r="H28" s="59">
        <v>6.4</v>
      </c>
      <c r="I28" s="34"/>
      <c r="J28" s="46">
        <f t="shared" si="12"/>
        <v>7.9999999999999991</v>
      </c>
      <c r="K28" s="70">
        <f t="shared" si="13"/>
        <v>39.999999999999993</v>
      </c>
      <c r="L28" s="46">
        <f t="shared" si="14"/>
        <v>1.7999999999999989</v>
      </c>
      <c r="M28" s="70">
        <f t="shared" si="15"/>
        <v>0.28124999999999978</v>
      </c>
      <c r="N28" s="46">
        <f t="shared" si="16"/>
        <v>0.19999999999999929</v>
      </c>
      <c r="O28" s="70">
        <f t="shared" si="17"/>
        <v>3.1249999999999778E-2</v>
      </c>
    </row>
    <row r="29" spans="1:15">
      <c r="B29" s="86" t="s">
        <v>32</v>
      </c>
      <c r="D29" s="41">
        <v>5.0999999999999996</v>
      </c>
      <c r="E29" s="58">
        <v>4</v>
      </c>
      <c r="F29" s="59">
        <v>5.2</v>
      </c>
      <c r="G29" s="41">
        <v>3.9</v>
      </c>
      <c r="H29" s="59">
        <v>9.5</v>
      </c>
      <c r="I29" s="34"/>
      <c r="J29" s="46">
        <f t="shared" si="12"/>
        <v>1.0999999999999996</v>
      </c>
      <c r="K29" s="70">
        <f t="shared" si="13"/>
        <v>0.27499999999999991</v>
      </c>
      <c r="L29" s="46">
        <f t="shared" si="14"/>
        <v>-0.10000000000000053</v>
      </c>
      <c r="M29" s="70">
        <f t="shared" si="15"/>
        <v>-1.9230769230769384E-2</v>
      </c>
      <c r="N29" s="46">
        <f t="shared" si="16"/>
        <v>-5.6</v>
      </c>
      <c r="O29" s="70">
        <f t="shared" si="17"/>
        <v>-0.58947368421052637</v>
      </c>
    </row>
    <row r="30" spans="1:15">
      <c r="B30" s="86" t="s">
        <v>33</v>
      </c>
      <c r="D30" s="41">
        <v>7.5</v>
      </c>
      <c r="E30" s="58">
        <v>0.7</v>
      </c>
      <c r="F30" s="59">
        <v>1.3</v>
      </c>
      <c r="G30" s="41">
        <v>8.6</v>
      </c>
      <c r="H30" s="59">
        <v>1</v>
      </c>
      <c r="I30" s="34"/>
      <c r="J30" s="46">
        <f t="shared" si="12"/>
        <v>6.8</v>
      </c>
      <c r="K30" s="70">
        <f t="shared" si="13"/>
        <v>9.7142857142857153</v>
      </c>
      <c r="L30" s="46">
        <f t="shared" si="14"/>
        <v>6.2</v>
      </c>
      <c r="M30" s="70">
        <f t="shared" si="15"/>
        <v>4.7692307692307692</v>
      </c>
      <c r="N30" s="46">
        <f t="shared" si="16"/>
        <v>7.6</v>
      </c>
      <c r="O30" s="70">
        <f t="shared" si="17"/>
        <v>7.6</v>
      </c>
    </row>
    <row r="31" spans="1:15">
      <c r="B31" s="85" t="s">
        <v>34</v>
      </c>
      <c r="D31" s="60">
        <v>5.6</v>
      </c>
      <c r="E31" s="61">
        <v>7.6</v>
      </c>
      <c r="F31" s="62">
        <v>4.2</v>
      </c>
      <c r="G31" s="60">
        <v>7.3</v>
      </c>
      <c r="H31" s="62">
        <v>6.6</v>
      </c>
      <c r="I31" s="34"/>
      <c r="J31" s="66">
        <f t="shared" si="12"/>
        <v>-2</v>
      </c>
      <c r="K31" s="71">
        <f t="shared" si="13"/>
        <v>-0.26315789473684215</v>
      </c>
      <c r="L31" s="66">
        <f t="shared" si="14"/>
        <v>1.3999999999999995</v>
      </c>
      <c r="M31" s="71">
        <f t="shared" si="15"/>
        <v>0.33333333333333326</v>
      </c>
      <c r="N31" s="66">
        <f t="shared" si="16"/>
        <v>0.70000000000000018</v>
      </c>
      <c r="O31" s="71">
        <f t="shared" si="17"/>
        <v>0.10606060606060619</v>
      </c>
    </row>
    <row r="32" spans="1:15">
      <c r="A32" s="31"/>
      <c r="B32" s="31" t="s">
        <v>211</v>
      </c>
      <c r="C32" s="31"/>
      <c r="D32" s="42">
        <f>SUM(D24:D31)</f>
        <v>40.9</v>
      </c>
      <c r="E32" s="42">
        <f>SUM(E24:E31)</f>
        <v>37.799999999999997</v>
      </c>
      <c r="F32" s="42">
        <f>SUM(F24:F31)</f>
        <v>25.8</v>
      </c>
      <c r="G32" s="42">
        <f>SUM(G24:G31)</f>
        <v>55.9</v>
      </c>
      <c r="H32" s="42">
        <f>SUM(H24:H31)</f>
        <v>44.5</v>
      </c>
      <c r="I32" s="34"/>
      <c r="J32" s="46">
        <f t="shared" si="12"/>
        <v>3.1000000000000014</v>
      </c>
      <c r="K32" s="70">
        <f t="shared" si="13"/>
        <v>8.2010582010582089E-2</v>
      </c>
      <c r="L32" s="46">
        <f t="shared" si="14"/>
        <v>15.099999999999998</v>
      </c>
      <c r="M32" s="70">
        <f t="shared" si="15"/>
        <v>0.58527131782945729</v>
      </c>
      <c r="N32" s="46">
        <f t="shared" si="16"/>
        <v>11.399999999999999</v>
      </c>
      <c r="O32" s="70">
        <f t="shared" si="17"/>
        <v>0.25617977528089875</v>
      </c>
    </row>
    <row r="33" spans="1:15">
      <c r="B33" s="123" t="s">
        <v>96</v>
      </c>
      <c r="J33" s="42"/>
      <c r="L33" s="42"/>
      <c r="N33" s="42"/>
    </row>
    <row r="34" spans="1:15">
      <c r="B34" s="86" t="s">
        <v>55</v>
      </c>
      <c r="D34" s="55">
        <v>2.8</v>
      </c>
      <c r="E34" s="56">
        <v>6.4</v>
      </c>
      <c r="F34" s="57">
        <v>8.8000000000000007</v>
      </c>
      <c r="G34" s="55">
        <v>7.7</v>
      </c>
      <c r="H34" s="57">
        <v>4.5999999999999996</v>
      </c>
      <c r="I34" s="34"/>
      <c r="J34" s="46">
        <f t="shared" ref="J34:J39" si="18">IF(D34+E34=0,0,D34-E34)</f>
        <v>-3.6000000000000005</v>
      </c>
      <c r="K34" s="70">
        <f t="shared" ref="K34:K39" si="19">IFERROR(D34/E34-1,0)</f>
        <v>-0.5625</v>
      </c>
      <c r="L34" s="46">
        <f t="shared" ref="L34:L39" si="20">IF(D34+F34=0,0,D34-F34)</f>
        <v>-6.0000000000000009</v>
      </c>
      <c r="M34" s="70">
        <f t="shared" ref="M34:M39" si="21">IFERROR(D34/F34-1,0)</f>
        <v>-0.68181818181818188</v>
      </c>
      <c r="N34" s="46">
        <f t="shared" ref="N34:N39" si="22">IF(G34+H34=0,0,G34-H34)</f>
        <v>3.1000000000000005</v>
      </c>
      <c r="O34" s="70">
        <f t="shared" ref="O34:O39" si="23">IFERROR(G34/H34-1,0)</f>
        <v>0.67391304347826098</v>
      </c>
    </row>
    <row r="35" spans="1:15">
      <c r="B35" s="86" t="s">
        <v>56</v>
      </c>
      <c r="D35" s="41">
        <v>2.2999999999999998</v>
      </c>
      <c r="E35" s="58">
        <v>4.3</v>
      </c>
      <c r="F35" s="59">
        <v>1</v>
      </c>
      <c r="G35" s="41">
        <v>9.6999999999999993</v>
      </c>
      <c r="H35" s="59">
        <v>7.1</v>
      </c>
      <c r="I35" s="34"/>
      <c r="J35" s="46">
        <f t="shared" si="18"/>
        <v>-2</v>
      </c>
      <c r="K35" s="70">
        <f t="shared" si="19"/>
        <v>-0.46511627906976749</v>
      </c>
      <c r="L35" s="46">
        <f t="shared" si="20"/>
        <v>1.2999999999999998</v>
      </c>
      <c r="M35" s="70">
        <f t="shared" si="21"/>
        <v>1.2999999999999998</v>
      </c>
      <c r="N35" s="46">
        <f t="shared" si="22"/>
        <v>2.5999999999999996</v>
      </c>
      <c r="O35" s="70">
        <f t="shared" si="23"/>
        <v>0.36619718309859151</v>
      </c>
    </row>
    <row r="36" spans="1:15">
      <c r="B36" s="85" t="s">
        <v>57</v>
      </c>
      <c r="D36" s="60">
        <v>0.3</v>
      </c>
      <c r="E36" s="61">
        <v>3.4</v>
      </c>
      <c r="F36" s="62">
        <v>7.9</v>
      </c>
      <c r="G36" s="60">
        <v>1.2</v>
      </c>
      <c r="H36" s="62">
        <v>1.4</v>
      </c>
      <c r="I36" s="34"/>
      <c r="J36" s="66">
        <f t="shared" si="18"/>
        <v>-3.1</v>
      </c>
      <c r="K36" s="71">
        <f t="shared" si="19"/>
        <v>-0.91176470588235292</v>
      </c>
      <c r="L36" s="66">
        <f t="shared" si="20"/>
        <v>-7.6000000000000005</v>
      </c>
      <c r="M36" s="71">
        <f t="shared" si="21"/>
        <v>-0.96202531645569622</v>
      </c>
      <c r="N36" s="66">
        <f t="shared" si="22"/>
        <v>-0.19999999999999996</v>
      </c>
      <c r="O36" s="71">
        <f t="shared" si="23"/>
        <v>-0.14285714285714279</v>
      </c>
    </row>
    <row r="37" spans="1:15">
      <c r="A37" s="31"/>
      <c r="B37" s="120" t="s">
        <v>212</v>
      </c>
      <c r="C37" s="31"/>
      <c r="D37" s="117">
        <f>SUM(D34:D36)</f>
        <v>5.3999999999999995</v>
      </c>
      <c r="E37" s="117">
        <f>SUM(E34:E36)</f>
        <v>14.1</v>
      </c>
      <c r="F37" s="117">
        <f>SUM(F34:F36)</f>
        <v>17.700000000000003</v>
      </c>
      <c r="G37" s="117">
        <f>SUM(G34:G36)</f>
        <v>18.599999999999998</v>
      </c>
      <c r="H37" s="117">
        <f>SUM(H34:H36)</f>
        <v>13.1</v>
      </c>
      <c r="I37" s="34"/>
      <c r="J37" s="118">
        <f t="shared" si="18"/>
        <v>-8.6999999999999993</v>
      </c>
      <c r="K37" s="119">
        <f t="shared" si="19"/>
        <v>-0.61702127659574468</v>
      </c>
      <c r="L37" s="118">
        <f t="shared" si="20"/>
        <v>-12.300000000000004</v>
      </c>
      <c r="M37" s="119">
        <f t="shared" si="21"/>
        <v>-0.69491525423728828</v>
      </c>
      <c r="N37" s="118">
        <f t="shared" si="22"/>
        <v>5.4999999999999982</v>
      </c>
      <c r="O37" s="119">
        <f t="shared" si="23"/>
        <v>0.41984732824427473</v>
      </c>
    </row>
    <row r="38" spans="1:15">
      <c r="A38" s="31"/>
      <c r="B38" s="31" t="s">
        <v>38</v>
      </c>
      <c r="C38" s="31"/>
      <c r="D38" s="42">
        <f>+D32+D37</f>
        <v>46.3</v>
      </c>
      <c r="E38" s="42">
        <f>+E32+E37</f>
        <v>51.9</v>
      </c>
      <c r="F38" s="42">
        <f>+F32+F37</f>
        <v>43.5</v>
      </c>
      <c r="G38" s="42">
        <f>+G32+G37</f>
        <v>74.5</v>
      </c>
      <c r="H38" s="42">
        <f>+H32+H37</f>
        <v>57.6</v>
      </c>
      <c r="I38" s="34"/>
      <c r="J38" s="46">
        <f t="shared" si="18"/>
        <v>-5.6000000000000014</v>
      </c>
      <c r="K38" s="70">
        <f t="shared" si="19"/>
        <v>-0.10789980732177262</v>
      </c>
      <c r="L38" s="46">
        <f t="shared" si="20"/>
        <v>2.7999999999999972</v>
      </c>
      <c r="M38" s="70">
        <f t="shared" si="21"/>
        <v>6.4367816091953856E-2</v>
      </c>
      <c r="N38" s="46">
        <f t="shared" si="22"/>
        <v>16.899999999999999</v>
      </c>
      <c r="O38" s="70">
        <f t="shared" si="23"/>
        <v>0.29340277777777768</v>
      </c>
    </row>
    <row r="39" spans="1:15" ht="6" customHeight="1">
      <c r="D39" s="42"/>
      <c r="E39" s="42"/>
      <c r="F39" s="42"/>
      <c r="G39" s="42"/>
      <c r="H39" s="42"/>
      <c r="I39" s="34"/>
      <c r="J39" s="42">
        <f t="shared" si="18"/>
        <v>0</v>
      </c>
      <c r="K39" s="77">
        <f t="shared" si="19"/>
        <v>0</v>
      </c>
      <c r="L39" s="42">
        <f t="shared" si="20"/>
        <v>0</v>
      </c>
      <c r="M39" s="77">
        <f t="shared" si="21"/>
        <v>0</v>
      </c>
      <c r="N39" s="42">
        <f t="shared" si="22"/>
        <v>0</v>
      </c>
      <c r="O39" s="77">
        <f t="shared" si="23"/>
        <v>0</v>
      </c>
    </row>
    <row r="40" spans="1:15">
      <c r="B40" s="123" t="s">
        <v>168</v>
      </c>
      <c r="J40" s="42"/>
      <c r="L40" s="42"/>
      <c r="N40" s="42"/>
    </row>
    <row r="41" spans="1:15">
      <c r="B41" s="86" t="s">
        <v>69</v>
      </c>
      <c r="D41" s="55">
        <v>3.6</v>
      </c>
      <c r="E41" s="56">
        <v>5.8</v>
      </c>
      <c r="F41" s="57">
        <v>7.8</v>
      </c>
      <c r="G41" s="55">
        <v>3.4</v>
      </c>
      <c r="H41" s="57">
        <v>2.2000000000000002</v>
      </c>
      <c r="I41" s="34"/>
      <c r="J41" s="46">
        <f t="shared" ref="J41:J50" si="24">IF(D41+E41=0,0,D41-E41)</f>
        <v>-2.1999999999999997</v>
      </c>
      <c r="K41" s="70">
        <f t="shared" ref="K41:K50" si="25">IFERROR(D41/E41-1,0)</f>
        <v>-0.37931034482758619</v>
      </c>
      <c r="L41" s="46">
        <f t="shared" ref="L41:L50" si="26">IF(D41+F41=0,0,D41-F41)</f>
        <v>-4.1999999999999993</v>
      </c>
      <c r="M41" s="70">
        <f t="shared" ref="M41:M50" si="27">IFERROR(D41/F41-1,0)</f>
        <v>-0.53846153846153844</v>
      </c>
      <c r="N41" s="46">
        <f t="shared" ref="N41:N50" si="28">IF(G41+H41=0,0,G41-H41)</f>
        <v>1.1999999999999997</v>
      </c>
      <c r="O41" s="70">
        <f t="shared" ref="O41:O50" si="29">IFERROR(G41/H41-1,0)</f>
        <v>0.54545454545454519</v>
      </c>
    </row>
    <row r="42" spans="1:15">
      <c r="B42" s="86" t="s">
        <v>64</v>
      </c>
      <c r="D42" s="41">
        <v>2.7</v>
      </c>
      <c r="E42" s="58">
        <v>8</v>
      </c>
      <c r="F42" s="59">
        <v>9.9</v>
      </c>
      <c r="G42" s="41">
        <v>7.9</v>
      </c>
      <c r="H42" s="59">
        <v>4.5999999999999996</v>
      </c>
      <c r="I42" s="34"/>
      <c r="J42" s="46">
        <f t="shared" si="24"/>
        <v>-5.3</v>
      </c>
      <c r="K42" s="70">
        <f t="shared" si="25"/>
        <v>-0.66249999999999998</v>
      </c>
      <c r="L42" s="46">
        <f t="shared" si="26"/>
        <v>-7.2</v>
      </c>
      <c r="M42" s="70">
        <f t="shared" si="27"/>
        <v>-0.72727272727272729</v>
      </c>
      <c r="N42" s="46">
        <f t="shared" si="28"/>
        <v>3.3000000000000007</v>
      </c>
      <c r="O42" s="70">
        <f t="shared" si="29"/>
        <v>0.71739130434782639</v>
      </c>
    </row>
    <row r="43" spans="1:15">
      <c r="B43" s="86" t="s">
        <v>67</v>
      </c>
      <c r="D43" s="41">
        <v>3.1</v>
      </c>
      <c r="E43" s="58">
        <v>2.5</v>
      </c>
      <c r="F43" s="59">
        <v>5.4</v>
      </c>
      <c r="G43" s="41">
        <v>1.5</v>
      </c>
      <c r="H43" s="59">
        <v>2.6</v>
      </c>
      <c r="I43" s="34"/>
      <c r="J43" s="46">
        <f t="shared" si="24"/>
        <v>0.60000000000000009</v>
      </c>
      <c r="K43" s="70">
        <f t="shared" si="25"/>
        <v>0.24</v>
      </c>
      <c r="L43" s="46">
        <f t="shared" si="26"/>
        <v>-2.3000000000000003</v>
      </c>
      <c r="M43" s="70">
        <f t="shared" si="27"/>
        <v>-0.42592592592592593</v>
      </c>
      <c r="N43" s="46">
        <f t="shared" si="28"/>
        <v>-1.1000000000000001</v>
      </c>
      <c r="O43" s="70">
        <f t="shared" si="29"/>
        <v>-0.42307692307692313</v>
      </c>
    </row>
    <row r="44" spans="1:15">
      <c r="B44" s="86" t="s">
        <v>68</v>
      </c>
      <c r="D44" s="41">
        <v>5.8</v>
      </c>
      <c r="E44" s="58">
        <v>1.4</v>
      </c>
      <c r="F44" s="59">
        <v>1.8</v>
      </c>
      <c r="G44" s="41">
        <v>8.6</v>
      </c>
      <c r="H44" s="59">
        <v>5.3</v>
      </c>
      <c r="I44" s="34"/>
      <c r="J44" s="46">
        <f t="shared" si="24"/>
        <v>4.4000000000000004</v>
      </c>
      <c r="K44" s="70">
        <f t="shared" si="25"/>
        <v>3.1428571428571432</v>
      </c>
      <c r="L44" s="46">
        <f t="shared" si="26"/>
        <v>4</v>
      </c>
      <c r="M44" s="70">
        <f t="shared" si="27"/>
        <v>2.2222222222222219</v>
      </c>
      <c r="N44" s="46">
        <f t="shared" si="28"/>
        <v>3.3</v>
      </c>
      <c r="O44" s="70">
        <f t="shared" si="29"/>
        <v>0.62264150943396235</v>
      </c>
    </row>
    <row r="45" spans="1:15">
      <c r="B45" s="86" t="s">
        <v>159</v>
      </c>
      <c r="D45" s="41">
        <v>7.6</v>
      </c>
      <c r="E45" s="58">
        <v>0.7</v>
      </c>
      <c r="F45" s="59">
        <v>0.9</v>
      </c>
      <c r="G45" s="41">
        <v>0.5</v>
      </c>
      <c r="H45" s="59">
        <v>9.1</v>
      </c>
      <c r="I45" s="34"/>
      <c r="J45" s="46">
        <f t="shared" si="24"/>
        <v>6.8999999999999995</v>
      </c>
      <c r="K45" s="70">
        <f t="shared" si="25"/>
        <v>9.8571428571428577</v>
      </c>
      <c r="L45" s="46">
        <f t="shared" si="26"/>
        <v>6.6999999999999993</v>
      </c>
      <c r="M45" s="70">
        <f t="shared" si="27"/>
        <v>7.4444444444444446</v>
      </c>
      <c r="N45" s="46">
        <f t="shared" si="28"/>
        <v>-8.6</v>
      </c>
      <c r="O45" s="70">
        <f t="shared" si="29"/>
        <v>-0.94505494505494503</v>
      </c>
    </row>
    <row r="46" spans="1:15">
      <c r="B46" s="86" t="s">
        <v>111</v>
      </c>
      <c r="D46" s="41">
        <v>9.8000000000000007</v>
      </c>
      <c r="E46" s="58">
        <v>2.6</v>
      </c>
      <c r="F46" s="59">
        <v>6.7</v>
      </c>
      <c r="G46" s="41">
        <v>4.4000000000000004</v>
      </c>
      <c r="H46" s="59">
        <v>9</v>
      </c>
      <c r="I46" s="34"/>
      <c r="J46" s="46">
        <f t="shared" si="24"/>
        <v>7.2000000000000011</v>
      </c>
      <c r="K46" s="70">
        <f t="shared" si="25"/>
        <v>2.7692307692307692</v>
      </c>
      <c r="L46" s="46">
        <f t="shared" si="26"/>
        <v>3.1000000000000005</v>
      </c>
      <c r="M46" s="70">
        <f t="shared" si="27"/>
        <v>0.46268656716417911</v>
      </c>
      <c r="N46" s="46">
        <f t="shared" si="28"/>
        <v>-4.5999999999999996</v>
      </c>
      <c r="O46" s="70">
        <f t="shared" si="29"/>
        <v>-0.51111111111111107</v>
      </c>
    </row>
    <row r="47" spans="1:15">
      <c r="B47" s="86" t="s">
        <v>160</v>
      </c>
      <c r="D47" s="41">
        <v>1.3</v>
      </c>
      <c r="E47" s="58">
        <v>1.3</v>
      </c>
      <c r="F47" s="59">
        <v>9.6</v>
      </c>
      <c r="G47" s="41">
        <v>8.8000000000000007</v>
      </c>
      <c r="H47" s="59">
        <v>1.7</v>
      </c>
      <c r="I47" s="34"/>
      <c r="J47" s="46">
        <f t="shared" si="24"/>
        <v>0</v>
      </c>
      <c r="K47" s="70">
        <f t="shared" si="25"/>
        <v>0</v>
      </c>
      <c r="L47" s="46">
        <f t="shared" si="26"/>
        <v>-8.2999999999999989</v>
      </c>
      <c r="M47" s="70">
        <f t="shared" si="27"/>
        <v>-0.86458333333333326</v>
      </c>
      <c r="N47" s="46">
        <f t="shared" si="28"/>
        <v>7.1000000000000005</v>
      </c>
      <c r="O47" s="70">
        <f t="shared" si="29"/>
        <v>4.1764705882352944</v>
      </c>
    </row>
    <row r="48" spans="1:15">
      <c r="B48" s="85" t="s">
        <v>117</v>
      </c>
      <c r="D48" s="60">
        <v>3.3</v>
      </c>
      <c r="E48" s="61">
        <v>3.6</v>
      </c>
      <c r="F48" s="62">
        <v>7.7</v>
      </c>
      <c r="G48" s="60">
        <v>5.3</v>
      </c>
      <c r="H48" s="62">
        <v>6.1</v>
      </c>
      <c r="I48" s="34"/>
      <c r="J48" s="66">
        <f t="shared" si="24"/>
        <v>-0.30000000000000027</v>
      </c>
      <c r="K48" s="71">
        <f t="shared" si="25"/>
        <v>-8.333333333333337E-2</v>
      </c>
      <c r="L48" s="66">
        <f t="shared" si="26"/>
        <v>-4.4000000000000004</v>
      </c>
      <c r="M48" s="71">
        <f t="shared" si="27"/>
        <v>-0.5714285714285714</v>
      </c>
      <c r="N48" s="66">
        <f t="shared" si="28"/>
        <v>-0.79999999999999982</v>
      </c>
      <c r="O48" s="71">
        <f t="shared" si="29"/>
        <v>-0.13114754098360648</v>
      </c>
    </row>
    <row r="49" spans="1:15">
      <c r="A49" s="31"/>
      <c r="B49" s="120" t="s">
        <v>47</v>
      </c>
      <c r="C49" s="31"/>
      <c r="D49" s="117">
        <f>SUM(D41:D48)</f>
        <v>37.199999999999989</v>
      </c>
      <c r="E49" s="117">
        <f t="shared" ref="E49:G49" si="30">SUM(E41:E48)</f>
        <v>25.900000000000002</v>
      </c>
      <c r="F49" s="117">
        <f>SUM(F41:F48)</f>
        <v>49.800000000000004</v>
      </c>
      <c r="G49" s="117">
        <f t="shared" si="30"/>
        <v>40.399999999999991</v>
      </c>
      <c r="H49" s="117">
        <f t="shared" ref="H49" si="31">SUM(H41:H48)</f>
        <v>40.6</v>
      </c>
      <c r="I49" s="34"/>
      <c r="J49" s="118">
        <f t="shared" si="24"/>
        <v>11.299999999999986</v>
      </c>
      <c r="K49" s="119">
        <f t="shared" si="25"/>
        <v>0.43629343629343564</v>
      </c>
      <c r="L49" s="118">
        <f t="shared" si="26"/>
        <v>-12.600000000000016</v>
      </c>
      <c r="M49" s="119">
        <f t="shared" si="27"/>
        <v>-0.25301204819277134</v>
      </c>
      <c r="N49" s="118">
        <f t="shared" si="28"/>
        <v>-0.20000000000000995</v>
      </c>
      <c r="O49" s="119">
        <f t="shared" si="29"/>
        <v>-4.9261083743844525E-3</v>
      </c>
    </row>
    <row r="50" spans="1:15">
      <c r="A50" s="31"/>
      <c r="B50" s="31" t="s">
        <v>213</v>
      </c>
      <c r="C50" s="31"/>
      <c r="D50" s="42">
        <f>SUM(D38,D49)</f>
        <v>83.499999999999986</v>
      </c>
      <c r="E50" s="42">
        <f>SUM(E38,E49)</f>
        <v>77.8</v>
      </c>
      <c r="F50" s="42">
        <f>SUM(F38,F49)</f>
        <v>93.300000000000011</v>
      </c>
      <c r="G50" s="42">
        <f>SUM(G38,G49)</f>
        <v>114.89999999999999</v>
      </c>
      <c r="H50" s="42">
        <f>SUM(H38,H49)</f>
        <v>98.2</v>
      </c>
      <c r="I50" s="34"/>
      <c r="J50" s="46">
        <f t="shared" si="24"/>
        <v>5.6999999999999886</v>
      </c>
      <c r="K50" s="70">
        <f t="shared" si="25"/>
        <v>7.3264781491002351E-2</v>
      </c>
      <c r="L50" s="46">
        <f t="shared" si="26"/>
        <v>-9.8000000000000256</v>
      </c>
      <c r="M50" s="70">
        <f t="shared" si="27"/>
        <v>-0.10503751339764222</v>
      </c>
      <c r="N50" s="46">
        <f t="shared" si="28"/>
        <v>16.699999999999989</v>
      </c>
      <c r="O50" s="70">
        <f t="shared" si="29"/>
        <v>0.17006109979633388</v>
      </c>
    </row>
    <row r="51" spans="1:15" ht="6" customHeight="1">
      <c r="D51" s="42"/>
      <c r="E51" s="42"/>
      <c r="F51" s="42"/>
      <c r="G51" s="42"/>
      <c r="H51" s="42"/>
      <c r="I51" s="34"/>
    </row>
    <row r="52" spans="1:15">
      <c r="A52" s="31"/>
      <c r="B52" s="92" t="s">
        <v>128</v>
      </c>
      <c r="C52" s="35"/>
      <c r="D52" s="47">
        <f>D21-D50</f>
        <v>-17.399999999999991</v>
      </c>
      <c r="E52" s="47">
        <f>E21-E50</f>
        <v>-17.600000000000009</v>
      </c>
      <c r="F52" s="47">
        <f>F21-F50</f>
        <v>37.699999999999989</v>
      </c>
      <c r="G52" s="47">
        <f>G21-G50</f>
        <v>-49.199999999999989</v>
      </c>
      <c r="H52" s="47">
        <f>H21-H50</f>
        <v>-61.5</v>
      </c>
      <c r="I52" s="34"/>
      <c r="J52" s="66">
        <f>IF(D52+E52=0,0,D52-E52)</f>
        <v>0.20000000000001705</v>
      </c>
      <c r="K52" s="71">
        <f>IFERROR(D52/E52-1,0)</f>
        <v>-1.1363636363637353E-2</v>
      </c>
      <c r="L52" s="66">
        <f>IF(D52+F52=0,0,D52-F52)</f>
        <v>-55.09999999999998</v>
      </c>
      <c r="M52" s="71">
        <f>IFERROR(D52/F52-1,0)</f>
        <v>-1.4615384615384615</v>
      </c>
      <c r="N52" s="66">
        <f>IF(G52+H52=0,0,G52-H52)</f>
        <v>12.300000000000011</v>
      </c>
      <c r="O52" s="71">
        <f>IFERROR(G52/H52-1,0)</f>
        <v>-0.20000000000000018</v>
      </c>
    </row>
    <row r="53" spans="1:15">
      <c r="B53" s="86" t="s">
        <v>110</v>
      </c>
      <c r="C53" s="31"/>
      <c r="D53" s="84" t="str">
        <f>IF(ROUND(D50-D21,10)=0,_xlfn.UNICHAR(10004),_xlfn.UNICHAR(10006))</f>
        <v>✖</v>
      </c>
      <c r="E53" s="84" t="str">
        <f>IF(ROUND(E50-E21,10)=0,_xlfn.UNICHAR(10004),_xlfn.UNICHAR(10006))</f>
        <v>✖</v>
      </c>
      <c r="F53" s="84" t="str">
        <f>IF(ROUND(F50-F21,10)=0,_xlfn.UNICHAR(10004),_xlfn.UNICHAR(10006))</f>
        <v>✖</v>
      </c>
      <c r="G53" s="84" t="str">
        <f>IF(ROUND(G50-G21,10)=0,_xlfn.UNICHAR(10004),_xlfn.UNICHAR(10006))</f>
        <v>✖</v>
      </c>
      <c r="H53" s="84" t="str">
        <f>IF(ROUND(H50-H21,10)=0,_xlfn.UNICHAR(10004),_xlfn.UNICHAR(10006))</f>
        <v>✖</v>
      </c>
      <c r="I53" s="34"/>
    </row>
    <row r="54" spans="1:15">
      <c r="B54" s="31"/>
      <c r="D54" s="54"/>
      <c r="E54" s="54"/>
      <c r="F54" s="54"/>
      <c r="G54" s="54"/>
      <c r="H54" s="54"/>
    </row>
    <row r="55" spans="1:15" ht="13.8">
      <c r="B55" s="28" t="s">
        <v>206</v>
      </c>
    </row>
    <row r="56" spans="1:15">
      <c r="B56" s="87" t="s">
        <v>136</v>
      </c>
      <c r="C56" s="36"/>
      <c r="D56" s="54"/>
      <c r="E56" s="54"/>
      <c r="F56" s="54"/>
      <c r="G56" s="54"/>
      <c r="H56" s="54"/>
    </row>
    <row r="57" spans="1:15">
      <c r="B57" s="87" t="s">
        <v>19</v>
      </c>
      <c r="C57" s="36"/>
      <c r="D57" s="42">
        <f>Income!D6</f>
        <v>3.2</v>
      </c>
      <c r="E57" s="42">
        <f>Income!E6</f>
        <v>7.6</v>
      </c>
      <c r="F57" s="42">
        <f>Income!F6</f>
        <v>0.6</v>
      </c>
      <c r="G57" s="42">
        <f>Income!G6</f>
        <v>6.2</v>
      </c>
      <c r="H57" s="42">
        <f>Income!H6</f>
        <v>0.9</v>
      </c>
      <c r="J57" s="46">
        <f>IF(D57+E57=0,0,D57-E57)</f>
        <v>-4.3999999999999995</v>
      </c>
      <c r="K57" s="70">
        <f>IFERROR(D57/E57-1,0)</f>
        <v>-0.57894736842105265</v>
      </c>
      <c r="L57" s="46">
        <f>IF(D57+F57=0,0,D57-F57)</f>
        <v>2.6</v>
      </c>
      <c r="M57" s="70">
        <f>IFERROR(D57/F57-1,0)</f>
        <v>4.3333333333333339</v>
      </c>
      <c r="N57" s="46">
        <f>IF(G57+H57=0,0,G57-H57)</f>
        <v>5.3</v>
      </c>
      <c r="O57" s="70">
        <f>IFERROR(G57/H57-1,0)</f>
        <v>5.8888888888888893</v>
      </c>
    </row>
    <row r="58" spans="1:15">
      <c r="B58" s="90" t="s">
        <v>118</v>
      </c>
      <c r="C58" s="36"/>
      <c r="D58" s="63">
        <v>3.6</v>
      </c>
      <c r="E58" s="64">
        <v>1.1000000000000001</v>
      </c>
      <c r="F58" s="65">
        <v>4</v>
      </c>
      <c r="G58" s="63">
        <v>2.8</v>
      </c>
      <c r="H58" s="65">
        <v>6</v>
      </c>
      <c r="J58" s="46">
        <f>IF(D58+E58=0,0,D58-E58)</f>
        <v>2.5</v>
      </c>
      <c r="K58" s="70">
        <f>IFERROR(D58/E58-1,0)</f>
        <v>2.2727272727272725</v>
      </c>
      <c r="L58" s="46">
        <f>IF(D58+F58=0,0,D58-F58)</f>
        <v>-0.39999999999999991</v>
      </c>
      <c r="M58" s="70">
        <f>IFERROR(D58/F58-1,0)</f>
        <v>-9.9999999999999978E-2</v>
      </c>
      <c r="N58" s="46">
        <f>IF(G58+H58=0,0,G58-H58)</f>
        <v>-3.2</v>
      </c>
      <c r="O58" s="70">
        <f>IFERROR(G58/H58-1,0)</f>
        <v>-0.53333333333333344</v>
      </c>
    </row>
    <row r="59" spans="1:15">
      <c r="B59" s="121" t="s">
        <v>147</v>
      </c>
      <c r="C59" s="36"/>
      <c r="D59" s="117">
        <f>IFERROR(D57/D58,0)</f>
        <v>0.88888888888888895</v>
      </c>
      <c r="E59" s="117">
        <f>IFERROR(E57/E58,0)</f>
        <v>6.9090909090909083</v>
      </c>
      <c r="F59" s="117">
        <f>IFERROR(F57/F58,0)</f>
        <v>0.15</v>
      </c>
      <c r="G59" s="117">
        <f>IFERROR(G57/G58,0)</f>
        <v>2.2142857142857144</v>
      </c>
      <c r="H59" s="117">
        <f>IFERROR(H57/H58,0)</f>
        <v>0.15</v>
      </c>
      <c r="J59" s="118">
        <f>IF(D59+E59=0,0,D59-E59)</f>
        <v>-6.020202020202019</v>
      </c>
      <c r="K59" s="119">
        <f>IFERROR(D59/E59-1,0)</f>
        <v>-0.87134502923976609</v>
      </c>
      <c r="L59" s="118">
        <f>IF(D59+F59=0,0,D59-F59)</f>
        <v>0.73888888888888893</v>
      </c>
      <c r="M59" s="119">
        <f>IFERROR(D59/F59-1,0)</f>
        <v>4.9259259259259265</v>
      </c>
      <c r="N59" s="118">
        <f>IF(G59+H59=0,0,G59-H59)</f>
        <v>2.0642857142857145</v>
      </c>
      <c r="O59" s="119">
        <f>IFERROR(G59/H59-1,0)</f>
        <v>13.761904761904763</v>
      </c>
    </row>
    <row r="60" spans="1:15">
      <c r="B60" s="31" t="s">
        <v>214</v>
      </c>
      <c r="C60" s="36"/>
      <c r="D60" s="42">
        <f>IFERROR(90/D59,0)</f>
        <v>101.25</v>
      </c>
      <c r="E60" s="42">
        <f>IFERROR(90/E59,0)</f>
        <v>13.026315789473685</v>
      </c>
      <c r="F60" s="42">
        <f>IFERROR(90/F59,0)</f>
        <v>600</v>
      </c>
      <c r="G60" s="42">
        <f>IFERROR(90/G59,0)</f>
        <v>40.645161290322577</v>
      </c>
      <c r="H60" s="42">
        <f>IFERROR(90/H59,0)</f>
        <v>600</v>
      </c>
      <c r="I60" s="31"/>
      <c r="J60" s="46">
        <f>IF(D60+E60=0,0,D60-E60)</f>
        <v>88.223684210526315</v>
      </c>
      <c r="K60" s="70">
        <f>IFERROR(D60/E60-1,0)</f>
        <v>6.7727272727272725</v>
      </c>
      <c r="L60" s="46">
        <f>IF(D60+F60=0,0,D60-F60)</f>
        <v>-498.75</v>
      </c>
      <c r="M60" s="70">
        <f>IFERROR(D60/F60-1,0)</f>
        <v>-0.83125000000000004</v>
      </c>
      <c r="N60" s="46">
        <f>IF(G60+H60=0,0,G60-H60)</f>
        <v>-559.35483870967744</v>
      </c>
      <c r="O60" s="70">
        <f>IFERROR(G60/H60-1,0)</f>
        <v>-0.93225806451612903</v>
      </c>
    </row>
    <row r="61" spans="1:15" ht="6" customHeight="1">
      <c r="D61" s="42"/>
      <c r="E61" s="42"/>
      <c r="F61" s="42"/>
      <c r="G61" s="42"/>
      <c r="H61" s="42"/>
      <c r="I61" s="34"/>
    </row>
    <row r="62" spans="1:15">
      <c r="B62" s="87" t="s">
        <v>137</v>
      </c>
      <c r="C62" s="36"/>
      <c r="D62" s="42"/>
      <c r="E62" s="42"/>
      <c r="F62" s="42"/>
      <c r="G62" s="42"/>
      <c r="H62" s="42"/>
      <c r="J62" s="46">
        <f>IF(D62+E62=0,0,D62-E62)</f>
        <v>0</v>
      </c>
      <c r="K62" s="70">
        <f>IFERROR(D62/E62-1,0)</f>
        <v>0</v>
      </c>
      <c r="L62" s="46">
        <f>IF(D62+F62=0,0,D62-F62)</f>
        <v>0</v>
      </c>
      <c r="M62" s="70">
        <f>IFERROR(D62/F62-1,0)</f>
        <v>0</v>
      </c>
      <c r="N62" s="46">
        <f>IF(G62+H62=0,0,G62-H62)</f>
        <v>0</v>
      </c>
      <c r="O62" s="70">
        <f>IFERROR(G62/H62-1,0)</f>
        <v>0</v>
      </c>
    </row>
    <row r="63" spans="1:15">
      <c r="B63" s="87" t="s">
        <v>14</v>
      </c>
      <c r="C63" s="36"/>
      <c r="D63" s="42">
        <f>Income!D5</f>
        <v>51</v>
      </c>
      <c r="E63" s="42">
        <f>Income!E5</f>
        <v>63.7</v>
      </c>
      <c r="F63" s="42">
        <f>Income!F5</f>
        <v>65.900000000000006</v>
      </c>
      <c r="G63" s="42">
        <f>Income!G5</f>
        <v>4</v>
      </c>
      <c r="H63" s="42">
        <f>Income!H5</f>
        <v>45.7</v>
      </c>
      <c r="J63" s="46">
        <f>IF(D63+E63=0,0,D63-E63)</f>
        <v>-12.700000000000003</v>
      </c>
      <c r="K63" s="70">
        <f>IFERROR(D63/E63-1,0)</f>
        <v>-0.19937205651491374</v>
      </c>
      <c r="L63" s="46">
        <f>IF(D63+F63=0,0,D63-F63)</f>
        <v>-14.900000000000006</v>
      </c>
      <c r="M63" s="70">
        <f>IFERROR(D63/F63-1,0)</f>
        <v>-0.22610015174506837</v>
      </c>
      <c r="N63" s="46">
        <f>IF(G63+H63=0,0,G63-H63)</f>
        <v>-41.7</v>
      </c>
      <c r="O63" s="70">
        <f>IFERROR(G63/H63-1,0)</f>
        <v>-0.91247264770240699</v>
      </c>
    </row>
    <row r="64" spans="1:15">
      <c r="B64" s="90" t="s">
        <v>119</v>
      </c>
      <c r="C64" s="36"/>
      <c r="D64" s="63">
        <v>6</v>
      </c>
      <c r="E64" s="64">
        <v>1.2</v>
      </c>
      <c r="F64" s="65">
        <v>0.4</v>
      </c>
      <c r="G64" s="63">
        <v>8.6</v>
      </c>
      <c r="H64" s="65">
        <v>3</v>
      </c>
      <c r="J64" s="46">
        <f>IF(D64+E64=0,0,D64-E64)</f>
        <v>4.8</v>
      </c>
      <c r="K64" s="70">
        <f>IFERROR(D64/E64-1,0)</f>
        <v>4</v>
      </c>
      <c r="L64" s="46">
        <f>IF(D64+F64=0,0,D64-F64)</f>
        <v>5.6</v>
      </c>
      <c r="M64" s="70">
        <f>IFERROR(D64/F64-1,0)</f>
        <v>14</v>
      </c>
      <c r="N64" s="46">
        <f>IF(G64+H64=0,0,G64-H64)</f>
        <v>5.6</v>
      </c>
      <c r="O64" s="70">
        <f>IFERROR(G64/H64-1,0)</f>
        <v>1.8666666666666667</v>
      </c>
    </row>
    <row r="65" spans="2:15">
      <c r="B65" s="121" t="s">
        <v>147</v>
      </c>
      <c r="C65" s="36"/>
      <c r="D65" s="117">
        <f>IFERROR(D63/D64,0)</f>
        <v>8.5</v>
      </c>
      <c r="E65" s="117">
        <f>IFERROR(E63/E64,0)</f>
        <v>53.083333333333336</v>
      </c>
      <c r="F65" s="117">
        <f>IFERROR(F63/F64,0)</f>
        <v>164.75</v>
      </c>
      <c r="G65" s="117">
        <f>IFERROR(G63/G64,0)</f>
        <v>0.46511627906976744</v>
      </c>
      <c r="H65" s="117">
        <f>IFERROR(H63/H64,0)</f>
        <v>15.233333333333334</v>
      </c>
      <c r="J65" s="118">
        <f>IF(D65+E65=0,0,D65-E65)</f>
        <v>-44.583333333333336</v>
      </c>
      <c r="K65" s="119">
        <f>IFERROR(D65/E65-1,0)</f>
        <v>-0.83987441130298279</v>
      </c>
      <c r="L65" s="118">
        <f>IF(D65+F65=0,0,D65-F65)</f>
        <v>-156.25</v>
      </c>
      <c r="M65" s="119">
        <f>IFERROR(D65/F65-1,0)</f>
        <v>-0.94840667678300461</v>
      </c>
      <c r="N65" s="118">
        <f>IF(G65+H65=0,0,G65-H65)</f>
        <v>-14.768217054263566</v>
      </c>
      <c r="O65" s="119">
        <f>IFERROR(G65/H65-1,0)</f>
        <v>-0.96946720268688613</v>
      </c>
    </row>
    <row r="66" spans="2:15">
      <c r="B66" s="31" t="s">
        <v>245</v>
      </c>
      <c r="C66" s="36"/>
      <c r="D66" s="42">
        <f>IFERROR(90/D65,0)</f>
        <v>10.588235294117647</v>
      </c>
      <c r="E66" s="42">
        <f>IFERROR(90/E65,0)</f>
        <v>1.695447409733124</v>
      </c>
      <c r="F66" s="42">
        <f>IFERROR(90/F65,0)</f>
        <v>0.54628224582701057</v>
      </c>
      <c r="G66" s="42">
        <f>IFERROR(90/G65,0)</f>
        <v>193.5</v>
      </c>
      <c r="H66" s="42">
        <f>IFERROR(90/H65,0)</f>
        <v>5.908096280087527</v>
      </c>
      <c r="I66" s="31"/>
      <c r="J66" s="46">
        <f>IF(D66+E66=0,0,D66-E66)</f>
        <v>8.8927878843845232</v>
      </c>
      <c r="K66" s="70">
        <f>IFERROR(D66/E66-1,0)</f>
        <v>5.2450980392156863</v>
      </c>
      <c r="L66" s="46">
        <f>IF(D66+F66=0,0,D66-F66)</f>
        <v>10.041953048290637</v>
      </c>
      <c r="M66" s="70">
        <f>IFERROR(D66/F66-1,0)</f>
        <v>18.382352941176471</v>
      </c>
      <c r="N66" s="46">
        <f>IF(G66+H66=0,0,G66-H66)</f>
        <v>187.59190371991247</v>
      </c>
      <c r="O66" s="70">
        <f>IFERROR(G66/H66-1,0)</f>
        <v>31.751666666666672</v>
      </c>
    </row>
    <row r="67" spans="2:15" ht="6" customHeight="1">
      <c r="D67" s="42"/>
      <c r="E67" s="42"/>
      <c r="F67" s="42"/>
      <c r="G67" s="42"/>
      <c r="H67" s="42"/>
      <c r="I67" s="34"/>
    </row>
    <row r="68" spans="2:15">
      <c r="B68" s="33" t="s">
        <v>130</v>
      </c>
      <c r="C68" s="36"/>
      <c r="D68" s="42"/>
      <c r="E68" s="42"/>
      <c r="F68" s="42"/>
      <c r="G68" s="42"/>
      <c r="H68" s="42"/>
      <c r="J68" s="46">
        <f t="shared" ref="J68:J74" si="32">IF(D68+E68=0,0,D68-E68)</f>
        <v>0</v>
      </c>
      <c r="K68" s="70">
        <f t="shared" ref="K68:K74" si="33">IFERROR(D68/E68-1,0)</f>
        <v>0</v>
      </c>
      <c r="L68" s="46">
        <f t="shared" ref="L68:L74" si="34">IF(D68+F68=0,0,D68-F68)</f>
        <v>0</v>
      </c>
      <c r="M68" s="70">
        <f t="shared" ref="M68:M74" si="35">IFERROR(D68/F68-1,0)</f>
        <v>0</v>
      </c>
      <c r="N68" s="46">
        <f t="shared" ref="N68:N74" si="36">IF(G68+H68=0,0,G68-H68)</f>
        <v>0</v>
      </c>
      <c r="O68" s="70">
        <f t="shared" ref="O68:O74" si="37">IFERROR(G68/H68-1,0)</f>
        <v>0</v>
      </c>
    </row>
    <row r="69" spans="2:15">
      <c r="B69" s="87" t="s">
        <v>131</v>
      </c>
      <c r="C69" s="36"/>
      <c r="D69" s="55">
        <v>9</v>
      </c>
      <c r="E69" s="56">
        <v>5.9</v>
      </c>
      <c r="F69" s="57">
        <v>3.5</v>
      </c>
      <c r="G69" s="55">
        <v>-0.5</v>
      </c>
      <c r="H69" s="57">
        <v>7.8000000000000007</v>
      </c>
      <c r="J69" s="46">
        <f t="shared" si="32"/>
        <v>3.0999999999999996</v>
      </c>
      <c r="K69" s="70">
        <f t="shared" si="33"/>
        <v>0.52542372881355925</v>
      </c>
      <c r="L69" s="46">
        <f t="shared" si="34"/>
        <v>5.5</v>
      </c>
      <c r="M69" s="70">
        <f t="shared" si="35"/>
        <v>1.5714285714285716</v>
      </c>
      <c r="N69" s="46">
        <f t="shared" si="36"/>
        <v>-8.3000000000000007</v>
      </c>
      <c r="O69" s="70">
        <f t="shared" si="37"/>
        <v>-1.0641025641025641</v>
      </c>
    </row>
    <row r="70" spans="2:15">
      <c r="B70" s="90" t="s">
        <v>132</v>
      </c>
      <c r="C70" s="36"/>
      <c r="D70" s="60">
        <v>1.1000000000000001</v>
      </c>
      <c r="E70" s="61">
        <v>3.6</v>
      </c>
      <c r="F70" s="62">
        <v>9</v>
      </c>
      <c r="G70" s="60">
        <v>5</v>
      </c>
      <c r="H70" s="62">
        <v>4.3</v>
      </c>
      <c r="J70" s="46">
        <f t="shared" si="32"/>
        <v>-2.5</v>
      </c>
      <c r="K70" s="70">
        <f t="shared" si="33"/>
        <v>-0.69444444444444442</v>
      </c>
      <c r="L70" s="46">
        <f t="shared" si="34"/>
        <v>-7.9</v>
      </c>
      <c r="M70" s="70">
        <f t="shared" si="35"/>
        <v>-0.87777777777777777</v>
      </c>
      <c r="N70" s="46">
        <f t="shared" si="36"/>
        <v>0.70000000000000018</v>
      </c>
      <c r="O70" s="70">
        <f t="shared" si="37"/>
        <v>0.16279069767441867</v>
      </c>
    </row>
    <row r="71" spans="2:15">
      <c r="B71" s="121" t="s">
        <v>147</v>
      </c>
      <c r="C71" s="36"/>
      <c r="D71" s="117">
        <f>IFERROR(D69/D70,0)</f>
        <v>8.1818181818181817</v>
      </c>
      <c r="E71" s="117">
        <f>IFERROR(E69/E70,0)</f>
        <v>1.6388888888888888</v>
      </c>
      <c r="F71" s="117">
        <f>IFERROR(F69/F70,0)</f>
        <v>0.3888888888888889</v>
      </c>
      <c r="G71" s="117">
        <f>IFERROR(G69/G70,0)</f>
        <v>-0.1</v>
      </c>
      <c r="H71" s="117">
        <f>IFERROR(H69/H70,0)</f>
        <v>1.8139534883720934</v>
      </c>
      <c r="J71" s="118">
        <f t="shared" si="32"/>
        <v>6.5429292929292924</v>
      </c>
      <c r="K71" s="119">
        <f t="shared" si="33"/>
        <v>3.9922958397534671</v>
      </c>
      <c r="L71" s="118">
        <f t="shared" si="34"/>
        <v>7.7929292929292924</v>
      </c>
      <c r="M71" s="119">
        <f t="shared" si="35"/>
        <v>20.038961038961038</v>
      </c>
      <c r="N71" s="118">
        <f t="shared" si="36"/>
        <v>-1.9139534883720934</v>
      </c>
      <c r="O71" s="119">
        <f t="shared" si="37"/>
        <v>-1.0551282051282052</v>
      </c>
    </row>
    <row r="72" spans="2:15">
      <c r="B72" s="31" t="s">
        <v>244</v>
      </c>
      <c r="C72" s="36"/>
      <c r="D72" s="42">
        <f>IFERROR(90/D71,0)</f>
        <v>11</v>
      </c>
      <c r="E72" s="42">
        <f>IFERROR(90/E71,0)</f>
        <v>54.915254237288138</v>
      </c>
      <c r="F72" s="42">
        <f>IFERROR(90/F71,0)</f>
        <v>231.42857142857142</v>
      </c>
      <c r="G72" s="42">
        <f>IFERROR(90/G71,0)</f>
        <v>-900</v>
      </c>
      <c r="H72" s="42">
        <f>IFERROR(90/H71,0)</f>
        <v>49.615384615384606</v>
      </c>
      <c r="I72" s="31"/>
      <c r="J72" s="46">
        <f t="shared" si="32"/>
        <v>-43.915254237288138</v>
      </c>
      <c r="K72" s="70">
        <f t="shared" si="33"/>
        <v>-0.79969135802469138</v>
      </c>
      <c r="L72" s="46">
        <f t="shared" si="34"/>
        <v>-220.42857142857142</v>
      </c>
      <c r="M72" s="70">
        <f t="shared" si="35"/>
        <v>-0.95246913580246917</v>
      </c>
      <c r="N72" s="46">
        <f t="shared" si="36"/>
        <v>-949.61538461538464</v>
      </c>
      <c r="O72" s="70">
        <f t="shared" si="37"/>
        <v>-19.139534883720934</v>
      </c>
    </row>
    <row r="73" spans="2:15" ht="6" customHeight="1">
      <c r="D73" s="42"/>
      <c r="E73" s="42"/>
      <c r="F73" s="42"/>
      <c r="G73" s="42"/>
      <c r="H73" s="42"/>
      <c r="I73" s="34"/>
    </row>
    <row r="74" spans="2:15">
      <c r="B74" s="93" t="s">
        <v>164</v>
      </c>
      <c r="C74" s="37"/>
      <c r="D74" s="42">
        <f>D60+D66-D72</f>
        <v>100.83823529411765</v>
      </c>
      <c r="E74" s="42">
        <f>E60+E66-E72</f>
        <v>-40.193491038081333</v>
      </c>
      <c r="F74" s="42">
        <f>F60+F66-F72</f>
        <v>369.11771081725556</v>
      </c>
      <c r="G74" s="42">
        <f>G60+G66-G72</f>
        <v>1134.1451612903224</v>
      </c>
      <c r="H74" s="42">
        <f>H60+H66-H72</f>
        <v>556.29271166470289</v>
      </c>
      <c r="I74" s="32"/>
      <c r="J74" s="46">
        <f t="shared" si="32"/>
        <v>141.03172633219899</v>
      </c>
      <c r="K74" s="70">
        <f t="shared" si="33"/>
        <v>-3.5088200275656187</v>
      </c>
      <c r="L74" s="46">
        <f t="shared" si="34"/>
        <v>-268.27947552313788</v>
      </c>
      <c r="M74" s="70">
        <f t="shared" si="35"/>
        <v>-0.72681279619215799</v>
      </c>
      <c r="N74" s="46">
        <f t="shared" si="36"/>
        <v>577.85244962561956</v>
      </c>
      <c r="O74" s="70">
        <f t="shared" si="37"/>
        <v>1.0387561035922963</v>
      </c>
    </row>
  </sheetData>
  <sheetProtection algorithmName="SHA-512" hashValue="h9gCknGF3+rt69stSEsdNeYRduHt/5zNJw0+7XjpChmrfeuWnmUPV2W3K1tkSzFcE00HYT0DEDrDUFR4RNVXVw==" saltValue="VmCUhjrrZd/9zQhUJapXqg==" spinCount="100000" sheet="1" objects="1" scenarios="1" selectLockedCells="1" selectUnlockedCells="1"/>
  <phoneticPr fontId="6"/>
  <conditionalFormatting sqref="D52:H52">
    <cfRule type="expression" dxfId="26" priority="3">
      <formula>IF(ROUND(D52,10)=0,TRUE,FALSE)</formula>
    </cfRule>
  </conditionalFormatting>
  <conditionalFormatting sqref="D53:H53">
    <cfRule type="expression" dxfId="25" priority="1">
      <formula>IF(D53=_xlfn.UNICHAR(10004),TRUE,FALSE)</formula>
    </cfRule>
    <cfRule type="expression" dxfId="24" priority="2">
      <formula>IF(D53=_xlfn.UNICHAR(10006),TRUE,FALSE)</formula>
    </cfRule>
  </conditionalFormatting>
  <printOptions horizontalCentered="1"/>
  <pageMargins left="0.5" right="0.5" top="0.75" bottom="0.5" header="0.5" footer="0.5"/>
  <pageSetup scale="90" fitToHeight="2" orientation="landscape" horizontalDpi="4294967292" verticalDpi="4294967292" r:id="rId1"/>
  <headerFooter scaleWithDoc="0" alignWithMargins="0">
    <oddFooter>&amp;LBalance Sheet p.&amp;P of &amp;N&amp;RUpdated &amp;D</oddFooter>
  </headerFooter>
  <rowBreaks count="1" manualBreakCount="1">
    <brk id="39" min="1" max="14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E2A69-5021-4E83-A0F4-09B8F5F1E183}">
  <sheetPr>
    <tabColor theme="3" tint="0.79998168889431442"/>
  </sheetPr>
  <dimension ref="A1:AY65"/>
  <sheetViews>
    <sheetView showGridLines="0" showRowColHeaders="0" showZeros="0" zoomScaleNormal="100" zoomScaleSheetLayoutView="100" workbookViewId="0">
      <pane ySplit="3" topLeftCell="A4" activePane="bottomLeft" state="frozen"/>
      <selection activeCell="B17" sqref="B17"/>
      <selection pane="bottomLeft" activeCell="D31" sqref="A1:XFD1048576"/>
    </sheetView>
  </sheetViews>
  <sheetFormatPr defaultColWidth="12.375" defaultRowHeight="12.6"/>
  <cols>
    <col min="1" max="1" width="5.625" style="29" customWidth="1"/>
    <col min="2" max="2" width="43.375" style="29" bestFit="1" customWidth="1"/>
    <col min="3" max="3" width="1.25" style="29" customWidth="1"/>
    <col min="4" max="8" width="10" style="53" customWidth="1"/>
    <col min="9" max="9" width="2.5" style="29" customWidth="1"/>
    <col min="10" max="10" width="10" style="54" customWidth="1"/>
    <col min="11" max="11" width="10" style="76" customWidth="1"/>
    <col min="12" max="12" width="10" style="54" customWidth="1"/>
    <col min="13" max="13" width="10" style="76" customWidth="1"/>
    <col min="14" max="14" width="10" style="54" customWidth="1"/>
    <col min="15" max="15" width="10" style="76" customWidth="1"/>
    <col min="16" max="16384" width="12.375" style="29"/>
  </cols>
  <sheetData>
    <row r="1" spans="1:51" s="15" customFormat="1" ht="4.2" customHeight="1">
      <c r="A1" s="1"/>
      <c r="B1" s="2"/>
      <c r="C1" s="3"/>
      <c r="D1" s="50"/>
      <c r="E1" s="51"/>
      <c r="F1" s="51"/>
      <c r="G1" s="51"/>
      <c r="H1" s="51"/>
      <c r="I1" s="1"/>
      <c r="J1" s="50"/>
      <c r="K1" s="74"/>
      <c r="L1" s="50"/>
      <c r="M1" s="74"/>
      <c r="N1" s="50"/>
      <c r="O1" s="74"/>
      <c r="AA1" s="16"/>
      <c r="AM1" s="16"/>
      <c r="AY1" s="16"/>
    </row>
    <row r="2" spans="1:51" s="17" customFormat="1">
      <c r="A2" s="110" t="s">
        <v>233</v>
      </c>
      <c r="B2" s="4"/>
      <c r="C2" s="5"/>
      <c r="D2" s="52"/>
      <c r="E2" s="52"/>
      <c r="F2" s="52"/>
      <c r="G2" s="52"/>
      <c r="H2" s="52"/>
      <c r="I2" s="6"/>
      <c r="J2" s="52"/>
      <c r="K2" s="75"/>
      <c r="L2" s="52"/>
      <c r="M2" s="75"/>
      <c r="N2" s="52"/>
      <c r="O2" s="75"/>
    </row>
    <row r="3" spans="1:51" ht="21">
      <c r="A3" s="27"/>
      <c r="B3" s="124" t="s">
        <v>270</v>
      </c>
      <c r="C3" s="28"/>
      <c r="D3" s="136" t="s">
        <v>258</v>
      </c>
      <c r="E3" s="136" t="s">
        <v>259</v>
      </c>
      <c r="F3" s="136" t="s">
        <v>186</v>
      </c>
      <c r="G3" s="136" t="s">
        <v>263</v>
      </c>
      <c r="H3" s="136" t="s">
        <v>187</v>
      </c>
      <c r="I3" s="137"/>
      <c r="J3" s="136" t="s">
        <v>265</v>
      </c>
      <c r="K3" s="138" t="s">
        <v>260</v>
      </c>
      <c r="L3" s="136" t="s">
        <v>264</v>
      </c>
      <c r="M3" s="138" t="s">
        <v>261</v>
      </c>
      <c r="N3" s="136" t="s">
        <v>263</v>
      </c>
      <c r="O3" s="138" t="s">
        <v>262</v>
      </c>
    </row>
    <row r="4" spans="1:51" ht="6" customHeight="1">
      <c r="B4" s="30"/>
      <c r="J4" s="53"/>
      <c r="L4" s="53"/>
      <c r="N4" s="53"/>
    </row>
    <row r="5" spans="1:51">
      <c r="B5" s="29" t="s">
        <v>101</v>
      </c>
      <c r="C5" s="31"/>
      <c r="D5" s="54"/>
      <c r="E5" s="54"/>
      <c r="F5" s="54"/>
      <c r="G5" s="54"/>
      <c r="H5" s="54"/>
      <c r="J5" s="53"/>
      <c r="L5" s="53"/>
      <c r="N5" s="53"/>
    </row>
    <row r="6" spans="1:51">
      <c r="B6" s="86" t="s">
        <v>135</v>
      </c>
    </row>
    <row r="7" spans="1:51">
      <c r="B7" s="36" t="s">
        <v>21</v>
      </c>
      <c r="C7" s="36"/>
      <c r="D7" s="55">
        <v>2.6</v>
      </c>
      <c r="E7" s="56">
        <v>3.6</v>
      </c>
      <c r="F7" s="57">
        <v>5.2</v>
      </c>
      <c r="G7" s="55">
        <v>8.1</v>
      </c>
      <c r="H7" s="57">
        <v>8.1</v>
      </c>
      <c r="J7" s="46">
        <f t="shared" ref="J7:J14" si="0">IF(D7+E7=0,0,D7-E7)</f>
        <v>-1</v>
      </c>
      <c r="K7" s="70">
        <f t="shared" ref="K7:K14" si="1">IFERROR(D7/E7-1,0)</f>
        <v>-0.27777777777777779</v>
      </c>
      <c r="L7" s="46">
        <f t="shared" ref="L7:L14" si="2">IF(D7+F7=0,0,D7-F7)</f>
        <v>-2.6</v>
      </c>
      <c r="M7" s="70">
        <f t="shared" ref="M7:M14" si="3">IFERROR(D7/F7-1,0)</f>
        <v>-0.5</v>
      </c>
      <c r="N7" s="46">
        <f t="shared" ref="N7:N14" si="4">IF(G7+H7=0,0,G7-H7)</f>
        <v>0</v>
      </c>
      <c r="O7" s="70">
        <f t="shared" ref="O7:O14" si="5">IFERROR(G7/H7-1,0)</f>
        <v>0</v>
      </c>
    </row>
    <row r="8" spans="1:51">
      <c r="B8" s="36" t="s">
        <v>45</v>
      </c>
      <c r="C8" s="36"/>
      <c r="D8" s="41">
        <v>2.2000000000000002</v>
      </c>
      <c r="E8" s="58">
        <v>4.5999999999999996</v>
      </c>
      <c r="F8" s="59">
        <v>1</v>
      </c>
      <c r="G8" s="41">
        <v>1.8</v>
      </c>
      <c r="H8" s="59">
        <v>4.5999999999999996</v>
      </c>
      <c r="J8" s="46">
        <f t="shared" si="0"/>
        <v>-2.3999999999999995</v>
      </c>
      <c r="K8" s="70">
        <f t="shared" si="1"/>
        <v>-0.52173913043478248</v>
      </c>
      <c r="L8" s="46">
        <f t="shared" si="2"/>
        <v>1.2000000000000002</v>
      </c>
      <c r="M8" s="70">
        <f t="shared" si="3"/>
        <v>1.2000000000000002</v>
      </c>
      <c r="N8" s="46">
        <f t="shared" si="4"/>
        <v>-2.8</v>
      </c>
      <c r="O8" s="70">
        <f t="shared" si="5"/>
        <v>-0.60869565217391308</v>
      </c>
    </row>
    <row r="9" spans="1:51">
      <c r="B9" s="36" t="s">
        <v>70</v>
      </c>
      <c r="C9" s="36"/>
      <c r="D9" s="41">
        <v>4.5999999999999996</v>
      </c>
      <c r="E9" s="58">
        <v>0.4</v>
      </c>
      <c r="F9" s="59">
        <v>3.5</v>
      </c>
      <c r="G9" s="41">
        <v>4.8</v>
      </c>
      <c r="H9" s="59">
        <v>6.3</v>
      </c>
      <c r="J9" s="46">
        <f t="shared" si="0"/>
        <v>4.1999999999999993</v>
      </c>
      <c r="K9" s="70">
        <f t="shared" si="1"/>
        <v>10.499999999999998</v>
      </c>
      <c r="L9" s="46">
        <f t="shared" si="2"/>
        <v>1.0999999999999996</v>
      </c>
      <c r="M9" s="70">
        <f t="shared" si="3"/>
        <v>0.31428571428571428</v>
      </c>
      <c r="N9" s="46">
        <f t="shared" si="4"/>
        <v>-1.5</v>
      </c>
      <c r="O9" s="70">
        <f t="shared" si="5"/>
        <v>-0.23809523809523814</v>
      </c>
    </row>
    <row r="10" spans="1:51">
      <c r="B10" s="36" t="s">
        <v>188</v>
      </c>
      <c r="C10" s="36"/>
      <c r="D10" s="41">
        <v>4.5</v>
      </c>
      <c r="E10" s="58">
        <v>8.8000000000000007</v>
      </c>
      <c r="F10" s="59">
        <v>6.5</v>
      </c>
      <c r="G10" s="41">
        <v>0.7</v>
      </c>
      <c r="H10" s="59">
        <v>1.4</v>
      </c>
      <c r="J10" s="46">
        <f t="shared" si="0"/>
        <v>-4.3000000000000007</v>
      </c>
      <c r="K10" s="70">
        <f t="shared" si="1"/>
        <v>-0.48863636363636365</v>
      </c>
      <c r="L10" s="46">
        <f t="shared" si="2"/>
        <v>-2</v>
      </c>
      <c r="M10" s="70">
        <f t="shared" si="3"/>
        <v>-0.30769230769230771</v>
      </c>
      <c r="N10" s="46">
        <f t="shared" si="4"/>
        <v>-0.7</v>
      </c>
      <c r="O10" s="70">
        <f t="shared" si="5"/>
        <v>-0.5</v>
      </c>
    </row>
    <row r="11" spans="1:51">
      <c r="B11" s="36" t="s">
        <v>22</v>
      </c>
      <c r="C11" s="36"/>
      <c r="D11" s="41">
        <v>2.8</v>
      </c>
      <c r="E11" s="58">
        <v>2.2999999999999998</v>
      </c>
      <c r="F11" s="59">
        <v>4.5</v>
      </c>
      <c r="G11" s="41">
        <v>4</v>
      </c>
      <c r="H11" s="59">
        <v>2.7</v>
      </c>
      <c r="J11" s="46">
        <f t="shared" si="0"/>
        <v>0.5</v>
      </c>
      <c r="K11" s="70">
        <f t="shared" si="1"/>
        <v>0.21739130434782616</v>
      </c>
      <c r="L11" s="46">
        <f t="shared" si="2"/>
        <v>-1.7000000000000002</v>
      </c>
      <c r="M11" s="70">
        <f t="shared" si="3"/>
        <v>-0.37777777777777777</v>
      </c>
      <c r="N11" s="46">
        <f t="shared" si="4"/>
        <v>1.2999999999999998</v>
      </c>
      <c r="O11" s="70">
        <f t="shared" si="5"/>
        <v>0.4814814814814814</v>
      </c>
    </row>
    <row r="12" spans="1:51">
      <c r="B12" s="36" t="s">
        <v>126</v>
      </c>
      <c r="C12" s="36"/>
      <c r="D12" s="41">
        <v>8.3000000000000007</v>
      </c>
      <c r="E12" s="58">
        <v>2.2999999999999998</v>
      </c>
      <c r="F12" s="59">
        <v>6.9</v>
      </c>
      <c r="G12" s="41">
        <v>9.9</v>
      </c>
      <c r="H12" s="59">
        <v>3</v>
      </c>
      <c r="J12" s="46">
        <f t="shared" si="0"/>
        <v>6.0000000000000009</v>
      </c>
      <c r="K12" s="70">
        <f t="shared" si="1"/>
        <v>2.6086956521739135</v>
      </c>
      <c r="L12" s="46">
        <f t="shared" si="2"/>
        <v>1.4000000000000004</v>
      </c>
      <c r="M12" s="70">
        <f t="shared" si="3"/>
        <v>0.20289855072463769</v>
      </c>
      <c r="N12" s="46">
        <f t="shared" si="4"/>
        <v>6.9</v>
      </c>
      <c r="O12" s="70">
        <f t="shared" si="5"/>
        <v>2.3000000000000003</v>
      </c>
    </row>
    <row r="13" spans="1:51">
      <c r="B13" s="36" t="s">
        <v>23</v>
      </c>
      <c r="C13" s="36"/>
      <c r="D13" s="41">
        <v>0.9</v>
      </c>
      <c r="E13" s="58">
        <v>7.6</v>
      </c>
      <c r="F13" s="59">
        <v>1.7</v>
      </c>
      <c r="G13" s="41">
        <v>7.4</v>
      </c>
      <c r="H13" s="59">
        <v>4.8</v>
      </c>
      <c r="J13" s="46">
        <f t="shared" si="0"/>
        <v>-6.6999999999999993</v>
      </c>
      <c r="K13" s="70">
        <f t="shared" si="1"/>
        <v>-0.88157894736842102</v>
      </c>
      <c r="L13" s="46">
        <f t="shared" si="2"/>
        <v>-0.79999999999999993</v>
      </c>
      <c r="M13" s="70">
        <f t="shared" si="3"/>
        <v>-0.47058823529411764</v>
      </c>
      <c r="N13" s="46">
        <f t="shared" si="4"/>
        <v>2.6000000000000005</v>
      </c>
      <c r="O13" s="70">
        <f t="shared" si="5"/>
        <v>0.54166666666666674</v>
      </c>
    </row>
    <row r="14" spans="1:51">
      <c r="B14" s="88" t="s">
        <v>24</v>
      </c>
      <c r="C14" s="36"/>
      <c r="D14" s="60">
        <v>3.4</v>
      </c>
      <c r="E14" s="61">
        <v>7.4</v>
      </c>
      <c r="F14" s="62">
        <v>2.7</v>
      </c>
      <c r="G14" s="60">
        <v>8.4</v>
      </c>
      <c r="H14" s="62">
        <v>3.2</v>
      </c>
      <c r="J14" s="66">
        <f t="shared" si="0"/>
        <v>-4</v>
      </c>
      <c r="K14" s="71">
        <f t="shared" si="1"/>
        <v>-0.54054054054054057</v>
      </c>
      <c r="L14" s="66">
        <f t="shared" si="2"/>
        <v>0.69999999999999973</v>
      </c>
      <c r="M14" s="71">
        <f t="shared" si="3"/>
        <v>0.25925925925925908</v>
      </c>
      <c r="N14" s="66">
        <f t="shared" si="4"/>
        <v>5.2</v>
      </c>
      <c r="O14" s="71">
        <f t="shared" si="5"/>
        <v>1.625</v>
      </c>
    </row>
    <row r="15" spans="1:51">
      <c r="B15" s="87" t="s">
        <v>43</v>
      </c>
      <c r="C15" s="36"/>
      <c r="D15" s="42">
        <f>SUM(D11:D14)</f>
        <v>15.400000000000002</v>
      </c>
      <c r="E15" s="42">
        <f t="shared" ref="E15" si="6">SUM(E11:E14)</f>
        <v>19.600000000000001</v>
      </c>
      <c r="F15" s="42">
        <f t="shared" ref="F15" si="7">SUM(F11:F14)</f>
        <v>15.8</v>
      </c>
      <c r="G15" s="42">
        <f t="shared" ref="G15" si="8">SUM(G11:G14)</f>
        <v>29.700000000000003</v>
      </c>
      <c r="H15" s="42">
        <f t="shared" ref="H15" si="9">SUM(H11:H14)</f>
        <v>13.7</v>
      </c>
      <c r="J15" s="46">
        <f t="shared" ref="J15" si="10">IF(D15+E15=0,0,D15-E15)</f>
        <v>-4.1999999999999993</v>
      </c>
      <c r="K15" s="70">
        <f t="shared" ref="K15" si="11">IFERROR(D15/E15-1,0)</f>
        <v>-0.21428571428571419</v>
      </c>
      <c r="L15" s="46">
        <f t="shared" ref="L15" si="12">IF(D15+F15=0,0,D15-F15)</f>
        <v>-0.39999999999999858</v>
      </c>
      <c r="M15" s="70">
        <f t="shared" ref="M15" si="13">IFERROR(D15/F15-1,0)</f>
        <v>-2.5316455696202445E-2</v>
      </c>
      <c r="N15" s="46">
        <f t="shared" ref="N15" si="14">IF(G15+H15=0,0,G15-H15)</f>
        <v>16.000000000000004</v>
      </c>
      <c r="O15" s="70">
        <f t="shared" ref="O15" si="15">IFERROR(G15/H15-1,0)</f>
        <v>1.1678832116788325</v>
      </c>
    </row>
    <row r="16" spans="1:51">
      <c r="B16" s="89" t="s">
        <v>189</v>
      </c>
      <c r="C16" s="36"/>
      <c r="D16" s="55">
        <v>7.8</v>
      </c>
      <c r="E16" s="56">
        <v>4.7</v>
      </c>
      <c r="F16" s="57">
        <v>7.3</v>
      </c>
      <c r="G16" s="55">
        <v>4.5</v>
      </c>
      <c r="H16" s="57">
        <v>4.5</v>
      </c>
      <c r="J16" s="46">
        <f>IF(D16+E16=0,0,D16-E16)</f>
        <v>3.0999999999999996</v>
      </c>
      <c r="K16" s="70">
        <f>IFERROR(D16/E16-1,0)</f>
        <v>0.65957446808510634</v>
      </c>
      <c r="L16" s="46">
        <f>IF(D16+F16=0,0,D16-F16)</f>
        <v>0.5</v>
      </c>
      <c r="M16" s="70">
        <f>IFERROR(D16/F16-1,0)</f>
        <v>6.8493150684931559E-2</v>
      </c>
      <c r="N16" s="46">
        <f>IF(G16+H16=0,0,G16-H16)</f>
        <v>0</v>
      </c>
      <c r="O16" s="70">
        <f>IFERROR(G16/H16-1,0)</f>
        <v>0</v>
      </c>
    </row>
    <row r="17" spans="2:15">
      <c r="B17" s="36" t="s">
        <v>63</v>
      </c>
      <c r="C17" s="36"/>
      <c r="D17" s="41">
        <v>1.6</v>
      </c>
      <c r="E17" s="58">
        <v>9.1</v>
      </c>
      <c r="F17" s="59">
        <v>8.1</v>
      </c>
      <c r="G17" s="41">
        <v>1.6</v>
      </c>
      <c r="H17" s="59">
        <v>9.6999999999999993</v>
      </c>
      <c r="J17" s="46">
        <f>IF(D17+E17=0,0,D17-E17)</f>
        <v>-7.5</v>
      </c>
      <c r="K17" s="70">
        <f>IFERROR(D17/E17-1,0)</f>
        <v>-0.82417582417582413</v>
      </c>
      <c r="L17" s="46">
        <f>IF(D17+F17=0,0,D17-F17)</f>
        <v>-6.5</v>
      </c>
      <c r="M17" s="70">
        <f>IFERROR(D17/F17-1,0)</f>
        <v>-0.80246913580246915</v>
      </c>
      <c r="N17" s="46">
        <f>IF(G17+H17=0,0,G17-H17)</f>
        <v>-8.1</v>
      </c>
      <c r="O17" s="70">
        <f>IFERROR(G17/H17-1,0)</f>
        <v>-0.8350515463917525</v>
      </c>
    </row>
    <row r="18" spans="2:15">
      <c r="B18" s="36" t="s">
        <v>190</v>
      </c>
      <c r="C18" s="36"/>
      <c r="D18" s="41">
        <v>5.6</v>
      </c>
      <c r="E18" s="58">
        <v>4.4000000000000004</v>
      </c>
      <c r="F18" s="59">
        <v>9.6999999999999993</v>
      </c>
      <c r="G18" s="41">
        <v>4.9000000000000004</v>
      </c>
      <c r="H18" s="59">
        <v>6.3</v>
      </c>
      <c r="J18" s="46">
        <f>IF(D18+E18=0,0,D18-E18)</f>
        <v>1.1999999999999993</v>
      </c>
      <c r="K18" s="70">
        <f>IFERROR(D18/E18-1,0)</f>
        <v>0.27272727272727249</v>
      </c>
      <c r="L18" s="46">
        <f>IF(D18+F18=0,0,D18-F18)</f>
        <v>-4.0999999999999996</v>
      </c>
      <c r="M18" s="70">
        <f>IFERROR(D18/F18-1,0)</f>
        <v>-0.42268041237113396</v>
      </c>
      <c r="N18" s="46">
        <f>IF(G18+H18=0,0,G18-H18)</f>
        <v>-1.3999999999999995</v>
      </c>
      <c r="O18" s="70">
        <f>IFERROR(G18/H18-1,0)</f>
        <v>-0.2222222222222221</v>
      </c>
    </row>
    <row r="19" spans="2:15">
      <c r="B19" s="88" t="s">
        <v>32</v>
      </c>
      <c r="C19" s="36"/>
      <c r="D19" s="60">
        <v>9.1999999999999993</v>
      </c>
      <c r="E19" s="61">
        <v>7.9</v>
      </c>
      <c r="F19" s="62">
        <v>7.7</v>
      </c>
      <c r="G19" s="60">
        <v>9.3000000000000007</v>
      </c>
      <c r="H19" s="62">
        <v>3</v>
      </c>
      <c r="J19" s="66">
        <f>IF(D19+E19=0,0,D19-E19)</f>
        <v>1.2999999999999989</v>
      </c>
      <c r="K19" s="71">
        <f>IFERROR(D19/E19-1,0)</f>
        <v>0.16455696202531622</v>
      </c>
      <c r="L19" s="66">
        <f>IF(D19+F19=0,0,D19-F19)</f>
        <v>1.4999999999999991</v>
      </c>
      <c r="M19" s="71">
        <f>IFERROR(D19/F19-1,0)</f>
        <v>0.19480519480519476</v>
      </c>
      <c r="N19" s="66">
        <f>IF(G19+H19=0,0,G19-H19)</f>
        <v>6.3000000000000007</v>
      </c>
      <c r="O19" s="71">
        <f>IFERROR(G19/H19-1,0)</f>
        <v>2.1</v>
      </c>
    </row>
    <row r="20" spans="2:15">
      <c r="B20" s="31" t="s">
        <v>247</v>
      </c>
      <c r="D20" s="42">
        <f>SUM(D16:D19)</f>
        <v>24.2</v>
      </c>
      <c r="E20" s="42">
        <f t="shared" ref="E20:H20" si="16">SUM(E16:E19)</f>
        <v>26.1</v>
      </c>
      <c r="F20" s="42">
        <f t="shared" si="16"/>
        <v>32.799999999999997</v>
      </c>
      <c r="G20" s="42">
        <f t="shared" si="16"/>
        <v>20.3</v>
      </c>
      <c r="H20" s="42">
        <f t="shared" si="16"/>
        <v>23.5</v>
      </c>
      <c r="I20" s="34"/>
      <c r="J20" s="42">
        <f t="shared" ref="J20:J21" si="17">IF(D20+E20=0,0,D20-E20)</f>
        <v>-1.9000000000000021</v>
      </c>
      <c r="K20" s="77">
        <f t="shared" ref="K20:K21" si="18">IFERROR(D20/E20-1,0)</f>
        <v>-7.2796934865900442E-2</v>
      </c>
      <c r="L20" s="42">
        <f t="shared" ref="L20:L21" si="19">IF(D20+F20=0,0,D20-F20)</f>
        <v>-8.5999999999999979</v>
      </c>
      <c r="M20" s="77">
        <f t="shared" ref="M20:M21" si="20">IFERROR(D20/F20-1,0)</f>
        <v>-0.26219512195121952</v>
      </c>
      <c r="N20" s="42">
        <f t="shared" ref="N20:N21" si="21">IF(G20+H20=0,0,G20-H20)</f>
        <v>-3.1999999999999993</v>
      </c>
      <c r="O20" s="77">
        <f t="shared" ref="O20:O21" si="22">IFERROR(G20/H20-1,0)</f>
        <v>-0.13617021276595742</v>
      </c>
    </row>
    <row r="21" spans="2:15" ht="6" customHeight="1">
      <c r="D21" s="42"/>
      <c r="E21" s="42"/>
      <c r="F21" s="42"/>
      <c r="G21" s="42"/>
      <c r="H21" s="42"/>
      <c r="I21" s="34"/>
      <c r="J21" s="42">
        <f t="shared" si="17"/>
        <v>0</v>
      </c>
      <c r="K21" s="77">
        <f t="shared" si="18"/>
        <v>0</v>
      </c>
      <c r="L21" s="42">
        <f t="shared" si="19"/>
        <v>0</v>
      </c>
      <c r="M21" s="77">
        <f t="shared" si="20"/>
        <v>0</v>
      </c>
      <c r="N21" s="42">
        <f t="shared" si="21"/>
        <v>0</v>
      </c>
      <c r="O21" s="77">
        <f t="shared" si="22"/>
        <v>0</v>
      </c>
    </row>
    <row r="22" spans="2:15">
      <c r="B22" s="29" t="s">
        <v>102</v>
      </c>
      <c r="C22" s="31"/>
      <c r="D22" s="54"/>
      <c r="E22" s="54"/>
      <c r="F22" s="54"/>
      <c r="G22" s="54"/>
      <c r="H22" s="54"/>
      <c r="J22" s="46"/>
      <c r="K22" s="70"/>
      <c r="L22" s="46"/>
      <c r="M22" s="70"/>
      <c r="N22" s="46"/>
      <c r="O22" s="70"/>
    </row>
    <row r="23" spans="2:15">
      <c r="B23" s="87" t="s">
        <v>204</v>
      </c>
      <c r="C23" s="36"/>
      <c r="D23" s="55">
        <v>6.7</v>
      </c>
      <c r="E23" s="56">
        <v>6</v>
      </c>
      <c r="F23" s="57">
        <v>2</v>
      </c>
      <c r="G23" s="55">
        <v>4.7</v>
      </c>
      <c r="H23" s="57">
        <v>0.3</v>
      </c>
      <c r="J23" s="46">
        <f>IF(D23+E23=0,0,D23-E23)</f>
        <v>0.70000000000000018</v>
      </c>
      <c r="K23" s="70">
        <f>IFERROR(D23/E23-1,0)</f>
        <v>0.1166666666666667</v>
      </c>
      <c r="L23" s="46">
        <f>IF(D23+F23=0,0,D23-F23)</f>
        <v>4.7</v>
      </c>
      <c r="M23" s="70">
        <f>IFERROR(D23/F23-1,0)</f>
        <v>2.35</v>
      </c>
      <c r="N23" s="46">
        <f>IF(G23+H23=0,0,G23-H23)</f>
        <v>4.4000000000000004</v>
      </c>
      <c r="O23" s="70">
        <f>IFERROR(G23/H23-1,0)</f>
        <v>14.666666666666668</v>
      </c>
    </row>
    <row r="24" spans="2:15">
      <c r="B24" s="90" t="s">
        <v>9</v>
      </c>
      <c r="C24" s="36"/>
      <c r="D24" s="60">
        <v>9.9</v>
      </c>
      <c r="E24" s="61">
        <v>7.8</v>
      </c>
      <c r="F24" s="62">
        <v>1.4</v>
      </c>
      <c r="G24" s="60">
        <v>9.9</v>
      </c>
      <c r="H24" s="62">
        <v>4.5999999999999996</v>
      </c>
      <c r="J24" s="66">
        <f>IF(D24+E24=0,0,D24-E24)</f>
        <v>2.1000000000000005</v>
      </c>
      <c r="K24" s="71">
        <f>IFERROR(D24/E24-1,0)</f>
        <v>0.26923076923076938</v>
      </c>
      <c r="L24" s="66">
        <f>IF(D24+F24=0,0,D24-F24)</f>
        <v>8.5</v>
      </c>
      <c r="M24" s="71">
        <f>IFERROR(D24/F24-1,0)</f>
        <v>6.0714285714285721</v>
      </c>
      <c r="N24" s="66">
        <f>IF(G24+H24=0,0,G24-H24)</f>
        <v>5.3000000000000007</v>
      </c>
      <c r="O24" s="71">
        <f>IFERROR(G24/H24-1,0)</f>
        <v>1.1521739130434785</v>
      </c>
    </row>
    <row r="25" spans="2:15">
      <c r="B25" s="31" t="s">
        <v>246</v>
      </c>
      <c r="D25" s="42">
        <f>SUM(D23:D24)</f>
        <v>16.600000000000001</v>
      </c>
      <c r="E25" s="42">
        <f t="shared" ref="E25:H25" si="23">SUM(E23:E24)</f>
        <v>13.8</v>
      </c>
      <c r="F25" s="42">
        <f t="shared" si="23"/>
        <v>3.4</v>
      </c>
      <c r="G25" s="42">
        <f t="shared" si="23"/>
        <v>14.600000000000001</v>
      </c>
      <c r="H25" s="42">
        <f t="shared" si="23"/>
        <v>4.8999999999999995</v>
      </c>
      <c r="I25" s="34"/>
      <c r="J25" s="42">
        <f t="shared" ref="J25" si="24">IF(D25+E25=0,0,D25-E25)</f>
        <v>2.8000000000000007</v>
      </c>
      <c r="K25" s="77">
        <f t="shared" ref="K25" si="25">IFERROR(D25/E25-1,0)</f>
        <v>0.20289855072463769</v>
      </c>
      <c r="L25" s="42">
        <f t="shared" ref="L25" si="26">IF(D25+F25=0,0,D25-F25)</f>
        <v>13.200000000000001</v>
      </c>
      <c r="M25" s="77">
        <f t="shared" ref="M25" si="27">IFERROR(D25/F25-1,0)</f>
        <v>3.882352941176471</v>
      </c>
      <c r="N25" s="42">
        <f t="shared" ref="N25" si="28">IF(G25+H25=0,0,G25-H25)</f>
        <v>9.7000000000000028</v>
      </c>
      <c r="O25" s="77">
        <f t="shared" ref="O25" si="29">IFERROR(G25/H25-1,0)</f>
        <v>1.9795918367346945</v>
      </c>
    </row>
    <row r="26" spans="2:15" ht="6" customHeight="1">
      <c r="D26" s="42"/>
      <c r="E26" s="42"/>
      <c r="F26" s="42"/>
      <c r="G26" s="42"/>
      <c r="H26" s="42"/>
      <c r="I26" s="34"/>
      <c r="J26" s="42"/>
      <c r="K26" s="77"/>
      <c r="L26" s="42"/>
      <c r="M26" s="77"/>
      <c r="N26" s="42"/>
      <c r="O26" s="77"/>
    </row>
    <row r="27" spans="2:15">
      <c r="B27" s="29" t="s">
        <v>103</v>
      </c>
      <c r="C27" s="31"/>
      <c r="D27" s="54"/>
      <c r="E27" s="54"/>
      <c r="F27" s="54"/>
      <c r="G27" s="54"/>
      <c r="H27" s="54"/>
      <c r="J27" s="42"/>
      <c r="K27" s="70"/>
      <c r="L27" s="46"/>
      <c r="M27" s="70"/>
      <c r="N27" s="46"/>
      <c r="O27" s="70"/>
    </row>
    <row r="28" spans="2:15">
      <c r="B28" s="86" t="s">
        <v>127</v>
      </c>
      <c r="C28" s="38"/>
      <c r="D28" s="55">
        <v>4</v>
      </c>
      <c r="E28" s="56">
        <v>4.8</v>
      </c>
      <c r="F28" s="57">
        <v>9.6999999999999993</v>
      </c>
      <c r="G28" s="55">
        <v>6.1</v>
      </c>
      <c r="H28" s="57">
        <v>3</v>
      </c>
      <c r="J28" s="46">
        <f t="shared" ref="J28:J36" si="30">IF(D28+E28=0,0,D28-E28)</f>
        <v>-0.79999999999999982</v>
      </c>
      <c r="K28" s="70">
        <f t="shared" ref="K28:K36" si="31">IFERROR(D28/E28-1,0)</f>
        <v>-0.16666666666666663</v>
      </c>
      <c r="L28" s="46">
        <f t="shared" ref="L28:L36" si="32">IF(D28+F28=0,0,D28-F28)</f>
        <v>-5.6999999999999993</v>
      </c>
      <c r="M28" s="70">
        <f t="shared" ref="M28:M36" si="33">IFERROR(D28/F28-1,0)</f>
        <v>-0.58762886597938135</v>
      </c>
      <c r="N28" s="46">
        <f t="shared" ref="N28:N36" si="34">IF(G28+H28=0,0,G28-H28)</f>
        <v>3.0999999999999996</v>
      </c>
      <c r="O28" s="70">
        <f t="shared" ref="O28:O36" si="35">IFERROR(G28/H28-1,0)</f>
        <v>1.0333333333333332</v>
      </c>
    </row>
    <row r="29" spans="2:15">
      <c r="B29" s="86" t="s">
        <v>10</v>
      </c>
      <c r="C29" s="38"/>
      <c r="D29" s="41">
        <v>7.5</v>
      </c>
      <c r="E29" s="58">
        <v>9.6</v>
      </c>
      <c r="F29" s="59">
        <v>5.8</v>
      </c>
      <c r="G29" s="41">
        <v>4.5999999999999996</v>
      </c>
      <c r="H29" s="59">
        <v>9.1999999999999993</v>
      </c>
      <c r="J29" s="46">
        <f t="shared" si="30"/>
        <v>-2.0999999999999996</v>
      </c>
      <c r="K29" s="70">
        <f t="shared" si="31"/>
        <v>-0.21875</v>
      </c>
      <c r="L29" s="46">
        <f t="shared" si="32"/>
        <v>1.7000000000000002</v>
      </c>
      <c r="M29" s="70">
        <f t="shared" si="33"/>
        <v>0.2931034482758621</v>
      </c>
      <c r="N29" s="46">
        <f t="shared" si="34"/>
        <v>-4.5999999999999996</v>
      </c>
      <c r="O29" s="70">
        <f t="shared" si="35"/>
        <v>-0.5</v>
      </c>
    </row>
    <row r="30" spans="2:15">
      <c r="B30" s="86" t="s">
        <v>11</v>
      </c>
      <c r="C30" s="38"/>
      <c r="D30" s="41">
        <v>0.6</v>
      </c>
      <c r="E30" s="58">
        <v>8.5</v>
      </c>
      <c r="F30" s="59">
        <v>7.3</v>
      </c>
      <c r="G30" s="41">
        <v>1.7</v>
      </c>
      <c r="H30" s="59">
        <v>9.6999999999999993</v>
      </c>
      <c r="J30" s="46">
        <f t="shared" si="30"/>
        <v>-7.9</v>
      </c>
      <c r="K30" s="70">
        <f t="shared" si="31"/>
        <v>-0.92941176470588238</v>
      </c>
      <c r="L30" s="46">
        <f t="shared" si="32"/>
        <v>-6.7</v>
      </c>
      <c r="M30" s="70">
        <f t="shared" si="33"/>
        <v>-0.9178082191780822</v>
      </c>
      <c r="N30" s="46">
        <f t="shared" si="34"/>
        <v>-7.9999999999999991</v>
      </c>
      <c r="O30" s="70">
        <f t="shared" si="35"/>
        <v>-0.82474226804123707</v>
      </c>
    </row>
    <row r="31" spans="2:15">
      <c r="B31" s="86" t="s">
        <v>58</v>
      </c>
      <c r="C31" s="38"/>
      <c r="D31" s="41">
        <v>3.7</v>
      </c>
      <c r="E31" s="58">
        <v>3.1</v>
      </c>
      <c r="F31" s="59">
        <v>8.8000000000000007</v>
      </c>
      <c r="G31" s="41">
        <v>6.2</v>
      </c>
      <c r="H31" s="59">
        <v>2.7</v>
      </c>
      <c r="J31" s="46">
        <f t="shared" si="30"/>
        <v>0.60000000000000009</v>
      </c>
      <c r="K31" s="70">
        <f t="shared" si="31"/>
        <v>0.19354838709677424</v>
      </c>
      <c r="L31" s="46">
        <f t="shared" si="32"/>
        <v>-5.1000000000000005</v>
      </c>
      <c r="M31" s="70">
        <f t="shared" si="33"/>
        <v>-0.57954545454545459</v>
      </c>
      <c r="N31" s="46">
        <f t="shared" si="34"/>
        <v>3.5</v>
      </c>
      <c r="O31" s="70">
        <f t="shared" si="35"/>
        <v>1.2962962962962963</v>
      </c>
    </row>
    <row r="32" spans="2:15">
      <c r="B32" s="86" t="s">
        <v>12</v>
      </c>
      <c r="C32" s="38"/>
      <c r="D32" s="41">
        <v>4.5999999999999996</v>
      </c>
      <c r="E32" s="58">
        <v>9.1</v>
      </c>
      <c r="F32" s="59">
        <v>3</v>
      </c>
      <c r="G32" s="41">
        <v>5.3</v>
      </c>
      <c r="H32" s="59">
        <v>9</v>
      </c>
      <c r="J32" s="46">
        <f t="shared" si="30"/>
        <v>-4.5</v>
      </c>
      <c r="K32" s="70">
        <f t="shared" si="31"/>
        <v>-0.49450549450549453</v>
      </c>
      <c r="L32" s="46">
        <f t="shared" si="32"/>
        <v>1.5999999999999996</v>
      </c>
      <c r="M32" s="70">
        <f t="shared" si="33"/>
        <v>0.53333333333333321</v>
      </c>
      <c r="N32" s="46">
        <f t="shared" si="34"/>
        <v>-3.7</v>
      </c>
      <c r="O32" s="70">
        <f t="shared" si="35"/>
        <v>-0.41111111111111109</v>
      </c>
    </row>
    <row r="33" spans="2:15">
      <c r="B33" s="86" t="s">
        <v>13</v>
      </c>
      <c r="C33" s="38"/>
      <c r="D33" s="41">
        <v>9.3000000000000007</v>
      </c>
      <c r="E33" s="58">
        <v>9.9</v>
      </c>
      <c r="F33" s="59">
        <v>2.5</v>
      </c>
      <c r="G33" s="41">
        <v>7.4</v>
      </c>
      <c r="H33" s="59">
        <v>2.7</v>
      </c>
      <c r="J33" s="46">
        <f t="shared" si="30"/>
        <v>-0.59999999999999964</v>
      </c>
      <c r="K33" s="70">
        <f t="shared" si="31"/>
        <v>-6.0606060606060552E-2</v>
      </c>
      <c r="L33" s="46">
        <f t="shared" si="32"/>
        <v>6.8000000000000007</v>
      </c>
      <c r="M33" s="70">
        <f t="shared" si="33"/>
        <v>2.72</v>
      </c>
      <c r="N33" s="46">
        <f t="shared" si="34"/>
        <v>4.7</v>
      </c>
      <c r="O33" s="70">
        <f t="shared" si="35"/>
        <v>1.7407407407407405</v>
      </c>
    </row>
    <row r="34" spans="2:15">
      <c r="B34" s="85" t="s">
        <v>60</v>
      </c>
      <c r="C34" s="38"/>
      <c r="D34" s="60">
        <v>3.9</v>
      </c>
      <c r="E34" s="61">
        <v>9.8000000000000007</v>
      </c>
      <c r="F34" s="62">
        <v>5.8</v>
      </c>
      <c r="G34" s="60">
        <v>7.7</v>
      </c>
      <c r="H34" s="62">
        <v>3.9</v>
      </c>
      <c r="J34" s="66">
        <f t="shared" si="30"/>
        <v>-5.9</v>
      </c>
      <c r="K34" s="71">
        <f t="shared" si="31"/>
        <v>-0.60204081632653073</v>
      </c>
      <c r="L34" s="66">
        <f t="shared" si="32"/>
        <v>-1.9</v>
      </c>
      <c r="M34" s="71">
        <f t="shared" si="33"/>
        <v>-0.32758620689655171</v>
      </c>
      <c r="N34" s="66">
        <f t="shared" si="34"/>
        <v>3.8000000000000003</v>
      </c>
      <c r="O34" s="71">
        <f t="shared" si="35"/>
        <v>0.97435897435897445</v>
      </c>
    </row>
    <row r="35" spans="2:15">
      <c r="B35" s="31" t="s">
        <v>248</v>
      </c>
      <c r="D35" s="42">
        <f>SUM(D33:D34)</f>
        <v>13.200000000000001</v>
      </c>
      <c r="E35" s="42">
        <f t="shared" ref="E35" si="36">SUM(E33:E34)</f>
        <v>19.700000000000003</v>
      </c>
      <c r="F35" s="42">
        <f t="shared" ref="F35" si="37">SUM(F33:F34)</f>
        <v>8.3000000000000007</v>
      </c>
      <c r="G35" s="42">
        <f t="shared" ref="G35" si="38">SUM(G33:G34)</f>
        <v>15.100000000000001</v>
      </c>
      <c r="H35" s="42">
        <f t="shared" ref="H35" si="39">SUM(H33:H34)</f>
        <v>6.6</v>
      </c>
      <c r="I35" s="34"/>
      <c r="J35" s="42">
        <f t="shared" si="30"/>
        <v>-6.5000000000000018</v>
      </c>
      <c r="K35" s="77">
        <f t="shared" si="31"/>
        <v>-0.32994923857868019</v>
      </c>
      <c r="L35" s="42">
        <f t="shared" si="32"/>
        <v>4.9000000000000004</v>
      </c>
      <c r="M35" s="77">
        <f t="shared" si="33"/>
        <v>0.59036144578313254</v>
      </c>
      <c r="N35" s="42">
        <f t="shared" si="34"/>
        <v>8.5000000000000018</v>
      </c>
      <c r="O35" s="77">
        <f t="shared" si="35"/>
        <v>1.2878787878787881</v>
      </c>
    </row>
    <row r="36" spans="2:15" ht="6" customHeight="1">
      <c r="D36" s="42"/>
      <c r="E36" s="42"/>
      <c r="F36" s="42"/>
      <c r="G36" s="42"/>
      <c r="H36" s="42"/>
      <c r="I36" s="34"/>
      <c r="J36" s="42">
        <f t="shared" si="30"/>
        <v>0</v>
      </c>
      <c r="K36" s="77">
        <f t="shared" si="31"/>
        <v>0</v>
      </c>
      <c r="L36" s="42">
        <f t="shared" si="32"/>
        <v>0</v>
      </c>
      <c r="M36" s="77">
        <f t="shared" si="33"/>
        <v>0</v>
      </c>
      <c r="N36" s="42">
        <f t="shared" si="34"/>
        <v>0</v>
      </c>
      <c r="O36" s="77">
        <f t="shared" si="35"/>
        <v>0</v>
      </c>
    </row>
    <row r="37" spans="2:15">
      <c r="B37" s="29" t="s">
        <v>251</v>
      </c>
      <c r="C37" s="31"/>
      <c r="D37" s="54"/>
      <c r="E37" s="54"/>
      <c r="F37" s="54"/>
      <c r="G37" s="54"/>
      <c r="H37" s="54"/>
      <c r="J37" s="42"/>
      <c r="K37" s="70"/>
      <c r="L37" s="42"/>
      <c r="M37" s="70"/>
      <c r="N37" s="42"/>
      <c r="O37" s="70"/>
    </row>
    <row r="38" spans="2:15">
      <c r="B38" s="90" t="s">
        <v>205</v>
      </c>
      <c r="C38" s="36"/>
      <c r="D38" s="63">
        <v>3.9</v>
      </c>
      <c r="E38" s="64">
        <v>6.3</v>
      </c>
      <c r="F38" s="65">
        <v>8</v>
      </c>
      <c r="G38" s="63">
        <v>1.8</v>
      </c>
      <c r="H38" s="65">
        <v>7.1</v>
      </c>
      <c r="J38" s="66">
        <f>IF(D38+E38=0,0,D38-E38)</f>
        <v>-2.4</v>
      </c>
      <c r="K38" s="71">
        <f>IFERROR(D38/E38-1,0)</f>
        <v>-0.38095238095238093</v>
      </c>
      <c r="L38" s="66">
        <f>IF(D38+F38=0,0,D38-F38)</f>
        <v>-4.0999999999999996</v>
      </c>
      <c r="M38" s="71">
        <f>IFERROR(D38/F38-1,0)</f>
        <v>-0.51249999999999996</v>
      </c>
      <c r="N38" s="66">
        <f>IF(G38+H38=0,0,G38-H38)</f>
        <v>-5.3</v>
      </c>
      <c r="O38" s="71">
        <f>IFERROR(G38/H38-1,0)</f>
        <v>-0.74647887323943662</v>
      </c>
    </row>
    <row r="39" spans="2:15">
      <c r="B39" s="87" t="s">
        <v>49</v>
      </c>
      <c r="D39" s="54"/>
      <c r="E39" s="54"/>
      <c r="F39" s="54"/>
      <c r="G39" s="54"/>
      <c r="H39" s="54"/>
      <c r="J39" s="42"/>
      <c r="K39" s="77"/>
      <c r="L39" s="42"/>
      <c r="M39" s="77"/>
      <c r="N39" s="42"/>
      <c r="O39" s="77"/>
    </row>
    <row r="40" spans="2:15">
      <c r="B40" s="36" t="s">
        <v>200</v>
      </c>
      <c r="C40" s="36"/>
      <c r="D40" s="55">
        <v>9.6999999999999993</v>
      </c>
      <c r="E40" s="56">
        <v>1.5</v>
      </c>
      <c r="F40" s="57">
        <v>8.4</v>
      </c>
      <c r="G40" s="55">
        <v>4.5</v>
      </c>
      <c r="H40" s="57">
        <v>2</v>
      </c>
      <c r="J40" s="46">
        <f t="shared" ref="J40:J59" si="40">IF(D40+E40=0,0,D40-E40)</f>
        <v>8.1999999999999993</v>
      </c>
      <c r="K40" s="70">
        <f t="shared" ref="K40:K59" si="41">IFERROR(D40/E40-1,0)</f>
        <v>5.4666666666666659</v>
      </c>
      <c r="L40" s="46">
        <f t="shared" ref="L40:L59" si="42">IF(D40+F40=0,0,D40-F40)</f>
        <v>1.2999999999999989</v>
      </c>
      <c r="M40" s="70">
        <f t="shared" ref="M40:M59" si="43">IFERROR(D40/F40-1,0)</f>
        <v>0.15476190476190466</v>
      </c>
      <c r="N40" s="46">
        <f t="shared" ref="N40:N59" si="44">IF(G40+H40=0,0,G40-H40)</f>
        <v>2.5</v>
      </c>
      <c r="O40" s="70">
        <f t="shared" ref="O40:O59" si="45">IFERROR(G40/H40-1,0)</f>
        <v>1.25</v>
      </c>
    </row>
    <row r="41" spans="2:15">
      <c r="B41" s="36" t="s">
        <v>71</v>
      </c>
      <c r="C41" s="36"/>
      <c r="D41" s="41">
        <v>9.9</v>
      </c>
      <c r="E41" s="58">
        <v>7.4</v>
      </c>
      <c r="F41" s="59">
        <v>0.4</v>
      </c>
      <c r="G41" s="41">
        <v>2.9</v>
      </c>
      <c r="H41" s="59">
        <v>5.3</v>
      </c>
      <c r="I41" s="39"/>
      <c r="J41" s="46">
        <f t="shared" si="40"/>
        <v>2.5</v>
      </c>
      <c r="K41" s="70">
        <f t="shared" si="41"/>
        <v>0.33783783783783772</v>
      </c>
      <c r="L41" s="46">
        <f t="shared" si="42"/>
        <v>9.5</v>
      </c>
      <c r="M41" s="70">
        <f t="shared" si="43"/>
        <v>23.75</v>
      </c>
      <c r="N41" s="46">
        <f t="shared" si="44"/>
        <v>-2.4</v>
      </c>
      <c r="O41" s="70">
        <f t="shared" si="45"/>
        <v>-0.45283018867924529</v>
      </c>
    </row>
    <row r="42" spans="2:15">
      <c r="B42" s="36" t="s">
        <v>72</v>
      </c>
      <c r="C42" s="36"/>
      <c r="D42" s="41">
        <v>0.9</v>
      </c>
      <c r="E42" s="58">
        <v>0.1</v>
      </c>
      <c r="F42" s="59">
        <v>5.7</v>
      </c>
      <c r="G42" s="41">
        <v>7.2</v>
      </c>
      <c r="H42" s="59">
        <v>8.8000000000000007</v>
      </c>
      <c r="I42" s="39"/>
      <c r="J42" s="46">
        <f t="shared" si="40"/>
        <v>0.8</v>
      </c>
      <c r="K42" s="70">
        <f t="shared" si="41"/>
        <v>8</v>
      </c>
      <c r="L42" s="46">
        <f t="shared" si="42"/>
        <v>-4.8</v>
      </c>
      <c r="M42" s="70">
        <f t="shared" si="43"/>
        <v>-0.84210526315789469</v>
      </c>
      <c r="N42" s="46">
        <f t="shared" si="44"/>
        <v>-1.6000000000000005</v>
      </c>
      <c r="O42" s="70">
        <f t="shared" si="45"/>
        <v>-0.18181818181818188</v>
      </c>
    </row>
    <row r="43" spans="2:15">
      <c r="B43" s="36" t="s">
        <v>73</v>
      </c>
      <c r="C43" s="36"/>
      <c r="D43" s="41">
        <v>4.8</v>
      </c>
      <c r="E43" s="58">
        <v>0.8</v>
      </c>
      <c r="F43" s="59">
        <v>9</v>
      </c>
      <c r="G43" s="41">
        <v>1.2</v>
      </c>
      <c r="H43" s="59">
        <v>1.7</v>
      </c>
      <c r="I43" s="39"/>
      <c r="J43" s="46">
        <f t="shared" si="40"/>
        <v>4</v>
      </c>
      <c r="K43" s="70">
        <f t="shared" si="41"/>
        <v>4.9999999999999991</v>
      </c>
      <c r="L43" s="46">
        <f t="shared" si="42"/>
        <v>-4.2</v>
      </c>
      <c r="M43" s="70">
        <f t="shared" si="43"/>
        <v>-0.46666666666666667</v>
      </c>
      <c r="N43" s="46">
        <f t="shared" si="44"/>
        <v>-0.5</v>
      </c>
      <c r="O43" s="70">
        <f t="shared" si="45"/>
        <v>-0.29411764705882348</v>
      </c>
    </row>
    <row r="44" spans="2:15">
      <c r="B44" s="36" t="s">
        <v>50</v>
      </c>
      <c r="C44" s="36"/>
      <c r="D44" s="41">
        <v>4.5</v>
      </c>
      <c r="E44" s="58">
        <v>9.3000000000000007</v>
      </c>
      <c r="F44" s="59">
        <v>2.4</v>
      </c>
      <c r="G44" s="41">
        <v>0.4</v>
      </c>
      <c r="H44" s="59">
        <v>0</v>
      </c>
      <c r="J44" s="46">
        <f t="shared" si="40"/>
        <v>-4.8000000000000007</v>
      </c>
      <c r="K44" s="70">
        <f t="shared" si="41"/>
        <v>-0.5161290322580645</v>
      </c>
      <c r="L44" s="46">
        <f t="shared" si="42"/>
        <v>2.1</v>
      </c>
      <c r="M44" s="70">
        <f t="shared" si="43"/>
        <v>0.875</v>
      </c>
      <c r="N44" s="46">
        <f t="shared" si="44"/>
        <v>0.4</v>
      </c>
      <c r="O44" s="70">
        <f t="shared" si="45"/>
        <v>0</v>
      </c>
    </row>
    <row r="45" spans="2:15">
      <c r="B45" s="36" t="s">
        <v>51</v>
      </c>
      <c r="C45" s="36"/>
      <c r="D45" s="41">
        <v>6.8</v>
      </c>
      <c r="E45" s="58">
        <v>8.4</v>
      </c>
      <c r="F45" s="59">
        <v>3.8</v>
      </c>
      <c r="G45" s="41">
        <v>2.2000000000000002</v>
      </c>
      <c r="H45" s="59">
        <v>9.9</v>
      </c>
      <c r="J45" s="46">
        <f t="shared" si="40"/>
        <v>-1.6000000000000005</v>
      </c>
      <c r="K45" s="70">
        <f t="shared" si="41"/>
        <v>-0.19047619047619058</v>
      </c>
      <c r="L45" s="46">
        <f t="shared" si="42"/>
        <v>3</v>
      </c>
      <c r="M45" s="70">
        <f t="shared" si="43"/>
        <v>0.78947368421052633</v>
      </c>
      <c r="N45" s="46">
        <f t="shared" si="44"/>
        <v>-7.7</v>
      </c>
      <c r="O45" s="70">
        <f t="shared" si="45"/>
        <v>-0.77777777777777779</v>
      </c>
    </row>
    <row r="46" spans="2:15">
      <c r="B46" s="36" t="s">
        <v>201</v>
      </c>
      <c r="C46" s="36"/>
      <c r="D46" s="41">
        <v>8.1999999999999993</v>
      </c>
      <c r="E46" s="58">
        <v>9.4</v>
      </c>
      <c r="F46" s="59">
        <v>1</v>
      </c>
      <c r="G46" s="41">
        <v>4.0999999999999996</v>
      </c>
      <c r="H46" s="59">
        <v>9.6999999999999993</v>
      </c>
      <c r="I46" s="39"/>
      <c r="J46" s="46">
        <f t="shared" si="40"/>
        <v>-1.2000000000000011</v>
      </c>
      <c r="K46" s="70">
        <f t="shared" si="41"/>
        <v>-0.12765957446808518</v>
      </c>
      <c r="L46" s="46">
        <f t="shared" si="42"/>
        <v>7.1999999999999993</v>
      </c>
      <c r="M46" s="70">
        <f t="shared" si="43"/>
        <v>7.1999999999999993</v>
      </c>
      <c r="N46" s="46">
        <f t="shared" si="44"/>
        <v>-5.6</v>
      </c>
      <c r="O46" s="70">
        <f t="shared" si="45"/>
        <v>-0.57731958762886593</v>
      </c>
    </row>
    <row r="47" spans="2:15">
      <c r="B47" s="36" t="s">
        <v>52</v>
      </c>
      <c r="C47" s="36"/>
      <c r="D47" s="41">
        <v>0.3</v>
      </c>
      <c r="E47" s="58">
        <v>9</v>
      </c>
      <c r="F47" s="59">
        <v>4.5</v>
      </c>
      <c r="G47" s="41">
        <v>2.6</v>
      </c>
      <c r="H47" s="59">
        <v>0.3</v>
      </c>
      <c r="I47" s="39"/>
      <c r="J47" s="46">
        <f t="shared" si="40"/>
        <v>-8.6999999999999993</v>
      </c>
      <c r="K47" s="70">
        <f t="shared" si="41"/>
        <v>-0.96666666666666667</v>
      </c>
      <c r="L47" s="46">
        <f t="shared" si="42"/>
        <v>-4.2</v>
      </c>
      <c r="M47" s="70">
        <f t="shared" si="43"/>
        <v>-0.93333333333333335</v>
      </c>
      <c r="N47" s="46">
        <f t="shared" si="44"/>
        <v>2.3000000000000003</v>
      </c>
      <c r="O47" s="70">
        <f t="shared" si="45"/>
        <v>7.6666666666666679</v>
      </c>
    </row>
    <row r="48" spans="2:15">
      <c r="B48" s="36" t="s">
        <v>53</v>
      </c>
      <c r="C48" s="36"/>
      <c r="D48" s="41">
        <v>7.2</v>
      </c>
      <c r="E48" s="58">
        <v>6.8</v>
      </c>
      <c r="F48" s="59">
        <v>4.3</v>
      </c>
      <c r="G48" s="41">
        <v>7.5</v>
      </c>
      <c r="H48" s="59">
        <v>0.7</v>
      </c>
      <c r="I48" s="39"/>
      <c r="J48" s="46">
        <f t="shared" si="40"/>
        <v>0.40000000000000036</v>
      </c>
      <c r="K48" s="70">
        <f t="shared" si="41"/>
        <v>5.8823529411764719E-2</v>
      </c>
      <c r="L48" s="46">
        <f t="shared" si="42"/>
        <v>2.9000000000000004</v>
      </c>
      <c r="M48" s="70">
        <f t="shared" si="43"/>
        <v>0.67441860465116288</v>
      </c>
      <c r="N48" s="46">
        <f t="shared" si="44"/>
        <v>6.8</v>
      </c>
      <c r="O48" s="70">
        <f t="shared" si="45"/>
        <v>9.7142857142857153</v>
      </c>
    </row>
    <row r="49" spans="2:15">
      <c r="B49" s="36" t="s">
        <v>59</v>
      </c>
      <c r="C49" s="36"/>
      <c r="D49" s="41">
        <v>2.5</v>
      </c>
      <c r="E49" s="58">
        <v>3.9</v>
      </c>
      <c r="F49" s="59">
        <v>1.6</v>
      </c>
      <c r="G49" s="41">
        <v>6.7</v>
      </c>
      <c r="H49" s="59">
        <v>7.8</v>
      </c>
      <c r="I49" s="39"/>
      <c r="J49" s="46">
        <f t="shared" si="40"/>
        <v>-1.4</v>
      </c>
      <c r="K49" s="70">
        <f t="shared" si="41"/>
        <v>-0.35897435897435892</v>
      </c>
      <c r="L49" s="46">
        <f t="shared" si="42"/>
        <v>0.89999999999999991</v>
      </c>
      <c r="M49" s="70">
        <f t="shared" si="43"/>
        <v>0.5625</v>
      </c>
      <c r="N49" s="46">
        <f t="shared" si="44"/>
        <v>-1.0999999999999996</v>
      </c>
      <c r="O49" s="70">
        <f t="shared" si="45"/>
        <v>-0.14102564102564097</v>
      </c>
    </row>
    <row r="50" spans="2:15">
      <c r="B50" s="36" t="s">
        <v>196</v>
      </c>
      <c r="C50" s="36"/>
      <c r="D50" s="41">
        <v>1</v>
      </c>
      <c r="E50" s="58">
        <v>2.2000000000000002</v>
      </c>
      <c r="F50" s="59">
        <v>7.6</v>
      </c>
      <c r="G50" s="41">
        <v>2.8</v>
      </c>
      <c r="H50" s="59">
        <v>6</v>
      </c>
      <c r="I50" s="39"/>
      <c r="J50" s="46">
        <f t="shared" si="40"/>
        <v>-1.2000000000000002</v>
      </c>
      <c r="K50" s="70">
        <f t="shared" si="41"/>
        <v>-0.54545454545454541</v>
      </c>
      <c r="L50" s="46">
        <f t="shared" si="42"/>
        <v>-6.6</v>
      </c>
      <c r="M50" s="70">
        <f t="shared" si="43"/>
        <v>-0.86842105263157898</v>
      </c>
      <c r="N50" s="46">
        <f t="shared" si="44"/>
        <v>-3.2</v>
      </c>
      <c r="O50" s="70">
        <f t="shared" si="45"/>
        <v>-0.53333333333333344</v>
      </c>
    </row>
    <row r="51" spans="2:15">
      <c r="B51" s="36" t="s">
        <v>195</v>
      </c>
      <c r="C51" s="36"/>
      <c r="D51" s="41">
        <v>2.1</v>
      </c>
      <c r="E51" s="58">
        <v>10</v>
      </c>
      <c r="F51" s="59">
        <v>0.8</v>
      </c>
      <c r="G51" s="41">
        <v>6.4</v>
      </c>
      <c r="H51" s="59">
        <v>3.3</v>
      </c>
      <c r="I51" s="39"/>
      <c r="J51" s="46">
        <f t="shared" si="40"/>
        <v>-7.9</v>
      </c>
      <c r="K51" s="70">
        <f t="shared" si="41"/>
        <v>-0.79</v>
      </c>
      <c r="L51" s="46">
        <f t="shared" si="42"/>
        <v>1.3</v>
      </c>
      <c r="M51" s="70">
        <f t="shared" si="43"/>
        <v>1.625</v>
      </c>
      <c r="N51" s="46">
        <f t="shared" si="44"/>
        <v>3.1000000000000005</v>
      </c>
      <c r="O51" s="70">
        <f t="shared" si="45"/>
        <v>0.93939393939393967</v>
      </c>
    </row>
    <row r="52" spans="2:15">
      <c r="B52" s="36" t="s">
        <v>197</v>
      </c>
      <c r="C52" s="36"/>
      <c r="D52" s="41">
        <v>6.8</v>
      </c>
      <c r="E52" s="58">
        <v>5.0999999999999996</v>
      </c>
      <c r="F52" s="59">
        <v>6.5</v>
      </c>
      <c r="G52" s="41">
        <v>4.7</v>
      </c>
      <c r="H52" s="59">
        <v>3.4</v>
      </c>
      <c r="I52" s="39"/>
      <c r="J52" s="46">
        <f t="shared" si="40"/>
        <v>1.7000000000000002</v>
      </c>
      <c r="K52" s="70">
        <f t="shared" si="41"/>
        <v>0.33333333333333348</v>
      </c>
      <c r="L52" s="46">
        <f t="shared" si="42"/>
        <v>0.29999999999999982</v>
      </c>
      <c r="M52" s="70">
        <f t="shared" si="43"/>
        <v>4.6153846153846212E-2</v>
      </c>
      <c r="N52" s="46">
        <f t="shared" si="44"/>
        <v>1.3000000000000003</v>
      </c>
      <c r="O52" s="70">
        <f t="shared" si="45"/>
        <v>0.38235294117647078</v>
      </c>
    </row>
    <row r="53" spans="2:15">
      <c r="B53" s="36" t="s">
        <v>199</v>
      </c>
      <c r="C53" s="36"/>
      <c r="D53" s="41">
        <v>0.8</v>
      </c>
      <c r="E53" s="58">
        <v>9.1</v>
      </c>
      <c r="F53" s="59">
        <v>3.6</v>
      </c>
      <c r="G53" s="41">
        <v>9</v>
      </c>
      <c r="H53" s="59">
        <v>7.5</v>
      </c>
      <c r="I53" s="39"/>
      <c r="J53" s="46">
        <f t="shared" si="40"/>
        <v>-8.2999999999999989</v>
      </c>
      <c r="K53" s="70">
        <f t="shared" si="41"/>
        <v>-0.91208791208791207</v>
      </c>
      <c r="L53" s="46">
        <f t="shared" si="42"/>
        <v>-2.8</v>
      </c>
      <c r="M53" s="70">
        <f t="shared" si="43"/>
        <v>-0.77777777777777779</v>
      </c>
      <c r="N53" s="46">
        <f t="shared" si="44"/>
        <v>1.5</v>
      </c>
      <c r="O53" s="70">
        <f t="shared" si="45"/>
        <v>0.19999999999999996</v>
      </c>
    </row>
    <row r="54" spans="2:15">
      <c r="B54" s="36" t="s">
        <v>198</v>
      </c>
      <c r="C54" s="36"/>
      <c r="D54" s="41">
        <v>1.3</v>
      </c>
      <c r="E54" s="58">
        <v>8.3000000000000007</v>
      </c>
      <c r="F54" s="59">
        <v>6.6</v>
      </c>
      <c r="G54" s="41">
        <v>8.1</v>
      </c>
      <c r="H54" s="59">
        <v>7</v>
      </c>
      <c r="I54" s="39"/>
      <c r="J54" s="46">
        <f t="shared" si="40"/>
        <v>-7.0000000000000009</v>
      </c>
      <c r="K54" s="70">
        <f t="shared" si="41"/>
        <v>-0.84337349397590367</v>
      </c>
      <c r="L54" s="46">
        <f t="shared" si="42"/>
        <v>-5.3</v>
      </c>
      <c r="M54" s="70">
        <f t="shared" si="43"/>
        <v>-0.80303030303030298</v>
      </c>
      <c r="N54" s="46">
        <f t="shared" si="44"/>
        <v>1.0999999999999996</v>
      </c>
      <c r="O54" s="70">
        <f t="shared" si="45"/>
        <v>0.15714285714285703</v>
      </c>
    </row>
    <row r="55" spans="2:15">
      <c r="B55" s="36" t="s">
        <v>54</v>
      </c>
      <c r="C55" s="36"/>
      <c r="D55" s="41">
        <v>2.1</v>
      </c>
      <c r="E55" s="58">
        <v>2.5</v>
      </c>
      <c r="F55" s="59">
        <v>4</v>
      </c>
      <c r="G55" s="41">
        <v>4.3</v>
      </c>
      <c r="H55" s="59">
        <v>2.8</v>
      </c>
      <c r="J55" s="46">
        <f t="shared" si="40"/>
        <v>-0.39999999999999991</v>
      </c>
      <c r="K55" s="70">
        <f t="shared" si="41"/>
        <v>-0.15999999999999992</v>
      </c>
      <c r="L55" s="46">
        <f t="shared" si="42"/>
        <v>-1.9</v>
      </c>
      <c r="M55" s="70">
        <f t="shared" si="43"/>
        <v>-0.47499999999999998</v>
      </c>
      <c r="N55" s="46">
        <f t="shared" si="44"/>
        <v>1.5</v>
      </c>
      <c r="O55" s="70">
        <f t="shared" si="45"/>
        <v>0.53571428571428581</v>
      </c>
    </row>
    <row r="56" spans="2:15">
      <c r="B56" s="38" t="s">
        <v>35</v>
      </c>
      <c r="C56" s="38"/>
      <c r="D56" s="41">
        <v>2.5</v>
      </c>
      <c r="E56" s="58">
        <v>5.7</v>
      </c>
      <c r="F56" s="59">
        <v>9.9</v>
      </c>
      <c r="G56" s="41">
        <v>2.2000000000000002</v>
      </c>
      <c r="H56" s="59">
        <v>4.4000000000000004</v>
      </c>
      <c r="J56" s="46">
        <f t="shared" si="40"/>
        <v>-3.2</v>
      </c>
      <c r="K56" s="70">
        <f t="shared" si="41"/>
        <v>-0.56140350877192979</v>
      </c>
      <c r="L56" s="46">
        <f t="shared" si="42"/>
        <v>-7.4</v>
      </c>
      <c r="M56" s="70">
        <f t="shared" si="43"/>
        <v>-0.7474747474747474</v>
      </c>
      <c r="N56" s="46">
        <f t="shared" si="44"/>
        <v>-2.2000000000000002</v>
      </c>
      <c r="O56" s="70">
        <f t="shared" si="45"/>
        <v>-0.5</v>
      </c>
    </row>
    <row r="57" spans="2:15">
      <c r="B57" s="38" t="s">
        <v>36</v>
      </c>
      <c r="C57" s="38"/>
      <c r="D57" s="41">
        <v>4.9000000000000004</v>
      </c>
      <c r="E57" s="58">
        <v>6.5</v>
      </c>
      <c r="F57" s="59">
        <v>2.1</v>
      </c>
      <c r="G57" s="41">
        <v>2.6</v>
      </c>
      <c r="H57" s="59">
        <v>3.2</v>
      </c>
      <c r="J57" s="46">
        <f t="shared" si="40"/>
        <v>-1.5999999999999996</v>
      </c>
      <c r="K57" s="70">
        <f t="shared" si="41"/>
        <v>-0.24615384615384606</v>
      </c>
      <c r="L57" s="46">
        <f t="shared" si="42"/>
        <v>2.8000000000000003</v>
      </c>
      <c r="M57" s="70">
        <f t="shared" si="43"/>
        <v>1.3333333333333335</v>
      </c>
      <c r="N57" s="46">
        <f t="shared" si="44"/>
        <v>-0.60000000000000009</v>
      </c>
      <c r="O57" s="70">
        <f t="shared" si="45"/>
        <v>-0.1875</v>
      </c>
    </row>
    <row r="58" spans="2:15">
      <c r="B58" s="38" t="s">
        <v>0</v>
      </c>
      <c r="C58" s="38"/>
      <c r="D58" s="41">
        <v>0.1</v>
      </c>
      <c r="E58" s="58">
        <v>6.7</v>
      </c>
      <c r="F58" s="59">
        <v>0.1</v>
      </c>
      <c r="G58" s="41">
        <v>8.8000000000000007</v>
      </c>
      <c r="H58" s="59">
        <v>3.5</v>
      </c>
      <c r="I58" s="39"/>
      <c r="J58" s="46">
        <f t="shared" si="40"/>
        <v>-6.6000000000000005</v>
      </c>
      <c r="K58" s="70">
        <f t="shared" si="41"/>
        <v>-0.9850746268656716</v>
      </c>
      <c r="L58" s="46">
        <f t="shared" si="42"/>
        <v>0</v>
      </c>
      <c r="M58" s="70">
        <f t="shared" si="43"/>
        <v>0</v>
      </c>
      <c r="N58" s="46">
        <f t="shared" si="44"/>
        <v>5.3000000000000007</v>
      </c>
      <c r="O58" s="70">
        <f t="shared" si="45"/>
        <v>1.5142857142857147</v>
      </c>
    </row>
    <row r="59" spans="2:15">
      <c r="B59" s="91" t="s">
        <v>202</v>
      </c>
      <c r="C59" s="38"/>
      <c r="D59" s="60">
        <v>7.7</v>
      </c>
      <c r="E59" s="61">
        <v>5.0999999999999996</v>
      </c>
      <c r="F59" s="62">
        <v>5</v>
      </c>
      <c r="G59" s="60">
        <v>6.1</v>
      </c>
      <c r="H59" s="62">
        <v>7.4</v>
      </c>
      <c r="J59" s="66">
        <f t="shared" si="40"/>
        <v>2.6000000000000005</v>
      </c>
      <c r="K59" s="71">
        <f t="shared" si="41"/>
        <v>0.50980392156862764</v>
      </c>
      <c r="L59" s="66">
        <f t="shared" si="42"/>
        <v>2.7</v>
      </c>
      <c r="M59" s="71">
        <f t="shared" si="43"/>
        <v>0.54</v>
      </c>
      <c r="N59" s="66">
        <f t="shared" si="44"/>
        <v>-1.3000000000000007</v>
      </c>
      <c r="O59" s="71">
        <f t="shared" si="45"/>
        <v>-0.17567567567567577</v>
      </c>
    </row>
    <row r="60" spans="2:15">
      <c r="B60" s="31" t="s">
        <v>252</v>
      </c>
      <c r="D60" s="42">
        <f>SUM(D40:D59,D38)</f>
        <v>88</v>
      </c>
      <c r="E60" s="42">
        <f t="shared" ref="E60:H60" si="46">SUM(E40:E59,E38)</f>
        <v>124.09999999999998</v>
      </c>
      <c r="F60" s="42">
        <f t="shared" si="46"/>
        <v>95.3</v>
      </c>
      <c r="G60" s="42">
        <f t="shared" si="46"/>
        <v>96.09999999999998</v>
      </c>
      <c r="H60" s="42">
        <f t="shared" si="46"/>
        <v>101.80000000000001</v>
      </c>
      <c r="I60" s="34"/>
      <c r="J60" s="46">
        <f t="shared" ref="J60" si="47">IF(D60+E60=0,0,D60-E60)</f>
        <v>-36.09999999999998</v>
      </c>
      <c r="K60" s="70">
        <f t="shared" ref="K60" si="48">IFERROR(D60/E60-1,0)</f>
        <v>-0.29089443996776787</v>
      </c>
      <c r="L60" s="46">
        <f t="shared" ref="L60" si="49">IF(D60+F60=0,0,D60-F60)</f>
        <v>-7.2999999999999972</v>
      </c>
      <c r="M60" s="70">
        <f t="shared" ref="M60" si="50">IFERROR(D60/F60-1,0)</f>
        <v>-7.660020986358862E-2</v>
      </c>
      <c r="N60" s="46">
        <f t="shared" ref="N60" si="51">IF(G60+H60=0,0,G60-H60)</f>
        <v>-5.7000000000000313</v>
      </c>
      <c r="O60" s="70">
        <f t="shared" ref="O60" si="52">IFERROR(G60/H60-1,0)</f>
        <v>-5.5992141453831357E-2</v>
      </c>
    </row>
    <row r="61" spans="2:15">
      <c r="B61" s="38"/>
      <c r="C61" s="38"/>
      <c r="D61" s="54"/>
      <c r="E61" s="54"/>
      <c r="G61" s="54"/>
      <c r="H61" s="54"/>
      <c r="K61" s="78"/>
      <c r="M61" s="78"/>
      <c r="O61" s="78"/>
    </row>
    <row r="62" spans="2:15">
      <c r="B62" s="38"/>
      <c r="C62" s="38"/>
      <c r="D62" s="54"/>
      <c r="E62" s="54"/>
      <c r="F62" s="54"/>
      <c r="G62" s="54"/>
      <c r="H62" s="54"/>
      <c r="K62" s="78"/>
      <c r="M62" s="78"/>
      <c r="O62" s="78"/>
    </row>
    <row r="63" spans="2:15">
      <c r="C63" s="38"/>
      <c r="D63" s="54"/>
      <c r="E63" s="54"/>
      <c r="F63" s="54"/>
      <c r="G63" s="54"/>
      <c r="H63" s="54"/>
      <c r="K63" s="78"/>
      <c r="M63" s="78"/>
      <c r="O63" s="78"/>
    </row>
    <row r="64" spans="2:15">
      <c r="D64" s="54"/>
      <c r="E64" s="54"/>
      <c r="F64" s="54"/>
      <c r="G64" s="54"/>
      <c r="H64" s="54"/>
    </row>
    <row r="65" spans="4:8">
      <c r="D65" s="54"/>
      <c r="E65" s="54"/>
      <c r="F65" s="54"/>
      <c r="G65" s="54"/>
      <c r="H65" s="54"/>
    </row>
  </sheetData>
  <sheetProtection algorithmName="SHA-512" hashValue="QXLWMZxNl7koIgy3p0SrmxYnoIdPHIT1pic0nUTFKHWUhNlrewnr81BKcJaXT4X7xSVAmm/L1x93fiLdXWa5/w==" saltValue="+n2RIjfWIAugbBe0GWww1A==" spinCount="100000" sheet="1" objects="1" scenarios="1" selectLockedCells="1" selectUnlockedCells="1"/>
  <printOptions horizontalCentered="1"/>
  <pageMargins left="0.5" right="0.5" top="0.75" bottom="0.5" header="0.5" footer="0.5"/>
  <pageSetup scale="90" fitToHeight="2" orientation="landscape" horizontalDpi="4294967292" verticalDpi="4294967292" r:id="rId1"/>
  <headerFooter scaleWithDoc="0" alignWithMargins="0">
    <oddFooter>&amp;LSupplemental Activity p.&amp;P of &amp;N&amp;RUpdated &amp;D</oddFooter>
  </headerFooter>
  <rowBreaks count="1" manualBreakCount="1">
    <brk id="36" min="1" max="14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67F18-F56E-4D93-AEFA-0F488D94A963}">
  <sheetPr>
    <tabColor theme="3" tint="0.79998168889431442"/>
  </sheetPr>
  <dimension ref="A1:AS153"/>
  <sheetViews>
    <sheetView showGridLines="0" showRowColHeaders="0" showZeros="0" zoomScaleNormal="100" zoomScaleSheetLayoutView="85" workbookViewId="0">
      <pane ySplit="3" topLeftCell="A4" activePane="bottomLeft" state="frozen"/>
      <selection activeCell="B17" sqref="B17"/>
      <selection pane="bottomLeft" activeCell="D30" sqref="A1:XFD1048576"/>
    </sheetView>
  </sheetViews>
  <sheetFormatPr defaultColWidth="12.375" defaultRowHeight="12.6"/>
  <cols>
    <col min="1" max="1" width="5.625" style="29" customWidth="1"/>
    <col min="2" max="2" width="42.125" style="29" bestFit="1" customWidth="1"/>
    <col min="3" max="3" width="1.25" style="29" customWidth="1"/>
    <col min="4" max="5" width="10" style="46" customWidth="1"/>
    <col min="6" max="6" width="10" style="42" customWidth="1"/>
    <col min="7" max="8" width="10" style="46" customWidth="1"/>
    <col min="9" max="9" width="2.5" style="34" customWidth="1"/>
    <col min="10" max="10" width="10" style="42" customWidth="1"/>
    <col min="11" max="11" width="10" style="79" customWidth="1"/>
    <col min="12" max="12" width="10" style="42" customWidth="1"/>
    <col min="13" max="13" width="10" style="79" customWidth="1"/>
    <col min="14" max="14" width="10" style="42" customWidth="1"/>
    <col min="15" max="15" width="10" style="79" customWidth="1"/>
    <col min="16" max="16384" width="12.375" style="29"/>
  </cols>
  <sheetData>
    <row r="1" spans="1:45" s="15" customFormat="1" ht="4.2" customHeight="1">
      <c r="A1" s="1"/>
      <c r="B1" s="2"/>
      <c r="C1" s="3"/>
      <c r="D1" s="43"/>
      <c r="E1" s="44"/>
      <c r="F1" s="44"/>
      <c r="G1" s="44"/>
      <c r="H1" s="44"/>
      <c r="I1" s="20"/>
      <c r="J1" s="43"/>
      <c r="K1" s="68"/>
      <c r="L1" s="43"/>
      <c r="M1" s="68"/>
      <c r="N1" s="43"/>
      <c r="O1" s="68"/>
      <c r="U1" s="16"/>
      <c r="AG1" s="16"/>
      <c r="AS1" s="16"/>
    </row>
    <row r="2" spans="1:45" s="17" customFormat="1">
      <c r="A2" s="110" t="s">
        <v>233</v>
      </c>
      <c r="B2" s="4"/>
      <c r="C2" s="7"/>
      <c r="D2" s="45"/>
      <c r="E2" s="45"/>
      <c r="F2" s="45"/>
      <c r="G2" s="45"/>
      <c r="H2" s="45"/>
      <c r="I2" s="22"/>
      <c r="J2" s="45"/>
      <c r="K2" s="69"/>
      <c r="L2" s="45"/>
      <c r="M2" s="69"/>
      <c r="N2" s="45"/>
      <c r="O2" s="69"/>
    </row>
    <row r="3" spans="1:45" ht="21">
      <c r="A3" s="27"/>
      <c r="B3" s="124" t="s">
        <v>269</v>
      </c>
      <c r="C3" s="28"/>
      <c r="D3" s="136" t="s">
        <v>258</v>
      </c>
      <c r="E3" s="136" t="s">
        <v>259</v>
      </c>
      <c r="F3" s="136" t="s">
        <v>186</v>
      </c>
      <c r="G3" s="136" t="s">
        <v>263</v>
      </c>
      <c r="H3" s="136" t="s">
        <v>187</v>
      </c>
      <c r="I3" s="137"/>
      <c r="J3" s="136" t="s">
        <v>265</v>
      </c>
      <c r="K3" s="138" t="s">
        <v>260</v>
      </c>
      <c r="L3" s="136" t="s">
        <v>264</v>
      </c>
      <c r="M3" s="138" t="s">
        <v>261</v>
      </c>
      <c r="N3" s="136" t="s">
        <v>263</v>
      </c>
      <c r="O3" s="138" t="s">
        <v>262</v>
      </c>
    </row>
    <row r="4" spans="1:45" ht="6" customHeight="1">
      <c r="B4" s="30"/>
      <c r="J4" s="46"/>
      <c r="L4" s="46"/>
      <c r="N4" s="46"/>
    </row>
    <row r="5" spans="1:45">
      <c r="B5" s="29" t="s">
        <v>48</v>
      </c>
      <c r="C5" s="31"/>
    </row>
    <row r="6" spans="1:45">
      <c r="B6" s="87" t="s">
        <v>125</v>
      </c>
      <c r="C6" s="87"/>
      <c r="D6" s="55">
        <v>9.5</v>
      </c>
      <c r="E6" s="56">
        <v>13.5</v>
      </c>
      <c r="F6" s="57">
        <v>17</v>
      </c>
      <c r="G6" s="55">
        <v>17</v>
      </c>
      <c r="H6" s="57">
        <v>14.6</v>
      </c>
      <c r="J6" s="46">
        <f t="shared" ref="J6:J53" si="0">IF(D6+E6=0,0,D6-E6)</f>
        <v>-4</v>
      </c>
      <c r="K6" s="70">
        <f t="shared" ref="K6:K53" si="1">IFERROR(D6/E6-1,0)</f>
        <v>-0.29629629629629628</v>
      </c>
      <c r="L6" s="46">
        <f t="shared" ref="L6:L53" si="2">IF(D6+F6=0,0,D6-F6)</f>
        <v>-7.5</v>
      </c>
      <c r="M6" s="70">
        <f t="shared" ref="M6:M53" si="3">IFERROR(D6/F6-1,0)</f>
        <v>-0.44117647058823528</v>
      </c>
      <c r="N6" s="46">
        <f t="shared" ref="N6:N53" si="4">IF(G6+H6=0,0,G6-H6)</f>
        <v>2.4000000000000004</v>
      </c>
      <c r="O6" s="70">
        <f t="shared" ref="O6:O53" si="5">IFERROR(G6/H6-1,0)</f>
        <v>0.16438356164383561</v>
      </c>
    </row>
    <row r="7" spans="1:45">
      <c r="B7" s="90" t="str">
        <f>Income!B13</f>
        <v>Depreciation and amortization</v>
      </c>
      <c r="C7" s="36"/>
      <c r="D7" s="60">
        <v>0.5</v>
      </c>
      <c r="E7" s="61">
        <v>0.6</v>
      </c>
      <c r="F7" s="62">
        <v>6.6</v>
      </c>
      <c r="G7" s="60">
        <v>6</v>
      </c>
      <c r="H7" s="62">
        <v>6</v>
      </c>
      <c r="J7" s="66">
        <f t="shared" si="0"/>
        <v>-9.9999999999999978E-2</v>
      </c>
      <c r="K7" s="71">
        <f t="shared" si="1"/>
        <v>-0.16666666666666663</v>
      </c>
      <c r="L7" s="66">
        <f t="shared" si="2"/>
        <v>-6.1</v>
      </c>
      <c r="M7" s="71">
        <f t="shared" si="3"/>
        <v>-0.9242424242424242</v>
      </c>
      <c r="N7" s="66">
        <f t="shared" si="4"/>
        <v>0</v>
      </c>
      <c r="O7" s="71">
        <f t="shared" si="5"/>
        <v>0</v>
      </c>
    </row>
    <row r="8" spans="1:45">
      <c r="B8" s="86" t="s">
        <v>105</v>
      </c>
      <c r="C8" s="86"/>
      <c r="D8" s="42"/>
      <c r="E8" s="42"/>
      <c r="G8" s="42"/>
      <c r="H8" s="42"/>
      <c r="J8" s="46">
        <f t="shared" si="0"/>
        <v>0</v>
      </c>
      <c r="K8" s="79">
        <f t="shared" si="1"/>
        <v>0</v>
      </c>
      <c r="L8" s="46">
        <f t="shared" si="2"/>
        <v>0</v>
      </c>
      <c r="M8" s="79">
        <f t="shared" si="3"/>
        <v>0</v>
      </c>
      <c r="N8" s="46">
        <f t="shared" si="4"/>
        <v>0</v>
      </c>
      <c r="O8" s="79">
        <f t="shared" si="5"/>
        <v>0</v>
      </c>
    </row>
    <row r="9" spans="1:45">
      <c r="B9" s="38" t="s">
        <v>99</v>
      </c>
      <c r="C9" s="86"/>
      <c r="D9" s="42"/>
      <c r="E9" s="42"/>
      <c r="G9" s="42"/>
      <c r="H9" s="42"/>
      <c r="J9" s="46">
        <f t="shared" si="0"/>
        <v>0</v>
      </c>
      <c r="K9" s="79">
        <f t="shared" si="1"/>
        <v>0</v>
      </c>
      <c r="L9" s="46">
        <f t="shared" si="2"/>
        <v>0</v>
      </c>
      <c r="M9" s="79">
        <f t="shared" si="3"/>
        <v>0</v>
      </c>
      <c r="N9" s="46">
        <f t="shared" si="4"/>
        <v>0</v>
      </c>
      <c r="O9" s="79">
        <f t="shared" si="5"/>
        <v>0</v>
      </c>
    </row>
    <row r="10" spans="1:45">
      <c r="B10" s="36" t="s">
        <v>7</v>
      </c>
      <c r="C10" s="36"/>
      <c r="D10" s="55">
        <v>7.6000000000000005</v>
      </c>
      <c r="E10" s="56">
        <v>-8.3000000000000007</v>
      </c>
      <c r="F10" s="57">
        <v>0.5</v>
      </c>
      <c r="G10" s="55">
        <v>-2.8999999999999995</v>
      </c>
      <c r="H10" s="57">
        <v>-1.7</v>
      </c>
      <c r="J10" s="46">
        <f t="shared" si="0"/>
        <v>15.900000000000002</v>
      </c>
      <c r="K10" s="70">
        <f t="shared" si="1"/>
        <v>-1.9156626506024095</v>
      </c>
      <c r="L10" s="46">
        <f t="shared" si="2"/>
        <v>7.1000000000000005</v>
      </c>
      <c r="M10" s="70">
        <f t="shared" si="3"/>
        <v>14.200000000000001</v>
      </c>
      <c r="N10" s="46">
        <f t="shared" si="4"/>
        <v>-1.1999999999999995</v>
      </c>
      <c r="O10" s="70">
        <f t="shared" si="5"/>
        <v>0.70588235294117618</v>
      </c>
    </row>
    <row r="11" spans="1:45">
      <c r="B11" s="36" t="s">
        <v>44</v>
      </c>
      <c r="C11" s="36"/>
      <c r="D11" s="41">
        <v>-5.8000000000000007</v>
      </c>
      <c r="E11" s="58">
        <v>-8.6999999999999993</v>
      </c>
      <c r="F11" s="59">
        <v>-2.9</v>
      </c>
      <c r="G11" s="41">
        <v>6.7</v>
      </c>
      <c r="H11" s="59">
        <v>-6.9</v>
      </c>
      <c r="J11" s="46">
        <f t="shared" si="0"/>
        <v>2.8999999999999986</v>
      </c>
      <c r="K11" s="70">
        <f t="shared" si="1"/>
        <v>-0.33333333333333315</v>
      </c>
      <c r="L11" s="46">
        <f t="shared" si="2"/>
        <v>-2.9000000000000008</v>
      </c>
      <c r="M11" s="70">
        <f t="shared" si="3"/>
        <v>1.0000000000000004</v>
      </c>
      <c r="N11" s="46">
        <f t="shared" si="4"/>
        <v>13.600000000000001</v>
      </c>
      <c r="O11" s="70">
        <f t="shared" si="5"/>
        <v>-1.9710144927536231</v>
      </c>
    </row>
    <row r="12" spans="1:45">
      <c r="B12" s="36" t="s">
        <v>27</v>
      </c>
      <c r="C12" s="36"/>
      <c r="D12" s="41">
        <v>-1.0999999999999988</v>
      </c>
      <c r="E12" s="58">
        <v>-1.4</v>
      </c>
      <c r="F12" s="59">
        <v>-71.399999999999991</v>
      </c>
      <c r="G12" s="41">
        <v>-5.0999999999999988</v>
      </c>
      <c r="H12" s="59">
        <v>-4.1000000000000005</v>
      </c>
      <c r="J12" s="46">
        <f t="shared" si="0"/>
        <v>0.30000000000000115</v>
      </c>
      <c r="K12" s="70">
        <f t="shared" si="1"/>
        <v>-0.21428571428571508</v>
      </c>
      <c r="L12" s="46">
        <f t="shared" si="2"/>
        <v>70.3</v>
      </c>
      <c r="M12" s="70">
        <f t="shared" si="3"/>
        <v>-0.98459383753501406</v>
      </c>
      <c r="N12" s="46">
        <f t="shared" si="4"/>
        <v>-0.99999999999999822</v>
      </c>
      <c r="O12" s="70">
        <f t="shared" si="5"/>
        <v>0.24390243902438979</v>
      </c>
    </row>
    <row r="13" spans="1:45">
      <c r="B13" s="36" t="s">
        <v>62</v>
      </c>
      <c r="C13" s="36"/>
      <c r="D13" s="41">
        <v>-0.90000000000000013</v>
      </c>
      <c r="E13" s="58">
        <v>-4.8</v>
      </c>
      <c r="F13" s="59">
        <v>-1.2000000000000011</v>
      </c>
      <c r="G13" s="41">
        <v>-1.5999999999999996</v>
      </c>
      <c r="H13" s="59">
        <v>-7.1</v>
      </c>
      <c r="J13" s="46">
        <f t="shared" si="0"/>
        <v>3.8999999999999995</v>
      </c>
      <c r="K13" s="70">
        <f t="shared" si="1"/>
        <v>-0.8125</v>
      </c>
      <c r="L13" s="46">
        <f t="shared" si="2"/>
        <v>0.30000000000000093</v>
      </c>
      <c r="M13" s="70">
        <f t="shared" si="3"/>
        <v>-0.25000000000000056</v>
      </c>
      <c r="N13" s="46">
        <f t="shared" si="4"/>
        <v>5.5</v>
      </c>
      <c r="O13" s="70">
        <f t="shared" si="5"/>
        <v>-0.77464788732394374</v>
      </c>
    </row>
    <row r="14" spans="1:45">
      <c r="B14" s="36" t="s">
        <v>28</v>
      </c>
      <c r="C14" s="36"/>
      <c r="D14" s="41">
        <v>-4</v>
      </c>
      <c r="E14" s="58">
        <v>-0.7</v>
      </c>
      <c r="F14" s="59">
        <v>-1.7000000000000002</v>
      </c>
      <c r="G14" s="41">
        <v>6.5</v>
      </c>
      <c r="H14" s="59">
        <v>0</v>
      </c>
      <c r="J14" s="46">
        <f t="shared" si="0"/>
        <v>-3.3</v>
      </c>
      <c r="K14" s="70">
        <f t="shared" si="1"/>
        <v>4.7142857142857144</v>
      </c>
      <c r="L14" s="46">
        <f t="shared" si="2"/>
        <v>-2.2999999999999998</v>
      </c>
      <c r="M14" s="70">
        <f t="shared" si="3"/>
        <v>1.3529411764705879</v>
      </c>
      <c r="N14" s="46">
        <f t="shared" si="4"/>
        <v>6.5</v>
      </c>
      <c r="O14" s="70">
        <f t="shared" si="5"/>
        <v>0</v>
      </c>
    </row>
    <row r="15" spans="1:45">
      <c r="B15" s="88" t="s">
        <v>29</v>
      </c>
      <c r="C15" s="36"/>
      <c r="D15" s="60">
        <v>-1.6999999999999997</v>
      </c>
      <c r="E15" s="61">
        <v>-25.099999999999998</v>
      </c>
      <c r="F15" s="62">
        <v>-5.3000000000000007</v>
      </c>
      <c r="G15" s="60">
        <v>-2.3999999999999995</v>
      </c>
      <c r="H15" s="62">
        <v>9.1</v>
      </c>
      <c r="J15" s="66">
        <f t="shared" si="0"/>
        <v>23.4</v>
      </c>
      <c r="K15" s="71">
        <f t="shared" si="1"/>
        <v>-0.93227091633466141</v>
      </c>
      <c r="L15" s="66">
        <f t="shared" si="2"/>
        <v>3.600000000000001</v>
      </c>
      <c r="M15" s="71">
        <f t="shared" si="3"/>
        <v>-0.679245283018868</v>
      </c>
      <c r="N15" s="66">
        <f t="shared" si="4"/>
        <v>-11.5</v>
      </c>
      <c r="O15" s="71">
        <f t="shared" si="5"/>
        <v>-1.2637362637362637</v>
      </c>
    </row>
    <row r="16" spans="1:45">
      <c r="B16" s="38" t="s">
        <v>98</v>
      </c>
      <c r="C16" s="86"/>
      <c r="D16" s="42"/>
      <c r="E16" s="42"/>
      <c r="G16" s="42"/>
      <c r="H16" s="42"/>
      <c r="J16" s="46">
        <f t="shared" si="0"/>
        <v>0</v>
      </c>
      <c r="K16" s="79">
        <f t="shared" si="1"/>
        <v>0</v>
      </c>
      <c r="L16" s="46">
        <f t="shared" si="2"/>
        <v>0</v>
      </c>
      <c r="M16" s="79">
        <f t="shared" si="3"/>
        <v>0</v>
      </c>
      <c r="N16" s="46">
        <f t="shared" si="4"/>
        <v>0</v>
      </c>
      <c r="O16" s="79">
        <f t="shared" si="5"/>
        <v>0</v>
      </c>
    </row>
    <row r="17" spans="1:15">
      <c r="B17" s="36" t="str">
        <f>Activity!B7</f>
        <v>Stock-based compensation</v>
      </c>
      <c r="C17" s="36"/>
      <c r="D17" s="55">
        <v>-1</v>
      </c>
      <c r="E17" s="56">
        <v>-1.6</v>
      </c>
      <c r="F17" s="57">
        <v>-2.8999999999999995</v>
      </c>
      <c r="G17" s="55">
        <v>0</v>
      </c>
      <c r="H17" s="57">
        <v>8.1</v>
      </c>
      <c r="J17" s="46">
        <f t="shared" si="0"/>
        <v>0.60000000000000009</v>
      </c>
      <c r="K17" s="70">
        <f t="shared" si="1"/>
        <v>-0.375</v>
      </c>
      <c r="L17" s="46">
        <f t="shared" si="2"/>
        <v>1.8999999999999995</v>
      </c>
      <c r="M17" s="70">
        <f t="shared" si="3"/>
        <v>-0.65517241379310343</v>
      </c>
      <c r="N17" s="46">
        <f t="shared" si="4"/>
        <v>-8.1</v>
      </c>
      <c r="O17" s="70">
        <f t="shared" si="5"/>
        <v>-1</v>
      </c>
    </row>
    <row r="18" spans="1:15">
      <c r="B18" s="36" t="str">
        <f>Activity!B8</f>
        <v>Stock and warrants issued for services</v>
      </c>
      <c r="C18" s="36"/>
      <c r="D18" s="41">
        <v>-2.3999999999999995</v>
      </c>
      <c r="E18" s="58">
        <v>3.5999999999999996</v>
      </c>
      <c r="F18" s="59">
        <v>-0.8</v>
      </c>
      <c r="G18" s="41">
        <v>-2.8</v>
      </c>
      <c r="H18" s="59">
        <v>4.5999999999999996</v>
      </c>
      <c r="J18" s="46">
        <f t="shared" si="0"/>
        <v>-5.9999999999999991</v>
      </c>
      <c r="K18" s="70">
        <f t="shared" si="1"/>
        <v>-1.6666666666666665</v>
      </c>
      <c r="L18" s="46">
        <f t="shared" si="2"/>
        <v>-1.5999999999999994</v>
      </c>
      <c r="M18" s="70">
        <f t="shared" si="3"/>
        <v>1.9999999999999991</v>
      </c>
      <c r="N18" s="46">
        <f t="shared" si="4"/>
        <v>-7.3999999999999995</v>
      </c>
      <c r="O18" s="70">
        <f t="shared" si="5"/>
        <v>-1.6086956521739131</v>
      </c>
    </row>
    <row r="19" spans="1:15">
      <c r="B19" s="36" t="str">
        <f>Activity!B9</f>
        <v>Treasury share adjustment</v>
      </c>
      <c r="C19" s="36"/>
      <c r="D19" s="41">
        <v>4.1999999999999993</v>
      </c>
      <c r="E19" s="58">
        <v>-3.1</v>
      </c>
      <c r="F19" s="59">
        <v>-1.2999999999999998</v>
      </c>
      <c r="G19" s="41">
        <v>-1.5</v>
      </c>
      <c r="H19" s="59">
        <v>6.3</v>
      </c>
      <c r="J19" s="46">
        <f t="shared" si="0"/>
        <v>7.2999999999999989</v>
      </c>
      <c r="K19" s="70">
        <f t="shared" si="1"/>
        <v>-2.354838709677419</v>
      </c>
      <c r="L19" s="46">
        <f t="shared" si="2"/>
        <v>5.4999999999999991</v>
      </c>
      <c r="M19" s="70">
        <f t="shared" si="3"/>
        <v>-4.2307692307692308</v>
      </c>
      <c r="N19" s="46">
        <f t="shared" si="4"/>
        <v>-7.8</v>
      </c>
      <c r="O19" s="70">
        <f t="shared" si="5"/>
        <v>-1.2380952380952381</v>
      </c>
    </row>
    <row r="20" spans="1:15">
      <c r="B20" s="36" t="s">
        <v>188</v>
      </c>
      <c r="C20" s="36"/>
      <c r="D20" s="41">
        <v>-4.3000000000000007</v>
      </c>
      <c r="E20" s="58">
        <v>2.3000000000000007</v>
      </c>
      <c r="F20" s="59">
        <v>5.8</v>
      </c>
      <c r="G20" s="41">
        <v>-0.7</v>
      </c>
      <c r="H20" s="59">
        <v>1.4</v>
      </c>
      <c r="J20" s="46">
        <f t="shared" si="0"/>
        <v>-6.6000000000000014</v>
      </c>
      <c r="K20" s="70">
        <f t="shared" si="1"/>
        <v>-2.8695652173913038</v>
      </c>
      <c r="L20" s="46">
        <f t="shared" si="2"/>
        <v>-10.100000000000001</v>
      </c>
      <c r="M20" s="70">
        <f t="shared" si="3"/>
        <v>-1.7413793103448278</v>
      </c>
      <c r="N20" s="46">
        <f t="shared" si="4"/>
        <v>-2.0999999999999996</v>
      </c>
      <c r="O20" s="70">
        <f t="shared" si="5"/>
        <v>-1.5</v>
      </c>
    </row>
    <row r="21" spans="1:15">
      <c r="B21" s="36" t="str">
        <f>Activity!B11</f>
        <v>Impairment charge</v>
      </c>
      <c r="C21" s="36"/>
      <c r="D21" s="41">
        <v>0.5</v>
      </c>
      <c r="E21" s="58">
        <v>-2.2000000000000002</v>
      </c>
      <c r="F21" s="59">
        <v>0.5</v>
      </c>
      <c r="G21" s="41">
        <v>1.2999999999999998</v>
      </c>
      <c r="H21" s="59">
        <v>2.7</v>
      </c>
      <c r="J21" s="46">
        <f t="shared" si="0"/>
        <v>2.7</v>
      </c>
      <c r="K21" s="70">
        <f t="shared" si="1"/>
        <v>-1.2272727272727273</v>
      </c>
      <c r="L21" s="46">
        <f t="shared" si="2"/>
        <v>0</v>
      </c>
      <c r="M21" s="70">
        <f t="shared" si="3"/>
        <v>0</v>
      </c>
      <c r="N21" s="46">
        <f t="shared" si="4"/>
        <v>-1.4000000000000004</v>
      </c>
      <c r="O21" s="70">
        <f t="shared" si="5"/>
        <v>-0.5185185185185186</v>
      </c>
    </row>
    <row r="22" spans="1:15">
      <c r="B22" s="36" t="s">
        <v>126</v>
      </c>
      <c r="C22" s="36"/>
      <c r="D22" s="41">
        <v>6.0000000000000009</v>
      </c>
      <c r="E22" s="58">
        <v>-4.6000000000000005</v>
      </c>
      <c r="F22" s="59">
        <v>-3</v>
      </c>
      <c r="G22" s="41">
        <v>6.9</v>
      </c>
      <c r="H22" s="59">
        <v>3</v>
      </c>
      <c r="J22" s="46">
        <f t="shared" si="0"/>
        <v>10.600000000000001</v>
      </c>
      <c r="K22" s="70">
        <f t="shared" si="1"/>
        <v>-2.3043478260869565</v>
      </c>
      <c r="L22" s="46">
        <f t="shared" si="2"/>
        <v>9</v>
      </c>
      <c r="M22" s="70">
        <f t="shared" si="3"/>
        <v>-3.0000000000000004</v>
      </c>
      <c r="N22" s="46">
        <f t="shared" si="4"/>
        <v>3.9000000000000004</v>
      </c>
      <c r="O22" s="70">
        <f t="shared" si="5"/>
        <v>1.3000000000000003</v>
      </c>
    </row>
    <row r="23" spans="1:15">
      <c r="B23" s="36" t="str">
        <f>Activity!B13</f>
        <v>Interest converted to equity</v>
      </c>
      <c r="C23" s="36"/>
      <c r="D23" s="41">
        <v>-6.6999999999999993</v>
      </c>
      <c r="E23" s="58">
        <v>5.8999999999999995</v>
      </c>
      <c r="F23" s="59">
        <v>-5.7</v>
      </c>
      <c r="G23" s="41">
        <v>2.6000000000000005</v>
      </c>
      <c r="H23" s="59">
        <v>4.8</v>
      </c>
      <c r="J23" s="46">
        <f t="shared" si="0"/>
        <v>-12.599999999999998</v>
      </c>
      <c r="K23" s="70">
        <f t="shared" si="1"/>
        <v>-2.1355932203389831</v>
      </c>
      <c r="L23" s="46">
        <f t="shared" si="2"/>
        <v>-0.99999999999999911</v>
      </c>
      <c r="M23" s="70">
        <f t="shared" si="3"/>
        <v>0.17543859649122795</v>
      </c>
      <c r="N23" s="46">
        <f t="shared" si="4"/>
        <v>-2.1999999999999993</v>
      </c>
      <c r="O23" s="70">
        <f t="shared" si="5"/>
        <v>-0.45833333333333315</v>
      </c>
    </row>
    <row r="24" spans="1:15">
      <c r="B24" s="88" t="str">
        <f>Activity!B14</f>
        <v>Fees and interest paid with debt</v>
      </c>
      <c r="C24" s="36"/>
      <c r="D24" s="60">
        <v>-4</v>
      </c>
      <c r="E24" s="61">
        <v>4.7</v>
      </c>
      <c r="F24" s="62">
        <v>-5.7</v>
      </c>
      <c r="G24" s="60">
        <v>5.2</v>
      </c>
      <c r="H24" s="62">
        <v>3.2</v>
      </c>
      <c r="J24" s="66">
        <f t="shared" si="0"/>
        <v>-8.6999999999999993</v>
      </c>
      <c r="K24" s="71">
        <f t="shared" si="1"/>
        <v>-1.8510638297872339</v>
      </c>
      <c r="L24" s="66">
        <f t="shared" si="2"/>
        <v>1.7000000000000002</v>
      </c>
      <c r="M24" s="71">
        <f t="shared" si="3"/>
        <v>-0.29824561403508776</v>
      </c>
      <c r="N24" s="66">
        <f t="shared" si="4"/>
        <v>2</v>
      </c>
      <c r="O24" s="71">
        <f t="shared" si="5"/>
        <v>0.625</v>
      </c>
    </row>
    <row r="25" spans="1:15">
      <c r="B25" s="36" t="s">
        <v>43</v>
      </c>
      <c r="C25" s="86"/>
      <c r="D25" s="42"/>
      <c r="E25" s="42"/>
      <c r="G25" s="42"/>
      <c r="H25" s="42"/>
      <c r="J25" s="46">
        <f t="shared" si="0"/>
        <v>0</v>
      </c>
      <c r="K25" s="79">
        <f t="shared" si="1"/>
        <v>0</v>
      </c>
      <c r="L25" s="46">
        <f t="shared" si="2"/>
        <v>0</v>
      </c>
      <c r="M25" s="79">
        <f t="shared" si="3"/>
        <v>0</v>
      </c>
      <c r="N25" s="46">
        <f t="shared" si="4"/>
        <v>0</v>
      </c>
      <c r="O25" s="79">
        <f t="shared" si="5"/>
        <v>0</v>
      </c>
    </row>
    <row r="26" spans="1:15">
      <c r="B26" s="89" t="s">
        <v>189</v>
      </c>
      <c r="C26" s="36"/>
      <c r="D26" s="55">
        <v>3.0999999999999996</v>
      </c>
      <c r="E26" s="56">
        <v>-2.5999999999999996</v>
      </c>
      <c r="F26" s="57">
        <v>2.8</v>
      </c>
      <c r="G26" s="55">
        <v>0</v>
      </c>
      <c r="H26" s="57">
        <v>4.5</v>
      </c>
      <c r="J26" s="46">
        <f t="shared" si="0"/>
        <v>5.6999999999999993</v>
      </c>
      <c r="K26" s="70">
        <f t="shared" si="1"/>
        <v>-2.1923076923076925</v>
      </c>
      <c r="L26" s="46">
        <f t="shared" si="2"/>
        <v>0.29999999999999982</v>
      </c>
      <c r="M26" s="70">
        <f t="shared" si="3"/>
        <v>0.10714285714285698</v>
      </c>
      <c r="N26" s="46">
        <f t="shared" si="4"/>
        <v>-4.5</v>
      </c>
      <c r="O26" s="70">
        <f t="shared" si="5"/>
        <v>-1</v>
      </c>
    </row>
    <row r="27" spans="1:15">
      <c r="B27" s="36" t="s">
        <v>63</v>
      </c>
      <c r="C27" s="36"/>
      <c r="D27" s="41">
        <v>-7.5</v>
      </c>
      <c r="E27" s="58">
        <v>1</v>
      </c>
      <c r="F27" s="59">
        <v>6.5</v>
      </c>
      <c r="G27" s="41">
        <v>-8.1</v>
      </c>
      <c r="H27" s="59">
        <v>9.6999999999999993</v>
      </c>
      <c r="J27" s="46">
        <f t="shared" si="0"/>
        <v>-8.5</v>
      </c>
      <c r="K27" s="70">
        <f t="shared" si="1"/>
        <v>-8.5</v>
      </c>
      <c r="L27" s="46">
        <f t="shared" si="2"/>
        <v>-14</v>
      </c>
      <c r="M27" s="70">
        <f t="shared" si="3"/>
        <v>-2.1538461538461537</v>
      </c>
      <c r="N27" s="46">
        <f t="shared" si="4"/>
        <v>-17.799999999999997</v>
      </c>
      <c r="O27" s="70">
        <f t="shared" si="5"/>
        <v>-1.8350515463917527</v>
      </c>
    </row>
    <row r="28" spans="1:15">
      <c r="B28" s="36" t="s">
        <v>190</v>
      </c>
      <c r="C28" s="36"/>
      <c r="D28" s="41">
        <v>1.1999999999999993</v>
      </c>
      <c r="E28" s="58">
        <v>-5.2999999999999989</v>
      </c>
      <c r="F28" s="59">
        <v>4.7999999999999989</v>
      </c>
      <c r="G28" s="41">
        <v>-1.3999999999999995</v>
      </c>
      <c r="H28" s="59">
        <v>6.3</v>
      </c>
      <c r="J28" s="46">
        <f t="shared" si="0"/>
        <v>6.4999999999999982</v>
      </c>
      <c r="K28" s="70">
        <f t="shared" si="1"/>
        <v>-1.2264150943396226</v>
      </c>
      <c r="L28" s="46">
        <f t="shared" si="2"/>
        <v>-3.5999999999999996</v>
      </c>
      <c r="M28" s="70">
        <f t="shared" si="3"/>
        <v>-0.75000000000000011</v>
      </c>
      <c r="N28" s="46">
        <f t="shared" si="4"/>
        <v>-7.6999999999999993</v>
      </c>
      <c r="O28" s="70">
        <f t="shared" si="5"/>
        <v>-1.2222222222222221</v>
      </c>
    </row>
    <row r="29" spans="1:15">
      <c r="B29" s="88" t="s">
        <v>32</v>
      </c>
      <c r="C29" s="36"/>
      <c r="D29" s="60">
        <v>1.2999999999999989</v>
      </c>
      <c r="E29" s="61">
        <v>0.20000000000000018</v>
      </c>
      <c r="F29" s="62">
        <v>-1.6000000000000005</v>
      </c>
      <c r="G29" s="60">
        <v>6.3000000000000007</v>
      </c>
      <c r="H29" s="62">
        <v>3</v>
      </c>
      <c r="J29" s="66">
        <f t="shared" si="0"/>
        <v>1.0999999999999988</v>
      </c>
      <c r="K29" s="71">
        <f t="shared" si="1"/>
        <v>5.4999999999999893</v>
      </c>
      <c r="L29" s="66">
        <f t="shared" si="2"/>
        <v>2.8999999999999995</v>
      </c>
      <c r="M29" s="71">
        <f t="shared" si="3"/>
        <v>-1.8124999999999991</v>
      </c>
      <c r="N29" s="66">
        <f t="shared" si="4"/>
        <v>3.3000000000000007</v>
      </c>
      <c r="O29" s="71">
        <f t="shared" si="5"/>
        <v>1.1000000000000001</v>
      </c>
    </row>
    <row r="30" spans="1:15">
      <c r="A30" s="31"/>
      <c r="B30" s="31" t="s">
        <v>191</v>
      </c>
      <c r="C30" s="31"/>
      <c r="D30" s="42">
        <f>SUM(D6:D29)</f>
        <v>-5.4999999999999982</v>
      </c>
      <c r="E30" s="42">
        <f>SUM(E6:E29)</f>
        <v>-36.6</v>
      </c>
      <c r="F30" s="42">
        <f t="shared" ref="F30:H30" si="6">SUM(F6:F29)</f>
        <v>-58.999999999999993</v>
      </c>
      <c r="G30" s="42">
        <f t="shared" si="6"/>
        <v>32.000000000000014</v>
      </c>
      <c r="H30" s="42">
        <f t="shared" si="6"/>
        <v>67.5</v>
      </c>
      <c r="I30" s="139"/>
      <c r="J30" s="46">
        <f t="shared" si="0"/>
        <v>31.1</v>
      </c>
      <c r="K30" s="70">
        <f t="shared" si="1"/>
        <v>-0.84972677595628421</v>
      </c>
      <c r="L30" s="46">
        <f t="shared" si="2"/>
        <v>53.499999999999993</v>
      </c>
      <c r="M30" s="70">
        <f t="shared" si="3"/>
        <v>-0.90677966101694918</v>
      </c>
      <c r="N30" s="46">
        <f t="shared" si="4"/>
        <v>-35.499999999999986</v>
      </c>
      <c r="O30" s="70">
        <f t="shared" si="5"/>
        <v>-0.52592592592592569</v>
      </c>
    </row>
    <row r="31" spans="1:15" ht="6" customHeight="1">
      <c r="D31" s="42"/>
      <c r="E31" s="42"/>
      <c r="G31" s="42"/>
      <c r="H31" s="42"/>
      <c r="J31" s="46">
        <f t="shared" si="0"/>
        <v>0</v>
      </c>
      <c r="K31" s="70">
        <f t="shared" si="1"/>
        <v>0</v>
      </c>
      <c r="L31" s="46">
        <f t="shared" si="2"/>
        <v>0</v>
      </c>
      <c r="M31" s="70">
        <f t="shared" si="3"/>
        <v>0</v>
      </c>
      <c r="N31" s="46">
        <f t="shared" si="4"/>
        <v>0</v>
      </c>
      <c r="O31" s="70">
        <f t="shared" si="5"/>
        <v>0</v>
      </c>
    </row>
    <row r="32" spans="1:15">
      <c r="B32" s="29" t="s">
        <v>61</v>
      </c>
      <c r="C32" s="31"/>
      <c r="D32" s="42"/>
      <c r="E32" s="42"/>
      <c r="G32" s="42"/>
      <c r="H32" s="42"/>
      <c r="J32" s="42">
        <f t="shared" si="0"/>
        <v>0</v>
      </c>
      <c r="K32" s="79">
        <f t="shared" si="1"/>
        <v>0</v>
      </c>
      <c r="L32" s="42">
        <f t="shared" si="2"/>
        <v>0</v>
      </c>
      <c r="M32" s="79">
        <f t="shared" si="3"/>
        <v>0</v>
      </c>
      <c r="N32" s="42">
        <f t="shared" si="4"/>
        <v>0</v>
      </c>
      <c r="O32" s="79">
        <f t="shared" si="5"/>
        <v>0</v>
      </c>
    </row>
    <row r="33" spans="1:15">
      <c r="B33" s="87" t="s">
        <v>100</v>
      </c>
      <c r="C33" s="36"/>
      <c r="D33" s="55">
        <v>-3.7000000000000028</v>
      </c>
      <c r="E33" s="56">
        <v>3.5</v>
      </c>
      <c r="F33" s="57">
        <v>1.8999999999999986</v>
      </c>
      <c r="G33" s="55">
        <v>-22.799999999999997</v>
      </c>
      <c r="H33" s="57">
        <v>-12.5</v>
      </c>
      <c r="J33" s="46">
        <f t="shared" si="0"/>
        <v>-7.2000000000000028</v>
      </c>
      <c r="K33" s="70">
        <f t="shared" si="1"/>
        <v>-2.0571428571428578</v>
      </c>
      <c r="L33" s="46">
        <f t="shared" si="2"/>
        <v>-5.6000000000000014</v>
      </c>
      <c r="M33" s="70">
        <f t="shared" si="3"/>
        <v>-2.9473684210526345</v>
      </c>
      <c r="N33" s="46">
        <f t="shared" si="4"/>
        <v>-10.299999999999997</v>
      </c>
      <c r="O33" s="70">
        <f t="shared" si="5"/>
        <v>0.82399999999999984</v>
      </c>
    </row>
    <row r="34" spans="1:15">
      <c r="B34" s="87" t="s">
        <v>204</v>
      </c>
      <c r="C34" s="36"/>
      <c r="D34" s="41">
        <v>0.70000000000000018</v>
      </c>
      <c r="E34" s="58">
        <v>4</v>
      </c>
      <c r="F34" s="59">
        <v>-2.7</v>
      </c>
      <c r="G34" s="41">
        <v>4.4000000000000004</v>
      </c>
      <c r="H34" s="59">
        <v>0.3</v>
      </c>
      <c r="J34" s="46">
        <f t="shared" si="0"/>
        <v>-3.3</v>
      </c>
      <c r="K34" s="70">
        <f t="shared" si="1"/>
        <v>-0.82499999999999996</v>
      </c>
      <c r="L34" s="46">
        <f t="shared" si="2"/>
        <v>3.4000000000000004</v>
      </c>
      <c r="M34" s="70">
        <f t="shared" si="3"/>
        <v>-1.2592592592592593</v>
      </c>
      <c r="N34" s="46">
        <f t="shared" si="4"/>
        <v>4.1000000000000005</v>
      </c>
      <c r="O34" s="70">
        <f t="shared" si="5"/>
        <v>13.666666666666668</v>
      </c>
    </row>
    <row r="35" spans="1:15">
      <c r="B35" s="90" t="s">
        <v>9</v>
      </c>
      <c r="C35" s="36"/>
      <c r="D35" s="60">
        <v>2.1000000000000005</v>
      </c>
      <c r="E35" s="61">
        <v>6.4</v>
      </c>
      <c r="F35" s="62">
        <v>-8.5</v>
      </c>
      <c r="G35" s="60">
        <v>5.3000000000000007</v>
      </c>
      <c r="H35" s="62">
        <v>4.5999999999999996</v>
      </c>
      <c r="J35" s="66">
        <f t="shared" si="0"/>
        <v>-4.3</v>
      </c>
      <c r="K35" s="71">
        <f t="shared" si="1"/>
        <v>-0.671875</v>
      </c>
      <c r="L35" s="66">
        <f t="shared" si="2"/>
        <v>10.600000000000001</v>
      </c>
      <c r="M35" s="71">
        <f t="shared" si="3"/>
        <v>-1.2470588235294118</v>
      </c>
      <c r="N35" s="66">
        <f t="shared" si="4"/>
        <v>0.70000000000000107</v>
      </c>
      <c r="O35" s="71">
        <f t="shared" si="5"/>
        <v>0.15217391304347849</v>
      </c>
    </row>
    <row r="36" spans="1:15">
      <c r="A36" s="31"/>
      <c r="B36" s="31" t="s">
        <v>192</v>
      </c>
      <c r="C36" s="31"/>
      <c r="D36" s="42">
        <f>SUM(D33:D35)</f>
        <v>-0.90000000000000213</v>
      </c>
      <c r="E36" s="42">
        <f>SUM(E33:E35)</f>
        <v>13.9</v>
      </c>
      <c r="F36" s="42">
        <f t="shared" ref="F36:H36" si="7">SUM(F33:F35)</f>
        <v>-9.3000000000000007</v>
      </c>
      <c r="G36" s="42">
        <f t="shared" si="7"/>
        <v>-13.099999999999998</v>
      </c>
      <c r="H36" s="42">
        <f t="shared" si="7"/>
        <v>-7.6</v>
      </c>
      <c r="I36" s="139"/>
      <c r="J36" s="46">
        <f t="shared" si="0"/>
        <v>-14.800000000000002</v>
      </c>
      <c r="K36" s="70">
        <f t="shared" si="1"/>
        <v>-1.064748201438849</v>
      </c>
      <c r="L36" s="46">
        <f t="shared" si="2"/>
        <v>8.3999999999999986</v>
      </c>
      <c r="M36" s="70">
        <f t="shared" si="3"/>
        <v>-0.90322580645161266</v>
      </c>
      <c r="N36" s="46">
        <f t="shared" si="4"/>
        <v>-5.4999999999999982</v>
      </c>
      <c r="O36" s="70">
        <f t="shared" si="5"/>
        <v>0.72368421052631549</v>
      </c>
    </row>
    <row r="37" spans="1:15" ht="6" customHeight="1">
      <c r="D37" s="42"/>
      <c r="E37" s="42"/>
      <c r="G37" s="42"/>
      <c r="H37" s="42"/>
      <c r="J37" s="46">
        <f t="shared" si="0"/>
        <v>0</v>
      </c>
      <c r="K37" s="70">
        <f t="shared" si="1"/>
        <v>0</v>
      </c>
      <c r="L37" s="46">
        <f t="shared" si="2"/>
        <v>0</v>
      </c>
      <c r="M37" s="70">
        <f t="shared" si="3"/>
        <v>0</v>
      </c>
      <c r="N37" s="46">
        <f t="shared" si="4"/>
        <v>0</v>
      </c>
      <c r="O37" s="70">
        <f t="shared" si="5"/>
        <v>0</v>
      </c>
    </row>
    <row r="38" spans="1:15">
      <c r="B38" s="29" t="s">
        <v>40</v>
      </c>
      <c r="C38" s="31"/>
      <c r="D38" s="42"/>
      <c r="E38" s="42"/>
      <c r="G38" s="42"/>
      <c r="H38" s="42"/>
      <c r="J38" s="42">
        <f t="shared" si="0"/>
        <v>0</v>
      </c>
      <c r="K38" s="79">
        <f t="shared" si="1"/>
        <v>0</v>
      </c>
      <c r="L38" s="42">
        <f t="shared" si="2"/>
        <v>0</v>
      </c>
      <c r="M38" s="79">
        <f t="shared" si="3"/>
        <v>0</v>
      </c>
      <c r="N38" s="42">
        <f t="shared" si="4"/>
        <v>0</v>
      </c>
      <c r="O38" s="79">
        <f t="shared" si="5"/>
        <v>0</v>
      </c>
    </row>
    <row r="39" spans="1:15">
      <c r="B39" s="86" t="s">
        <v>127</v>
      </c>
      <c r="C39" s="38"/>
      <c r="D39" s="55">
        <v>-0.79999999999999982</v>
      </c>
      <c r="E39" s="56">
        <v>-4.8999999999999995</v>
      </c>
      <c r="F39" s="57">
        <v>3.5999999999999996</v>
      </c>
      <c r="G39" s="55">
        <v>3.0999999999999996</v>
      </c>
      <c r="H39" s="57">
        <v>3</v>
      </c>
      <c r="J39" s="46">
        <f t="shared" si="0"/>
        <v>4.0999999999999996</v>
      </c>
      <c r="K39" s="70">
        <f t="shared" si="1"/>
        <v>-0.83673469387755106</v>
      </c>
      <c r="L39" s="46">
        <f t="shared" si="2"/>
        <v>-4.3999999999999995</v>
      </c>
      <c r="M39" s="70">
        <f t="shared" si="3"/>
        <v>-1.2222222222222221</v>
      </c>
      <c r="N39" s="46">
        <f t="shared" si="4"/>
        <v>9.9999999999999645E-2</v>
      </c>
      <c r="O39" s="70">
        <f t="shared" si="5"/>
        <v>3.3333333333333215E-2</v>
      </c>
    </row>
    <row r="40" spans="1:15">
      <c r="B40" s="86" t="str">
        <f>Activity!B29</f>
        <v>Repayment on borrowings</v>
      </c>
      <c r="C40" s="38"/>
      <c r="D40" s="41">
        <v>-2.0999999999999996</v>
      </c>
      <c r="E40" s="58">
        <v>3.8</v>
      </c>
      <c r="F40" s="59">
        <v>1.2000000000000002</v>
      </c>
      <c r="G40" s="41">
        <v>-4.5999999999999996</v>
      </c>
      <c r="H40" s="59">
        <v>9.1999999999999993</v>
      </c>
      <c r="J40" s="46">
        <f t="shared" si="0"/>
        <v>-5.8999999999999995</v>
      </c>
      <c r="K40" s="70">
        <f t="shared" si="1"/>
        <v>-1.5526315789473684</v>
      </c>
      <c r="L40" s="46">
        <f t="shared" si="2"/>
        <v>-3.3</v>
      </c>
      <c r="M40" s="70">
        <f t="shared" si="3"/>
        <v>-2.7499999999999996</v>
      </c>
      <c r="N40" s="46">
        <f t="shared" si="4"/>
        <v>-13.799999999999999</v>
      </c>
      <c r="O40" s="70">
        <f t="shared" si="5"/>
        <v>-1.5</v>
      </c>
    </row>
    <row r="41" spans="1:15">
      <c r="B41" s="86" t="str">
        <f>Activity!B30</f>
        <v>Proceeds from debt</v>
      </c>
      <c r="C41" s="38"/>
      <c r="D41" s="41">
        <v>-7.9</v>
      </c>
      <c r="E41" s="58">
        <v>1.2000000000000002</v>
      </c>
      <c r="F41" s="59">
        <v>5.6</v>
      </c>
      <c r="G41" s="41">
        <v>-7.9999999999999991</v>
      </c>
      <c r="H41" s="59">
        <v>9.6999999999999993</v>
      </c>
      <c r="J41" s="46">
        <f t="shared" si="0"/>
        <v>-9.1000000000000014</v>
      </c>
      <c r="K41" s="70">
        <f t="shared" si="1"/>
        <v>-7.583333333333333</v>
      </c>
      <c r="L41" s="46">
        <f t="shared" si="2"/>
        <v>-13.5</v>
      </c>
      <c r="M41" s="70">
        <f t="shared" si="3"/>
        <v>-2.4107142857142856</v>
      </c>
      <c r="N41" s="46">
        <f t="shared" si="4"/>
        <v>-17.7</v>
      </c>
      <c r="O41" s="70">
        <f t="shared" si="5"/>
        <v>-1.8247422680412371</v>
      </c>
    </row>
    <row r="42" spans="1:15">
      <c r="B42" s="86" t="str">
        <f>Activity!B31</f>
        <v>Repayment of capital leases</v>
      </c>
      <c r="C42" s="38"/>
      <c r="D42" s="41">
        <v>0.60000000000000009</v>
      </c>
      <c r="E42" s="58">
        <v>-5.7000000000000011</v>
      </c>
      <c r="F42" s="59">
        <v>2.6000000000000005</v>
      </c>
      <c r="G42" s="41">
        <v>3.5</v>
      </c>
      <c r="H42" s="59">
        <v>2.7</v>
      </c>
      <c r="J42" s="46">
        <f t="shared" si="0"/>
        <v>6.3000000000000007</v>
      </c>
      <c r="K42" s="70">
        <f t="shared" si="1"/>
        <v>-1.1052631578947367</v>
      </c>
      <c r="L42" s="46">
        <f t="shared" si="2"/>
        <v>-2.0000000000000004</v>
      </c>
      <c r="M42" s="70">
        <f t="shared" si="3"/>
        <v>-0.76923076923076927</v>
      </c>
      <c r="N42" s="46">
        <f t="shared" si="4"/>
        <v>0.79999999999999982</v>
      </c>
      <c r="O42" s="70">
        <f t="shared" si="5"/>
        <v>0.29629629629629628</v>
      </c>
    </row>
    <row r="43" spans="1:15">
      <c r="B43" s="86" t="str">
        <f>Activity!B32</f>
        <v>Proceeds from sale of equity instruments</v>
      </c>
      <c r="C43" s="38"/>
      <c r="D43" s="41">
        <v>-4.5</v>
      </c>
      <c r="E43" s="58">
        <v>6.1</v>
      </c>
      <c r="F43" s="59">
        <v>-2.2999999999999998</v>
      </c>
      <c r="G43" s="41">
        <v>-3.7</v>
      </c>
      <c r="H43" s="59">
        <v>9</v>
      </c>
      <c r="J43" s="46">
        <f t="shared" si="0"/>
        <v>-10.6</v>
      </c>
      <c r="K43" s="70">
        <f t="shared" si="1"/>
        <v>-1.737704918032787</v>
      </c>
      <c r="L43" s="46">
        <f t="shared" si="2"/>
        <v>-2.2000000000000002</v>
      </c>
      <c r="M43" s="70">
        <f t="shared" si="3"/>
        <v>0.95652173913043503</v>
      </c>
      <c r="N43" s="46">
        <f t="shared" si="4"/>
        <v>-12.7</v>
      </c>
      <c r="O43" s="70">
        <f t="shared" si="5"/>
        <v>-1.4111111111111112</v>
      </c>
    </row>
    <row r="44" spans="1:15">
      <c r="B44" s="86" t="str">
        <f>Activity!B33</f>
        <v>Cash dividends paid</v>
      </c>
      <c r="C44" s="38"/>
      <c r="D44" s="41">
        <v>-0.59999999999999964</v>
      </c>
      <c r="E44" s="58">
        <v>7.4</v>
      </c>
      <c r="F44" s="59">
        <v>-4.9000000000000004</v>
      </c>
      <c r="G44" s="41">
        <v>4.7</v>
      </c>
      <c r="H44" s="59">
        <v>2.7</v>
      </c>
      <c r="J44" s="46">
        <f t="shared" si="0"/>
        <v>-8</v>
      </c>
      <c r="K44" s="70">
        <f t="shared" si="1"/>
        <v>-1.0810810810810811</v>
      </c>
      <c r="L44" s="46">
        <f t="shared" si="2"/>
        <v>4.3000000000000007</v>
      </c>
      <c r="M44" s="70">
        <f t="shared" si="3"/>
        <v>-0.87755102040816335</v>
      </c>
      <c r="N44" s="46">
        <f t="shared" si="4"/>
        <v>2</v>
      </c>
      <c r="O44" s="70">
        <f t="shared" si="5"/>
        <v>0.7407407407407407</v>
      </c>
    </row>
    <row r="45" spans="1:15">
      <c r="A45" s="31"/>
      <c r="B45" s="85" t="str">
        <f>Activity!B34</f>
        <v>Other</v>
      </c>
      <c r="C45" s="38"/>
      <c r="D45" s="60">
        <v>-5.9</v>
      </c>
      <c r="E45" s="61">
        <v>4.0000000000000009</v>
      </c>
      <c r="F45" s="62">
        <v>-1.9000000000000004</v>
      </c>
      <c r="G45" s="60">
        <v>3.8000000000000003</v>
      </c>
      <c r="H45" s="62">
        <v>3.9</v>
      </c>
      <c r="J45" s="66">
        <f t="shared" si="0"/>
        <v>-9.9000000000000021</v>
      </c>
      <c r="K45" s="71">
        <f t="shared" si="1"/>
        <v>-2.4749999999999996</v>
      </c>
      <c r="L45" s="66">
        <f t="shared" si="2"/>
        <v>-4</v>
      </c>
      <c r="M45" s="71">
        <f t="shared" si="3"/>
        <v>2.1052631578947363</v>
      </c>
      <c r="N45" s="66">
        <f t="shared" si="4"/>
        <v>-9.9999999999999645E-2</v>
      </c>
      <c r="O45" s="71">
        <f t="shared" si="5"/>
        <v>-2.564102564102555E-2</v>
      </c>
    </row>
    <row r="46" spans="1:15">
      <c r="A46" s="31"/>
      <c r="B46" s="140" t="s">
        <v>208</v>
      </c>
      <c r="C46" s="31"/>
      <c r="D46" s="42">
        <f>SUM(D39:D45)</f>
        <v>-21.200000000000003</v>
      </c>
      <c r="E46" s="42">
        <f>SUM(E39:E45)</f>
        <v>11.9</v>
      </c>
      <c r="F46" s="42">
        <f t="shared" ref="F46:H46" si="8">SUM(F39:F45)</f>
        <v>3.8999999999999986</v>
      </c>
      <c r="G46" s="42">
        <f t="shared" si="8"/>
        <v>-1.1999999999999988</v>
      </c>
      <c r="H46" s="42">
        <f t="shared" si="8"/>
        <v>40.199999999999996</v>
      </c>
      <c r="I46" s="139"/>
      <c r="J46" s="46">
        <f t="shared" si="0"/>
        <v>-33.1</v>
      </c>
      <c r="K46" s="70">
        <f t="shared" si="1"/>
        <v>-2.7815126050420167</v>
      </c>
      <c r="L46" s="46">
        <f t="shared" si="2"/>
        <v>-25.1</v>
      </c>
      <c r="M46" s="70">
        <f t="shared" si="3"/>
        <v>-6.4358974358974388</v>
      </c>
      <c r="N46" s="46">
        <f t="shared" si="4"/>
        <v>-41.399999999999991</v>
      </c>
      <c r="O46" s="70">
        <f t="shared" si="5"/>
        <v>-1.0298507462686568</v>
      </c>
    </row>
    <row r="47" spans="1:15">
      <c r="A47" s="31"/>
      <c r="B47" s="31" t="s">
        <v>203</v>
      </c>
      <c r="C47" s="35"/>
      <c r="D47" s="42">
        <f>SUM(D30,D36,D46)</f>
        <v>-27.6</v>
      </c>
      <c r="E47" s="42">
        <f>SUM(E30,E36,E46)</f>
        <v>-10.800000000000002</v>
      </c>
      <c r="F47" s="42">
        <f t="shared" ref="F47:H47" si="9">SUM(F30,F36,F46)</f>
        <v>-64.400000000000006</v>
      </c>
      <c r="G47" s="42">
        <f t="shared" si="9"/>
        <v>17.700000000000017</v>
      </c>
      <c r="H47" s="42">
        <f t="shared" si="9"/>
        <v>100.1</v>
      </c>
      <c r="I47" s="139"/>
      <c r="J47" s="46">
        <f t="shared" si="0"/>
        <v>-16.799999999999997</v>
      </c>
      <c r="K47" s="70">
        <f t="shared" si="1"/>
        <v>1.5555555555555549</v>
      </c>
      <c r="L47" s="46">
        <f t="shared" si="2"/>
        <v>36.800000000000004</v>
      </c>
      <c r="M47" s="70">
        <f t="shared" si="3"/>
        <v>-0.5714285714285714</v>
      </c>
      <c r="N47" s="46">
        <f t="shared" si="4"/>
        <v>-82.399999999999977</v>
      </c>
      <c r="O47" s="70">
        <f t="shared" si="5"/>
        <v>-0.82317682317682306</v>
      </c>
    </row>
    <row r="48" spans="1:15" ht="6" customHeight="1">
      <c r="D48" s="42"/>
      <c r="E48" s="42"/>
      <c r="G48" s="42"/>
      <c r="H48" s="42"/>
      <c r="J48" s="46">
        <f t="shared" si="0"/>
        <v>0</v>
      </c>
      <c r="K48" s="70">
        <f t="shared" si="1"/>
        <v>0</v>
      </c>
      <c r="L48" s="46">
        <f t="shared" si="2"/>
        <v>0</v>
      </c>
      <c r="M48" s="70">
        <f t="shared" si="3"/>
        <v>0</v>
      </c>
      <c r="N48" s="46">
        <f t="shared" si="4"/>
        <v>0</v>
      </c>
      <c r="O48" s="70">
        <f t="shared" si="5"/>
        <v>0</v>
      </c>
    </row>
    <row r="49" spans="1:15">
      <c r="B49" s="29" t="s">
        <v>106</v>
      </c>
      <c r="D49" s="42"/>
      <c r="E49" s="42"/>
      <c r="G49" s="42"/>
      <c r="H49" s="42"/>
      <c r="J49" s="46">
        <f t="shared" si="0"/>
        <v>0</v>
      </c>
      <c r="K49" s="70">
        <f t="shared" si="1"/>
        <v>0</v>
      </c>
      <c r="L49" s="46">
        <f t="shared" si="2"/>
        <v>0</v>
      </c>
      <c r="M49" s="70">
        <f t="shared" si="3"/>
        <v>0</v>
      </c>
      <c r="N49" s="46">
        <f t="shared" si="4"/>
        <v>0</v>
      </c>
      <c r="O49" s="70">
        <f t="shared" si="5"/>
        <v>0</v>
      </c>
    </row>
    <row r="50" spans="1:15">
      <c r="A50" s="31"/>
      <c r="B50" s="86" t="s">
        <v>107</v>
      </c>
      <c r="C50" s="38"/>
      <c r="D50" s="55">
        <v>1.2</v>
      </c>
      <c r="E50" s="56">
        <v>3.6</v>
      </c>
      <c r="F50" s="57">
        <v>5.0999999999999996</v>
      </c>
      <c r="G50" s="55">
        <v>3.7</v>
      </c>
      <c r="H50" s="57">
        <v>0</v>
      </c>
      <c r="J50" s="46">
        <f t="shared" si="0"/>
        <v>-2.4000000000000004</v>
      </c>
      <c r="K50" s="70">
        <f t="shared" si="1"/>
        <v>-0.66666666666666674</v>
      </c>
      <c r="L50" s="46">
        <f t="shared" si="2"/>
        <v>-3.8999999999999995</v>
      </c>
      <c r="M50" s="70">
        <f t="shared" si="3"/>
        <v>-0.76470588235294112</v>
      </c>
      <c r="N50" s="46">
        <f t="shared" si="4"/>
        <v>3.7</v>
      </c>
      <c r="O50" s="70">
        <f t="shared" si="5"/>
        <v>0</v>
      </c>
    </row>
    <row r="51" spans="1:15">
      <c r="B51" s="85" t="s">
        <v>108</v>
      </c>
      <c r="D51" s="60">
        <v>2.5</v>
      </c>
      <c r="E51" s="61">
        <v>1.2</v>
      </c>
      <c r="F51" s="62">
        <v>3.6</v>
      </c>
      <c r="G51" s="60">
        <v>5.0999999999999996</v>
      </c>
      <c r="H51" s="62">
        <v>3.7</v>
      </c>
      <c r="J51" s="66">
        <f t="shared" si="0"/>
        <v>1.3</v>
      </c>
      <c r="K51" s="71">
        <f t="shared" si="1"/>
        <v>1.0833333333333335</v>
      </c>
      <c r="L51" s="66">
        <f t="shared" si="2"/>
        <v>-1.1000000000000001</v>
      </c>
      <c r="M51" s="71">
        <f t="shared" si="3"/>
        <v>-0.30555555555555558</v>
      </c>
      <c r="N51" s="66">
        <f t="shared" si="4"/>
        <v>1.3999999999999995</v>
      </c>
      <c r="O51" s="71">
        <f t="shared" si="5"/>
        <v>0.37837837837837829</v>
      </c>
    </row>
    <row r="52" spans="1:15">
      <c r="A52" s="31"/>
      <c r="B52" s="31" t="s">
        <v>193</v>
      </c>
      <c r="C52" s="35"/>
      <c r="D52" s="42">
        <f>D51-D50</f>
        <v>1.3</v>
      </c>
      <c r="E52" s="42">
        <f t="shared" ref="E52" si="10">E51-E50</f>
        <v>-2.4000000000000004</v>
      </c>
      <c r="F52" s="42">
        <f t="shared" ref="F52:H52" si="11">F51-F50</f>
        <v>-1.4999999999999996</v>
      </c>
      <c r="G52" s="42">
        <f t="shared" si="11"/>
        <v>1.3999999999999995</v>
      </c>
      <c r="H52" s="42">
        <f t="shared" si="11"/>
        <v>3.7</v>
      </c>
      <c r="I52" s="139"/>
      <c r="J52" s="46">
        <f t="shared" si="0"/>
        <v>3.7</v>
      </c>
      <c r="K52" s="70">
        <f t="shared" si="1"/>
        <v>-1.5416666666666665</v>
      </c>
      <c r="L52" s="46">
        <f t="shared" si="2"/>
        <v>2.8</v>
      </c>
      <c r="M52" s="70">
        <f t="shared" si="3"/>
        <v>-1.8666666666666669</v>
      </c>
      <c r="N52" s="46">
        <f t="shared" si="4"/>
        <v>-2.3000000000000007</v>
      </c>
      <c r="O52" s="70">
        <f t="shared" si="5"/>
        <v>-0.62162162162162171</v>
      </c>
    </row>
    <row r="53" spans="1:15">
      <c r="B53" s="92" t="s">
        <v>194</v>
      </c>
      <c r="C53" s="35"/>
      <c r="D53" s="47">
        <f xml:space="preserve"> IF(ROUND(D52-D47,10)=0,0,  D52-D47)</f>
        <v>28.900000000000002</v>
      </c>
      <c r="E53" s="47">
        <f xml:space="preserve"> IF(ROUND(E52-E47,10)=0,0,  E52-E47)</f>
        <v>8.4000000000000021</v>
      </c>
      <c r="F53" s="47">
        <f xml:space="preserve"> IF(ROUND(F52-F47,10)=0,0,  F52-F47)</f>
        <v>62.900000000000006</v>
      </c>
      <c r="G53" s="47">
        <f xml:space="preserve"> IF(ROUND(G52-G47,10)=0,0,  G52-G47)</f>
        <v>-16.300000000000018</v>
      </c>
      <c r="H53" s="47">
        <f xml:space="preserve"> IF(ROUND(H52-H47,10)=0,0,  H52-H47)</f>
        <v>-96.399999999999991</v>
      </c>
      <c r="I53" s="139"/>
      <c r="J53" s="66">
        <f t="shared" si="0"/>
        <v>20.5</v>
      </c>
      <c r="K53" s="71">
        <f t="shared" si="1"/>
        <v>2.4404761904761898</v>
      </c>
      <c r="L53" s="66">
        <f t="shared" si="2"/>
        <v>-34</v>
      </c>
      <c r="M53" s="71">
        <f t="shared" si="3"/>
        <v>-0.54054054054054057</v>
      </c>
      <c r="N53" s="66">
        <f t="shared" si="4"/>
        <v>80.099999999999966</v>
      </c>
      <c r="O53" s="71">
        <f t="shared" si="5"/>
        <v>-0.83091286307053924</v>
      </c>
    </row>
    <row r="54" spans="1:15">
      <c r="A54" s="31"/>
      <c r="B54" s="86" t="s">
        <v>109</v>
      </c>
      <c r="C54" s="31"/>
      <c r="D54" s="84" t="str">
        <f>IF(ROUND(D52-D47,10)=0,_xlfn.UNICHAR(10004),_xlfn.UNICHAR(10006))</f>
        <v>✖</v>
      </c>
      <c r="E54" s="84" t="str">
        <f>IF(ROUND(E52-E47,10)=0,_xlfn.UNICHAR(10004),_xlfn.UNICHAR(10006))</f>
        <v>✖</v>
      </c>
      <c r="F54" s="84" t="str">
        <f>IF(ROUND(F52-F47,10)=0,_xlfn.UNICHAR(10004),_xlfn.UNICHAR(10006))</f>
        <v>✖</v>
      </c>
      <c r="G54" s="84" t="str">
        <f>IF(ROUND(G52-G47,10)=0,_xlfn.UNICHAR(10004),_xlfn.UNICHAR(10006))</f>
        <v>✖</v>
      </c>
      <c r="H54" s="84" t="str">
        <f>IF(ROUND(H52-H47,10)=0,_xlfn.UNICHAR(10004),_xlfn.UNICHAR(10006))</f>
        <v>✖</v>
      </c>
      <c r="J54" s="44"/>
      <c r="K54" s="73"/>
      <c r="L54" s="44"/>
      <c r="M54" s="73"/>
      <c r="N54" s="44"/>
      <c r="O54" s="73"/>
    </row>
    <row r="55" spans="1:15" ht="6" customHeight="1">
      <c r="D55" s="42"/>
      <c r="E55" s="42"/>
      <c r="G55" s="42"/>
      <c r="H55" s="42"/>
      <c r="J55" s="46">
        <f t="shared" ref="J55" si="12">IF(D55+E55=0,0,D55-E55)</f>
        <v>0</v>
      </c>
      <c r="K55" s="70">
        <f t="shared" ref="K55" si="13">IFERROR(D55/E55-1,0)</f>
        <v>0</v>
      </c>
      <c r="L55" s="46">
        <f t="shared" ref="L55" si="14">IF(D55+F55=0,0,D55-F55)</f>
        <v>0</v>
      </c>
      <c r="M55" s="70">
        <f t="shared" ref="M55" si="15">IFERROR(D55/F55-1,0)</f>
        <v>0</v>
      </c>
      <c r="N55" s="46">
        <f t="shared" ref="N55" si="16">IF(G55+H55=0,0,G55-H55)</f>
        <v>0</v>
      </c>
      <c r="O55" s="70">
        <f t="shared" ref="O55" si="17">IFERROR(G55/H55-1,0)</f>
        <v>0</v>
      </c>
    </row>
    <row r="56" spans="1:15">
      <c r="B56" s="29" t="s">
        <v>250</v>
      </c>
      <c r="C56" s="31"/>
      <c r="D56" s="42"/>
      <c r="E56" s="42"/>
      <c r="G56" s="42"/>
      <c r="H56" s="42"/>
      <c r="J56" s="46">
        <f t="shared" ref="J56:J79" si="18">IF(D56+E56=0,0,D56-E56)</f>
        <v>0</v>
      </c>
      <c r="K56" s="70">
        <f t="shared" ref="K56:K79" si="19">IFERROR(D56/E56-1,0)</f>
        <v>0</v>
      </c>
      <c r="L56" s="46">
        <f t="shared" ref="L56:L79" si="20">IF(D56+F56=0,0,D56-F56)</f>
        <v>0</v>
      </c>
      <c r="M56" s="70">
        <f t="shared" ref="M56:M79" si="21">IFERROR(D56/F56-1,0)</f>
        <v>0</v>
      </c>
      <c r="N56" s="46">
        <f t="shared" ref="N56:N79" si="22">IF(G56+H56=0,0,G56-H56)</f>
        <v>0</v>
      </c>
      <c r="O56" s="70">
        <f t="shared" ref="O56:O79" si="23">IFERROR(G56/H56-1,0)</f>
        <v>0</v>
      </c>
    </row>
    <row r="57" spans="1:15">
      <c r="B57" s="90" t="str">
        <f>Activity!B38</f>
        <v>Net cash paid during the period for interest</v>
      </c>
      <c r="C57" s="36"/>
      <c r="D57" s="63">
        <v>-2.4</v>
      </c>
      <c r="E57" s="64">
        <v>-1.7000000000000002</v>
      </c>
      <c r="F57" s="65">
        <v>6.2</v>
      </c>
      <c r="G57" s="63">
        <v>-5.3</v>
      </c>
      <c r="H57" s="65">
        <v>7.1</v>
      </c>
      <c r="J57" s="66">
        <f t="shared" si="18"/>
        <v>-0.69999999999999973</v>
      </c>
      <c r="K57" s="71">
        <f t="shared" si="19"/>
        <v>0.41176470588235281</v>
      </c>
      <c r="L57" s="66">
        <f t="shared" si="20"/>
        <v>-8.6</v>
      </c>
      <c r="M57" s="71">
        <f t="shared" si="21"/>
        <v>-1.3870967741935485</v>
      </c>
      <c r="N57" s="66">
        <f t="shared" si="22"/>
        <v>-12.399999999999999</v>
      </c>
      <c r="O57" s="71">
        <f t="shared" si="23"/>
        <v>-1.7464788732394365</v>
      </c>
    </row>
    <row r="58" spans="1:15">
      <c r="B58" s="87" t="str">
        <f>Activity!B39</f>
        <v>Non-Cash Activities:</v>
      </c>
      <c r="C58" s="36"/>
      <c r="D58" s="42"/>
      <c r="E58" s="42"/>
      <c r="G58" s="42"/>
      <c r="H58" s="42"/>
      <c r="I58" s="139"/>
      <c r="J58" s="46">
        <f t="shared" si="18"/>
        <v>0</v>
      </c>
      <c r="K58" s="70">
        <f t="shared" si="19"/>
        <v>0</v>
      </c>
      <c r="L58" s="46">
        <f t="shared" si="20"/>
        <v>0</v>
      </c>
      <c r="M58" s="70">
        <f t="shared" si="21"/>
        <v>0</v>
      </c>
      <c r="N58" s="46">
        <f t="shared" si="22"/>
        <v>0</v>
      </c>
      <c r="O58" s="70">
        <f t="shared" si="23"/>
        <v>0</v>
      </c>
    </row>
    <row r="59" spans="1:15">
      <c r="B59" s="87" t="str">
        <f>Activity!B40</f>
        <v>Value of shares issued for services &amp; credit line</v>
      </c>
      <c r="C59" s="36"/>
      <c r="D59" s="55">
        <v>8.1999999999999993</v>
      </c>
      <c r="E59" s="56">
        <v>-6.9</v>
      </c>
      <c r="F59" s="57">
        <v>3.9000000000000004</v>
      </c>
      <c r="G59" s="55">
        <v>2.5</v>
      </c>
      <c r="H59" s="57">
        <v>2</v>
      </c>
      <c r="J59" s="46">
        <f t="shared" si="18"/>
        <v>15.1</v>
      </c>
      <c r="K59" s="70">
        <f t="shared" si="19"/>
        <v>-2.1884057971014492</v>
      </c>
      <c r="L59" s="46">
        <f t="shared" si="20"/>
        <v>4.2999999999999989</v>
      </c>
      <c r="M59" s="70">
        <f t="shared" si="21"/>
        <v>1.1025641025641022</v>
      </c>
      <c r="N59" s="46">
        <f t="shared" si="22"/>
        <v>0.5</v>
      </c>
      <c r="O59" s="70">
        <f t="shared" si="23"/>
        <v>0.25</v>
      </c>
    </row>
    <row r="60" spans="1:15">
      <c r="B60" s="87" t="str">
        <f>Activity!B41</f>
        <v>Treasury stock adjustment</v>
      </c>
      <c r="C60" s="36"/>
      <c r="D60" s="41">
        <v>2.5</v>
      </c>
      <c r="E60" s="58">
        <v>7</v>
      </c>
      <c r="F60" s="59">
        <v>-2.5</v>
      </c>
      <c r="G60" s="41">
        <v>-2.4</v>
      </c>
      <c r="H60" s="59">
        <v>5.3</v>
      </c>
      <c r="J60" s="46">
        <f t="shared" si="18"/>
        <v>-4.5</v>
      </c>
      <c r="K60" s="70">
        <f t="shared" si="19"/>
        <v>-0.64285714285714279</v>
      </c>
      <c r="L60" s="46">
        <f t="shared" si="20"/>
        <v>0</v>
      </c>
      <c r="M60" s="70">
        <f t="shared" si="21"/>
        <v>-2</v>
      </c>
      <c r="N60" s="46">
        <f t="shared" si="22"/>
        <v>-7.6999999999999993</v>
      </c>
      <c r="O60" s="70">
        <f t="shared" si="23"/>
        <v>-1.4528301886792452</v>
      </c>
    </row>
    <row r="61" spans="1:15">
      <c r="B61" s="87" t="str">
        <f>Activity!B42</f>
        <v>Write-off of contingent notes payable</v>
      </c>
      <c r="C61" s="36"/>
      <c r="D61" s="41">
        <v>0.8</v>
      </c>
      <c r="E61" s="58">
        <v>-5.6000000000000005</v>
      </c>
      <c r="F61" s="59">
        <v>-1.5</v>
      </c>
      <c r="G61" s="41">
        <v>-1.6000000000000005</v>
      </c>
      <c r="H61" s="59">
        <v>8.8000000000000007</v>
      </c>
      <c r="J61" s="46">
        <f t="shared" si="18"/>
        <v>6.4</v>
      </c>
      <c r="K61" s="70">
        <f t="shared" si="19"/>
        <v>-1.1428571428571428</v>
      </c>
      <c r="L61" s="46">
        <f t="shared" si="20"/>
        <v>2.2999999999999998</v>
      </c>
      <c r="M61" s="70">
        <f t="shared" si="21"/>
        <v>-1.5333333333333332</v>
      </c>
      <c r="N61" s="46">
        <f t="shared" si="22"/>
        <v>-10.400000000000002</v>
      </c>
      <c r="O61" s="70">
        <f t="shared" si="23"/>
        <v>-1.1818181818181819</v>
      </c>
    </row>
    <row r="62" spans="1:15">
      <c r="B62" s="87" t="str">
        <f>Activity!B43</f>
        <v>Write-off of notes receivable</v>
      </c>
      <c r="C62" s="36"/>
      <c r="D62" s="41">
        <v>4</v>
      </c>
      <c r="E62" s="58">
        <v>-8.1999999999999993</v>
      </c>
      <c r="F62" s="59">
        <v>7.8</v>
      </c>
      <c r="G62" s="41">
        <v>-0.5</v>
      </c>
      <c r="H62" s="59">
        <v>1.7</v>
      </c>
      <c r="J62" s="46">
        <f t="shared" si="18"/>
        <v>12.2</v>
      </c>
      <c r="K62" s="70">
        <f t="shared" si="19"/>
        <v>-1.4878048780487805</v>
      </c>
      <c r="L62" s="46">
        <f t="shared" si="20"/>
        <v>-3.8</v>
      </c>
      <c r="M62" s="70">
        <f t="shared" si="21"/>
        <v>-0.48717948717948711</v>
      </c>
      <c r="N62" s="46">
        <f t="shared" si="22"/>
        <v>-2.2000000000000002</v>
      </c>
      <c r="O62" s="70">
        <f t="shared" si="23"/>
        <v>-1.2941176470588236</v>
      </c>
    </row>
    <row r="63" spans="1:15">
      <c r="B63" s="87" t="str">
        <f>Activity!B44</f>
        <v>Shares issued in acquisition</v>
      </c>
      <c r="C63" s="36"/>
      <c r="D63" s="41">
        <v>-4.8000000000000007</v>
      </c>
      <c r="E63" s="58">
        <v>6.9</v>
      </c>
      <c r="F63" s="59">
        <v>2</v>
      </c>
      <c r="G63" s="41">
        <v>0.4</v>
      </c>
      <c r="H63" s="59">
        <v>0</v>
      </c>
      <c r="J63" s="46">
        <f t="shared" si="18"/>
        <v>-11.700000000000001</v>
      </c>
      <c r="K63" s="70">
        <f t="shared" si="19"/>
        <v>-1.6956521739130435</v>
      </c>
      <c r="L63" s="46">
        <f t="shared" si="20"/>
        <v>-6.8000000000000007</v>
      </c>
      <c r="M63" s="70">
        <f t="shared" si="21"/>
        <v>-3.4000000000000004</v>
      </c>
      <c r="N63" s="46">
        <f t="shared" si="22"/>
        <v>0.4</v>
      </c>
      <c r="O63" s="70">
        <f t="shared" si="23"/>
        <v>0</v>
      </c>
    </row>
    <row r="64" spans="1:15">
      <c r="B64" s="87" t="str">
        <f>Activity!B45</f>
        <v>Fixed assets purchased with a capital lease</v>
      </c>
      <c r="C64" s="36"/>
      <c r="D64" s="41">
        <v>-1.6000000000000005</v>
      </c>
      <c r="E64" s="58">
        <v>4.6000000000000005</v>
      </c>
      <c r="F64" s="59">
        <v>1.5999999999999996</v>
      </c>
      <c r="G64" s="41">
        <v>-7.7</v>
      </c>
      <c r="H64" s="59">
        <v>9.9</v>
      </c>
      <c r="J64" s="46">
        <f t="shared" si="18"/>
        <v>-6.2000000000000011</v>
      </c>
      <c r="K64" s="70">
        <f t="shared" si="19"/>
        <v>-1.347826086956522</v>
      </c>
      <c r="L64" s="46">
        <f t="shared" si="20"/>
        <v>-3.2</v>
      </c>
      <c r="M64" s="70">
        <f t="shared" si="21"/>
        <v>-2.0000000000000004</v>
      </c>
      <c r="N64" s="46">
        <f t="shared" si="22"/>
        <v>-17.600000000000001</v>
      </c>
      <c r="O64" s="70">
        <f t="shared" si="23"/>
        <v>-1.7777777777777777</v>
      </c>
    </row>
    <row r="65" spans="1:15">
      <c r="B65" s="87" t="str">
        <f>Activity!B46</f>
        <v>Value of equity for credit line amendment</v>
      </c>
      <c r="C65" s="36"/>
      <c r="D65" s="41">
        <v>-1.2000000000000011</v>
      </c>
      <c r="E65" s="58">
        <v>8.4</v>
      </c>
      <c r="F65" s="59">
        <v>-3.0999999999999996</v>
      </c>
      <c r="G65" s="41">
        <v>-5.6</v>
      </c>
      <c r="H65" s="59">
        <v>9.6999999999999993</v>
      </c>
      <c r="J65" s="46">
        <f t="shared" si="18"/>
        <v>-9.6000000000000014</v>
      </c>
      <c r="K65" s="70">
        <f t="shared" si="19"/>
        <v>-1.142857142857143</v>
      </c>
      <c r="L65" s="46">
        <f t="shared" si="20"/>
        <v>1.8999999999999986</v>
      </c>
      <c r="M65" s="70">
        <f t="shared" si="21"/>
        <v>-0.61290322580645129</v>
      </c>
      <c r="N65" s="46">
        <f t="shared" si="22"/>
        <v>-15.299999999999999</v>
      </c>
      <c r="O65" s="70">
        <f t="shared" si="23"/>
        <v>-1.5773195876288661</v>
      </c>
    </row>
    <row r="66" spans="1:15">
      <c r="B66" s="87" t="str">
        <f>Activity!B47</f>
        <v>Value of stock issued for payment of notes</v>
      </c>
      <c r="C66" s="36"/>
      <c r="D66" s="41">
        <v>-8.6999999999999993</v>
      </c>
      <c r="E66" s="58">
        <v>4.5</v>
      </c>
      <c r="F66" s="59">
        <v>1.9</v>
      </c>
      <c r="G66" s="41">
        <v>2.3000000000000003</v>
      </c>
      <c r="H66" s="59">
        <v>0.3</v>
      </c>
      <c r="J66" s="46">
        <f t="shared" si="18"/>
        <v>-13.2</v>
      </c>
      <c r="K66" s="70">
        <f t="shared" si="19"/>
        <v>-2.9333333333333331</v>
      </c>
      <c r="L66" s="46">
        <f t="shared" si="20"/>
        <v>-10.6</v>
      </c>
      <c r="M66" s="70">
        <f t="shared" si="21"/>
        <v>-5.5789473684210522</v>
      </c>
      <c r="N66" s="46">
        <f t="shared" si="22"/>
        <v>2.0000000000000004</v>
      </c>
      <c r="O66" s="70">
        <f t="shared" si="23"/>
        <v>6.6666666666666679</v>
      </c>
    </row>
    <row r="67" spans="1:15">
      <c r="B67" s="87" t="str">
        <f>Activity!B48</f>
        <v>Value of stock issued for payment of interest</v>
      </c>
      <c r="C67" s="36"/>
      <c r="D67" s="41">
        <v>0.40000000000000036</v>
      </c>
      <c r="E67" s="58">
        <v>2.5</v>
      </c>
      <c r="F67" s="59">
        <v>-3.2</v>
      </c>
      <c r="G67" s="41">
        <v>6.8</v>
      </c>
      <c r="H67" s="59">
        <v>0.7</v>
      </c>
      <c r="J67" s="46">
        <f t="shared" si="18"/>
        <v>-2.0999999999999996</v>
      </c>
      <c r="K67" s="70">
        <f t="shared" si="19"/>
        <v>-0.83999999999999986</v>
      </c>
      <c r="L67" s="46">
        <f t="shared" si="20"/>
        <v>3.6000000000000005</v>
      </c>
      <c r="M67" s="70">
        <f t="shared" si="21"/>
        <v>-1.125</v>
      </c>
      <c r="N67" s="46">
        <f t="shared" si="22"/>
        <v>6.1</v>
      </c>
      <c r="O67" s="70">
        <f t="shared" si="23"/>
        <v>8.7142857142857153</v>
      </c>
    </row>
    <row r="68" spans="1:15">
      <c r="B68" s="87" t="str">
        <f>Activity!B49</f>
        <v>Value of stock issued for loan fees</v>
      </c>
      <c r="C68" s="36"/>
      <c r="D68" s="41">
        <v>-1.4</v>
      </c>
      <c r="E68" s="58">
        <v>2.2999999999999998</v>
      </c>
      <c r="F68" s="59">
        <v>-5.0999999999999996</v>
      </c>
      <c r="G68" s="41">
        <v>-1.0999999999999996</v>
      </c>
      <c r="H68" s="59">
        <v>7.8</v>
      </c>
      <c r="J68" s="46">
        <f t="shared" si="18"/>
        <v>-3.6999999999999997</v>
      </c>
      <c r="K68" s="70">
        <f t="shared" si="19"/>
        <v>-1.6086956521739131</v>
      </c>
      <c r="L68" s="46">
        <f t="shared" si="20"/>
        <v>3.6999999999999997</v>
      </c>
      <c r="M68" s="70">
        <f t="shared" si="21"/>
        <v>-0.72549019607843135</v>
      </c>
      <c r="N68" s="46">
        <f t="shared" si="22"/>
        <v>-8.8999999999999986</v>
      </c>
      <c r="O68" s="70">
        <f t="shared" si="23"/>
        <v>-1.141025641025641</v>
      </c>
    </row>
    <row r="69" spans="1:15">
      <c r="B69" s="87" t="str">
        <f>Activity!B50</f>
        <v>Series B preferred dividend, paid in kind</v>
      </c>
      <c r="C69" s="36"/>
      <c r="D69" s="41">
        <v>-1.2000000000000002</v>
      </c>
      <c r="E69" s="58">
        <v>-5.3999999999999995</v>
      </c>
      <c r="F69" s="59">
        <v>4.8</v>
      </c>
      <c r="G69" s="41">
        <v>-3.2</v>
      </c>
      <c r="H69" s="59">
        <v>6</v>
      </c>
      <c r="J69" s="46">
        <f t="shared" si="18"/>
        <v>4.1999999999999993</v>
      </c>
      <c r="K69" s="70">
        <f t="shared" si="19"/>
        <v>-0.77777777777777768</v>
      </c>
      <c r="L69" s="46">
        <f t="shared" si="20"/>
        <v>-6</v>
      </c>
      <c r="M69" s="70">
        <f t="shared" si="21"/>
        <v>-1.25</v>
      </c>
      <c r="N69" s="46">
        <f t="shared" si="22"/>
        <v>-9.1999999999999993</v>
      </c>
      <c r="O69" s="70">
        <f t="shared" si="23"/>
        <v>-1.5333333333333332</v>
      </c>
    </row>
    <row r="70" spans="1:15" ht="12" customHeight="1">
      <c r="B70" s="87" t="str">
        <f>Activity!B51</f>
        <v>Series D preferred dividend, paid in kind</v>
      </c>
      <c r="C70" s="36"/>
      <c r="D70" s="41">
        <v>-7.9</v>
      </c>
      <c r="E70" s="58">
        <v>9.1999999999999993</v>
      </c>
      <c r="F70" s="59">
        <v>-5.6000000000000005</v>
      </c>
      <c r="G70" s="41">
        <v>3.1000000000000005</v>
      </c>
      <c r="H70" s="59">
        <v>3.3</v>
      </c>
      <c r="J70" s="46">
        <f t="shared" si="18"/>
        <v>-17.100000000000001</v>
      </c>
      <c r="K70" s="70">
        <f t="shared" si="19"/>
        <v>-1.8586956521739131</v>
      </c>
      <c r="L70" s="46">
        <f t="shared" si="20"/>
        <v>-2.2999999999999998</v>
      </c>
      <c r="M70" s="70">
        <f t="shared" si="21"/>
        <v>0.41071428571428559</v>
      </c>
      <c r="N70" s="46">
        <f t="shared" si="22"/>
        <v>-0.19999999999999929</v>
      </c>
      <c r="O70" s="70">
        <f t="shared" si="23"/>
        <v>-6.0606060606060441E-2</v>
      </c>
    </row>
    <row r="71" spans="1:15">
      <c r="B71" s="87" t="str">
        <f>Activity!B52</f>
        <v>Series D preferred dividend, paid in common</v>
      </c>
      <c r="C71" s="36"/>
      <c r="D71" s="41">
        <v>1.7000000000000002</v>
      </c>
      <c r="E71" s="58">
        <v>-1.4000000000000004</v>
      </c>
      <c r="F71" s="59">
        <v>1.7999999999999998</v>
      </c>
      <c r="G71" s="41">
        <v>1.3000000000000003</v>
      </c>
      <c r="H71" s="59">
        <v>3.4</v>
      </c>
      <c r="J71" s="46">
        <f t="shared" si="18"/>
        <v>3.1000000000000005</v>
      </c>
      <c r="K71" s="70">
        <f t="shared" si="19"/>
        <v>-2.2142857142857144</v>
      </c>
      <c r="L71" s="46">
        <f t="shared" si="20"/>
        <v>-9.9999999999999645E-2</v>
      </c>
      <c r="M71" s="70">
        <f t="shared" si="21"/>
        <v>-5.5555555555555358E-2</v>
      </c>
      <c r="N71" s="46">
        <f t="shared" si="22"/>
        <v>-2.0999999999999996</v>
      </c>
      <c r="O71" s="70">
        <f t="shared" si="23"/>
        <v>-0.61764705882352933</v>
      </c>
    </row>
    <row r="72" spans="1:15">
      <c r="B72" s="87" t="str">
        <f>Activity!B53</f>
        <v>Series D preferred converted to line of credit</v>
      </c>
      <c r="C72" s="36"/>
      <c r="D72" s="41">
        <v>-8.2999999999999989</v>
      </c>
      <c r="E72" s="58">
        <v>5.5</v>
      </c>
      <c r="F72" s="59">
        <v>-5.4</v>
      </c>
      <c r="G72" s="41">
        <v>1.5</v>
      </c>
      <c r="H72" s="59">
        <v>7.5</v>
      </c>
      <c r="J72" s="46">
        <f t="shared" si="18"/>
        <v>-13.799999999999999</v>
      </c>
      <c r="K72" s="70">
        <f t="shared" si="19"/>
        <v>-2.5090909090909088</v>
      </c>
      <c r="L72" s="46">
        <f t="shared" si="20"/>
        <v>-2.8999999999999986</v>
      </c>
      <c r="M72" s="70">
        <f t="shared" si="21"/>
        <v>0.53703703703703676</v>
      </c>
      <c r="N72" s="46">
        <f t="shared" si="22"/>
        <v>-6</v>
      </c>
      <c r="O72" s="70">
        <f t="shared" si="23"/>
        <v>-0.8</v>
      </c>
    </row>
    <row r="73" spans="1:15">
      <c r="B73" s="86" t="str">
        <f>Activity!B54</f>
        <v>Series E preferred dividend, paid or accrued</v>
      </c>
      <c r="C73" s="38"/>
      <c r="D73" s="41">
        <v>-7.0000000000000009</v>
      </c>
      <c r="E73" s="58">
        <v>1.7000000000000011</v>
      </c>
      <c r="F73" s="59">
        <v>-1.5</v>
      </c>
      <c r="G73" s="41">
        <v>1.0999999999999996</v>
      </c>
      <c r="H73" s="59">
        <v>7</v>
      </c>
      <c r="J73" s="46">
        <f t="shared" si="18"/>
        <v>-8.7000000000000028</v>
      </c>
      <c r="K73" s="70">
        <f t="shared" si="19"/>
        <v>-5.1176470588235272</v>
      </c>
      <c r="L73" s="46">
        <f t="shared" si="20"/>
        <v>-5.5000000000000009</v>
      </c>
      <c r="M73" s="70">
        <f t="shared" si="21"/>
        <v>3.666666666666667</v>
      </c>
      <c r="N73" s="46">
        <f t="shared" si="22"/>
        <v>-5.9</v>
      </c>
      <c r="O73" s="70">
        <f t="shared" si="23"/>
        <v>-0.84285714285714297</v>
      </c>
    </row>
    <row r="74" spans="1:15">
      <c r="B74" s="86" t="str">
        <f>Activity!B55</f>
        <v>Net data storage assets sold</v>
      </c>
      <c r="C74" s="38"/>
      <c r="D74" s="41">
        <v>-0.39999999999999991</v>
      </c>
      <c r="E74" s="58">
        <v>-1.5</v>
      </c>
      <c r="F74" s="59">
        <v>-0.29999999999999982</v>
      </c>
      <c r="G74" s="41">
        <v>1.5</v>
      </c>
      <c r="H74" s="59">
        <v>2.8</v>
      </c>
      <c r="J74" s="46">
        <f t="shared" si="18"/>
        <v>1.1000000000000001</v>
      </c>
      <c r="K74" s="70">
        <f t="shared" si="19"/>
        <v>-0.73333333333333339</v>
      </c>
      <c r="L74" s="46">
        <f t="shared" si="20"/>
        <v>-0.10000000000000009</v>
      </c>
      <c r="M74" s="70">
        <f t="shared" si="21"/>
        <v>0.33333333333333393</v>
      </c>
      <c r="N74" s="46">
        <f t="shared" si="22"/>
        <v>-1.2999999999999998</v>
      </c>
      <c r="O74" s="70">
        <f t="shared" si="23"/>
        <v>-0.4642857142857143</v>
      </c>
    </row>
    <row r="75" spans="1:15">
      <c r="B75" s="87" t="str">
        <f>Activity!B56</f>
        <v>Shares issued for payment on debt and fees</v>
      </c>
      <c r="C75" s="36"/>
      <c r="D75" s="41">
        <v>-3.2</v>
      </c>
      <c r="E75" s="58">
        <v>-4.2</v>
      </c>
      <c r="F75" s="59">
        <v>7.7</v>
      </c>
      <c r="G75" s="41">
        <v>-2.2000000000000002</v>
      </c>
      <c r="H75" s="59">
        <v>4.4000000000000004</v>
      </c>
      <c r="J75" s="46">
        <f t="shared" si="18"/>
        <v>1</v>
      </c>
      <c r="K75" s="70">
        <f t="shared" si="19"/>
        <v>-0.23809523809523814</v>
      </c>
      <c r="L75" s="46">
        <f t="shared" si="20"/>
        <v>-10.9</v>
      </c>
      <c r="M75" s="70">
        <f t="shared" si="21"/>
        <v>-1.4155844155844157</v>
      </c>
      <c r="N75" s="46">
        <f t="shared" si="22"/>
        <v>-6.6000000000000005</v>
      </c>
      <c r="O75" s="70">
        <f t="shared" si="23"/>
        <v>-1.5</v>
      </c>
    </row>
    <row r="76" spans="1:15">
      <c r="B76" s="87" t="str">
        <f>Activity!B57</f>
        <v>Accrued interest paid with debt</v>
      </c>
      <c r="C76" s="36"/>
      <c r="D76" s="41">
        <v>-1.5999999999999996</v>
      </c>
      <c r="E76" s="58">
        <v>4.4000000000000004</v>
      </c>
      <c r="F76" s="59">
        <v>-0.5</v>
      </c>
      <c r="G76" s="41">
        <v>-0.60000000000000009</v>
      </c>
      <c r="H76" s="59">
        <v>3.2</v>
      </c>
      <c r="J76" s="46">
        <f t="shared" si="18"/>
        <v>-6</v>
      </c>
      <c r="K76" s="70">
        <f t="shared" si="19"/>
        <v>-1.3636363636363635</v>
      </c>
      <c r="L76" s="46">
        <f t="shared" si="20"/>
        <v>-1.0999999999999996</v>
      </c>
      <c r="M76" s="70">
        <f t="shared" si="21"/>
        <v>2.1999999999999993</v>
      </c>
      <c r="N76" s="46">
        <f t="shared" si="22"/>
        <v>-3.8000000000000003</v>
      </c>
      <c r="O76" s="70">
        <f t="shared" si="23"/>
        <v>-1.1875</v>
      </c>
    </row>
    <row r="77" spans="1:15">
      <c r="B77" s="86" t="str">
        <f>Activity!B58</f>
        <v>Fees on line of credit paid with debt</v>
      </c>
      <c r="C77" s="38"/>
      <c r="D77" s="41">
        <v>-6.6000000000000005</v>
      </c>
      <c r="E77" s="58">
        <v>6.6000000000000005</v>
      </c>
      <c r="F77" s="59">
        <v>-8.7000000000000011</v>
      </c>
      <c r="G77" s="41">
        <v>5.3000000000000007</v>
      </c>
      <c r="H77" s="59">
        <v>3.5</v>
      </c>
      <c r="J77" s="46">
        <f t="shared" si="18"/>
        <v>0</v>
      </c>
      <c r="K77" s="70">
        <f t="shared" si="19"/>
        <v>-2</v>
      </c>
      <c r="L77" s="46">
        <f t="shared" si="20"/>
        <v>2.1000000000000005</v>
      </c>
      <c r="M77" s="70">
        <f t="shared" si="21"/>
        <v>-0.24137931034482762</v>
      </c>
      <c r="N77" s="46">
        <f t="shared" si="22"/>
        <v>1.8000000000000007</v>
      </c>
      <c r="O77" s="70">
        <f t="shared" si="23"/>
        <v>0.51428571428571446</v>
      </c>
    </row>
    <row r="78" spans="1:15">
      <c r="B78" s="85" t="str">
        <f>Activity!B59</f>
        <v>Payables to officers for stock to pay liabilities</v>
      </c>
      <c r="C78" s="38"/>
      <c r="D78" s="60">
        <v>2.6000000000000005</v>
      </c>
      <c r="E78" s="61">
        <v>9.9999999999999645E-2</v>
      </c>
      <c r="F78" s="62">
        <v>-1.0999999999999996</v>
      </c>
      <c r="G78" s="60">
        <v>-1.3000000000000007</v>
      </c>
      <c r="H78" s="62">
        <v>7.4</v>
      </c>
      <c r="J78" s="66">
        <f t="shared" si="18"/>
        <v>2.5000000000000009</v>
      </c>
      <c r="K78" s="71">
        <f t="shared" si="19"/>
        <v>25.000000000000099</v>
      </c>
      <c r="L78" s="66">
        <f t="shared" si="20"/>
        <v>3.7</v>
      </c>
      <c r="M78" s="71">
        <f t="shared" si="21"/>
        <v>-3.3636363636363651</v>
      </c>
      <c r="N78" s="66">
        <f t="shared" si="22"/>
        <v>-8.7000000000000011</v>
      </c>
      <c r="O78" s="71">
        <f t="shared" si="23"/>
        <v>-1.1756756756756759</v>
      </c>
    </row>
    <row r="79" spans="1:15">
      <c r="A79" s="31"/>
      <c r="B79" s="31" t="s">
        <v>249</v>
      </c>
      <c r="C79" s="31"/>
      <c r="D79" s="42">
        <f>SUM(D57:D78)</f>
        <v>-36.099999999999994</v>
      </c>
      <c r="E79" s="42">
        <f t="shared" ref="E79:H79" si="24">SUM(E57:E78)</f>
        <v>28.800000000000011</v>
      </c>
      <c r="F79" s="42">
        <f t="shared" si="24"/>
        <v>-0.80000000000000071</v>
      </c>
      <c r="G79" s="42">
        <f t="shared" si="24"/>
        <v>-5.6999999999999975</v>
      </c>
      <c r="H79" s="42">
        <f t="shared" si="24"/>
        <v>101.80000000000001</v>
      </c>
      <c r="I79" s="139"/>
      <c r="J79" s="46">
        <f t="shared" si="18"/>
        <v>-64.900000000000006</v>
      </c>
      <c r="K79" s="70">
        <f t="shared" si="19"/>
        <v>-2.2534722222222214</v>
      </c>
      <c r="L79" s="46">
        <f t="shared" si="20"/>
        <v>-35.299999999999997</v>
      </c>
      <c r="M79" s="70">
        <f t="shared" si="21"/>
        <v>44.12499999999995</v>
      </c>
      <c r="N79" s="46">
        <f t="shared" si="22"/>
        <v>-107.50000000000001</v>
      </c>
      <c r="O79" s="70">
        <f t="shared" si="23"/>
        <v>-1.0559921414538309</v>
      </c>
    </row>
    <row r="80" spans="1:15">
      <c r="D80" s="42"/>
      <c r="E80" s="42"/>
      <c r="G80" s="42"/>
      <c r="H80" s="42"/>
      <c r="K80" s="77"/>
      <c r="M80" s="77"/>
      <c r="O80" s="77"/>
    </row>
    <row r="81" spans="4:15">
      <c r="D81" s="42"/>
      <c r="E81" s="42"/>
      <c r="G81" s="42"/>
      <c r="H81" s="42"/>
      <c r="K81" s="77"/>
      <c r="M81" s="77"/>
      <c r="O81" s="77"/>
    </row>
    <row r="82" spans="4:15">
      <c r="D82" s="42"/>
      <c r="E82" s="42"/>
      <c r="G82" s="42"/>
      <c r="H82" s="42"/>
      <c r="K82" s="77"/>
      <c r="M82" s="77"/>
      <c r="O82" s="77"/>
    </row>
    <row r="83" spans="4:15">
      <c r="D83" s="42"/>
      <c r="E83" s="42"/>
      <c r="G83" s="42"/>
      <c r="H83" s="42"/>
      <c r="K83" s="77"/>
      <c r="M83" s="77"/>
      <c r="O83" s="77"/>
    </row>
    <row r="84" spans="4:15">
      <c r="D84" s="42"/>
      <c r="E84" s="42"/>
      <c r="G84" s="42"/>
      <c r="H84" s="42"/>
      <c r="K84" s="77"/>
      <c r="M84" s="77"/>
      <c r="O84" s="77"/>
    </row>
    <row r="85" spans="4:15">
      <c r="D85" s="42"/>
      <c r="E85" s="42"/>
      <c r="G85" s="42"/>
      <c r="H85" s="42"/>
      <c r="K85" s="77"/>
      <c r="M85" s="77"/>
      <c r="O85" s="77"/>
    </row>
    <row r="86" spans="4:15">
      <c r="D86" s="42"/>
      <c r="E86" s="42"/>
      <c r="G86" s="42"/>
      <c r="H86" s="42"/>
      <c r="K86" s="77"/>
      <c r="M86" s="77"/>
      <c r="O86" s="77"/>
    </row>
    <row r="87" spans="4:15">
      <c r="D87" s="42"/>
      <c r="E87" s="42"/>
      <c r="G87" s="42"/>
      <c r="H87" s="42"/>
      <c r="K87" s="77"/>
      <c r="M87" s="77"/>
      <c r="O87" s="77"/>
    </row>
    <row r="88" spans="4:15">
      <c r="D88" s="42"/>
      <c r="E88" s="42"/>
      <c r="G88" s="42"/>
      <c r="H88" s="42"/>
      <c r="K88" s="77"/>
      <c r="M88" s="77"/>
      <c r="O88" s="77"/>
    </row>
    <row r="89" spans="4:15">
      <c r="D89" s="42"/>
      <c r="E89" s="42"/>
      <c r="G89" s="42"/>
      <c r="H89" s="42"/>
      <c r="K89" s="77"/>
      <c r="M89" s="77"/>
      <c r="O89" s="77"/>
    </row>
    <row r="90" spans="4:15">
      <c r="D90" s="42"/>
      <c r="E90" s="42"/>
      <c r="G90" s="42"/>
      <c r="H90" s="42"/>
      <c r="K90" s="77"/>
      <c r="M90" s="77"/>
      <c r="O90" s="77"/>
    </row>
    <row r="91" spans="4:15">
      <c r="D91" s="42"/>
      <c r="E91" s="42"/>
      <c r="G91" s="42"/>
      <c r="H91" s="42"/>
      <c r="K91" s="77"/>
      <c r="M91" s="77"/>
      <c r="O91" s="77"/>
    </row>
    <row r="92" spans="4:15">
      <c r="D92" s="42"/>
      <c r="E92" s="42"/>
      <c r="G92" s="42"/>
      <c r="H92" s="42"/>
      <c r="K92" s="77"/>
      <c r="M92" s="77"/>
      <c r="O92" s="77"/>
    </row>
    <row r="93" spans="4:15">
      <c r="D93" s="42"/>
      <c r="E93" s="42"/>
      <c r="G93" s="42"/>
      <c r="H93" s="42"/>
      <c r="K93" s="77"/>
      <c r="M93" s="77"/>
      <c r="O93" s="77"/>
    </row>
    <row r="94" spans="4:15">
      <c r="D94" s="42"/>
      <c r="E94" s="42"/>
      <c r="G94" s="42"/>
      <c r="H94" s="42"/>
      <c r="K94" s="77"/>
      <c r="M94" s="77"/>
      <c r="O94" s="77"/>
    </row>
    <row r="95" spans="4:15">
      <c r="D95" s="42"/>
      <c r="E95" s="42"/>
      <c r="G95" s="42"/>
      <c r="H95" s="42"/>
      <c r="K95" s="77"/>
      <c r="M95" s="77"/>
      <c r="O95" s="77"/>
    </row>
    <row r="96" spans="4:15">
      <c r="D96" s="42"/>
      <c r="E96" s="42"/>
      <c r="G96" s="42"/>
      <c r="H96" s="42"/>
      <c r="K96" s="77"/>
      <c r="M96" s="77"/>
      <c r="O96" s="77"/>
    </row>
    <row r="97" spans="4:15">
      <c r="D97" s="42"/>
      <c r="E97" s="42"/>
      <c r="G97" s="42"/>
      <c r="H97" s="42"/>
      <c r="K97" s="77"/>
      <c r="M97" s="77"/>
      <c r="O97" s="77"/>
    </row>
    <row r="98" spans="4:15">
      <c r="D98" s="42"/>
      <c r="E98" s="42"/>
      <c r="G98" s="42"/>
      <c r="H98" s="42"/>
      <c r="K98" s="77"/>
      <c r="M98" s="77"/>
      <c r="O98" s="77"/>
    </row>
    <row r="99" spans="4:15">
      <c r="D99" s="42"/>
      <c r="E99" s="42"/>
      <c r="G99" s="42"/>
      <c r="H99" s="42"/>
      <c r="K99" s="77"/>
      <c r="M99" s="77"/>
      <c r="O99" s="77"/>
    </row>
    <row r="100" spans="4:15">
      <c r="D100" s="42"/>
      <c r="E100" s="42"/>
      <c r="G100" s="42"/>
      <c r="H100" s="42"/>
      <c r="K100" s="77"/>
      <c r="M100" s="77"/>
      <c r="O100" s="77"/>
    </row>
    <row r="101" spans="4:15">
      <c r="D101" s="42"/>
      <c r="E101" s="42"/>
      <c r="G101" s="42"/>
      <c r="H101" s="42"/>
      <c r="K101" s="77"/>
      <c r="M101" s="77"/>
      <c r="O101" s="77"/>
    </row>
    <row r="102" spans="4:15">
      <c r="D102" s="42"/>
      <c r="E102" s="42"/>
      <c r="G102" s="42"/>
      <c r="H102" s="42"/>
      <c r="K102" s="77"/>
      <c r="M102" s="77"/>
      <c r="O102" s="77"/>
    </row>
    <row r="103" spans="4:15">
      <c r="D103" s="42"/>
      <c r="E103" s="42"/>
      <c r="G103" s="42"/>
      <c r="H103" s="42"/>
      <c r="K103" s="77"/>
      <c r="M103" s="77"/>
      <c r="O103" s="77"/>
    </row>
    <row r="104" spans="4:15">
      <c r="D104" s="42"/>
      <c r="E104" s="42"/>
      <c r="G104" s="42"/>
      <c r="H104" s="42"/>
      <c r="K104" s="77"/>
      <c r="M104" s="77"/>
      <c r="O104" s="77"/>
    </row>
    <row r="105" spans="4:15">
      <c r="D105" s="42"/>
      <c r="E105" s="42"/>
      <c r="G105" s="42"/>
      <c r="H105" s="42"/>
      <c r="K105" s="77"/>
      <c r="M105" s="77"/>
      <c r="O105" s="77"/>
    </row>
    <row r="106" spans="4:15">
      <c r="D106" s="42"/>
      <c r="E106" s="42"/>
      <c r="G106" s="42"/>
      <c r="H106" s="42"/>
      <c r="K106" s="77"/>
      <c r="M106" s="77"/>
      <c r="O106" s="77"/>
    </row>
    <row r="107" spans="4:15">
      <c r="D107" s="42"/>
      <c r="E107" s="42"/>
      <c r="G107" s="42"/>
      <c r="H107" s="42"/>
      <c r="K107" s="77"/>
      <c r="M107" s="77"/>
      <c r="O107" s="77"/>
    </row>
    <row r="108" spans="4:15">
      <c r="D108" s="42"/>
      <c r="E108" s="42"/>
      <c r="G108" s="42"/>
      <c r="H108" s="42"/>
      <c r="K108" s="77"/>
      <c r="M108" s="77"/>
      <c r="O108" s="77"/>
    </row>
    <row r="109" spans="4:15">
      <c r="D109" s="42"/>
      <c r="E109" s="42"/>
      <c r="G109" s="42"/>
      <c r="H109" s="42"/>
      <c r="K109" s="77"/>
      <c r="M109" s="77"/>
      <c r="O109" s="77"/>
    </row>
    <row r="110" spans="4:15">
      <c r="D110" s="42"/>
      <c r="E110" s="42"/>
      <c r="G110" s="42"/>
      <c r="H110" s="42"/>
      <c r="K110" s="77"/>
      <c r="M110" s="77"/>
      <c r="O110" s="77"/>
    </row>
    <row r="111" spans="4:15">
      <c r="D111" s="42"/>
      <c r="E111" s="42"/>
      <c r="G111" s="42"/>
      <c r="H111" s="42"/>
      <c r="K111" s="77"/>
      <c r="M111" s="77"/>
      <c r="O111" s="77"/>
    </row>
    <row r="112" spans="4:15">
      <c r="D112" s="42"/>
      <c r="E112" s="42"/>
      <c r="G112" s="42"/>
      <c r="H112" s="42"/>
      <c r="K112" s="77"/>
      <c r="M112" s="77"/>
      <c r="O112" s="77"/>
    </row>
    <row r="113" spans="4:15">
      <c r="D113" s="42"/>
      <c r="E113" s="42"/>
      <c r="G113" s="42"/>
      <c r="H113" s="42"/>
      <c r="K113" s="77"/>
      <c r="M113" s="77"/>
      <c r="O113" s="77"/>
    </row>
    <row r="114" spans="4:15">
      <c r="D114" s="42"/>
      <c r="E114" s="42"/>
      <c r="G114" s="42"/>
      <c r="H114" s="42"/>
      <c r="K114" s="77"/>
      <c r="M114" s="77"/>
      <c r="O114" s="77"/>
    </row>
    <row r="115" spans="4:15">
      <c r="D115" s="42"/>
      <c r="E115" s="42"/>
      <c r="G115" s="42"/>
      <c r="H115" s="42"/>
      <c r="K115" s="77"/>
      <c r="M115" s="77"/>
      <c r="O115" s="77"/>
    </row>
    <row r="116" spans="4:15">
      <c r="D116" s="42"/>
      <c r="E116" s="42"/>
      <c r="G116" s="42"/>
      <c r="H116" s="42"/>
      <c r="K116" s="77"/>
      <c r="M116" s="77"/>
      <c r="O116" s="77"/>
    </row>
    <row r="117" spans="4:15">
      <c r="D117" s="42"/>
      <c r="E117" s="42"/>
      <c r="G117" s="42"/>
      <c r="H117" s="42"/>
      <c r="K117" s="77"/>
      <c r="M117" s="77"/>
      <c r="O117" s="77"/>
    </row>
    <row r="118" spans="4:15">
      <c r="D118" s="42"/>
      <c r="E118" s="42"/>
      <c r="G118" s="42"/>
      <c r="H118" s="42"/>
      <c r="K118" s="77"/>
      <c r="M118" s="77"/>
      <c r="O118" s="77"/>
    </row>
    <row r="119" spans="4:15">
      <c r="D119" s="42"/>
      <c r="E119" s="42"/>
      <c r="G119" s="42"/>
      <c r="H119" s="42"/>
      <c r="K119" s="77"/>
      <c r="M119" s="77"/>
      <c r="O119" s="77"/>
    </row>
    <row r="120" spans="4:15">
      <c r="D120" s="42"/>
      <c r="E120" s="42"/>
      <c r="G120" s="42"/>
      <c r="H120" s="42"/>
      <c r="K120" s="77"/>
      <c r="M120" s="77"/>
      <c r="O120" s="77"/>
    </row>
    <row r="121" spans="4:15">
      <c r="D121" s="42"/>
      <c r="E121" s="42"/>
      <c r="G121" s="42"/>
      <c r="H121" s="42"/>
      <c r="K121" s="77"/>
      <c r="M121" s="77"/>
      <c r="O121" s="77"/>
    </row>
    <row r="122" spans="4:15">
      <c r="D122" s="42"/>
      <c r="E122" s="42"/>
      <c r="G122" s="42"/>
      <c r="H122" s="42"/>
      <c r="K122" s="77"/>
      <c r="M122" s="77"/>
      <c r="O122" s="77"/>
    </row>
    <row r="123" spans="4:15">
      <c r="D123" s="42"/>
      <c r="E123" s="42"/>
      <c r="G123" s="42"/>
      <c r="H123" s="42"/>
      <c r="K123" s="77"/>
      <c r="M123" s="77"/>
      <c r="O123" s="77"/>
    </row>
    <row r="124" spans="4:15">
      <c r="D124" s="42"/>
      <c r="E124" s="42"/>
      <c r="G124" s="42"/>
      <c r="H124" s="42"/>
      <c r="K124" s="77"/>
      <c r="M124" s="77"/>
      <c r="O124" s="77"/>
    </row>
    <row r="125" spans="4:15">
      <c r="D125" s="42"/>
      <c r="E125" s="42"/>
      <c r="G125" s="42"/>
      <c r="H125" s="42"/>
      <c r="K125" s="77"/>
      <c r="M125" s="77"/>
      <c r="O125" s="77"/>
    </row>
    <row r="126" spans="4:15">
      <c r="D126" s="42"/>
      <c r="E126" s="42"/>
      <c r="G126" s="42"/>
      <c r="H126" s="42"/>
      <c r="K126" s="77"/>
      <c r="M126" s="77"/>
      <c r="O126" s="77"/>
    </row>
    <row r="127" spans="4:15">
      <c r="D127" s="42"/>
      <c r="E127" s="42"/>
      <c r="G127" s="42"/>
      <c r="H127" s="42"/>
      <c r="K127" s="77"/>
      <c r="M127" s="77"/>
      <c r="O127" s="77"/>
    </row>
    <row r="128" spans="4:15">
      <c r="D128" s="42"/>
      <c r="E128" s="42"/>
      <c r="G128" s="42"/>
      <c r="H128" s="42"/>
      <c r="K128" s="77"/>
      <c r="M128" s="77"/>
      <c r="O128" s="77"/>
    </row>
    <row r="129" spans="4:15">
      <c r="D129" s="42"/>
      <c r="E129" s="42"/>
      <c r="G129" s="42"/>
      <c r="H129" s="42"/>
      <c r="K129" s="77"/>
      <c r="M129" s="77"/>
      <c r="O129" s="77"/>
    </row>
    <row r="130" spans="4:15">
      <c r="D130" s="42"/>
      <c r="E130" s="42"/>
      <c r="G130" s="42"/>
      <c r="H130" s="42"/>
      <c r="K130" s="77"/>
      <c r="M130" s="77"/>
      <c r="O130" s="77"/>
    </row>
    <row r="131" spans="4:15">
      <c r="D131" s="42"/>
      <c r="E131" s="42"/>
      <c r="G131" s="42"/>
      <c r="H131" s="42"/>
      <c r="K131" s="77"/>
      <c r="M131" s="77"/>
      <c r="O131" s="77"/>
    </row>
    <row r="132" spans="4:15">
      <c r="D132" s="42"/>
      <c r="E132" s="42"/>
      <c r="G132" s="42"/>
      <c r="H132" s="42"/>
      <c r="K132" s="77"/>
      <c r="M132" s="77"/>
      <c r="O132" s="77"/>
    </row>
    <row r="133" spans="4:15">
      <c r="D133" s="42"/>
      <c r="E133" s="42"/>
      <c r="G133" s="42"/>
      <c r="H133" s="42"/>
      <c r="K133" s="77"/>
      <c r="M133" s="77"/>
      <c r="O133" s="77"/>
    </row>
    <row r="134" spans="4:15">
      <c r="D134" s="42"/>
      <c r="E134" s="42"/>
      <c r="G134" s="42"/>
      <c r="H134" s="42"/>
      <c r="K134" s="77"/>
      <c r="M134" s="77"/>
      <c r="O134" s="77"/>
    </row>
    <row r="135" spans="4:15">
      <c r="D135" s="42"/>
      <c r="E135" s="42"/>
      <c r="G135" s="42"/>
      <c r="H135" s="42"/>
      <c r="K135" s="77"/>
      <c r="M135" s="77"/>
      <c r="O135" s="77"/>
    </row>
    <row r="136" spans="4:15">
      <c r="D136" s="42"/>
      <c r="E136" s="42"/>
      <c r="G136" s="42"/>
      <c r="H136" s="42"/>
      <c r="K136" s="77"/>
      <c r="M136" s="77"/>
      <c r="O136" s="77"/>
    </row>
    <row r="137" spans="4:15">
      <c r="D137" s="42"/>
      <c r="E137" s="42"/>
      <c r="G137" s="42"/>
      <c r="H137" s="42"/>
      <c r="K137" s="77"/>
      <c r="M137" s="77"/>
      <c r="O137" s="77"/>
    </row>
    <row r="138" spans="4:15">
      <c r="D138" s="42"/>
      <c r="E138" s="42"/>
      <c r="G138" s="42"/>
      <c r="H138" s="42"/>
      <c r="K138" s="77"/>
      <c r="M138" s="77"/>
      <c r="O138" s="77"/>
    </row>
    <row r="139" spans="4:15">
      <c r="D139" s="42"/>
      <c r="E139" s="42"/>
      <c r="G139" s="42"/>
      <c r="H139" s="42"/>
      <c r="K139" s="77"/>
      <c r="M139" s="77"/>
      <c r="O139" s="77"/>
    </row>
    <row r="140" spans="4:15">
      <c r="D140" s="42"/>
      <c r="E140" s="42"/>
      <c r="G140" s="42"/>
      <c r="H140" s="42"/>
      <c r="K140" s="77"/>
      <c r="M140" s="77"/>
      <c r="O140" s="77"/>
    </row>
    <row r="141" spans="4:15">
      <c r="D141" s="42"/>
      <c r="E141" s="42"/>
      <c r="G141" s="42"/>
      <c r="H141" s="42"/>
      <c r="K141" s="77"/>
      <c r="M141" s="77"/>
      <c r="O141" s="77"/>
    </row>
    <row r="142" spans="4:15">
      <c r="D142" s="42"/>
      <c r="E142" s="42"/>
      <c r="G142" s="42"/>
      <c r="H142" s="42"/>
      <c r="K142" s="77"/>
      <c r="M142" s="77"/>
      <c r="O142" s="77"/>
    </row>
    <row r="143" spans="4:15">
      <c r="D143" s="42"/>
      <c r="E143" s="42"/>
      <c r="G143" s="42"/>
      <c r="H143" s="42"/>
      <c r="K143" s="77"/>
      <c r="M143" s="77"/>
      <c r="O143" s="77"/>
    </row>
    <row r="144" spans="4:15">
      <c r="D144" s="42"/>
      <c r="E144" s="42"/>
      <c r="G144" s="42"/>
      <c r="H144" s="42"/>
      <c r="K144" s="77"/>
      <c r="M144" s="77"/>
      <c r="O144" s="77"/>
    </row>
    <row r="145" spans="2:15">
      <c r="D145" s="42"/>
      <c r="E145" s="42"/>
      <c r="G145" s="42"/>
      <c r="H145" s="42"/>
      <c r="K145" s="77"/>
      <c r="M145" s="77"/>
      <c r="O145" s="77"/>
    </row>
    <row r="146" spans="2:15">
      <c r="D146" s="42"/>
      <c r="E146" s="42"/>
      <c r="G146" s="42"/>
      <c r="H146" s="42"/>
      <c r="K146" s="77"/>
      <c r="M146" s="77"/>
      <c r="O146" s="77"/>
    </row>
    <row r="147" spans="2:15">
      <c r="B147" s="38"/>
      <c r="C147" s="38"/>
    </row>
    <row r="148" spans="2:15">
      <c r="B148" s="38"/>
      <c r="C148" s="38"/>
    </row>
    <row r="149" spans="2:15">
      <c r="B149" s="38"/>
      <c r="C149" s="38"/>
      <c r="D149" s="42"/>
      <c r="E149" s="42"/>
      <c r="G149" s="42"/>
      <c r="H149" s="42"/>
    </row>
    <row r="150" spans="2:15">
      <c r="B150" s="38"/>
      <c r="C150" s="38"/>
      <c r="D150" s="42"/>
      <c r="E150" s="42"/>
      <c r="G150" s="42"/>
      <c r="H150" s="42"/>
    </row>
    <row r="151" spans="2:15">
      <c r="C151" s="38"/>
      <c r="D151" s="42"/>
      <c r="E151" s="42"/>
      <c r="G151" s="42"/>
      <c r="H151" s="42"/>
    </row>
    <row r="152" spans="2:15">
      <c r="D152" s="42"/>
      <c r="E152" s="42"/>
      <c r="G152" s="42"/>
      <c r="H152" s="42"/>
    </row>
    <row r="153" spans="2:15">
      <c r="D153" s="42"/>
      <c r="E153" s="42"/>
      <c r="G153" s="42"/>
      <c r="H153" s="42"/>
    </row>
  </sheetData>
  <sheetProtection algorithmName="SHA-512" hashValue="nbRfHAorgpZQNzK46OwAyGeQAxK52LK42IHV05IE5e1M2CWdZs8fujnH+dLeMAyDAI/WrL1UQblz64LmJBARmA==" saltValue="INY1PQ16o60tzMUZ2w9hzQ==" spinCount="100000" sheet="1" objects="1" scenarios="1" selectLockedCells="1" selectUnlockedCells="1"/>
  <conditionalFormatting sqref="D48:H49">
    <cfRule type="expression" dxfId="23" priority="55">
      <formula>IF(D48=_xlfn.UNICHAR(10006),TRUE,FALSE)</formula>
    </cfRule>
    <cfRule type="expression" dxfId="22" priority="56">
      <formula>IF(D48=_xlfn.UNICHAR(10004),TRUE,FALSE)</formula>
    </cfRule>
  </conditionalFormatting>
  <conditionalFormatting sqref="D53:H53">
    <cfRule type="expression" dxfId="21" priority="5">
      <formula>IF(ROUND(D53,10)=0,TRUE,FALSE)</formula>
    </cfRule>
  </conditionalFormatting>
  <conditionalFormatting sqref="D54:H54">
    <cfRule type="expression" dxfId="20" priority="3">
      <formula>IF(D54=_xlfn.UNICHAR(10004),TRUE,FALSE)</formula>
    </cfRule>
    <cfRule type="expression" dxfId="19" priority="4">
      <formula>IF(D54=_xlfn.UNICHAR(10006),TRUE,FALSE)</formula>
    </cfRule>
  </conditionalFormatting>
  <conditionalFormatting sqref="D55:H55">
    <cfRule type="expression" dxfId="18" priority="1">
      <formula>IF(D55=_xlfn.UNICHAR(10006),TRUE,FALSE)</formula>
    </cfRule>
    <cfRule type="expression" dxfId="17" priority="2">
      <formula>IF(D55=_xlfn.UNICHAR(10004),TRUE,FALSE)</formula>
    </cfRule>
  </conditionalFormatting>
  <conditionalFormatting sqref="J54:O54">
    <cfRule type="expression" dxfId="16" priority="20">
      <formula>IF(J54=_xlfn.UNICHAR(10006),TRUE,FALSE)</formula>
    </cfRule>
    <cfRule type="expression" dxfId="15" priority="21">
      <formula>IF(J54=_xlfn.UNICHAR(10004),TRUE,FALSE)</formula>
    </cfRule>
  </conditionalFormatting>
  <printOptions horizontalCentered="1"/>
  <pageMargins left="0.5" right="0.5" top="0.75" bottom="0.5" header="0.5" footer="0.5"/>
  <pageSetup scale="90" fitToHeight="2" orientation="landscape" horizontalDpi="4294967292" verticalDpi="4294967292" r:id="rId1"/>
  <headerFooter scaleWithDoc="0" alignWithMargins="0">
    <oddFooter>&amp;LCash Flow Statement p.&amp;P of &amp;N&amp;RUpdated &amp;D</oddFooter>
  </headerFooter>
  <rowBreaks count="1" manualBreakCount="1">
    <brk id="37" min="1" max="14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BCB"/>
    <pageSetUpPr autoPageBreaks="0"/>
  </sheetPr>
  <dimension ref="A1:S95"/>
  <sheetViews>
    <sheetView showGridLines="0" showRowColHeaders="0" showZeros="0" zoomScaleNormal="100" zoomScaleSheetLayoutView="85" workbookViewId="0">
      <pane ySplit="3" topLeftCell="A4" activePane="bottomLeft" state="frozen"/>
      <selection activeCell="B17" sqref="B17"/>
      <selection pane="bottomLeft" activeCell="G29" sqref="A1:XFD1048576"/>
    </sheetView>
  </sheetViews>
  <sheetFormatPr defaultColWidth="12.375" defaultRowHeight="12.6"/>
  <cols>
    <col min="1" max="1" width="5.625" style="29" customWidth="1"/>
    <col min="2" max="2" width="2.5" style="29" customWidth="1"/>
    <col min="3" max="3" width="27.5" style="29" bestFit="1" customWidth="1"/>
    <col min="4" max="4" width="1.25" style="29" customWidth="1"/>
    <col min="5" max="9" width="10" style="46" customWidth="1"/>
    <col min="10" max="10" width="2.5" style="34" customWidth="1"/>
    <col min="11" max="11" width="10" style="42" customWidth="1"/>
    <col min="12" max="12" width="10" style="79" customWidth="1"/>
    <col min="13" max="13" width="10" style="42" customWidth="1"/>
    <col min="14" max="14" width="10" style="79" customWidth="1"/>
    <col min="15" max="15" width="10" style="42" customWidth="1"/>
    <col min="16" max="16" width="10" style="79" customWidth="1"/>
    <col min="17" max="16384" width="12.375" style="29"/>
  </cols>
  <sheetData>
    <row r="1" spans="1:19" s="15" customFormat="1" ht="4.2" customHeight="1">
      <c r="A1" s="1"/>
      <c r="B1" s="2"/>
      <c r="D1" s="3"/>
      <c r="E1" s="43"/>
      <c r="F1" s="44"/>
      <c r="G1" s="44"/>
      <c r="H1" s="44"/>
      <c r="I1" s="44"/>
      <c r="J1" s="20"/>
      <c r="K1" s="43"/>
      <c r="L1" s="68"/>
      <c r="M1" s="43"/>
      <c r="N1" s="68"/>
      <c r="O1" s="43"/>
      <c r="P1" s="68"/>
      <c r="S1" s="16"/>
    </row>
    <row r="2" spans="1:19" s="17" customFormat="1">
      <c r="A2" s="110" t="s">
        <v>233</v>
      </c>
      <c r="B2" s="4"/>
      <c r="D2" s="5"/>
      <c r="E2" s="45"/>
      <c r="F2" s="45"/>
      <c r="G2" s="45"/>
      <c r="H2" s="45"/>
      <c r="I2" s="45"/>
      <c r="J2" s="22"/>
      <c r="K2" s="45"/>
      <c r="L2" s="69"/>
      <c r="M2" s="45"/>
      <c r="N2" s="69"/>
      <c r="O2" s="45"/>
      <c r="P2" s="69"/>
    </row>
    <row r="3" spans="1:19" ht="21">
      <c r="A3" s="27"/>
      <c r="B3" s="124" t="s">
        <v>268</v>
      </c>
      <c r="D3" s="141"/>
      <c r="E3" s="136" t="s">
        <v>258</v>
      </c>
      <c r="F3" s="136" t="s">
        <v>259</v>
      </c>
      <c r="G3" s="136" t="s">
        <v>186</v>
      </c>
      <c r="H3" s="136" t="s">
        <v>263</v>
      </c>
      <c r="I3" s="136" t="s">
        <v>187</v>
      </c>
      <c r="J3" s="137"/>
      <c r="K3" s="136" t="s">
        <v>265</v>
      </c>
      <c r="L3" s="138" t="s">
        <v>260</v>
      </c>
      <c r="M3" s="136" t="s">
        <v>264</v>
      </c>
      <c r="N3" s="138" t="s">
        <v>261</v>
      </c>
      <c r="O3" s="136" t="s">
        <v>263</v>
      </c>
      <c r="P3" s="138" t="s">
        <v>262</v>
      </c>
    </row>
    <row r="4" spans="1:19" ht="6" customHeight="1">
      <c r="B4" s="30"/>
      <c r="K4" s="142"/>
      <c r="M4" s="143"/>
      <c r="O4" s="143"/>
    </row>
    <row r="5" spans="1:19">
      <c r="C5" s="144" t="s">
        <v>88</v>
      </c>
      <c r="E5" s="42"/>
      <c r="F5" s="42"/>
      <c r="G5" s="42"/>
      <c r="H5" s="42"/>
      <c r="I5" s="42"/>
      <c r="L5" s="70"/>
      <c r="N5" s="70"/>
      <c r="P5" s="70"/>
    </row>
    <row r="6" spans="1:19">
      <c r="C6" s="145" t="s">
        <v>84</v>
      </c>
      <c r="E6" s="42"/>
      <c r="F6" s="42"/>
      <c r="G6" s="42"/>
      <c r="H6" s="42"/>
      <c r="I6" s="42"/>
      <c r="L6" s="70"/>
      <c r="N6" s="70"/>
      <c r="P6" s="70"/>
    </row>
    <row r="7" spans="1:19">
      <c r="C7" s="86" t="s">
        <v>140</v>
      </c>
      <c r="E7" s="55">
        <v>0.60698408442114848</v>
      </c>
      <c r="F7" s="56">
        <v>11.062973452337397</v>
      </c>
      <c r="G7" s="57">
        <v>1.1751377259015081</v>
      </c>
      <c r="H7" s="55">
        <v>10.743895167039465</v>
      </c>
      <c r="I7" s="57">
        <v>0.66432050994693759</v>
      </c>
      <c r="K7" s="46">
        <f t="shared" ref="K7:K22" si="0">IF(E7+F7=0,0,E7-F7)</f>
        <v>-10.455989367916249</v>
      </c>
      <c r="L7" s="70">
        <f t="shared" ref="L7:L22" si="1">IFERROR(E7/F7-1,0)</f>
        <v>-0.94513373036315984</v>
      </c>
      <c r="M7" s="46">
        <f t="shared" ref="M7:M22" si="2">IF(E7+G7=0,0,E7-G7)</f>
        <v>-0.56815364148035963</v>
      </c>
      <c r="N7" s="70">
        <f t="shared" ref="N7:N22" si="3">IFERROR(E7/G7-1,0)</f>
        <v>-0.4834783438209338</v>
      </c>
      <c r="O7" s="46">
        <f t="shared" ref="O7:O22" si="4">IF(H7+I7=0,0,H7-I7)</f>
        <v>10.079574657092527</v>
      </c>
      <c r="P7" s="70">
        <f t="shared" ref="P7:P22" si="5">IFERROR(H7/I7-1,0)</f>
        <v>15.172758489569485</v>
      </c>
    </row>
    <row r="8" spans="1:19">
      <c r="C8" s="85" t="s">
        <v>141</v>
      </c>
      <c r="E8" s="60">
        <v>0.48855560778644835</v>
      </c>
      <c r="F8" s="61">
        <v>2.2100418693539217</v>
      </c>
      <c r="G8" s="62">
        <v>7.4346233068397138</v>
      </c>
      <c r="H8" s="60">
        <v>9.9479252327294994</v>
      </c>
      <c r="I8" s="62">
        <v>2.1996953779106345</v>
      </c>
      <c r="K8" s="66">
        <f t="shared" si="0"/>
        <v>-1.7214862615674733</v>
      </c>
      <c r="L8" s="71">
        <f t="shared" si="1"/>
        <v>-0.77893830222806071</v>
      </c>
      <c r="M8" s="66">
        <f t="shared" si="2"/>
        <v>-6.9460676990532653</v>
      </c>
      <c r="N8" s="71">
        <f t="shared" si="3"/>
        <v>-0.93428643421153745</v>
      </c>
      <c r="O8" s="66">
        <f t="shared" si="4"/>
        <v>7.7482298548188648</v>
      </c>
      <c r="P8" s="71">
        <f t="shared" si="5"/>
        <v>3.5224103903779929</v>
      </c>
    </row>
    <row r="9" spans="1:19">
      <c r="C9" s="86" t="s">
        <v>153</v>
      </c>
      <c r="E9" s="146">
        <f>E7-E8</f>
        <v>0.11842847663470013</v>
      </c>
      <c r="F9" s="146">
        <f>F7-F8</f>
        <v>8.8529315829834765</v>
      </c>
      <c r="G9" s="146">
        <f>G7-G8</f>
        <v>-6.2594855809382057</v>
      </c>
      <c r="H9" s="146">
        <f>H7-H8</f>
        <v>0.79596993430996577</v>
      </c>
      <c r="I9" s="146">
        <f>I7-I8</f>
        <v>-1.5353748679636969</v>
      </c>
      <c r="K9" s="46">
        <f t="shared" si="0"/>
        <v>-8.734503106348777</v>
      </c>
      <c r="L9" s="70">
        <f t="shared" si="1"/>
        <v>-0.98662268249510299</v>
      </c>
      <c r="M9" s="46">
        <f t="shared" si="2"/>
        <v>6.3779140575729061</v>
      </c>
      <c r="N9" s="70">
        <f t="shared" si="3"/>
        <v>-1.0189198417511092</v>
      </c>
      <c r="O9" s="46">
        <f t="shared" si="4"/>
        <v>2.3313448022736627</v>
      </c>
      <c r="P9" s="70">
        <f t="shared" si="5"/>
        <v>-1.5184205830890192</v>
      </c>
    </row>
    <row r="10" spans="1:19">
      <c r="C10" s="145" t="s">
        <v>85</v>
      </c>
      <c r="E10" s="146"/>
      <c r="F10" s="146"/>
      <c r="G10" s="146"/>
      <c r="H10" s="146"/>
      <c r="I10" s="146"/>
      <c r="K10" s="46">
        <f t="shared" si="0"/>
        <v>0</v>
      </c>
      <c r="L10" s="70">
        <f t="shared" si="1"/>
        <v>0</v>
      </c>
      <c r="M10" s="46">
        <f t="shared" si="2"/>
        <v>0</v>
      </c>
      <c r="N10" s="70">
        <f t="shared" si="3"/>
        <v>0</v>
      </c>
      <c r="O10" s="46">
        <f t="shared" si="4"/>
        <v>0</v>
      </c>
      <c r="P10" s="70">
        <f t="shared" si="5"/>
        <v>0</v>
      </c>
    </row>
    <row r="11" spans="1:19">
      <c r="C11" s="86" t="s">
        <v>140</v>
      </c>
      <c r="E11" s="55">
        <v>4.8789617561644762</v>
      </c>
      <c r="F11" s="56">
        <v>12.08209320882349</v>
      </c>
      <c r="G11" s="57">
        <v>11.775506960454905</v>
      </c>
      <c r="H11" s="55">
        <v>12.372772450889247</v>
      </c>
      <c r="I11" s="57">
        <v>8.6031776075071011</v>
      </c>
      <c r="K11" s="46">
        <f t="shared" si="0"/>
        <v>-7.2031314526590142</v>
      </c>
      <c r="L11" s="70">
        <f t="shared" si="1"/>
        <v>-0.59618241046167442</v>
      </c>
      <c r="M11" s="46">
        <f t="shared" si="2"/>
        <v>-6.8965452042904287</v>
      </c>
      <c r="N11" s="70">
        <f t="shared" si="3"/>
        <v>-0.58566864487879378</v>
      </c>
      <c r="O11" s="46">
        <f t="shared" si="4"/>
        <v>3.769594843382146</v>
      </c>
      <c r="P11" s="70">
        <f t="shared" si="5"/>
        <v>0.43816308524106384</v>
      </c>
    </row>
    <row r="12" spans="1:19">
      <c r="C12" s="85" t="s">
        <v>141</v>
      </c>
      <c r="E12" s="60">
        <v>9.7415979136772464</v>
      </c>
      <c r="F12" s="61">
        <v>9.2724650350887003</v>
      </c>
      <c r="G12" s="62">
        <v>5.1955129436855163</v>
      </c>
      <c r="H12" s="60">
        <v>2.4694293045592284</v>
      </c>
      <c r="I12" s="62">
        <v>4.8642602220545275</v>
      </c>
      <c r="K12" s="66">
        <f t="shared" si="0"/>
        <v>0.46913287858854602</v>
      </c>
      <c r="L12" s="71">
        <f t="shared" si="1"/>
        <v>5.0594192246965708E-2</v>
      </c>
      <c r="M12" s="66">
        <f t="shared" si="2"/>
        <v>4.5460849699917301</v>
      </c>
      <c r="N12" s="71">
        <f t="shared" si="3"/>
        <v>0.87500214497914341</v>
      </c>
      <c r="O12" s="66">
        <f t="shared" si="4"/>
        <v>-2.3948309174952991</v>
      </c>
      <c r="P12" s="71">
        <f t="shared" si="5"/>
        <v>-0.49233199051258603</v>
      </c>
    </row>
    <row r="13" spans="1:19">
      <c r="C13" s="86" t="s">
        <v>153</v>
      </c>
      <c r="E13" s="146">
        <f>E11-E12</f>
        <v>-4.8626361575127701</v>
      </c>
      <c r="F13" s="146">
        <f>F11-F12</f>
        <v>2.8096281737347901</v>
      </c>
      <c r="G13" s="146">
        <f>G11-G12</f>
        <v>6.5799940167693887</v>
      </c>
      <c r="H13" s="146">
        <f>H11-H12</f>
        <v>9.9033431463300197</v>
      </c>
      <c r="I13" s="146">
        <f>I11-I12</f>
        <v>3.7389173854525737</v>
      </c>
      <c r="K13" s="46">
        <f t="shared" si="0"/>
        <v>-7.6722643312475602</v>
      </c>
      <c r="L13" s="70">
        <f t="shared" si="1"/>
        <v>-2.7307045120667879</v>
      </c>
      <c r="M13" s="46">
        <f t="shared" si="2"/>
        <v>-11.442630174282158</v>
      </c>
      <c r="N13" s="70">
        <f t="shared" si="3"/>
        <v>-1.7390031275287088</v>
      </c>
      <c r="O13" s="46">
        <f t="shared" si="4"/>
        <v>6.164425760877446</v>
      </c>
      <c r="P13" s="70">
        <f t="shared" si="5"/>
        <v>1.648719435433923</v>
      </c>
    </row>
    <row r="14" spans="1:19">
      <c r="C14" s="145" t="s">
        <v>241</v>
      </c>
      <c r="E14" s="146"/>
      <c r="F14" s="146"/>
      <c r="G14" s="146"/>
      <c r="H14" s="146"/>
      <c r="I14" s="146"/>
      <c r="K14" s="46">
        <f t="shared" ref="K14:K17" si="6">IF(E14+F14=0,0,E14-F14)</f>
        <v>0</v>
      </c>
      <c r="L14" s="70">
        <f t="shared" ref="L14:L17" si="7">IFERROR(E14/F14-1,0)</f>
        <v>0</v>
      </c>
      <c r="M14" s="46">
        <f t="shared" ref="M14:M17" si="8">IF(E14+G14=0,0,E14-G14)</f>
        <v>0</v>
      </c>
      <c r="N14" s="70">
        <f t="shared" ref="N14:N17" si="9">IFERROR(E14/G14-1,0)</f>
        <v>0</v>
      </c>
      <c r="O14" s="46">
        <f t="shared" ref="O14:O17" si="10">IF(H14+I14=0,0,H14-I14)</f>
        <v>0</v>
      </c>
      <c r="P14" s="70">
        <f t="shared" ref="P14:P17" si="11">IFERROR(H14/I14-1,0)</f>
        <v>0</v>
      </c>
    </row>
    <row r="15" spans="1:19">
      <c r="C15" s="86" t="s">
        <v>140</v>
      </c>
      <c r="E15" s="55">
        <v>4.8484893754419032</v>
      </c>
      <c r="F15" s="56">
        <v>8.6241836280511652</v>
      </c>
      <c r="G15" s="57">
        <v>3.0090185696853107</v>
      </c>
      <c r="H15" s="55">
        <v>7.0703460398228755</v>
      </c>
      <c r="I15" s="57">
        <v>10.112922017613565</v>
      </c>
      <c r="K15" s="46">
        <f t="shared" si="6"/>
        <v>-3.7756942526092621</v>
      </c>
      <c r="L15" s="70">
        <f t="shared" si="7"/>
        <v>-0.43780309133590045</v>
      </c>
      <c r="M15" s="46">
        <f t="shared" si="8"/>
        <v>1.8394708057565925</v>
      </c>
      <c r="N15" s="70">
        <f t="shared" si="9"/>
        <v>0.61131919366950527</v>
      </c>
      <c r="O15" s="46">
        <f t="shared" si="10"/>
        <v>-3.0425759777906896</v>
      </c>
      <c r="P15" s="70">
        <f t="shared" si="11"/>
        <v>-0.30086022343408447</v>
      </c>
    </row>
    <row r="16" spans="1:19">
      <c r="C16" s="85" t="s">
        <v>141</v>
      </c>
      <c r="E16" s="60">
        <v>6.827525559459982</v>
      </c>
      <c r="F16" s="61">
        <v>5.301232424479096</v>
      </c>
      <c r="G16" s="62">
        <v>2.8185583491895514</v>
      </c>
      <c r="H16" s="60">
        <v>8.9553047930803693</v>
      </c>
      <c r="I16" s="62">
        <v>6.7506041975529572</v>
      </c>
      <c r="K16" s="66">
        <f t="shared" si="6"/>
        <v>1.5262931349808859</v>
      </c>
      <c r="L16" s="71">
        <f t="shared" si="7"/>
        <v>0.28791288756422717</v>
      </c>
      <c r="M16" s="66">
        <f t="shared" si="8"/>
        <v>4.0089672102704306</v>
      </c>
      <c r="N16" s="71">
        <f t="shared" si="9"/>
        <v>1.4223467154487577</v>
      </c>
      <c r="O16" s="66">
        <f t="shared" si="10"/>
        <v>2.2047005955274122</v>
      </c>
      <c r="P16" s="71">
        <f t="shared" si="11"/>
        <v>0.32659307685771299</v>
      </c>
    </row>
    <row r="17" spans="3:16">
      <c r="C17" s="86" t="s">
        <v>153</v>
      </c>
      <c r="E17" s="146">
        <f>E15-E16</f>
        <v>-1.9790361840180788</v>
      </c>
      <c r="F17" s="146">
        <f>F15-F16</f>
        <v>3.3229512035720692</v>
      </c>
      <c r="G17" s="146">
        <f>G15-G16</f>
        <v>0.19046022049575928</v>
      </c>
      <c r="H17" s="146">
        <f>H15-H16</f>
        <v>-1.8849587532574938</v>
      </c>
      <c r="I17" s="146">
        <f>I15-I16</f>
        <v>3.3623178200606079</v>
      </c>
      <c r="K17" s="46">
        <f t="shared" si="6"/>
        <v>-5.301987387590148</v>
      </c>
      <c r="L17" s="70">
        <f t="shared" si="7"/>
        <v>-1.595565827716843</v>
      </c>
      <c r="M17" s="46">
        <f t="shared" si="8"/>
        <v>-2.1694964045138381</v>
      </c>
      <c r="N17" s="70">
        <f t="shared" si="9"/>
        <v>-11.390811156611798</v>
      </c>
      <c r="O17" s="46">
        <f t="shared" si="10"/>
        <v>-5.2472765733181017</v>
      </c>
      <c r="P17" s="70">
        <f t="shared" si="11"/>
        <v>-1.5606129028051001</v>
      </c>
    </row>
    <row r="18" spans="3:16">
      <c r="C18" s="29" t="s">
        <v>142</v>
      </c>
      <c r="E18" s="42"/>
      <c r="F18" s="42"/>
      <c r="G18" s="42"/>
      <c r="H18" s="42"/>
      <c r="I18" s="42"/>
      <c r="K18" s="42">
        <f t="shared" si="0"/>
        <v>0</v>
      </c>
      <c r="L18" s="77">
        <f t="shared" si="1"/>
        <v>0</v>
      </c>
      <c r="M18" s="42">
        <f t="shared" si="2"/>
        <v>0</v>
      </c>
      <c r="N18" s="77">
        <f t="shared" si="3"/>
        <v>0</v>
      </c>
      <c r="O18" s="42">
        <f t="shared" si="4"/>
        <v>0</v>
      </c>
      <c r="P18" s="77">
        <f t="shared" si="5"/>
        <v>0</v>
      </c>
    </row>
    <row r="19" spans="3:16">
      <c r="C19" s="86" t="s">
        <v>140</v>
      </c>
      <c r="E19" s="146">
        <f>SUM(E7,E11,E15)</f>
        <v>10.334435216027529</v>
      </c>
      <c r="F19" s="146">
        <f t="shared" ref="F19:I19" si="12">SUM(F7,F11,F15)</f>
        <v>31.769250289212053</v>
      </c>
      <c r="G19" s="146">
        <f t="shared" si="12"/>
        <v>15.959663256041722</v>
      </c>
      <c r="H19" s="146">
        <f t="shared" si="12"/>
        <v>30.187013657751589</v>
      </c>
      <c r="I19" s="146">
        <f t="shared" si="12"/>
        <v>19.380420135067602</v>
      </c>
      <c r="K19" s="46">
        <f t="shared" si="0"/>
        <v>-21.434815073184524</v>
      </c>
      <c r="L19" s="70">
        <f t="shared" si="1"/>
        <v>-0.67470320760018643</v>
      </c>
      <c r="M19" s="46">
        <f t="shared" si="2"/>
        <v>-5.6252280400141927</v>
      </c>
      <c r="N19" s="70">
        <f t="shared" si="3"/>
        <v>-0.3524653339966114</v>
      </c>
      <c r="O19" s="46">
        <f t="shared" si="4"/>
        <v>10.806593522683986</v>
      </c>
      <c r="P19" s="70">
        <f t="shared" si="5"/>
        <v>0.55760367666798727</v>
      </c>
    </row>
    <row r="20" spans="3:16">
      <c r="C20" s="85" t="s">
        <v>141</v>
      </c>
      <c r="E20" s="147">
        <f>SUM(E8,E12,E16)</f>
        <v>17.057679080923677</v>
      </c>
      <c r="F20" s="147">
        <f t="shared" ref="F20:I20" si="13">SUM(F8,F12,F16)</f>
        <v>16.783739328921719</v>
      </c>
      <c r="G20" s="147">
        <f t="shared" si="13"/>
        <v>15.448694599714781</v>
      </c>
      <c r="H20" s="147">
        <f t="shared" si="13"/>
        <v>21.372659330369096</v>
      </c>
      <c r="I20" s="147">
        <f t="shared" si="13"/>
        <v>13.814559797518118</v>
      </c>
      <c r="K20" s="66">
        <f t="shared" si="0"/>
        <v>0.27393975200195797</v>
      </c>
      <c r="L20" s="71">
        <f t="shared" si="1"/>
        <v>1.632173537930881E-2</v>
      </c>
      <c r="M20" s="66">
        <f t="shared" si="2"/>
        <v>1.6089844812088963</v>
      </c>
      <c r="N20" s="71">
        <f t="shared" si="3"/>
        <v>0.10415019021986494</v>
      </c>
      <c r="O20" s="66">
        <f t="shared" si="4"/>
        <v>7.5580995328509779</v>
      </c>
      <c r="P20" s="71">
        <f t="shared" si="5"/>
        <v>0.54711113807686029</v>
      </c>
    </row>
    <row r="21" spans="3:16">
      <c r="C21" s="120" t="s">
        <v>154</v>
      </c>
      <c r="E21" s="146">
        <f>SUM(E9,E13,E17)</f>
        <v>-6.7232438648961486</v>
      </c>
      <c r="F21" s="146">
        <f t="shared" ref="F21:I21" si="14">SUM(F9,F13,F17)</f>
        <v>14.985510960290336</v>
      </c>
      <c r="G21" s="146">
        <f t="shared" si="14"/>
        <v>0.51096865632694222</v>
      </c>
      <c r="H21" s="146">
        <f t="shared" si="14"/>
        <v>8.8143543273824925</v>
      </c>
      <c r="I21" s="146">
        <f t="shared" si="14"/>
        <v>5.5658603375494842</v>
      </c>
      <c r="K21" s="118">
        <f t="shared" si="0"/>
        <v>-21.708754825186485</v>
      </c>
      <c r="L21" s="119">
        <f t="shared" si="1"/>
        <v>-1.4486496244747258</v>
      </c>
      <c r="M21" s="118">
        <f t="shared" si="2"/>
        <v>-7.2342125212230908</v>
      </c>
      <c r="N21" s="119">
        <f t="shared" si="3"/>
        <v>-14.157840078148149</v>
      </c>
      <c r="O21" s="118">
        <f t="shared" si="4"/>
        <v>3.2484939898330083</v>
      </c>
      <c r="P21" s="119">
        <f t="shared" si="5"/>
        <v>0.5836463354851702</v>
      </c>
    </row>
    <row r="22" spans="3:16">
      <c r="C22" s="31" t="s">
        <v>46</v>
      </c>
      <c r="E22" s="63">
        <v>3.2</v>
      </c>
      <c r="F22" s="64">
        <v>1.9</v>
      </c>
      <c r="G22" s="65">
        <v>7.6</v>
      </c>
      <c r="H22" s="63">
        <v>3.1</v>
      </c>
      <c r="I22" s="65">
        <v>8.1</v>
      </c>
      <c r="K22" s="46">
        <f t="shared" si="0"/>
        <v>1.3000000000000003</v>
      </c>
      <c r="L22" s="70">
        <f t="shared" si="1"/>
        <v>0.6842105263157896</v>
      </c>
      <c r="M22" s="46">
        <f t="shared" si="2"/>
        <v>-4.3999999999999995</v>
      </c>
      <c r="N22" s="70">
        <f t="shared" si="3"/>
        <v>-0.57894736842105265</v>
      </c>
      <c r="O22" s="46">
        <f t="shared" si="4"/>
        <v>-5</v>
      </c>
      <c r="P22" s="70">
        <f t="shared" si="5"/>
        <v>-0.61728395061728392</v>
      </c>
    </row>
    <row r="23" spans="3:16" ht="6" customHeight="1"/>
    <row r="24" spans="3:16">
      <c r="C24" s="144" t="s">
        <v>89</v>
      </c>
      <c r="E24" s="42"/>
      <c r="F24" s="42"/>
      <c r="G24" s="42"/>
      <c r="H24" s="42"/>
      <c r="I24" s="42"/>
      <c r="L24" s="70"/>
      <c r="N24" s="70"/>
      <c r="P24" s="70"/>
    </row>
    <row r="25" spans="3:16">
      <c r="C25" s="29" t="str">
        <f>C$6</f>
        <v>Segment A</v>
      </c>
      <c r="E25" s="42"/>
      <c r="F25" s="42"/>
      <c r="G25" s="42"/>
      <c r="H25" s="42"/>
      <c r="I25" s="42"/>
      <c r="L25" s="70"/>
      <c r="N25" s="70"/>
      <c r="P25" s="70"/>
    </row>
    <row r="26" spans="3:16">
      <c r="C26" s="86" t="s">
        <v>140</v>
      </c>
      <c r="E26" s="55">
        <v>4.2097778994829778</v>
      </c>
      <c r="F26" s="56">
        <v>8.4535317352007535</v>
      </c>
      <c r="G26" s="57">
        <v>4.9761577661711467</v>
      </c>
      <c r="H26" s="55">
        <v>8.1523215797201551</v>
      </c>
      <c r="I26" s="57">
        <v>6.9975465413896636</v>
      </c>
      <c r="K26" s="46">
        <f t="shared" ref="K26:K41" si="15">IF(E26+F26=0,0,E26-F26)</f>
        <v>-4.2437538357177758</v>
      </c>
      <c r="L26" s="70">
        <f t="shared" ref="L26:L41" si="16">IFERROR(E26/F26-1,0)</f>
        <v>-0.50200957051437567</v>
      </c>
      <c r="M26" s="46">
        <f t="shared" ref="M26:M41" si="17">IF(E26+G26=0,0,E26-G26)</f>
        <v>-0.76637986668816893</v>
      </c>
      <c r="N26" s="70">
        <f t="shared" ref="N26:N41" si="18">IFERROR(E26/G26-1,0)</f>
        <v>-0.15401036355763531</v>
      </c>
      <c r="O26" s="46">
        <f t="shared" ref="O26:O41" si="19">IF(H26+I26=0,0,H26-I26)</f>
        <v>1.1547750383304916</v>
      </c>
      <c r="P26" s="70">
        <f t="shared" ref="P26:P41" si="20">IFERROR(H26/I26-1,0)</f>
        <v>0.16502570315183096</v>
      </c>
    </row>
    <row r="27" spans="3:16">
      <c r="C27" s="85" t="s">
        <v>141</v>
      </c>
      <c r="E27" s="60">
        <v>3.5342228603279482</v>
      </c>
      <c r="F27" s="61">
        <v>9.4069760183815259</v>
      </c>
      <c r="G27" s="62">
        <v>6.0819917049521255</v>
      </c>
      <c r="H27" s="60">
        <v>5.9859121871232563</v>
      </c>
      <c r="I27" s="62">
        <v>0.69797439591294252</v>
      </c>
      <c r="K27" s="66">
        <f t="shared" si="15"/>
        <v>-5.8727531580535777</v>
      </c>
      <c r="L27" s="71">
        <f t="shared" si="16"/>
        <v>-0.62429766447560131</v>
      </c>
      <c r="M27" s="66">
        <f t="shared" si="17"/>
        <v>-2.5477688446241773</v>
      </c>
      <c r="N27" s="71">
        <f t="shared" si="18"/>
        <v>-0.41890370263900778</v>
      </c>
      <c r="O27" s="66">
        <f t="shared" si="19"/>
        <v>5.2879377912103136</v>
      </c>
      <c r="P27" s="71">
        <f t="shared" si="20"/>
        <v>7.5761200155397557</v>
      </c>
    </row>
    <row r="28" spans="3:16">
      <c r="C28" s="86" t="s">
        <v>153</v>
      </c>
      <c r="E28" s="146">
        <f>E26-E27</f>
        <v>0.67555503915502957</v>
      </c>
      <c r="F28" s="146">
        <f>F26-F27</f>
        <v>-0.95344428318077235</v>
      </c>
      <c r="G28" s="146">
        <f>G26-G27</f>
        <v>-1.1058339387809788</v>
      </c>
      <c r="H28" s="146">
        <f>H26-H27</f>
        <v>2.1664093925968988</v>
      </c>
      <c r="I28" s="146">
        <f>I26-I27</f>
        <v>6.2995721454767208</v>
      </c>
      <c r="K28" s="46">
        <f t="shared" si="15"/>
        <v>1.6289993223358019</v>
      </c>
      <c r="L28" s="70">
        <f t="shared" si="16"/>
        <v>-1.7085417061826829</v>
      </c>
      <c r="M28" s="46">
        <f t="shared" si="17"/>
        <v>1.7813889779360084</v>
      </c>
      <c r="N28" s="70">
        <f t="shared" si="18"/>
        <v>-1.610900982022428</v>
      </c>
      <c r="O28" s="46">
        <f t="shared" si="19"/>
        <v>-4.133162752879822</v>
      </c>
      <c r="P28" s="70">
        <f t="shared" si="20"/>
        <v>-0.65610213795988592</v>
      </c>
    </row>
    <row r="29" spans="3:16">
      <c r="C29" s="29" t="str">
        <f>C$10</f>
        <v>Segment B</v>
      </c>
      <c r="E29" s="146"/>
      <c r="F29" s="146"/>
      <c r="G29" s="146"/>
      <c r="H29" s="146"/>
      <c r="I29" s="146"/>
      <c r="K29" s="46">
        <f t="shared" si="15"/>
        <v>0</v>
      </c>
      <c r="L29" s="70">
        <f t="shared" si="16"/>
        <v>0</v>
      </c>
      <c r="M29" s="46">
        <f t="shared" si="17"/>
        <v>0</v>
      </c>
      <c r="N29" s="70">
        <f t="shared" si="18"/>
        <v>0</v>
      </c>
      <c r="O29" s="46">
        <f t="shared" si="19"/>
        <v>0</v>
      </c>
      <c r="P29" s="70">
        <f t="shared" si="20"/>
        <v>0</v>
      </c>
    </row>
    <row r="30" spans="3:16">
      <c r="C30" s="86" t="s">
        <v>140</v>
      </c>
      <c r="E30" s="55">
        <v>3.4183186668287333</v>
      </c>
      <c r="F30" s="56">
        <v>5.2343274459569447</v>
      </c>
      <c r="G30" s="57">
        <v>8.0836367332633152</v>
      </c>
      <c r="H30" s="55">
        <v>11.95400040923824</v>
      </c>
      <c r="I30" s="57">
        <v>1.9807526664716386</v>
      </c>
      <c r="K30" s="46">
        <f t="shared" si="15"/>
        <v>-1.8160087791282113</v>
      </c>
      <c r="L30" s="70">
        <f t="shared" si="16"/>
        <v>-0.34694214259196143</v>
      </c>
      <c r="M30" s="46">
        <f t="shared" si="17"/>
        <v>-4.6653180664345815</v>
      </c>
      <c r="N30" s="70">
        <f t="shared" si="18"/>
        <v>-0.57713108844157834</v>
      </c>
      <c r="O30" s="46">
        <f t="shared" si="19"/>
        <v>9.9732477427666026</v>
      </c>
      <c r="P30" s="70">
        <f t="shared" si="20"/>
        <v>5.0350798015242271</v>
      </c>
    </row>
    <row r="31" spans="3:16">
      <c r="C31" s="85" t="s">
        <v>141</v>
      </c>
      <c r="E31" s="60">
        <v>7.0646641075676451</v>
      </c>
      <c r="F31" s="61">
        <v>6.4714426453633358</v>
      </c>
      <c r="G31" s="62">
        <v>3.9071431344188081</v>
      </c>
      <c r="H31" s="60">
        <v>9.5768622762333635</v>
      </c>
      <c r="I31" s="62">
        <v>6.1701879498877066</v>
      </c>
      <c r="K31" s="66">
        <f t="shared" si="15"/>
        <v>0.59322146220430927</v>
      </c>
      <c r="L31" s="71">
        <f t="shared" si="16"/>
        <v>9.1667576259729433E-2</v>
      </c>
      <c r="M31" s="66">
        <f t="shared" si="17"/>
        <v>3.157520973148837</v>
      </c>
      <c r="N31" s="71">
        <f t="shared" si="18"/>
        <v>0.80814059391210957</v>
      </c>
      <c r="O31" s="66">
        <f t="shared" si="19"/>
        <v>3.4066743263456569</v>
      </c>
      <c r="P31" s="71">
        <f t="shared" si="20"/>
        <v>0.55211840449814109</v>
      </c>
    </row>
    <row r="32" spans="3:16">
      <c r="C32" s="86" t="s">
        <v>153</v>
      </c>
      <c r="E32" s="146">
        <f>E30-E31</f>
        <v>-3.6463454407389118</v>
      </c>
      <c r="F32" s="146">
        <f>F30-F31</f>
        <v>-1.2371151994063911</v>
      </c>
      <c r="G32" s="146">
        <f>G30-G31</f>
        <v>4.1764935988445071</v>
      </c>
      <c r="H32" s="146">
        <f>H30-H31</f>
        <v>2.3771381330048769</v>
      </c>
      <c r="I32" s="146">
        <f>I30-I31</f>
        <v>-4.189435283416068</v>
      </c>
      <c r="K32" s="46">
        <f t="shared" si="15"/>
        <v>-2.4092302413325206</v>
      </c>
      <c r="L32" s="70">
        <f t="shared" si="16"/>
        <v>1.9474582823722066</v>
      </c>
      <c r="M32" s="46">
        <f t="shared" si="17"/>
        <v>-7.8228390395834193</v>
      </c>
      <c r="N32" s="70">
        <f t="shared" si="18"/>
        <v>-1.8730638164386821</v>
      </c>
      <c r="O32" s="46">
        <f t="shared" si="19"/>
        <v>6.5665734164209448</v>
      </c>
      <c r="P32" s="70">
        <f t="shared" si="20"/>
        <v>-1.5674125442192193</v>
      </c>
    </row>
    <row r="33" spans="3:16">
      <c r="C33" s="29" t="str">
        <f>C$14</f>
        <v>Segment C</v>
      </c>
      <c r="E33" s="146"/>
      <c r="F33" s="146"/>
      <c r="G33" s="146"/>
      <c r="H33" s="146"/>
      <c r="I33" s="146"/>
      <c r="K33" s="46">
        <f t="shared" si="15"/>
        <v>0</v>
      </c>
      <c r="L33" s="70">
        <f t="shared" si="16"/>
        <v>0</v>
      </c>
      <c r="M33" s="46">
        <f t="shared" si="17"/>
        <v>0</v>
      </c>
      <c r="N33" s="70">
        <f t="shared" si="18"/>
        <v>0</v>
      </c>
      <c r="O33" s="46">
        <f t="shared" si="19"/>
        <v>0</v>
      </c>
      <c r="P33" s="70">
        <f t="shared" si="20"/>
        <v>0</v>
      </c>
    </row>
    <row r="34" spans="3:16">
      <c r="C34" s="86" t="s">
        <v>140</v>
      </c>
      <c r="E34" s="55">
        <v>6.974430971738478</v>
      </c>
      <c r="F34" s="56">
        <v>1.6018058939815867</v>
      </c>
      <c r="G34" s="57">
        <v>2.2180499972084227</v>
      </c>
      <c r="H34" s="55">
        <v>6.0726439984988385</v>
      </c>
      <c r="I34" s="57">
        <v>8.7172023888184906</v>
      </c>
      <c r="K34" s="46">
        <f t="shared" si="15"/>
        <v>5.3726250777568918</v>
      </c>
      <c r="L34" s="70">
        <f t="shared" si="16"/>
        <v>3.3541049498839284</v>
      </c>
      <c r="M34" s="46">
        <f t="shared" si="17"/>
        <v>4.7563809745300549</v>
      </c>
      <c r="N34" s="70">
        <f t="shared" si="18"/>
        <v>2.1443975476280097</v>
      </c>
      <c r="O34" s="46">
        <f t="shared" si="19"/>
        <v>-2.6445583903196521</v>
      </c>
      <c r="P34" s="70">
        <f t="shared" si="20"/>
        <v>-0.3033723748013254</v>
      </c>
    </row>
    <row r="35" spans="3:16">
      <c r="C35" s="85" t="s">
        <v>141</v>
      </c>
      <c r="E35" s="60">
        <v>4.3835551348225499</v>
      </c>
      <c r="F35" s="61">
        <v>0.73279253573667935</v>
      </c>
      <c r="G35" s="62">
        <v>8.8883511613273107</v>
      </c>
      <c r="H35" s="60">
        <v>4.6167579149739781</v>
      </c>
      <c r="I35" s="62">
        <v>1.6225167827257247</v>
      </c>
      <c r="K35" s="66">
        <f t="shared" si="15"/>
        <v>3.6507625990858705</v>
      </c>
      <c r="L35" s="71">
        <f t="shared" si="16"/>
        <v>4.9819866074587456</v>
      </c>
      <c r="M35" s="66">
        <f t="shared" si="17"/>
        <v>-4.5047960265047609</v>
      </c>
      <c r="N35" s="71">
        <f t="shared" si="18"/>
        <v>-0.5068202127414656</v>
      </c>
      <c r="O35" s="66">
        <f t="shared" si="19"/>
        <v>2.9942411322482534</v>
      </c>
      <c r="P35" s="71">
        <f t="shared" si="20"/>
        <v>1.8454299913114731</v>
      </c>
    </row>
    <row r="36" spans="3:16">
      <c r="C36" s="86" t="s">
        <v>153</v>
      </c>
      <c r="E36" s="146">
        <f>E34-E35</f>
        <v>2.5908758369159282</v>
      </c>
      <c r="F36" s="146">
        <f>F34-F35</f>
        <v>0.86901335824490733</v>
      </c>
      <c r="G36" s="146">
        <f>G34-G35</f>
        <v>-6.6703011641188876</v>
      </c>
      <c r="H36" s="146">
        <f>H34-H35</f>
        <v>1.4558860835248604</v>
      </c>
      <c r="I36" s="146">
        <f>I34-I35</f>
        <v>7.0946856060927654</v>
      </c>
      <c r="K36" s="46">
        <f t="shared" si="15"/>
        <v>1.7218624786710208</v>
      </c>
      <c r="L36" s="70">
        <f t="shared" si="16"/>
        <v>1.9813993218108412</v>
      </c>
      <c r="M36" s="46">
        <f t="shared" si="17"/>
        <v>9.2611770010348167</v>
      </c>
      <c r="N36" s="70">
        <f t="shared" si="18"/>
        <v>-1.3884196190200311</v>
      </c>
      <c r="O36" s="46">
        <f t="shared" si="19"/>
        <v>-5.6387995225679051</v>
      </c>
      <c r="P36" s="70">
        <f t="shared" si="20"/>
        <v>-0.7947920225986369</v>
      </c>
    </row>
    <row r="37" spans="3:16">
      <c r="C37" s="29" t="s">
        <v>142</v>
      </c>
      <c r="E37" s="42"/>
      <c r="F37" s="42"/>
      <c r="G37" s="42"/>
      <c r="H37" s="42"/>
      <c r="I37" s="42"/>
      <c r="K37" s="42">
        <f t="shared" si="15"/>
        <v>0</v>
      </c>
      <c r="L37" s="77">
        <f t="shared" si="16"/>
        <v>0</v>
      </c>
      <c r="M37" s="42">
        <f t="shared" si="17"/>
        <v>0</v>
      </c>
      <c r="N37" s="77">
        <f t="shared" si="18"/>
        <v>0</v>
      </c>
      <c r="O37" s="42">
        <f t="shared" si="19"/>
        <v>0</v>
      </c>
      <c r="P37" s="77">
        <f t="shared" si="20"/>
        <v>0</v>
      </c>
    </row>
    <row r="38" spans="3:16">
      <c r="C38" s="86" t="s">
        <v>140</v>
      </c>
      <c r="E38" s="146">
        <f>SUM(E26,E30,E34)</f>
        <v>14.60252753805019</v>
      </c>
      <c r="F38" s="146">
        <f t="shared" ref="F38:I38" si="21">SUM(F26,F30,F34)</f>
        <v>15.289665075139284</v>
      </c>
      <c r="G38" s="146">
        <f t="shared" si="21"/>
        <v>15.277844496642885</v>
      </c>
      <c r="H38" s="146">
        <f t="shared" si="21"/>
        <v>26.178965987457232</v>
      </c>
      <c r="I38" s="146">
        <f t="shared" si="21"/>
        <v>17.69550159667979</v>
      </c>
      <c r="K38" s="46">
        <f t="shared" si="15"/>
        <v>-0.68713753708909486</v>
      </c>
      <c r="L38" s="70">
        <f t="shared" si="16"/>
        <v>-4.4941307328331681E-2</v>
      </c>
      <c r="M38" s="46">
        <f t="shared" si="17"/>
        <v>-0.67531695859269547</v>
      </c>
      <c r="N38" s="70">
        <f t="shared" si="18"/>
        <v>-4.4202371528332285E-2</v>
      </c>
      <c r="O38" s="46">
        <f t="shared" si="19"/>
        <v>8.4834643907774421</v>
      </c>
      <c r="P38" s="70">
        <f t="shared" si="20"/>
        <v>0.47941361506074487</v>
      </c>
    </row>
    <row r="39" spans="3:16">
      <c r="C39" s="85" t="s">
        <v>141</v>
      </c>
      <c r="E39" s="147">
        <f>SUM(E27,E31,E35)</f>
        <v>14.982442102718142</v>
      </c>
      <c r="F39" s="147">
        <f t="shared" ref="F39:I39" si="22">SUM(F27,F31,F35)</f>
        <v>16.611211199481541</v>
      </c>
      <c r="G39" s="147">
        <f t="shared" si="22"/>
        <v>18.877486000698244</v>
      </c>
      <c r="H39" s="147">
        <f t="shared" si="22"/>
        <v>20.179532378330599</v>
      </c>
      <c r="I39" s="147">
        <f t="shared" si="22"/>
        <v>8.4906791285263736</v>
      </c>
      <c r="K39" s="66">
        <f t="shared" si="15"/>
        <v>-1.6287690967633992</v>
      </c>
      <c r="L39" s="71">
        <f t="shared" si="16"/>
        <v>-9.8052398299182109E-2</v>
      </c>
      <c r="M39" s="66">
        <f t="shared" si="17"/>
        <v>-3.8950438979801021</v>
      </c>
      <c r="N39" s="71">
        <f t="shared" si="18"/>
        <v>-0.20633276580557558</v>
      </c>
      <c r="O39" s="66">
        <f t="shared" si="19"/>
        <v>11.688853249804225</v>
      </c>
      <c r="P39" s="71">
        <f t="shared" si="20"/>
        <v>1.3766688238792177</v>
      </c>
    </row>
    <row r="40" spans="3:16">
      <c r="C40" s="120" t="s">
        <v>154</v>
      </c>
      <c r="E40" s="146">
        <f>SUM(E28,E32,E36)</f>
        <v>-0.37991456466795404</v>
      </c>
      <c r="F40" s="146">
        <f t="shared" ref="F40:I40" si="23">SUM(F28,F32,F36)</f>
        <v>-1.3215461243422562</v>
      </c>
      <c r="G40" s="146">
        <f t="shared" si="23"/>
        <v>-3.5996415040553593</v>
      </c>
      <c r="H40" s="146">
        <f t="shared" si="23"/>
        <v>5.999433609126636</v>
      </c>
      <c r="I40" s="146">
        <f t="shared" si="23"/>
        <v>9.2048224681534183</v>
      </c>
      <c r="K40" s="118">
        <f t="shared" si="15"/>
        <v>0.94163155967430212</v>
      </c>
      <c r="L40" s="119">
        <f t="shared" si="16"/>
        <v>-0.71252265988291519</v>
      </c>
      <c r="M40" s="118">
        <f t="shared" si="17"/>
        <v>3.2197269393874053</v>
      </c>
      <c r="N40" s="119">
        <f t="shared" si="18"/>
        <v>-0.89445766634262269</v>
      </c>
      <c r="O40" s="118">
        <f t="shared" si="19"/>
        <v>-3.2053888590267823</v>
      </c>
      <c r="P40" s="119">
        <f t="shared" si="20"/>
        <v>-0.3482292972098805</v>
      </c>
    </row>
    <row r="41" spans="3:16">
      <c r="C41" s="31" t="s">
        <v>46</v>
      </c>
      <c r="E41" s="63">
        <v>7.2</v>
      </c>
      <c r="F41" s="64">
        <v>0.8</v>
      </c>
      <c r="G41" s="65">
        <v>2.4</v>
      </c>
      <c r="H41" s="63">
        <v>1.1000000000000001</v>
      </c>
      <c r="I41" s="65">
        <v>6.6</v>
      </c>
      <c r="K41" s="46">
        <f t="shared" si="15"/>
        <v>6.4</v>
      </c>
      <c r="L41" s="70">
        <f t="shared" si="16"/>
        <v>8</v>
      </c>
      <c r="M41" s="46">
        <f t="shared" si="17"/>
        <v>4.8000000000000007</v>
      </c>
      <c r="N41" s="70">
        <f t="shared" si="18"/>
        <v>2</v>
      </c>
      <c r="O41" s="46">
        <f t="shared" si="19"/>
        <v>-5.5</v>
      </c>
      <c r="P41" s="70">
        <f t="shared" si="20"/>
        <v>-0.83333333333333326</v>
      </c>
    </row>
    <row r="42" spans="3:16" ht="6" customHeight="1"/>
    <row r="43" spans="3:16">
      <c r="C43" s="144" t="s">
        <v>90</v>
      </c>
      <c r="E43" s="42"/>
      <c r="F43" s="42"/>
      <c r="G43" s="42"/>
      <c r="H43" s="42"/>
      <c r="I43" s="42"/>
      <c r="L43" s="70"/>
      <c r="N43" s="70"/>
      <c r="P43" s="70"/>
    </row>
    <row r="44" spans="3:16">
      <c r="C44" s="29" t="str">
        <f>C$6</f>
        <v>Segment A</v>
      </c>
      <c r="E44" s="42"/>
      <c r="F44" s="42"/>
      <c r="G44" s="42"/>
      <c r="H44" s="42"/>
      <c r="I44" s="42"/>
      <c r="L44" s="70"/>
      <c r="N44" s="70"/>
      <c r="P44" s="70"/>
    </row>
    <row r="45" spans="3:16">
      <c r="C45" s="86" t="s">
        <v>140</v>
      </c>
      <c r="E45" s="55">
        <v>6.5371992254945388</v>
      </c>
      <c r="F45" s="56">
        <v>4.2167619607703983</v>
      </c>
      <c r="G45" s="57">
        <v>1.3248216001835178</v>
      </c>
      <c r="H45" s="55">
        <v>2.91273904034743</v>
      </c>
      <c r="I45" s="57">
        <v>0.5699941898287888</v>
      </c>
      <c r="K45" s="46">
        <f t="shared" ref="K45:K60" si="24">IF(E45+F45=0,0,E45-F45)</f>
        <v>2.3204372647241405</v>
      </c>
      <c r="L45" s="70">
        <f t="shared" ref="L45:L60" si="25">IFERROR(E45/F45-1,0)</f>
        <v>0.55028889140808857</v>
      </c>
      <c r="M45" s="46">
        <f t="shared" ref="M45:M60" si="26">IF(E45+G45=0,0,E45-G45)</f>
        <v>5.2123776253110208</v>
      </c>
      <c r="N45" s="70">
        <f t="shared" ref="N45:N60" si="27">IFERROR(E45/G45-1,0)</f>
        <v>3.9343996388562719</v>
      </c>
      <c r="O45" s="46">
        <f t="shared" ref="O45:O60" si="28">IF(H45+I45=0,0,H45-I45)</f>
        <v>2.342744850518641</v>
      </c>
      <c r="P45" s="70">
        <f t="shared" ref="P45:P60" si="29">IFERROR(H45/I45-1,0)</f>
        <v>4.1101205807419543</v>
      </c>
    </row>
    <row r="46" spans="3:16">
      <c r="C46" s="85" t="s">
        <v>141</v>
      </c>
      <c r="E46" s="60">
        <v>2.5407041285190179</v>
      </c>
      <c r="F46" s="61">
        <v>7.430712357492391</v>
      </c>
      <c r="G46" s="62">
        <v>9.6815392216333613</v>
      </c>
      <c r="H46" s="60">
        <v>7.6163926286823758</v>
      </c>
      <c r="I46" s="62">
        <v>0.57604107419571671</v>
      </c>
      <c r="K46" s="66">
        <f t="shared" si="24"/>
        <v>-4.8900082289733735</v>
      </c>
      <c r="L46" s="71">
        <f t="shared" si="25"/>
        <v>-0.65808067836763662</v>
      </c>
      <c r="M46" s="66">
        <f t="shared" si="26"/>
        <v>-7.1408350931143438</v>
      </c>
      <c r="N46" s="71">
        <f t="shared" si="27"/>
        <v>-0.73757229399620416</v>
      </c>
      <c r="O46" s="66">
        <f t="shared" si="28"/>
        <v>7.0403515544866586</v>
      </c>
      <c r="P46" s="71">
        <f t="shared" si="29"/>
        <v>12.221961019561979</v>
      </c>
    </row>
    <row r="47" spans="3:16">
      <c r="C47" s="86" t="s">
        <v>153</v>
      </c>
      <c r="E47" s="146">
        <f>E45-E46</f>
        <v>3.9964950969755209</v>
      </c>
      <c r="F47" s="146">
        <f>F45-F46</f>
        <v>-3.2139503967219927</v>
      </c>
      <c r="G47" s="146">
        <f>G45-G46</f>
        <v>-8.3567176214498442</v>
      </c>
      <c r="H47" s="146">
        <f>H45-H46</f>
        <v>-4.7036535883349462</v>
      </c>
      <c r="I47" s="146">
        <f>I45-I46</f>
        <v>-6.0468843669279071E-3</v>
      </c>
      <c r="K47" s="46">
        <f t="shared" si="24"/>
        <v>7.2104454936975131</v>
      </c>
      <c r="L47" s="70">
        <f t="shared" si="25"/>
        <v>-2.2434837516632706</v>
      </c>
      <c r="M47" s="46">
        <f t="shared" si="26"/>
        <v>12.353212718425365</v>
      </c>
      <c r="N47" s="70">
        <f t="shared" si="27"/>
        <v>-1.4782374226355817</v>
      </c>
      <c r="O47" s="46">
        <f t="shared" si="28"/>
        <v>-4.6976067039680185</v>
      </c>
      <c r="P47" s="70">
        <f t="shared" si="29"/>
        <v>776.86398795064383</v>
      </c>
    </row>
    <row r="48" spans="3:16">
      <c r="C48" s="29" t="str">
        <f>C$10</f>
        <v>Segment B</v>
      </c>
      <c r="E48" s="146"/>
      <c r="F48" s="146"/>
      <c r="G48" s="146"/>
      <c r="H48" s="146"/>
      <c r="I48" s="146"/>
      <c r="K48" s="46">
        <f t="shared" si="24"/>
        <v>0</v>
      </c>
      <c r="L48" s="70">
        <f t="shared" si="25"/>
        <v>0</v>
      </c>
      <c r="M48" s="46">
        <f t="shared" si="26"/>
        <v>0</v>
      </c>
      <c r="N48" s="70">
        <f t="shared" si="27"/>
        <v>0</v>
      </c>
      <c r="O48" s="46">
        <f t="shared" si="28"/>
        <v>0</v>
      </c>
      <c r="P48" s="70">
        <f t="shared" si="29"/>
        <v>0</v>
      </c>
    </row>
    <row r="49" spans="3:16">
      <c r="C49" s="86" t="s">
        <v>140</v>
      </c>
      <c r="E49" s="55">
        <v>7.9423702350171652</v>
      </c>
      <c r="F49" s="56">
        <v>8.585346550384779</v>
      </c>
      <c r="G49" s="57">
        <v>8.7879501002652276</v>
      </c>
      <c r="H49" s="55">
        <v>4.6503361076556438</v>
      </c>
      <c r="I49" s="57">
        <v>8.9031206880311888</v>
      </c>
      <c r="K49" s="46">
        <f t="shared" si="24"/>
        <v>-0.64297631536761379</v>
      </c>
      <c r="L49" s="70">
        <f t="shared" si="25"/>
        <v>-7.4892296029540839E-2</v>
      </c>
      <c r="M49" s="46">
        <f t="shared" si="26"/>
        <v>-0.84557986524806239</v>
      </c>
      <c r="N49" s="70">
        <f t="shared" si="27"/>
        <v>-9.6220376265284235E-2</v>
      </c>
      <c r="O49" s="46">
        <f t="shared" si="28"/>
        <v>-4.2527845803755451</v>
      </c>
      <c r="P49" s="70">
        <f t="shared" si="29"/>
        <v>-0.47767347308823171</v>
      </c>
    </row>
    <row r="50" spans="3:16">
      <c r="C50" s="85" t="s">
        <v>141</v>
      </c>
      <c r="E50" s="60">
        <v>7.6214688859695396</v>
      </c>
      <c r="F50" s="61">
        <v>2.9845613224031475</v>
      </c>
      <c r="G50" s="62">
        <v>8.0230899971520024</v>
      </c>
      <c r="H50" s="60">
        <v>6.4359857426207725</v>
      </c>
      <c r="I50" s="62">
        <v>2.3063727797372282</v>
      </c>
      <c r="K50" s="66">
        <f t="shared" si="24"/>
        <v>4.6369075635663926</v>
      </c>
      <c r="L50" s="71">
        <f t="shared" si="25"/>
        <v>1.5536311915456933</v>
      </c>
      <c r="M50" s="66">
        <f t="shared" si="26"/>
        <v>-0.4016211111824628</v>
      </c>
      <c r="N50" s="71">
        <f t="shared" si="27"/>
        <v>-5.0058158555497778E-2</v>
      </c>
      <c r="O50" s="66">
        <f t="shared" si="28"/>
        <v>4.1296129628835443</v>
      </c>
      <c r="P50" s="71">
        <f t="shared" si="29"/>
        <v>1.7905227633470608</v>
      </c>
    </row>
    <row r="51" spans="3:16">
      <c r="C51" s="86" t="s">
        <v>153</v>
      </c>
      <c r="E51" s="146">
        <f>E49-E50</f>
        <v>0.32090134904762557</v>
      </c>
      <c r="F51" s="146">
        <f>F49-F50</f>
        <v>5.6007852279816319</v>
      </c>
      <c r="G51" s="146">
        <f>G49-G50</f>
        <v>0.76486010311322516</v>
      </c>
      <c r="H51" s="146">
        <f>H49-H50</f>
        <v>-1.7856496349651287</v>
      </c>
      <c r="I51" s="146">
        <f>I49-I50</f>
        <v>6.5967479082939606</v>
      </c>
      <c r="K51" s="46">
        <f t="shared" si="24"/>
        <v>-5.2798838789340063</v>
      </c>
      <c r="L51" s="70">
        <f t="shared" si="25"/>
        <v>-0.94270422164299461</v>
      </c>
      <c r="M51" s="46">
        <f t="shared" si="26"/>
        <v>-0.44395875406559959</v>
      </c>
      <c r="N51" s="70">
        <f t="shared" si="27"/>
        <v>-0.58044438748804583</v>
      </c>
      <c r="O51" s="46">
        <f t="shared" si="28"/>
        <v>-8.3823975432590885</v>
      </c>
      <c r="P51" s="70">
        <f t="shared" si="29"/>
        <v>-1.2706863533044921</v>
      </c>
    </row>
    <row r="52" spans="3:16">
      <c r="C52" s="29" t="str">
        <f>C$14</f>
        <v>Segment C</v>
      </c>
      <c r="E52" s="146"/>
      <c r="F52" s="146"/>
      <c r="G52" s="146"/>
      <c r="H52" s="146"/>
      <c r="I52" s="146"/>
      <c r="K52" s="46">
        <f t="shared" si="24"/>
        <v>0</v>
      </c>
      <c r="L52" s="70">
        <f t="shared" si="25"/>
        <v>0</v>
      </c>
      <c r="M52" s="46">
        <f t="shared" si="26"/>
        <v>0</v>
      </c>
      <c r="N52" s="70">
        <f t="shared" si="27"/>
        <v>0</v>
      </c>
      <c r="O52" s="46">
        <f t="shared" si="28"/>
        <v>0</v>
      </c>
      <c r="P52" s="70">
        <f t="shared" si="29"/>
        <v>0</v>
      </c>
    </row>
    <row r="53" spans="3:16">
      <c r="C53" s="86" t="s">
        <v>140</v>
      </c>
      <c r="E53" s="55">
        <v>2.285529274896196</v>
      </c>
      <c r="F53" s="56">
        <v>0.28357762857301044</v>
      </c>
      <c r="G53" s="57">
        <v>6.5750755196769388</v>
      </c>
      <c r="H53" s="55">
        <v>4.7170042589377754</v>
      </c>
      <c r="I53" s="57">
        <v>3.1886186338700053</v>
      </c>
      <c r="K53" s="46">
        <f t="shared" si="24"/>
        <v>2.0019516463231857</v>
      </c>
      <c r="L53" s="70">
        <f t="shared" si="25"/>
        <v>7.0596247538890715</v>
      </c>
      <c r="M53" s="46">
        <f t="shared" si="26"/>
        <v>-4.2895462447807429</v>
      </c>
      <c r="N53" s="70">
        <f t="shared" si="27"/>
        <v>-0.6523949773570823</v>
      </c>
      <c r="O53" s="46">
        <f t="shared" si="28"/>
        <v>1.5283856250677701</v>
      </c>
      <c r="P53" s="70">
        <f t="shared" si="29"/>
        <v>0.47932531310989002</v>
      </c>
    </row>
    <row r="54" spans="3:16">
      <c r="C54" s="85" t="s">
        <v>141</v>
      </c>
      <c r="E54" s="60">
        <v>2.6876690164091013</v>
      </c>
      <c r="F54" s="61">
        <v>8.0827276305811839</v>
      </c>
      <c r="G54" s="62">
        <v>2.4036670049764455</v>
      </c>
      <c r="H54" s="60">
        <v>6.3020690598970441</v>
      </c>
      <c r="I54" s="62">
        <v>9.9335268573193662</v>
      </c>
      <c r="K54" s="66">
        <f t="shared" si="24"/>
        <v>-5.3950586141720827</v>
      </c>
      <c r="L54" s="71">
        <f t="shared" si="25"/>
        <v>-0.66747994745731076</v>
      </c>
      <c r="M54" s="66">
        <f t="shared" si="26"/>
        <v>0.2840020114326558</v>
      </c>
      <c r="N54" s="71">
        <f t="shared" si="27"/>
        <v>0.11815364226603386</v>
      </c>
      <c r="O54" s="66">
        <f t="shared" si="28"/>
        <v>-3.6314577974223221</v>
      </c>
      <c r="P54" s="71">
        <f t="shared" si="29"/>
        <v>-0.36557587748872278</v>
      </c>
    </row>
    <row r="55" spans="3:16">
      <c r="C55" s="86" t="s">
        <v>153</v>
      </c>
      <c r="E55" s="146">
        <f>E53-E54</f>
        <v>-0.40213974151290532</v>
      </c>
      <c r="F55" s="146">
        <f>F53-F54</f>
        <v>-7.7991500020081732</v>
      </c>
      <c r="G55" s="146">
        <f>G53-G54</f>
        <v>4.1714085147004933</v>
      </c>
      <c r="H55" s="146">
        <f>H53-H54</f>
        <v>-1.5850648009592687</v>
      </c>
      <c r="I55" s="146">
        <f>I53-I54</f>
        <v>-6.7449082234493609</v>
      </c>
      <c r="K55" s="46">
        <f t="shared" si="24"/>
        <v>7.3970102604952679</v>
      </c>
      <c r="L55" s="70">
        <f t="shared" si="25"/>
        <v>-0.94843800396077005</v>
      </c>
      <c r="M55" s="46">
        <f t="shared" si="26"/>
        <v>-4.5735482562133987</v>
      </c>
      <c r="N55" s="70">
        <f t="shared" si="27"/>
        <v>-1.0964038262125901</v>
      </c>
      <c r="O55" s="46">
        <f t="shared" si="28"/>
        <v>5.1598434224900922</v>
      </c>
      <c r="P55" s="70">
        <f t="shared" si="29"/>
        <v>-0.76499831451395739</v>
      </c>
    </row>
    <row r="56" spans="3:16">
      <c r="C56" s="29" t="s">
        <v>142</v>
      </c>
      <c r="E56" s="42"/>
      <c r="F56" s="42"/>
      <c r="G56" s="42"/>
      <c r="H56" s="42"/>
      <c r="I56" s="42"/>
      <c r="K56" s="42">
        <f t="shared" si="24"/>
        <v>0</v>
      </c>
      <c r="L56" s="77">
        <f t="shared" si="25"/>
        <v>0</v>
      </c>
      <c r="M56" s="42">
        <f t="shared" si="26"/>
        <v>0</v>
      </c>
      <c r="N56" s="77">
        <f t="shared" si="27"/>
        <v>0</v>
      </c>
      <c r="O56" s="42">
        <f t="shared" si="28"/>
        <v>0</v>
      </c>
      <c r="P56" s="77">
        <f t="shared" si="29"/>
        <v>0</v>
      </c>
    </row>
    <row r="57" spans="3:16">
      <c r="C57" s="86" t="s">
        <v>140</v>
      </c>
      <c r="E57" s="146">
        <f>SUM(E45,E49,E53)</f>
        <v>16.7650987354079</v>
      </c>
      <c r="F57" s="146">
        <f t="shared" ref="F57:I57" si="30">SUM(F45,F49,F53)</f>
        <v>13.085686139728187</v>
      </c>
      <c r="G57" s="146">
        <f t="shared" si="30"/>
        <v>16.687847220125683</v>
      </c>
      <c r="H57" s="146">
        <f t="shared" si="30"/>
        <v>12.28007940694085</v>
      </c>
      <c r="I57" s="146">
        <f t="shared" si="30"/>
        <v>12.661733511729983</v>
      </c>
      <c r="K57" s="46">
        <f t="shared" si="24"/>
        <v>3.6794125956797128</v>
      </c>
      <c r="L57" s="70">
        <f t="shared" si="25"/>
        <v>0.2811784232321608</v>
      </c>
      <c r="M57" s="46">
        <f t="shared" si="26"/>
        <v>7.7251515282217298E-2</v>
      </c>
      <c r="N57" s="70">
        <f t="shared" si="27"/>
        <v>4.6292079657255236E-3</v>
      </c>
      <c r="O57" s="46">
        <f t="shared" si="28"/>
        <v>-0.38165410478913309</v>
      </c>
      <c r="P57" s="70">
        <f t="shared" si="29"/>
        <v>-3.0142326438600486E-2</v>
      </c>
    </row>
    <row r="58" spans="3:16">
      <c r="C58" s="85" t="s">
        <v>141</v>
      </c>
      <c r="E58" s="147">
        <f>SUM(E46,E50,E54)</f>
        <v>12.849842030897658</v>
      </c>
      <c r="F58" s="147">
        <f t="shared" ref="F58:I58" si="31">SUM(F46,F50,F54)</f>
        <v>18.498001310476724</v>
      </c>
      <c r="G58" s="147">
        <f t="shared" si="31"/>
        <v>20.108296223761808</v>
      </c>
      <c r="H58" s="147">
        <f t="shared" si="31"/>
        <v>20.354447431200192</v>
      </c>
      <c r="I58" s="147">
        <f t="shared" si="31"/>
        <v>12.815940711252312</v>
      </c>
      <c r="K58" s="66">
        <f t="shared" si="24"/>
        <v>-5.6481592795790654</v>
      </c>
      <c r="L58" s="71">
        <f t="shared" si="25"/>
        <v>-0.30533889498537958</v>
      </c>
      <c r="M58" s="66">
        <f t="shared" si="26"/>
        <v>-7.2584541928641499</v>
      </c>
      <c r="N58" s="71">
        <f t="shared" si="27"/>
        <v>-0.36096813534539507</v>
      </c>
      <c r="O58" s="66">
        <f t="shared" si="28"/>
        <v>7.5385067199478808</v>
      </c>
      <c r="P58" s="71">
        <f t="shared" si="29"/>
        <v>0.58821329544144363</v>
      </c>
    </row>
    <row r="59" spans="3:16">
      <c r="C59" s="120" t="s">
        <v>154</v>
      </c>
      <c r="E59" s="146">
        <f>SUM(E47,E51,E55)</f>
        <v>3.9152567045102407</v>
      </c>
      <c r="F59" s="146">
        <f t="shared" ref="F59:I59" si="32">SUM(F47,F51,F55)</f>
        <v>-5.412315170748534</v>
      </c>
      <c r="G59" s="146">
        <f t="shared" si="32"/>
        <v>-3.4204490036361257</v>
      </c>
      <c r="H59" s="146">
        <f t="shared" si="32"/>
        <v>-8.0743680242593427</v>
      </c>
      <c r="I59" s="146">
        <f t="shared" si="32"/>
        <v>-0.15420719952232798</v>
      </c>
      <c r="K59" s="118">
        <f t="shared" si="24"/>
        <v>9.3275718752587746</v>
      </c>
      <c r="L59" s="119">
        <f t="shared" si="25"/>
        <v>-1.7233977662037654</v>
      </c>
      <c r="M59" s="118">
        <f t="shared" si="26"/>
        <v>7.3357057081463664</v>
      </c>
      <c r="N59" s="119">
        <f t="shared" si="27"/>
        <v>-2.1446616220116441</v>
      </c>
      <c r="O59" s="118">
        <f t="shared" si="28"/>
        <v>-7.9201608247370148</v>
      </c>
      <c r="P59" s="119">
        <f t="shared" si="29"/>
        <v>51.360512669126308</v>
      </c>
    </row>
    <row r="60" spans="3:16">
      <c r="C60" s="31" t="s">
        <v>46</v>
      </c>
      <c r="E60" s="63">
        <v>8.1</v>
      </c>
      <c r="F60" s="64">
        <v>7.9</v>
      </c>
      <c r="G60" s="65">
        <v>8.1</v>
      </c>
      <c r="H60" s="63">
        <v>6</v>
      </c>
      <c r="I60" s="65">
        <v>8.6</v>
      </c>
      <c r="K60" s="46">
        <f t="shared" si="24"/>
        <v>0.19999999999999929</v>
      </c>
      <c r="L60" s="70">
        <f t="shared" si="25"/>
        <v>2.5316455696202445E-2</v>
      </c>
      <c r="M60" s="46">
        <f t="shared" si="26"/>
        <v>0</v>
      </c>
      <c r="N60" s="70">
        <f t="shared" si="27"/>
        <v>0</v>
      </c>
      <c r="O60" s="46">
        <f t="shared" si="28"/>
        <v>-2.5999999999999996</v>
      </c>
      <c r="P60" s="70">
        <f t="shared" si="29"/>
        <v>-0.30232558139534882</v>
      </c>
    </row>
    <row r="61" spans="3:16" ht="6" customHeight="1"/>
    <row r="62" spans="3:16">
      <c r="C62" s="148" t="s">
        <v>104</v>
      </c>
      <c r="E62" s="42"/>
      <c r="F62" s="42"/>
      <c r="G62" s="42"/>
      <c r="H62" s="42"/>
      <c r="I62" s="42"/>
      <c r="L62" s="70"/>
      <c r="N62" s="70"/>
      <c r="P62" s="70"/>
    </row>
    <row r="63" spans="3:16">
      <c r="C63" s="29" t="str">
        <f>C$6</f>
        <v>Segment A</v>
      </c>
      <c r="E63" s="42"/>
      <c r="F63" s="42"/>
      <c r="G63" s="42"/>
      <c r="H63" s="42"/>
      <c r="I63" s="42"/>
      <c r="L63" s="70"/>
      <c r="N63" s="70"/>
      <c r="P63" s="70"/>
    </row>
    <row r="64" spans="3:16">
      <c r="C64" s="86" t="s">
        <v>140</v>
      </c>
      <c r="E64" s="146">
        <f t="shared" ref="E64:I65" si="33">SUM(E7,E26,E45)</f>
        <v>11.353961209398665</v>
      </c>
      <c r="F64" s="146">
        <f t="shared" si="33"/>
        <v>23.733267148308549</v>
      </c>
      <c r="G64" s="146">
        <f t="shared" si="33"/>
        <v>7.4761170922561728</v>
      </c>
      <c r="H64" s="146">
        <f t="shared" si="33"/>
        <v>21.808955787107049</v>
      </c>
      <c r="I64" s="146">
        <f t="shared" si="33"/>
        <v>8.2318612411653902</v>
      </c>
      <c r="K64" s="46">
        <f t="shared" ref="K64:K79" si="34">IF(E64+F64=0,0,E64-F64)</f>
        <v>-12.379305938909884</v>
      </c>
      <c r="L64" s="70">
        <f t="shared" ref="L64:L79" si="35">IFERROR(E64/F64-1,0)</f>
        <v>-0.52160142392330289</v>
      </c>
      <c r="M64" s="46">
        <f t="shared" ref="M64:M79" si="36">IF(E64+G64=0,0,E64-G64)</f>
        <v>3.8778441171424927</v>
      </c>
      <c r="N64" s="70">
        <f t="shared" ref="N64:N79" si="37">IFERROR(E64/G64-1,0)</f>
        <v>0.51869761659554503</v>
      </c>
      <c r="O64" s="46">
        <f t="shared" ref="O64:O79" si="38">IF(H64+I64=0,0,H64-I64)</f>
        <v>13.577094545941659</v>
      </c>
      <c r="P64" s="70">
        <f t="shared" ref="P64:P79" si="39">IFERROR(H64/I64-1,0)</f>
        <v>1.6493347188660263</v>
      </c>
    </row>
    <row r="65" spans="3:16">
      <c r="C65" s="85" t="s">
        <v>141</v>
      </c>
      <c r="E65" s="147">
        <f t="shared" si="33"/>
        <v>6.5634825966334152</v>
      </c>
      <c r="F65" s="147">
        <f t="shared" si="33"/>
        <v>19.047730245227839</v>
      </c>
      <c r="G65" s="147">
        <f t="shared" si="33"/>
        <v>23.1981542334252</v>
      </c>
      <c r="H65" s="147">
        <f t="shared" si="33"/>
        <v>23.550230048535131</v>
      </c>
      <c r="I65" s="147">
        <f t="shared" si="33"/>
        <v>3.473710848019294</v>
      </c>
      <c r="K65" s="66">
        <f t="shared" si="34"/>
        <v>-12.484247648594424</v>
      </c>
      <c r="L65" s="71">
        <f t="shared" si="35"/>
        <v>-0.65541917529634219</v>
      </c>
      <c r="M65" s="66">
        <f t="shared" si="36"/>
        <v>-16.634671636791786</v>
      </c>
      <c r="N65" s="71">
        <f t="shared" si="37"/>
        <v>-0.71706875768692058</v>
      </c>
      <c r="O65" s="66">
        <f t="shared" si="38"/>
        <v>20.076519200515836</v>
      </c>
      <c r="P65" s="71">
        <f t="shared" si="39"/>
        <v>5.7795596924722288</v>
      </c>
    </row>
    <row r="66" spans="3:16">
      <c r="C66" s="86" t="s">
        <v>153</v>
      </c>
      <c r="E66" s="146">
        <f>E64-E65</f>
        <v>4.7904786127652503</v>
      </c>
      <c r="F66" s="146">
        <f>F64-F65</f>
        <v>4.6855369030807097</v>
      </c>
      <c r="G66" s="146">
        <f>G64-G65</f>
        <v>-15.722037141169027</v>
      </c>
      <c r="H66" s="146">
        <f>H64-H65</f>
        <v>-1.7412742614280816</v>
      </c>
      <c r="I66" s="146">
        <f>I64-I65</f>
        <v>4.7581503931460958</v>
      </c>
      <c r="K66" s="46">
        <f t="shared" si="34"/>
        <v>0.10494170968454064</v>
      </c>
      <c r="L66" s="70">
        <f t="shared" si="35"/>
        <v>2.2396944438862976E-2</v>
      </c>
      <c r="M66" s="46">
        <f t="shared" si="36"/>
        <v>20.512515753934277</v>
      </c>
      <c r="N66" s="70">
        <f t="shared" si="37"/>
        <v>-1.304698339645892</v>
      </c>
      <c r="O66" s="46">
        <f t="shared" si="38"/>
        <v>-6.4994246545741774</v>
      </c>
      <c r="P66" s="70">
        <f t="shared" si="39"/>
        <v>-1.3659561210877886</v>
      </c>
    </row>
    <row r="67" spans="3:16">
      <c r="C67" s="29" t="str">
        <f>C$10</f>
        <v>Segment B</v>
      </c>
      <c r="E67" s="146"/>
      <c r="F67" s="146"/>
      <c r="G67" s="146"/>
      <c r="H67" s="146"/>
      <c r="I67" s="146"/>
      <c r="K67" s="46">
        <f t="shared" si="34"/>
        <v>0</v>
      </c>
      <c r="L67" s="70">
        <f t="shared" si="35"/>
        <v>0</v>
      </c>
      <c r="M67" s="46">
        <f t="shared" si="36"/>
        <v>0</v>
      </c>
      <c r="N67" s="70">
        <f t="shared" si="37"/>
        <v>0</v>
      </c>
      <c r="O67" s="46">
        <f t="shared" si="38"/>
        <v>0</v>
      </c>
      <c r="P67" s="70">
        <f t="shared" si="39"/>
        <v>0</v>
      </c>
    </row>
    <row r="68" spans="3:16">
      <c r="C68" s="86" t="s">
        <v>140</v>
      </c>
      <c r="E68" s="146">
        <f t="shared" ref="E68:I69" si="40">SUM(E11,E30,E49)</f>
        <v>16.239650658010376</v>
      </c>
      <c r="F68" s="146">
        <f t="shared" si="40"/>
        <v>25.901767205165214</v>
      </c>
      <c r="G68" s="146">
        <f t="shared" si="40"/>
        <v>28.647093793983448</v>
      </c>
      <c r="H68" s="146">
        <f t="shared" si="40"/>
        <v>28.977108967783131</v>
      </c>
      <c r="I68" s="146">
        <f t="shared" si="40"/>
        <v>19.487050962009931</v>
      </c>
      <c r="K68" s="46">
        <f t="shared" si="34"/>
        <v>-9.662116547154838</v>
      </c>
      <c r="L68" s="70">
        <f t="shared" si="35"/>
        <v>-0.37302924046155672</v>
      </c>
      <c r="M68" s="46">
        <f t="shared" si="36"/>
        <v>-12.407443135973072</v>
      </c>
      <c r="N68" s="70">
        <f t="shared" si="37"/>
        <v>-0.43311350272392801</v>
      </c>
      <c r="O68" s="46">
        <f t="shared" si="38"/>
        <v>9.4900580057732</v>
      </c>
      <c r="P68" s="70">
        <f t="shared" si="39"/>
        <v>0.48699303061679777</v>
      </c>
    </row>
    <row r="69" spans="3:16">
      <c r="C69" s="85" t="s">
        <v>141</v>
      </c>
      <c r="E69" s="147">
        <f t="shared" si="40"/>
        <v>24.427730907214432</v>
      </c>
      <c r="F69" s="147">
        <f t="shared" si="40"/>
        <v>18.728469002855185</v>
      </c>
      <c r="G69" s="147">
        <f t="shared" si="40"/>
        <v>17.125746075256327</v>
      </c>
      <c r="H69" s="147">
        <f t="shared" si="40"/>
        <v>18.482277323413363</v>
      </c>
      <c r="I69" s="147">
        <f t="shared" si="40"/>
        <v>13.340820951679461</v>
      </c>
      <c r="K69" s="66">
        <f t="shared" si="34"/>
        <v>5.699261904359247</v>
      </c>
      <c r="L69" s="71">
        <f t="shared" si="35"/>
        <v>0.30431008020412054</v>
      </c>
      <c r="M69" s="66">
        <f t="shared" si="36"/>
        <v>7.3019848319581051</v>
      </c>
      <c r="N69" s="71">
        <f t="shared" si="37"/>
        <v>0.4263746992318298</v>
      </c>
      <c r="O69" s="66">
        <f t="shared" si="38"/>
        <v>5.1414563717339021</v>
      </c>
      <c r="P69" s="71">
        <f t="shared" si="39"/>
        <v>0.38539280231376249</v>
      </c>
    </row>
    <row r="70" spans="3:16">
      <c r="C70" s="86" t="s">
        <v>153</v>
      </c>
      <c r="E70" s="146">
        <f>E68-E69</f>
        <v>-8.1880802492040559</v>
      </c>
      <c r="F70" s="146">
        <f>F68-F69</f>
        <v>7.1732982023100291</v>
      </c>
      <c r="G70" s="146">
        <f>G68-G69</f>
        <v>11.521347718727121</v>
      </c>
      <c r="H70" s="146">
        <f>H68-H69</f>
        <v>10.494831644369768</v>
      </c>
      <c r="I70" s="146">
        <f>I68-I69</f>
        <v>6.1462300103304699</v>
      </c>
      <c r="K70" s="46">
        <f t="shared" si="34"/>
        <v>-15.361378451514085</v>
      </c>
      <c r="L70" s="70">
        <f t="shared" si="35"/>
        <v>-2.1414665915557833</v>
      </c>
      <c r="M70" s="46">
        <f t="shared" si="36"/>
        <v>-19.709427967931177</v>
      </c>
      <c r="N70" s="70">
        <f t="shared" si="37"/>
        <v>-1.7106877119848507</v>
      </c>
      <c r="O70" s="46">
        <f t="shared" si="38"/>
        <v>4.3486016340392979</v>
      </c>
      <c r="P70" s="70">
        <f t="shared" si="39"/>
        <v>0.70752341300768906</v>
      </c>
    </row>
    <row r="71" spans="3:16">
      <c r="C71" s="29" t="str">
        <f>C$14</f>
        <v>Segment C</v>
      </c>
      <c r="E71" s="146"/>
      <c r="F71" s="146"/>
      <c r="G71" s="146"/>
      <c r="H71" s="146"/>
      <c r="I71" s="146"/>
      <c r="K71" s="46">
        <f t="shared" si="34"/>
        <v>0</v>
      </c>
      <c r="L71" s="70">
        <f t="shared" si="35"/>
        <v>0</v>
      </c>
      <c r="M71" s="46">
        <f t="shared" si="36"/>
        <v>0</v>
      </c>
      <c r="N71" s="70">
        <f t="shared" si="37"/>
        <v>0</v>
      </c>
      <c r="O71" s="46">
        <f t="shared" si="38"/>
        <v>0</v>
      </c>
      <c r="P71" s="70">
        <f t="shared" si="39"/>
        <v>0</v>
      </c>
    </row>
    <row r="72" spans="3:16">
      <c r="C72" s="86" t="s">
        <v>140</v>
      </c>
      <c r="E72" s="146">
        <f t="shared" ref="E72:I73" si="41">SUM(E15,E34,E53)</f>
        <v>14.108449622076577</v>
      </c>
      <c r="F72" s="146">
        <f t="shared" si="41"/>
        <v>10.509567150605761</v>
      </c>
      <c r="G72" s="146">
        <f t="shared" si="41"/>
        <v>11.802144086570671</v>
      </c>
      <c r="H72" s="146">
        <f t="shared" si="41"/>
        <v>17.85999429725949</v>
      </c>
      <c r="I72" s="146">
        <f t="shared" si="41"/>
        <v>22.018743040302063</v>
      </c>
      <c r="K72" s="46">
        <f t="shared" si="34"/>
        <v>3.5988824714708159</v>
      </c>
      <c r="L72" s="70">
        <f t="shared" si="35"/>
        <v>0.3424386960849648</v>
      </c>
      <c r="M72" s="46">
        <f t="shared" si="36"/>
        <v>2.3063055355059063</v>
      </c>
      <c r="N72" s="70">
        <f t="shared" si="37"/>
        <v>0.19541411446841983</v>
      </c>
      <c r="O72" s="46">
        <f t="shared" si="38"/>
        <v>-4.1587487430425725</v>
      </c>
      <c r="P72" s="70">
        <f t="shared" si="39"/>
        <v>-0.18887312211376439</v>
      </c>
    </row>
    <row r="73" spans="3:16">
      <c r="C73" s="85" t="s">
        <v>141</v>
      </c>
      <c r="E73" s="147">
        <f t="shared" si="41"/>
        <v>13.898749710691634</v>
      </c>
      <c r="F73" s="147">
        <f t="shared" si="41"/>
        <v>14.11675259079696</v>
      </c>
      <c r="G73" s="147">
        <f t="shared" si="41"/>
        <v>14.110576515493307</v>
      </c>
      <c r="H73" s="147">
        <f t="shared" si="41"/>
        <v>19.87413176795139</v>
      </c>
      <c r="I73" s="147">
        <f t="shared" si="41"/>
        <v>18.306647837598049</v>
      </c>
      <c r="K73" s="66">
        <f t="shared" si="34"/>
        <v>-0.21800288010532576</v>
      </c>
      <c r="L73" s="71">
        <f t="shared" si="35"/>
        <v>-1.5442849104506329E-2</v>
      </c>
      <c r="M73" s="66">
        <f t="shared" si="36"/>
        <v>-0.21182680480167271</v>
      </c>
      <c r="N73" s="71">
        <f t="shared" si="37"/>
        <v>-1.501191709418026E-2</v>
      </c>
      <c r="O73" s="66">
        <f t="shared" si="38"/>
        <v>1.5674839303533403</v>
      </c>
      <c r="P73" s="71">
        <f t="shared" si="39"/>
        <v>8.5623755056567719E-2</v>
      </c>
    </row>
    <row r="74" spans="3:16">
      <c r="C74" s="86" t="s">
        <v>153</v>
      </c>
      <c r="E74" s="146">
        <f>E72-E73</f>
        <v>0.20969991138494315</v>
      </c>
      <c r="F74" s="146">
        <f>F72-F73</f>
        <v>-3.6071854401911985</v>
      </c>
      <c r="G74" s="146">
        <f>G72-G73</f>
        <v>-2.3084324289226359</v>
      </c>
      <c r="H74" s="146">
        <f>H72-H73</f>
        <v>-2.0141374706918995</v>
      </c>
      <c r="I74" s="146">
        <f>I72-I73</f>
        <v>3.7120952027040133</v>
      </c>
      <c r="K74" s="46">
        <f t="shared" si="34"/>
        <v>3.8168853515761416</v>
      </c>
      <c r="L74" s="70">
        <f t="shared" si="35"/>
        <v>-1.0581339426158884</v>
      </c>
      <c r="M74" s="46">
        <f t="shared" si="36"/>
        <v>2.518132340307579</v>
      </c>
      <c r="N74" s="70">
        <f t="shared" si="37"/>
        <v>-1.0908408272027317</v>
      </c>
      <c r="O74" s="46">
        <f t="shared" si="38"/>
        <v>-5.7262326733959128</v>
      </c>
      <c r="P74" s="70">
        <f t="shared" si="39"/>
        <v>-1.54258777340213</v>
      </c>
    </row>
    <row r="75" spans="3:16">
      <c r="C75" s="29" t="s">
        <v>142</v>
      </c>
      <c r="E75" s="42"/>
      <c r="F75" s="42"/>
      <c r="G75" s="42"/>
      <c r="H75" s="42"/>
      <c r="I75" s="42"/>
      <c r="K75" s="42">
        <f t="shared" si="34"/>
        <v>0</v>
      </c>
      <c r="L75" s="77">
        <f t="shared" si="35"/>
        <v>0</v>
      </c>
      <c r="M75" s="42">
        <f t="shared" si="36"/>
        <v>0</v>
      </c>
      <c r="N75" s="77">
        <f t="shared" si="37"/>
        <v>0</v>
      </c>
      <c r="O75" s="42">
        <f t="shared" si="38"/>
        <v>0</v>
      </c>
      <c r="P75" s="77">
        <f t="shared" si="39"/>
        <v>0</v>
      </c>
    </row>
    <row r="76" spans="3:16">
      <c r="C76" s="86" t="s">
        <v>140</v>
      </c>
      <c r="E76" s="146">
        <f>SUM(E64,E68,E72)</f>
        <v>41.702061489485615</v>
      </c>
      <c r="F76" s="146">
        <f t="shared" ref="F76:I76" si="42">SUM(F64,F68,F72)</f>
        <v>60.144601504079525</v>
      </c>
      <c r="G76" s="146">
        <f t="shared" si="42"/>
        <v>47.92535497281029</v>
      </c>
      <c r="H76" s="146">
        <f t="shared" si="42"/>
        <v>68.646059052149667</v>
      </c>
      <c r="I76" s="146">
        <f t="shared" si="42"/>
        <v>49.737655243477384</v>
      </c>
      <c r="K76" s="46">
        <f t="shared" si="34"/>
        <v>-18.442540014593909</v>
      </c>
      <c r="L76" s="70">
        <f t="shared" si="35"/>
        <v>-0.30663666486081842</v>
      </c>
      <c r="M76" s="46">
        <f t="shared" si="36"/>
        <v>-6.2232934833246745</v>
      </c>
      <c r="N76" s="70">
        <f t="shared" si="37"/>
        <v>-0.12985388395882225</v>
      </c>
      <c r="O76" s="46">
        <f t="shared" si="38"/>
        <v>18.908403808672283</v>
      </c>
      <c r="P76" s="70">
        <f t="shared" si="39"/>
        <v>0.38016275025654611</v>
      </c>
    </row>
    <row r="77" spans="3:16">
      <c r="C77" s="85" t="s">
        <v>141</v>
      </c>
      <c r="E77" s="147">
        <f>SUM(E65,E69,E73)</f>
        <v>44.889963214539478</v>
      </c>
      <c r="F77" s="147">
        <f t="shared" ref="F77:I77" si="43">SUM(F65,F69,F73)</f>
        <v>51.892951838879981</v>
      </c>
      <c r="G77" s="147">
        <f t="shared" si="43"/>
        <v>54.434476824174837</v>
      </c>
      <c r="H77" s="147">
        <f t="shared" si="43"/>
        <v>61.906639139899887</v>
      </c>
      <c r="I77" s="147">
        <f t="shared" si="43"/>
        <v>35.121179637296805</v>
      </c>
      <c r="K77" s="66">
        <f t="shared" si="34"/>
        <v>-7.0029886243405031</v>
      </c>
      <c r="L77" s="71">
        <f t="shared" si="35"/>
        <v>-0.13495067010417439</v>
      </c>
      <c r="M77" s="66">
        <f t="shared" si="36"/>
        <v>-9.5445136096353593</v>
      </c>
      <c r="N77" s="71">
        <f t="shared" si="37"/>
        <v>-0.17533949376356561</v>
      </c>
      <c r="O77" s="66">
        <f t="shared" si="38"/>
        <v>26.785459502603082</v>
      </c>
      <c r="P77" s="71">
        <f t="shared" si="39"/>
        <v>0.76265830986378269</v>
      </c>
    </row>
    <row r="78" spans="3:16">
      <c r="C78" s="120" t="s">
        <v>154</v>
      </c>
      <c r="E78" s="147">
        <f>SUM(E66,E70,E74)</f>
        <v>-3.1879017250538624</v>
      </c>
      <c r="F78" s="147">
        <f t="shared" ref="F78:I78" si="44">SUM(F66,F70,F74)</f>
        <v>8.2516496651995404</v>
      </c>
      <c r="G78" s="147">
        <f t="shared" si="44"/>
        <v>-6.5091218513645419</v>
      </c>
      <c r="H78" s="147">
        <f t="shared" si="44"/>
        <v>6.7394199122497866</v>
      </c>
      <c r="I78" s="147">
        <f t="shared" si="44"/>
        <v>14.616475606180579</v>
      </c>
      <c r="K78" s="118">
        <f t="shared" si="34"/>
        <v>-11.439551390253403</v>
      </c>
      <c r="L78" s="119">
        <f t="shared" si="35"/>
        <v>-1.3863350789719662</v>
      </c>
      <c r="M78" s="118">
        <f t="shared" si="36"/>
        <v>3.3212201263106795</v>
      </c>
      <c r="N78" s="119">
        <f t="shared" si="37"/>
        <v>-0.51024088996189776</v>
      </c>
      <c r="O78" s="118">
        <f t="shared" si="38"/>
        <v>-7.8770556939307923</v>
      </c>
      <c r="P78" s="119">
        <f t="shared" si="39"/>
        <v>-0.53891621387853439</v>
      </c>
    </row>
    <row r="79" spans="3:16">
      <c r="C79" s="31" t="s">
        <v>46</v>
      </c>
      <c r="E79" s="146">
        <f>SUM(E22,E41,E60)</f>
        <v>18.5</v>
      </c>
      <c r="F79" s="146">
        <f>SUM(F22,F41,F60)</f>
        <v>10.600000000000001</v>
      </c>
      <c r="G79" s="146">
        <f>SUM(G22,G41,G60)</f>
        <v>18.100000000000001</v>
      </c>
      <c r="H79" s="146">
        <f>SUM(H22,H41,H60)</f>
        <v>10.199999999999999</v>
      </c>
      <c r="I79" s="146">
        <f>SUM(I22,I41,I60)</f>
        <v>23.299999999999997</v>
      </c>
      <c r="K79" s="46">
        <f t="shared" si="34"/>
        <v>7.8999999999999986</v>
      </c>
      <c r="L79" s="70">
        <f t="shared" si="35"/>
        <v>0.74528301886792425</v>
      </c>
      <c r="M79" s="46">
        <f t="shared" si="36"/>
        <v>0.39999999999999858</v>
      </c>
      <c r="N79" s="70">
        <f t="shared" si="37"/>
        <v>2.2099447513812098E-2</v>
      </c>
      <c r="O79" s="46">
        <f t="shared" si="38"/>
        <v>-13.099999999999998</v>
      </c>
      <c r="P79" s="70">
        <f t="shared" si="39"/>
        <v>-0.5622317596566524</v>
      </c>
    </row>
    <row r="80" spans="3:16" ht="6" customHeight="1"/>
    <row r="81" spans="1:16">
      <c r="C81" s="31" t="s">
        <v>242</v>
      </c>
    </row>
    <row r="82" spans="1:16">
      <c r="C82" s="149" t="s">
        <v>155</v>
      </c>
      <c r="K82" s="42">
        <f t="shared" ref="K82:K84" si="45">IF(E82+F82=0,0,E82-F82)</f>
        <v>0</v>
      </c>
      <c r="L82" s="79">
        <f t="shared" ref="L82:L84" si="46">IFERROR(E82/F82-1,0)</f>
        <v>0</v>
      </c>
      <c r="M82" s="42">
        <f t="shared" ref="M82:M84" si="47">IF(E82+G82=0,0,E82-G82)</f>
        <v>0</v>
      </c>
      <c r="N82" s="79">
        <f t="shared" ref="N82:N84" si="48">IFERROR(E82/G82-1,0)</f>
        <v>0</v>
      </c>
      <c r="O82" s="42">
        <f t="shared" ref="O82:O84" si="49">IF(H82+I82=0,0,H82-I82)</f>
        <v>0</v>
      </c>
      <c r="P82" s="79">
        <f t="shared" ref="P82:P84" si="50">IFERROR(H82/I82-1,0)</f>
        <v>0</v>
      </c>
    </row>
    <row r="83" spans="1:16">
      <c r="C83" s="86" t="s">
        <v>158</v>
      </c>
      <c r="E83" s="42">
        <f>Income!D12</f>
        <v>25.5</v>
      </c>
      <c r="F83" s="42">
        <f>Income!E12</f>
        <v>38.300000000000004</v>
      </c>
      <c r="G83" s="42">
        <f>Income!F12</f>
        <v>48.600000000000009</v>
      </c>
      <c r="H83" s="42">
        <f>Income!G12</f>
        <v>-10.600000000000001</v>
      </c>
      <c r="I83" s="42">
        <f>Income!H12</f>
        <v>26.900000000000006</v>
      </c>
      <c r="K83" s="46">
        <f t="shared" si="45"/>
        <v>-12.800000000000004</v>
      </c>
      <c r="L83" s="70">
        <f t="shared" si="46"/>
        <v>-0.33420365535248053</v>
      </c>
      <c r="M83" s="46">
        <f t="shared" si="47"/>
        <v>-23.100000000000009</v>
      </c>
      <c r="N83" s="70">
        <f t="shared" si="48"/>
        <v>-0.47530864197530875</v>
      </c>
      <c r="O83" s="46">
        <f t="shared" si="49"/>
        <v>-37.500000000000007</v>
      </c>
      <c r="P83" s="70">
        <f t="shared" si="50"/>
        <v>-1.3940520446096654</v>
      </c>
    </row>
    <row r="84" spans="1:16">
      <c r="C84" s="85" t="s">
        <v>144</v>
      </c>
      <c r="E84" s="47">
        <f>IF(ROUND(E83-E78,10)=0,0,E83-E78)</f>
        <v>28.687901725053862</v>
      </c>
      <c r="F84" s="47">
        <f>IF(ROUND(F83-F78,10)=0,0,F83-F78)</f>
        <v>30.048350334800464</v>
      </c>
      <c r="G84" s="47">
        <f>IF(ROUND(G83-G78,10)=0,0,G83-G78)</f>
        <v>55.109121851364549</v>
      </c>
      <c r="H84" s="47">
        <f>IF(ROUND(H83-H78,10)=0,0,H83-H78)</f>
        <v>-17.339419912249788</v>
      </c>
      <c r="I84" s="47">
        <f>IF(ROUND(I83-I78,10)=0,0,I83-I78)</f>
        <v>12.283524393819427</v>
      </c>
      <c r="J84" s="19"/>
      <c r="K84" s="46">
        <f t="shared" si="45"/>
        <v>-1.3604486097466015</v>
      </c>
      <c r="L84" s="70">
        <f t="shared" si="46"/>
        <v>-4.5275317765814282E-2</v>
      </c>
      <c r="M84" s="46">
        <f t="shared" si="47"/>
        <v>-26.421220126310686</v>
      </c>
      <c r="N84" s="70">
        <f t="shared" si="48"/>
        <v>-0.47943460608157873</v>
      </c>
      <c r="O84" s="46">
        <f t="shared" si="49"/>
        <v>-29.622944306069215</v>
      </c>
      <c r="P84" s="70">
        <f t="shared" si="50"/>
        <v>-2.4115997458330676</v>
      </c>
    </row>
    <row r="85" spans="1:16">
      <c r="C85" s="29" t="s">
        <v>143</v>
      </c>
      <c r="E85" s="84" t="str">
        <f>IF(ROUND(E83-E84,10)=0,_xlfn.UNICHAR(10004),_xlfn.UNICHAR(10006))</f>
        <v>✖</v>
      </c>
      <c r="F85" s="84" t="str">
        <f t="shared" ref="F85:I85" si="51">IF(ROUND(F83-F84,10)=0,_xlfn.UNICHAR(10004),_xlfn.UNICHAR(10006))</f>
        <v>✖</v>
      </c>
      <c r="G85" s="84" t="str">
        <f t="shared" si="51"/>
        <v>✖</v>
      </c>
      <c r="H85" s="84" t="str">
        <f t="shared" si="51"/>
        <v>✖</v>
      </c>
      <c r="I85" s="84" t="str">
        <f t="shared" si="51"/>
        <v>✖</v>
      </c>
      <c r="L85" s="77"/>
      <c r="N85" s="77"/>
      <c r="P85" s="77"/>
    </row>
    <row r="86" spans="1:16" ht="9" customHeight="1">
      <c r="L86" s="70"/>
      <c r="N86" s="70"/>
      <c r="P86" s="70"/>
    </row>
    <row r="87" spans="1:16">
      <c r="A87" s="31"/>
      <c r="C87" s="29" t="s">
        <v>156</v>
      </c>
      <c r="L87" s="70"/>
      <c r="N87" s="70"/>
      <c r="P87" s="70"/>
    </row>
    <row r="88" spans="1:16">
      <c r="C88" s="86" t="s">
        <v>157</v>
      </c>
      <c r="D88" s="31"/>
      <c r="E88" s="42">
        <f>Balance!D21</f>
        <v>66.099999999999994</v>
      </c>
      <c r="F88" s="42">
        <f>Balance!E21</f>
        <v>60.199999999999989</v>
      </c>
      <c r="G88" s="42">
        <f>Balance!F21</f>
        <v>131</v>
      </c>
      <c r="H88" s="42">
        <f>Balance!G21</f>
        <v>65.7</v>
      </c>
      <c r="I88" s="42">
        <f>Balance!H21</f>
        <v>36.700000000000003</v>
      </c>
      <c r="K88" s="46">
        <f>IF(E88+F88=0,0,E88-F88)</f>
        <v>5.9000000000000057</v>
      </c>
      <c r="L88" s="70">
        <f>IFERROR(E88/F88-1,0)</f>
        <v>9.8006644518272568E-2</v>
      </c>
      <c r="M88" s="46">
        <f>IF(E88+G88=0,0,E88-G88)</f>
        <v>-64.900000000000006</v>
      </c>
      <c r="N88" s="70">
        <f>IFERROR(E88/G88-1,0)</f>
        <v>-0.49541984732824429</v>
      </c>
      <c r="O88" s="46">
        <f>IF(H88+I88=0,0,H88-I88)</f>
        <v>29</v>
      </c>
      <c r="P88" s="70">
        <f>IFERROR(H88/I88-1,0)</f>
        <v>0.79019073569482279</v>
      </c>
    </row>
    <row r="89" spans="1:16">
      <c r="A89" s="31"/>
      <c r="C89" s="85" t="s">
        <v>145</v>
      </c>
      <c r="D89" s="31"/>
      <c r="E89" s="47">
        <f>IF(ROUND(E88-E79,10)=0,0,E88-E79)</f>
        <v>47.599999999999994</v>
      </c>
      <c r="F89" s="47">
        <f>IF(ROUND(F88-F79,10)=0,0,F88-F79)</f>
        <v>49.599999999999987</v>
      </c>
      <c r="G89" s="47">
        <f>IF(ROUND(G88-G79,10)=0,0,G88-G79)</f>
        <v>112.9</v>
      </c>
      <c r="H89" s="47">
        <f>IF(ROUND(H88-H79,10)=0,0,H88-H79)</f>
        <v>55.5</v>
      </c>
      <c r="I89" s="47">
        <f>IF(ROUND(I88-I79,10)=0,0,I88-I79)</f>
        <v>13.400000000000006</v>
      </c>
      <c r="J89" s="19"/>
      <c r="K89" s="46">
        <f>IF(E89+F89=0,0,E89-F89)</f>
        <v>-1.9999999999999929</v>
      </c>
      <c r="L89" s="70">
        <f>IFERROR(E89/F89-1,0)</f>
        <v>-4.0322580645161143E-2</v>
      </c>
      <c r="M89" s="46">
        <f>IF(E89+G89=0,0,E89-G89)</f>
        <v>-65.300000000000011</v>
      </c>
      <c r="N89" s="70">
        <f>IFERROR(E89/G89-1,0)</f>
        <v>-0.5783879539415413</v>
      </c>
      <c r="O89" s="46">
        <f>IF(H89+I89=0,0,H89-I89)</f>
        <v>42.099999999999994</v>
      </c>
      <c r="P89" s="70">
        <f>IFERROR(H89/I89-1,0)</f>
        <v>3.1417910447761175</v>
      </c>
    </row>
    <row r="90" spans="1:16">
      <c r="C90" s="29" t="s">
        <v>143</v>
      </c>
      <c r="D90" s="35"/>
      <c r="E90" s="84" t="str">
        <f>IF(ROUND(E88-E89,10)=0,_xlfn.UNICHAR(10004),_xlfn.UNICHAR(10006))</f>
        <v>✖</v>
      </c>
      <c r="F90" s="84" t="str">
        <f t="shared" ref="F90:I90" si="52">IF(ROUND(F88-F89,10)=0,_xlfn.UNICHAR(10004),_xlfn.UNICHAR(10006))</f>
        <v>✖</v>
      </c>
      <c r="G90" s="84" t="str">
        <f t="shared" si="52"/>
        <v>✖</v>
      </c>
      <c r="H90" s="84" t="str">
        <f t="shared" si="52"/>
        <v>✖</v>
      </c>
      <c r="I90" s="84" t="str">
        <f t="shared" si="52"/>
        <v>✖</v>
      </c>
      <c r="J90" s="42"/>
      <c r="L90" s="77"/>
      <c r="N90" s="77"/>
      <c r="P90" s="77"/>
    </row>
    <row r="91" spans="1:16">
      <c r="L91" s="70"/>
      <c r="N91" s="70"/>
      <c r="P91" s="70"/>
    </row>
    <row r="92" spans="1:16">
      <c r="L92" s="70"/>
      <c r="N92" s="70"/>
      <c r="P92" s="70"/>
    </row>
    <row r="93" spans="1:16">
      <c r="L93" s="70"/>
      <c r="N93" s="70"/>
      <c r="P93" s="70"/>
    </row>
    <row r="94" spans="1:16">
      <c r="L94" s="70"/>
      <c r="N94" s="70"/>
      <c r="P94" s="70"/>
    </row>
    <row r="95" spans="1:16">
      <c r="L95" s="70"/>
      <c r="N95" s="70"/>
      <c r="P95" s="70"/>
    </row>
  </sheetData>
  <sheetProtection algorithmName="SHA-512" hashValue="CBbIOLAwNPsqQzeu1up7t7NbpUIJ7ffYd2U6fva1rYEyiUip8n4j2caktd+h0QbIigRuhbva40WHlxqW8IhlCA==" saltValue="0vsvR+krBfM/X+cKQCfpDQ==" spinCount="100000" sheet="1" objects="1" scenarios="1" selectLockedCells="1" selectUnlockedCells="1"/>
  <phoneticPr fontId="7" type="noConversion"/>
  <conditionalFormatting sqref="E84:I84">
    <cfRule type="expression" dxfId="14" priority="3">
      <formula>IF(ROUND(E84,10)=0,TRUE,FALSE)</formula>
    </cfRule>
  </conditionalFormatting>
  <conditionalFormatting sqref="E85:I85">
    <cfRule type="expression" dxfId="13" priority="1">
      <formula>IF(E85=_xlfn.UNICHAR(10004),TRUE,FALSE)</formula>
    </cfRule>
    <cfRule type="expression" dxfId="12" priority="2">
      <formula>IF(E85=_xlfn.UNICHAR(10006),TRUE,FALSE)</formula>
    </cfRule>
  </conditionalFormatting>
  <conditionalFormatting sqref="E89:I89">
    <cfRule type="expression" dxfId="11" priority="6">
      <formula>IF(ROUND(E89,10)=0,TRUE,FALSE)</formula>
    </cfRule>
  </conditionalFormatting>
  <conditionalFormatting sqref="E90:I90">
    <cfRule type="expression" dxfId="10" priority="4">
      <formula>IF(E90=_xlfn.UNICHAR(10004),TRUE,FALSE)</formula>
    </cfRule>
    <cfRule type="expression" dxfId="9" priority="5">
      <formula>IF(E90=_xlfn.UNICHAR(10006),TRUE,FALSE)</formula>
    </cfRule>
  </conditionalFormatting>
  <conditionalFormatting sqref="J84">
    <cfRule type="expression" dxfId="8" priority="39">
      <formula>IF(J84=_xlfn.UNICHAR(10006),TRUE,FALSE)</formula>
    </cfRule>
    <cfRule type="expression" dxfId="7" priority="40">
      <formula>IF(J84=_xlfn.UNICHAR(10004),TRUE,FALSE)</formula>
    </cfRule>
  </conditionalFormatting>
  <conditionalFormatting sqref="J89">
    <cfRule type="expression" dxfId="6" priority="28">
      <formula>IF(J89=_xlfn.UNICHAR(10006),TRUE,FALSE)</formula>
    </cfRule>
    <cfRule type="expression" dxfId="5" priority="29">
      <formula>IF(J89=_xlfn.UNICHAR(10004),TRUE,FALSE)</formula>
    </cfRule>
  </conditionalFormatting>
  <conditionalFormatting sqref="J90">
    <cfRule type="expression" dxfId="4" priority="20">
      <formula>IF(ROUND(J90,10)=0,TRUE,FALSE)</formula>
    </cfRule>
  </conditionalFormatting>
  <conditionalFormatting sqref="J85:P85">
    <cfRule type="expression" dxfId="3" priority="43">
      <formula>IF(ROUND(J85,10)=0,TRUE,FALSE)</formula>
    </cfRule>
    <cfRule type="expression" dxfId="2" priority="50">
      <formula>IF(ROUND(J85,10)&lt;&gt;0,TRUE,FALSE)</formula>
    </cfRule>
  </conditionalFormatting>
  <conditionalFormatting sqref="K90:P90">
    <cfRule type="expression" dxfId="1" priority="26">
      <formula>IF(ROUND(K90,10)=0,TRUE,FALSE)</formula>
    </cfRule>
    <cfRule type="expression" dxfId="0" priority="27">
      <formula>IF(ROUND(K90,10)&lt;&gt;0,TRUE,FALSE)</formula>
    </cfRule>
  </conditionalFormatting>
  <printOptions horizontalCentered="1"/>
  <pageMargins left="0.5" right="0.5" top="0.75" bottom="0.75" header="0.5" footer="0.5"/>
  <pageSetup scale="82" fitToHeight="2" orientation="landscape" horizontalDpi="4294967292" verticalDpi="4294967292" r:id="rId1"/>
  <headerFooter scaleWithDoc="0" alignWithMargins="0">
    <oddFooter>&amp;LBusiness Segments p.&amp;P of &amp;N&amp;RUpdated &amp;D</oddFooter>
  </headerFooter>
  <rowBreaks count="1" manualBreakCount="1">
    <brk id="42" min="1" max="16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59999389629810485"/>
    <pageSetUpPr fitToPage="1"/>
  </sheetPr>
  <dimension ref="A1:T55"/>
  <sheetViews>
    <sheetView showGridLines="0" showRowColHeaders="0" showZeros="0" zoomScaleNormal="100" zoomScaleSheetLayoutView="100" workbookViewId="0">
      <pane ySplit="3" topLeftCell="A4" activePane="bottomLeft" state="frozen"/>
      <selection activeCell="B17" sqref="B17"/>
      <selection pane="bottomLeft" activeCell="I30" sqref="A1:XFD1048576"/>
    </sheetView>
  </sheetViews>
  <sheetFormatPr defaultColWidth="11.375" defaultRowHeight="13.8"/>
  <cols>
    <col min="1" max="1" width="5.625" style="150" customWidth="1"/>
    <col min="2" max="2" width="2.5" style="150" customWidth="1"/>
    <col min="3" max="3" width="25.625" style="29" customWidth="1"/>
    <col min="4" max="4" width="1.25" style="27" customWidth="1"/>
    <col min="5" max="5" width="10" style="221" customWidth="1"/>
    <col min="6" max="9" width="10" style="151" customWidth="1"/>
    <col min="10" max="10" width="2.5" style="151" customWidth="1"/>
    <col min="11" max="17" width="10" style="151" customWidth="1"/>
    <col min="18" max="18" width="10" style="152" customWidth="1"/>
    <col min="19" max="16384" width="11.375" style="150"/>
  </cols>
  <sheetData>
    <row r="1" spans="1:20" s="15" customFormat="1" ht="4.2" customHeight="1">
      <c r="A1" s="1"/>
      <c r="B1" s="2"/>
      <c r="D1" s="3"/>
      <c r="E1" s="18"/>
      <c r="F1" s="19"/>
      <c r="G1" s="19"/>
      <c r="H1" s="19"/>
      <c r="I1" s="19"/>
      <c r="J1" s="20"/>
      <c r="K1" s="18"/>
      <c r="L1" s="23"/>
      <c r="M1" s="18"/>
      <c r="N1" s="23"/>
      <c r="O1" s="18"/>
      <c r="P1" s="23"/>
      <c r="Q1" s="25"/>
      <c r="R1" s="25"/>
      <c r="T1" s="16"/>
    </row>
    <row r="2" spans="1:20" s="17" customFormat="1" ht="12.6">
      <c r="A2" s="110" t="s">
        <v>233</v>
      </c>
      <c r="B2" s="4"/>
      <c r="D2" s="5"/>
      <c r="E2" s="21"/>
      <c r="F2" s="21"/>
      <c r="G2" s="21"/>
      <c r="H2" s="21"/>
      <c r="I2" s="21"/>
      <c r="J2" s="22"/>
      <c r="K2" s="21"/>
      <c r="L2" s="24"/>
      <c r="M2" s="21"/>
      <c r="N2" s="24"/>
      <c r="O2" s="21"/>
      <c r="P2" s="24"/>
      <c r="Q2" s="26"/>
      <c r="R2" s="26"/>
    </row>
    <row r="3" spans="1:20" ht="21">
      <c r="B3" s="124" t="s">
        <v>267</v>
      </c>
      <c r="D3" s="28"/>
      <c r="E3" s="136" t="s">
        <v>258</v>
      </c>
      <c r="F3" s="136" t="s">
        <v>259</v>
      </c>
      <c r="G3" s="136" t="s">
        <v>186</v>
      </c>
      <c r="H3" s="136" t="s">
        <v>263</v>
      </c>
      <c r="I3" s="136" t="s">
        <v>187</v>
      </c>
      <c r="J3" s="137"/>
      <c r="K3" s="136" t="s">
        <v>265</v>
      </c>
      <c r="L3" s="138" t="s">
        <v>260</v>
      </c>
      <c r="M3" s="136" t="s">
        <v>264</v>
      </c>
      <c r="N3" s="138" t="s">
        <v>261</v>
      </c>
      <c r="O3" s="136" t="s">
        <v>263</v>
      </c>
      <c r="P3" s="138" t="s">
        <v>262</v>
      </c>
    </row>
    <row r="4" spans="1:20" s="29" customFormat="1" ht="6" customHeight="1">
      <c r="B4" s="30"/>
      <c r="E4" s="153"/>
      <c r="F4" s="153"/>
      <c r="G4" s="153"/>
      <c r="H4" s="153"/>
      <c r="I4" s="153"/>
      <c r="J4" s="34"/>
      <c r="K4" s="154"/>
      <c r="L4" s="155"/>
      <c r="M4" s="156"/>
      <c r="N4" s="155"/>
      <c r="O4" s="156"/>
      <c r="P4" s="155"/>
      <c r="Q4" s="34"/>
      <c r="R4" s="34"/>
    </row>
    <row r="5" spans="1:20" s="33" customFormat="1" ht="12.6">
      <c r="B5" s="157"/>
      <c r="C5" s="31" t="s">
        <v>236</v>
      </c>
      <c r="D5" s="31"/>
      <c r="Q5" s="158"/>
      <c r="R5" s="159"/>
    </row>
    <row r="6" spans="1:20" s="29" customFormat="1" ht="12.6">
      <c r="C6" s="38" t="s">
        <v>113</v>
      </c>
      <c r="E6" s="160">
        <v>2.2000000000000002</v>
      </c>
      <c r="F6" s="161">
        <v>8.1999999999999993</v>
      </c>
      <c r="G6" s="162">
        <v>1.7</v>
      </c>
      <c r="H6" s="160">
        <v>4.0999999999999996</v>
      </c>
      <c r="I6" s="162">
        <v>8.3000000000000007</v>
      </c>
      <c r="J6" s="34"/>
      <c r="K6" s="153">
        <f t="shared" ref="K6:K18" si="0">IF(E6+F6=0,0,E6-F6)</f>
        <v>-5.9999999999999991</v>
      </c>
      <c r="L6" s="163">
        <f t="shared" ref="L6:L18" si="1">IFERROR(E6/F6-1,0)</f>
        <v>-0.73170731707317072</v>
      </c>
      <c r="M6" s="153">
        <f t="shared" ref="M6:M18" si="2">IF(E6+G6=0,0,E6-G6)</f>
        <v>0.50000000000000022</v>
      </c>
      <c r="N6" s="163">
        <f t="shared" ref="N6:N18" si="3">IFERROR(E6/G6-1,0)</f>
        <v>0.29411764705882359</v>
      </c>
      <c r="O6" s="153">
        <f t="shared" ref="O6:O18" si="4">IF(H6+I6=0,0,H6-I6)</f>
        <v>-4.2000000000000011</v>
      </c>
      <c r="P6" s="163">
        <f t="shared" ref="P6:P18" si="5">IFERROR(H6/I6-1,0)</f>
        <v>-0.50602409638554224</v>
      </c>
      <c r="Q6" s="164"/>
      <c r="R6" s="34"/>
    </row>
    <row r="7" spans="1:20" s="29" customFormat="1" ht="12.6">
      <c r="C7" s="38" t="s">
        <v>114</v>
      </c>
      <c r="E7" s="165">
        <v>3.5</v>
      </c>
      <c r="F7" s="166">
        <v>3.6</v>
      </c>
      <c r="G7" s="167">
        <v>5.4</v>
      </c>
      <c r="H7" s="165">
        <v>0.1</v>
      </c>
      <c r="I7" s="167">
        <v>4.0999999999999996</v>
      </c>
      <c r="J7" s="34"/>
      <c r="K7" s="153">
        <f t="shared" si="0"/>
        <v>-0.10000000000000009</v>
      </c>
      <c r="L7" s="163">
        <f t="shared" si="1"/>
        <v>-2.777777777777779E-2</v>
      </c>
      <c r="M7" s="153">
        <f t="shared" si="2"/>
        <v>-1.9000000000000004</v>
      </c>
      <c r="N7" s="163">
        <f t="shared" si="3"/>
        <v>-0.35185185185185186</v>
      </c>
      <c r="O7" s="153">
        <f t="shared" si="4"/>
        <v>-3.9999999999999996</v>
      </c>
      <c r="P7" s="163">
        <f t="shared" si="5"/>
        <v>-0.97560975609756095</v>
      </c>
      <c r="Q7" s="164"/>
      <c r="R7" s="34"/>
    </row>
    <row r="8" spans="1:20" s="29" customFormat="1" ht="12.6">
      <c r="C8" s="38" t="s">
        <v>115</v>
      </c>
      <c r="E8" s="165">
        <v>6.3</v>
      </c>
      <c r="F8" s="166">
        <v>5.3</v>
      </c>
      <c r="G8" s="167">
        <v>3.5</v>
      </c>
      <c r="H8" s="165">
        <v>7.1</v>
      </c>
      <c r="I8" s="167">
        <v>9.1999999999999993</v>
      </c>
      <c r="J8" s="34"/>
      <c r="K8" s="153">
        <f t="shared" si="0"/>
        <v>1</v>
      </c>
      <c r="L8" s="163">
        <f t="shared" si="1"/>
        <v>0.18867924528301883</v>
      </c>
      <c r="M8" s="153">
        <f t="shared" si="2"/>
        <v>2.8</v>
      </c>
      <c r="N8" s="163">
        <f t="shared" si="3"/>
        <v>0.8</v>
      </c>
      <c r="O8" s="153">
        <f t="shared" si="4"/>
        <v>-2.0999999999999996</v>
      </c>
      <c r="P8" s="163">
        <f t="shared" si="5"/>
        <v>-0.22826086956521741</v>
      </c>
      <c r="Q8" s="164"/>
      <c r="R8" s="34"/>
    </row>
    <row r="9" spans="1:20" s="29" customFormat="1" ht="12.6">
      <c r="C9" s="38" t="s">
        <v>116</v>
      </c>
      <c r="E9" s="165">
        <v>4.5999999999999996</v>
      </c>
      <c r="F9" s="166">
        <v>5.7</v>
      </c>
      <c r="G9" s="167">
        <v>4.2</v>
      </c>
      <c r="H9" s="165">
        <v>8.3000000000000007</v>
      </c>
      <c r="I9" s="167">
        <v>3.1</v>
      </c>
      <c r="J9" s="34"/>
      <c r="K9" s="153">
        <f t="shared" si="0"/>
        <v>-1.1000000000000005</v>
      </c>
      <c r="L9" s="163">
        <f t="shared" si="1"/>
        <v>-0.19298245614035092</v>
      </c>
      <c r="M9" s="153">
        <f t="shared" si="2"/>
        <v>0.39999999999999947</v>
      </c>
      <c r="N9" s="163">
        <f t="shared" si="3"/>
        <v>9.5238095238095122E-2</v>
      </c>
      <c r="O9" s="153">
        <f t="shared" si="4"/>
        <v>5.2000000000000011</v>
      </c>
      <c r="P9" s="163">
        <f t="shared" si="5"/>
        <v>1.67741935483871</v>
      </c>
      <c r="Q9" s="164"/>
      <c r="R9" s="34"/>
    </row>
    <row r="10" spans="1:20" s="29" customFormat="1" ht="12.6">
      <c r="C10" s="38" t="s">
        <v>159</v>
      </c>
      <c r="E10" s="165">
        <v>8.6</v>
      </c>
      <c r="F10" s="166">
        <v>3.7</v>
      </c>
      <c r="G10" s="167">
        <v>4.9000000000000004</v>
      </c>
      <c r="H10" s="165">
        <v>5.5</v>
      </c>
      <c r="I10" s="167">
        <v>4.4000000000000004</v>
      </c>
      <c r="J10" s="34"/>
      <c r="K10" s="153">
        <f t="shared" si="0"/>
        <v>4.8999999999999995</v>
      </c>
      <c r="L10" s="163">
        <f t="shared" si="1"/>
        <v>1.3243243243243241</v>
      </c>
      <c r="M10" s="153">
        <f t="shared" si="2"/>
        <v>3.6999999999999993</v>
      </c>
      <c r="N10" s="163">
        <f t="shared" si="3"/>
        <v>0.75510204081632626</v>
      </c>
      <c r="O10" s="153">
        <f t="shared" si="4"/>
        <v>1.0999999999999996</v>
      </c>
      <c r="P10" s="163">
        <f t="shared" si="5"/>
        <v>0.25</v>
      </c>
      <c r="Q10" s="164"/>
      <c r="R10" s="34"/>
    </row>
    <row r="11" spans="1:20" s="29" customFormat="1" ht="12.6">
      <c r="C11" s="91" t="s">
        <v>111</v>
      </c>
      <c r="E11" s="168">
        <v>7.5</v>
      </c>
      <c r="F11" s="169">
        <v>2.7</v>
      </c>
      <c r="G11" s="170">
        <v>6.2</v>
      </c>
      <c r="H11" s="168">
        <v>1.7</v>
      </c>
      <c r="I11" s="170">
        <v>1.3</v>
      </c>
      <c r="J11" s="34"/>
      <c r="K11" s="171">
        <f t="shared" si="0"/>
        <v>4.8</v>
      </c>
      <c r="L11" s="172">
        <f t="shared" si="1"/>
        <v>1.7777777777777777</v>
      </c>
      <c r="M11" s="171">
        <f t="shared" si="2"/>
        <v>1.2999999999999998</v>
      </c>
      <c r="N11" s="172">
        <f t="shared" si="3"/>
        <v>0.20967741935483875</v>
      </c>
      <c r="O11" s="171">
        <f t="shared" si="4"/>
        <v>0.39999999999999991</v>
      </c>
      <c r="P11" s="172">
        <f t="shared" si="5"/>
        <v>0.30769230769230771</v>
      </c>
      <c r="Q11" s="164"/>
      <c r="R11" s="34"/>
    </row>
    <row r="12" spans="1:20" s="31" customFormat="1" ht="12.6">
      <c r="C12" s="38" t="s">
        <v>112</v>
      </c>
      <c r="E12" s="173">
        <f>SUM(E6:E11)</f>
        <v>32.700000000000003</v>
      </c>
      <c r="F12" s="173">
        <f>SUM(F6:F11)</f>
        <v>29.199999999999996</v>
      </c>
      <c r="G12" s="173">
        <f>SUM(G6:G11)</f>
        <v>25.900000000000002</v>
      </c>
      <c r="H12" s="173">
        <f>SUM(H6:H11)</f>
        <v>26.8</v>
      </c>
      <c r="I12" s="173">
        <f>SUM(I6:I11)</f>
        <v>30.400000000000002</v>
      </c>
      <c r="J12" s="139"/>
      <c r="K12" s="153">
        <f t="shared" si="0"/>
        <v>3.5000000000000071</v>
      </c>
      <c r="L12" s="163">
        <f t="shared" si="1"/>
        <v>0.11986301369863051</v>
      </c>
      <c r="M12" s="153">
        <f t="shared" si="2"/>
        <v>6.8000000000000007</v>
      </c>
      <c r="N12" s="163">
        <f t="shared" si="3"/>
        <v>0.26254826254826247</v>
      </c>
      <c r="O12" s="153">
        <f t="shared" si="4"/>
        <v>-3.6000000000000014</v>
      </c>
      <c r="P12" s="163">
        <f t="shared" si="5"/>
        <v>-0.11842105263157898</v>
      </c>
      <c r="Q12" s="164"/>
      <c r="R12" s="139"/>
    </row>
    <row r="13" spans="1:20" s="29" customFormat="1" ht="12.6">
      <c r="C13" s="174" t="s">
        <v>243</v>
      </c>
      <c r="E13" s="175">
        <v>7.5</v>
      </c>
      <c r="F13" s="176">
        <v>97.8</v>
      </c>
      <c r="G13" s="177">
        <v>33.299999999999997</v>
      </c>
      <c r="H13" s="175">
        <v>71</v>
      </c>
      <c r="I13" s="177">
        <v>59.9</v>
      </c>
      <c r="J13" s="34"/>
      <c r="K13" s="178">
        <f t="shared" si="0"/>
        <v>-90.3</v>
      </c>
      <c r="L13" s="172">
        <f t="shared" si="1"/>
        <v>-0.92331288343558282</v>
      </c>
      <c r="M13" s="178">
        <f t="shared" si="2"/>
        <v>-25.799999999999997</v>
      </c>
      <c r="N13" s="172">
        <f t="shared" si="3"/>
        <v>-0.77477477477477474</v>
      </c>
      <c r="O13" s="178">
        <f t="shared" si="4"/>
        <v>11.100000000000001</v>
      </c>
      <c r="P13" s="172">
        <f t="shared" si="5"/>
        <v>0.18530884808013348</v>
      </c>
      <c r="Q13" s="34"/>
      <c r="R13" s="34"/>
    </row>
    <row r="14" spans="1:20" s="29" customFormat="1" ht="12.6">
      <c r="C14" s="179" t="s">
        <v>161</v>
      </c>
      <c r="E14" s="180">
        <f>E13*E12</f>
        <v>245.25000000000003</v>
      </c>
      <c r="F14" s="180">
        <f>F13*F12</f>
        <v>2855.7599999999993</v>
      </c>
      <c r="G14" s="180">
        <f>G13*G12</f>
        <v>862.47</v>
      </c>
      <c r="H14" s="180">
        <f>H13*H12</f>
        <v>1902.8</v>
      </c>
      <c r="I14" s="180">
        <f>I13*I12</f>
        <v>1820.96</v>
      </c>
      <c r="J14" s="34"/>
      <c r="K14" s="153">
        <f t="shared" si="0"/>
        <v>-2610.5099999999993</v>
      </c>
      <c r="L14" s="163">
        <f t="shared" si="1"/>
        <v>-0.91412093453231358</v>
      </c>
      <c r="M14" s="153">
        <f t="shared" si="2"/>
        <v>-617.22</v>
      </c>
      <c r="N14" s="163">
        <f t="shared" si="3"/>
        <v>-0.71564228320985079</v>
      </c>
      <c r="O14" s="153">
        <f t="shared" si="4"/>
        <v>81.839999999999918</v>
      </c>
      <c r="P14" s="163">
        <f t="shared" si="5"/>
        <v>4.4943326596959876E-2</v>
      </c>
      <c r="Q14" s="34"/>
      <c r="R14" s="34"/>
    </row>
    <row r="15" spans="1:20" s="181" customFormat="1" ht="12">
      <c r="C15" s="182" t="s">
        <v>240</v>
      </c>
      <c r="E15" s="183">
        <f>Balance!D49</f>
        <v>37.199999999999989</v>
      </c>
      <c r="F15" s="183">
        <f>Balance!E49</f>
        <v>25.900000000000002</v>
      </c>
      <c r="G15" s="183">
        <f>Balance!F49</f>
        <v>49.800000000000004</v>
      </c>
      <c r="H15" s="183">
        <f>Balance!G49</f>
        <v>40.399999999999991</v>
      </c>
      <c r="I15" s="183">
        <f>Balance!H49</f>
        <v>40.6</v>
      </c>
      <c r="J15" s="184"/>
      <c r="K15" s="185">
        <f t="shared" si="0"/>
        <v>11.299999999999986</v>
      </c>
      <c r="L15" s="186">
        <f t="shared" si="1"/>
        <v>0.43629343629343564</v>
      </c>
      <c r="M15" s="185">
        <f t="shared" si="2"/>
        <v>-12.600000000000016</v>
      </c>
      <c r="N15" s="186">
        <f t="shared" si="3"/>
        <v>-0.25301204819277134</v>
      </c>
      <c r="O15" s="185">
        <f t="shared" si="4"/>
        <v>-0.20000000000000995</v>
      </c>
      <c r="P15" s="186">
        <f t="shared" si="5"/>
        <v>-4.9261083743844525E-3</v>
      </c>
      <c r="Q15" s="187"/>
      <c r="R15" s="187"/>
    </row>
    <row r="16" spans="1:20" s="31" customFormat="1" ht="12.6">
      <c r="C16" s="38" t="s">
        <v>162</v>
      </c>
      <c r="E16" s="173">
        <f>SUM(Balance!D26,Balance!D34)</f>
        <v>12.8</v>
      </c>
      <c r="F16" s="173">
        <f>SUM(Balance!E26,Balance!E34)</f>
        <v>12.3</v>
      </c>
      <c r="G16" s="173">
        <f>SUM(Balance!F26,Balance!F34)</f>
        <v>9.3000000000000007</v>
      </c>
      <c r="H16" s="173">
        <f>SUM(Balance!G26,Balance!G34)</f>
        <v>16.2</v>
      </c>
      <c r="I16" s="173">
        <f>SUM(Balance!H26,Balance!H34)</f>
        <v>10</v>
      </c>
      <c r="J16" s="139"/>
      <c r="K16" s="153">
        <f t="shared" si="0"/>
        <v>0.5</v>
      </c>
      <c r="L16" s="163">
        <f t="shared" si="1"/>
        <v>4.0650406504064929E-2</v>
      </c>
      <c r="M16" s="153">
        <f t="shared" si="2"/>
        <v>3.5</v>
      </c>
      <c r="N16" s="163">
        <f t="shared" si="3"/>
        <v>0.37634408602150526</v>
      </c>
      <c r="O16" s="153">
        <f t="shared" si="4"/>
        <v>6.1999999999999993</v>
      </c>
      <c r="P16" s="163">
        <f t="shared" si="5"/>
        <v>0.61999999999999988</v>
      </c>
      <c r="Q16" s="139"/>
      <c r="R16" s="139"/>
    </row>
    <row r="17" spans="1:18" s="31" customFormat="1" ht="12.6">
      <c r="A17" s="181"/>
      <c r="C17" s="91" t="s">
        <v>163</v>
      </c>
      <c r="E17" s="188">
        <f>Balance!D6</f>
        <v>2.5</v>
      </c>
      <c r="F17" s="188">
        <f>Balance!E6</f>
        <v>1.2</v>
      </c>
      <c r="G17" s="188">
        <f>Balance!F6</f>
        <v>3.6</v>
      </c>
      <c r="H17" s="188">
        <f>Balance!G6</f>
        <v>5.0999999999999996</v>
      </c>
      <c r="I17" s="188">
        <f>Balance!H6</f>
        <v>3.7</v>
      </c>
      <c r="J17" s="139"/>
      <c r="K17" s="171">
        <f t="shared" si="0"/>
        <v>1.3</v>
      </c>
      <c r="L17" s="172">
        <f t="shared" si="1"/>
        <v>1.0833333333333335</v>
      </c>
      <c r="M17" s="171">
        <f t="shared" si="2"/>
        <v>-1.1000000000000001</v>
      </c>
      <c r="N17" s="172">
        <f t="shared" si="3"/>
        <v>-0.30555555555555558</v>
      </c>
      <c r="O17" s="171">
        <f t="shared" si="4"/>
        <v>1.3999999999999995</v>
      </c>
      <c r="P17" s="172">
        <f t="shared" si="5"/>
        <v>0.37837837837837829</v>
      </c>
      <c r="Q17" s="139"/>
      <c r="R17" s="139"/>
    </row>
    <row r="18" spans="1:18" s="29" customFormat="1" ht="12.6">
      <c r="A18" s="31"/>
      <c r="C18" s="179" t="s">
        <v>122</v>
      </c>
      <c r="E18" s="180">
        <f>E14-E16+E17</f>
        <v>234.95000000000002</v>
      </c>
      <c r="F18" s="180">
        <f>F14-F16+F17</f>
        <v>2844.6599999999989</v>
      </c>
      <c r="G18" s="180">
        <f>G14-G16+G17</f>
        <v>856.7700000000001</v>
      </c>
      <c r="H18" s="180">
        <f>H14-H16+H17</f>
        <v>1891.6999999999998</v>
      </c>
      <c r="I18" s="180">
        <f>I14-I16+I17</f>
        <v>1814.66</v>
      </c>
      <c r="J18" s="34"/>
      <c r="K18" s="153">
        <f t="shared" si="0"/>
        <v>-2609.7099999999991</v>
      </c>
      <c r="L18" s="163">
        <f t="shared" si="1"/>
        <v>-0.91740664965233099</v>
      </c>
      <c r="M18" s="153">
        <f t="shared" si="2"/>
        <v>-621.82000000000005</v>
      </c>
      <c r="N18" s="163">
        <f t="shared" si="3"/>
        <v>-0.72577237765094482</v>
      </c>
      <c r="O18" s="153">
        <f t="shared" si="4"/>
        <v>77.039999999999736</v>
      </c>
      <c r="P18" s="163">
        <f t="shared" si="5"/>
        <v>4.2454233850969247E-2</v>
      </c>
      <c r="Q18" s="34"/>
      <c r="R18" s="34"/>
    </row>
    <row r="19" spans="1:18" s="29" customFormat="1" ht="12.6">
      <c r="A19" s="31"/>
      <c r="F19" s="46"/>
      <c r="G19" s="46"/>
      <c r="H19" s="46"/>
      <c r="I19" s="46"/>
      <c r="J19" s="46"/>
      <c r="K19" s="34"/>
      <c r="L19" s="42"/>
      <c r="M19" s="79"/>
      <c r="N19" s="42"/>
      <c r="O19" s="79"/>
      <c r="P19" s="42"/>
      <c r="Q19" s="79"/>
    </row>
    <row r="20" spans="1:18" s="33" customFormat="1" ht="12.6">
      <c r="A20" s="189"/>
      <c r="C20" s="31" t="s">
        <v>237</v>
      </c>
      <c r="D20" s="31"/>
      <c r="Q20" s="158"/>
      <c r="R20" s="159"/>
    </row>
    <row r="21" spans="1:18" s="190" customFormat="1" ht="12.6">
      <c r="A21" s="31"/>
      <c r="C21" s="87" t="s">
        <v>238</v>
      </c>
      <c r="D21" s="191"/>
      <c r="E21" s="192" t="s">
        <v>180</v>
      </c>
      <c r="F21" s="193" t="s">
        <v>134</v>
      </c>
      <c r="G21" s="193" t="s">
        <v>167</v>
      </c>
      <c r="H21" s="193" t="s">
        <v>133</v>
      </c>
      <c r="I21" s="193" t="s">
        <v>170</v>
      </c>
      <c r="J21" s="194" t="s">
        <v>168</v>
      </c>
      <c r="K21" s="194"/>
      <c r="L21" s="193" t="s">
        <v>172</v>
      </c>
      <c r="M21" s="193" t="s">
        <v>256</v>
      </c>
      <c r="N21" s="193" t="s">
        <v>174</v>
      </c>
      <c r="O21" s="193" t="s">
        <v>175</v>
      </c>
      <c r="P21" s="193" t="s">
        <v>175</v>
      </c>
      <c r="Q21" s="193" t="s">
        <v>175</v>
      </c>
      <c r="R21" s="193" t="s">
        <v>175</v>
      </c>
    </row>
    <row r="22" spans="1:18" s="190" customFormat="1" ht="12.6">
      <c r="A22" s="181"/>
      <c r="C22" s="36" t="s">
        <v>239</v>
      </c>
      <c r="E22" s="195" t="s">
        <v>165</v>
      </c>
      <c r="F22" s="196" t="s">
        <v>257</v>
      </c>
      <c r="G22" s="195" t="s">
        <v>166</v>
      </c>
      <c r="H22" s="195" t="s">
        <v>168</v>
      </c>
      <c r="I22" s="195" t="s">
        <v>171</v>
      </c>
      <c r="J22" s="197" t="s">
        <v>169</v>
      </c>
      <c r="K22" s="197"/>
      <c r="L22" s="195" t="s">
        <v>162</v>
      </c>
      <c r="M22" s="196" t="s">
        <v>173</v>
      </c>
      <c r="N22" s="195" t="s">
        <v>169</v>
      </c>
      <c r="O22" s="195" t="s">
        <v>176</v>
      </c>
      <c r="P22" s="195" t="s">
        <v>177</v>
      </c>
      <c r="Q22" s="195" t="s">
        <v>178</v>
      </c>
      <c r="R22" s="195" t="s">
        <v>179</v>
      </c>
    </row>
    <row r="23" spans="1:18" s="32" customFormat="1" ht="12.6">
      <c r="A23" s="31"/>
      <c r="C23" s="198" t="s">
        <v>74</v>
      </c>
      <c r="D23" s="199"/>
      <c r="E23" s="200">
        <v>11.704767758404655</v>
      </c>
      <c r="F23" s="201">
        <v>6.00376387125426</v>
      </c>
      <c r="G23" s="202">
        <f>E23*F23</f>
        <v>70.272661789331579</v>
      </c>
      <c r="H23" s="203">
        <v>32.161522665078444</v>
      </c>
      <c r="I23" s="203">
        <v>6</v>
      </c>
      <c r="J23" s="204">
        <f t="shared" ref="J23:J32" si="6">SUM(G23:I23)</f>
        <v>108.43418445441003</v>
      </c>
      <c r="K23" s="204"/>
      <c r="L23" s="203">
        <v>0.48511912746536417</v>
      </c>
      <c r="M23" s="203">
        <v>1.3457642863755501</v>
      </c>
      <c r="N23" s="202">
        <f t="shared" ref="N23:N32" si="7">J23+L23-M23</f>
        <v>107.57353929549984</v>
      </c>
      <c r="O23" s="203">
        <v>35.136330894665797</v>
      </c>
      <c r="P23" s="203">
        <v>5.8560551491109649</v>
      </c>
      <c r="Q23" s="205">
        <f t="shared" ref="Q23:Q32" si="8">N23/O23</f>
        <v>3.0616042300487063</v>
      </c>
      <c r="R23" s="205">
        <f t="shared" ref="R23:R32" si="9">J23/P23</f>
        <v>18.516592090303647</v>
      </c>
    </row>
    <row r="24" spans="1:18" s="32" customFormat="1" ht="12.6">
      <c r="A24" s="181"/>
      <c r="C24" s="206" t="s">
        <v>75</v>
      </c>
      <c r="D24" s="199"/>
      <c r="E24" s="200">
        <v>8.2451449385912667</v>
      </c>
      <c r="F24" s="201">
        <v>4.769047368506417</v>
      </c>
      <c r="G24" s="202">
        <f t="shared" ref="G24:G32" si="10">E24*F24</f>
        <v>39.321486772342681</v>
      </c>
      <c r="H24" s="203">
        <v>10.414487453854214</v>
      </c>
      <c r="I24" s="203">
        <v>2</v>
      </c>
      <c r="J24" s="204">
        <f t="shared" si="6"/>
        <v>51.735974226196895</v>
      </c>
      <c r="K24" s="204"/>
      <c r="L24" s="203">
        <v>0.45587740344982763</v>
      </c>
      <c r="M24" s="203">
        <v>2.079968752965947</v>
      </c>
      <c r="N24" s="202">
        <f t="shared" si="7"/>
        <v>50.111882876680774</v>
      </c>
      <c r="O24" s="203">
        <v>7.8642973544685368</v>
      </c>
      <c r="P24" s="203">
        <v>1.1234710506383623</v>
      </c>
      <c r="Q24" s="205">
        <f t="shared" si="8"/>
        <v>6.372073768066123</v>
      </c>
      <c r="R24" s="205">
        <f t="shared" si="9"/>
        <v>46.050117799475331</v>
      </c>
    </row>
    <row r="25" spans="1:18" s="32" customFormat="1" ht="12.6">
      <c r="C25" s="206" t="s">
        <v>76</v>
      </c>
      <c r="D25" s="29"/>
      <c r="E25" s="200">
        <v>14.463467435910285</v>
      </c>
      <c r="F25" s="201">
        <v>14.491609457207066</v>
      </c>
      <c r="G25" s="202">
        <f t="shared" si="10"/>
        <v>209.59892147824391</v>
      </c>
      <c r="H25" s="203">
        <v>92.513736896198324</v>
      </c>
      <c r="I25" s="203">
        <v>19</v>
      </c>
      <c r="J25" s="204">
        <f t="shared" si="6"/>
        <v>321.11265837444222</v>
      </c>
      <c r="K25" s="204"/>
      <c r="L25" s="203">
        <v>130.7410958643726</v>
      </c>
      <c r="M25" s="203">
        <v>9.8149617498998314</v>
      </c>
      <c r="N25" s="202">
        <f t="shared" si="7"/>
        <v>442.03879248891496</v>
      </c>
      <c r="O25" s="203">
        <v>52.399730369560977</v>
      </c>
      <c r="P25" s="203">
        <v>6.5499662961951222</v>
      </c>
      <c r="Q25" s="205">
        <f t="shared" si="8"/>
        <v>8.4358982264094902</v>
      </c>
      <c r="R25" s="205">
        <f t="shared" si="9"/>
        <v>49.02508560402466</v>
      </c>
    </row>
    <row r="26" spans="1:18" s="32" customFormat="1" ht="12.6">
      <c r="C26" s="206" t="s">
        <v>77</v>
      </c>
      <c r="D26" s="29"/>
      <c r="E26" s="200">
        <v>29.022279278292014</v>
      </c>
      <c r="F26" s="201">
        <v>5.7091066124567407</v>
      </c>
      <c r="G26" s="202">
        <f t="shared" si="10"/>
        <v>165.69128653626319</v>
      </c>
      <c r="H26" s="203">
        <v>66.207891936976026</v>
      </c>
      <c r="I26" s="203">
        <v>13</v>
      </c>
      <c r="J26" s="204">
        <f t="shared" si="6"/>
        <v>244.8991784732392</v>
      </c>
      <c r="K26" s="204"/>
      <c r="L26" s="203">
        <v>4.7757208153183806</v>
      </c>
      <c r="M26" s="203">
        <v>1.7482912655266156</v>
      </c>
      <c r="N26" s="202">
        <f t="shared" si="7"/>
        <v>247.92660802303098</v>
      </c>
      <c r="O26" s="203">
        <v>82.845643268131596</v>
      </c>
      <c r="P26" s="203">
        <v>10.355705408516449</v>
      </c>
      <c r="Q26" s="205">
        <f t="shared" si="8"/>
        <v>2.9926330250175197</v>
      </c>
      <c r="R26" s="205">
        <f t="shared" si="9"/>
        <v>23.648720083504507</v>
      </c>
    </row>
    <row r="27" spans="1:18" s="32" customFormat="1" ht="12.6">
      <c r="C27" s="206" t="s">
        <v>78</v>
      </c>
      <c r="D27" s="29"/>
      <c r="E27" s="200">
        <v>3.7839415315879075</v>
      </c>
      <c r="F27" s="201">
        <v>6.5485256293525618</v>
      </c>
      <c r="G27" s="202">
        <f t="shared" si="10"/>
        <v>24.779238099574997</v>
      </c>
      <c r="H27" s="203">
        <v>10.915937015697157</v>
      </c>
      <c r="I27" s="203">
        <v>2</v>
      </c>
      <c r="J27" s="204">
        <f t="shared" si="6"/>
        <v>37.69517511527215</v>
      </c>
      <c r="K27" s="204"/>
      <c r="L27" s="203">
        <v>3.7466645920787394</v>
      </c>
      <c r="M27" s="203">
        <v>1.1915030148316832</v>
      </c>
      <c r="N27" s="202">
        <f t="shared" si="7"/>
        <v>40.250336692519205</v>
      </c>
      <c r="O27" s="203">
        <v>4.9558476199149997</v>
      </c>
      <c r="P27" s="203">
        <v>0.82597460331916661</v>
      </c>
      <c r="Q27" s="205">
        <f t="shared" si="8"/>
        <v>8.1217865801147369</v>
      </c>
      <c r="R27" s="205">
        <f t="shared" si="9"/>
        <v>45.637208412697738</v>
      </c>
    </row>
    <row r="28" spans="1:18" s="32" customFormat="1" ht="12.6">
      <c r="C28" s="206" t="s">
        <v>79</v>
      </c>
      <c r="D28" s="29"/>
      <c r="E28" s="200">
        <v>8.860410943095582</v>
      </c>
      <c r="F28" s="201">
        <v>5.2618169928156444</v>
      </c>
      <c r="G28" s="202">
        <f t="shared" si="10"/>
        <v>46.621860863710026</v>
      </c>
      <c r="H28" s="203">
        <v>21.834483926348945</v>
      </c>
      <c r="I28" s="203">
        <v>4</v>
      </c>
      <c r="J28" s="204">
        <f t="shared" si="6"/>
        <v>72.456344790058978</v>
      </c>
      <c r="K28" s="204"/>
      <c r="L28" s="203">
        <v>7.177590364694991</v>
      </c>
      <c r="M28" s="203">
        <v>1.8787151383771787</v>
      </c>
      <c r="N28" s="202">
        <f t="shared" si="7"/>
        <v>77.755220016376796</v>
      </c>
      <c r="O28" s="203">
        <v>9.3243721727420059</v>
      </c>
      <c r="P28" s="203">
        <v>1.1655465215927507</v>
      </c>
      <c r="Q28" s="205">
        <f t="shared" si="8"/>
        <v>8.338922833183247</v>
      </c>
      <c r="R28" s="205">
        <f t="shared" si="9"/>
        <v>62.165124641310264</v>
      </c>
    </row>
    <row r="29" spans="1:18" s="199" customFormat="1" ht="12.6">
      <c r="C29" s="206" t="s">
        <v>80</v>
      </c>
      <c r="E29" s="200">
        <v>3.3893865405122834</v>
      </c>
      <c r="F29" s="201">
        <v>22.927852124523525</v>
      </c>
      <c r="G29" s="202">
        <f t="shared" si="10"/>
        <v>77.711353393715996</v>
      </c>
      <c r="H29" s="203">
        <v>17.4801916691064</v>
      </c>
      <c r="I29" s="203">
        <v>3</v>
      </c>
      <c r="J29" s="204">
        <f t="shared" si="6"/>
        <v>98.191545062822399</v>
      </c>
      <c r="K29" s="204"/>
      <c r="L29" s="203">
        <v>29.319660288125664</v>
      </c>
      <c r="M29" s="203">
        <v>16.544445764787074</v>
      </c>
      <c r="N29" s="202">
        <f t="shared" si="7"/>
        <v>110.96675958616099</v>
      </c>
      <c r="O29" s="203">
        <v>25.903784464571999</v>
      </c>
      <c r="P29" s="203">
        <v>3.7005406377959997</v>
      </c>
      <c r="Q29" s="205">
        <f t="shared" si="8"/>
        <v>4.2838049296591247</v>
      </c>
      <c r="R29" s="205">
        <f t="shared" si="9"/>
        <v>26.534378263524268</v>
      </c>
    </row>
    <row r="30" spans="1:18" s="32" customFormat="1" ht="12.6">
      <c r="C30" s="206" t="s">
        <v>81</v>
      </c>
      <c r="D30" s="29"/>
      <c r="E30" s="200">
        <v>10.421378319305621</v>
      </c>
      <c r="F30" s="201">
        <v>4.3298528807580983</v>
      </c>
      <c r="G30" s="202">
        <f t="shared" si="10"/>
        <v>45.123034937315431</v>
      </c>
      <c r="H30" s="203">
        <v>15.007423456206228</v>
      </c>
      <c r="I30" s="203">
        <v>3</v>
      </c>
      <c r="J30" s="204">
        <f t="shared" si="6"/>
        <v>63.130458393521657</v>
      </c>
      <c r="K30" s="204"/>
      <c r="L30" s="203">
        <v>19.523617602732809</v>
      </c>
      <c r="M30" s="203">
        <v>2.1696577921200495</v>
      </c>
      <c r="N30" s="202">
        <f t="shared" si="7"/>
        <v>80.484418204134414</v>
      </c>
      <c r="O30" s="203">
        <v>22.561517468657716</v>
      </c>
      <c r="P30" s="203">
        <v>3.7602529114429526</v>
      </c>
      <c r="Q30" s="205">
        <f t="shared" si="8"/>
        <v>3.5673317770377255</v>
      </c>
      <c r="R30" s="205">
        <f t="shared" si="9"/>
        <v>16.788886247892322</v>
      </c>
    </row>
    <row r="31" spans="1:18" s="32" customFormat="1" ht="12.6">
      <c r="C31" s="206" t="s">
        <v>82</v>
      </c>
      <c r="D31" s="29"/>
      <c r="E31" s="200">
        <v>14.997944843473672</v>
      </c>
      <c r="F31" s="201">
        <v>23.744119575704115</v>
      </c>
      <c r="G31" s="202">
        <f t="shared" si="10"/>
        <v>356.11299575325381</v>
      </c>
      <c r="H31" s="203">
        <v>73.342304637738877</v>
      </c>
      <c r="I31" s="203">
        <v>15</v>
      </c>
      <c r="J31" s="204">
        <f t="shared" si="6"/>
        <v>444.4553003909927</v>
      </c>
      <c r="K31" s="204"/>
      <c r="L31" s="203">
        <v>102.33554994642104</v>
      </c>
      <c r="M31" s="203">
        <v>6.8888057263098545</v>
      </c>
      <c r="N31" s="202">
        <f t="shared" si="7"/>
        <v>539.90204461110386</v>
      </c>
      <c r="O31" s="203">
        <v>71.222599150650765</v>
      </c>
      <c r="P31" s="203">
        <v>10.174657021521538</v>
      </c>
      <c r="Q31" s="205">
        <f t="shared" si="8"/>
        <v>7.5804878093412116</v>
      </c>
      <c r="R31" s="205">
        <f t="shared" si="9"/>
        <v>43.682583054237242</v>
      </c>
    </row>
    <row r="32" spans="1:18" s="32" customFormat="1" ht="12.6">
      <c r="C32" s="207" t="s">
        <v>83</v>
      </c>
      <c r="D32" s="29"/>
      <c r="E32" s="208">
        <v>18.591344287302185</v>
      </c>
      <c r="F32" s="209">
        <v>14.86101106063817</v>
      </c>
      <c r="G32" s="210">
        <f t="shared" si="10"/>
        <v>276.28617308573001</v>
      </c>
      <c r="H32" s="211">
        <v>130.51925219524182</v>
      </c>
      <c r="I32" s="211">
        <v>26</v>
      </c>
      <c r="J32" s="212">
        <f t="shared" si="6"/>
        <v>432.8054252809718</v>
      </c>
      <c r="K32" s="212"/>
      <c r="L32" s="211">
        <v>102.98755602062205</v>
      </c>
      <c r="M32" s="211">
        <v>3.5052155235455214</v>
      </c>
      <c r="N32" s="210">
        <f t="shared" si="7"/>
        <v>532.28776577804831</v>
      </c>
      <c r="O32" s="211">
        <v>138.14308654286501</v>
      </c>
      <c r="P32" s="211">
        <v>23.023847757144168</v>
      </c>
      <c r="Q32" s="213">
        <f t="shared" si="8"/>
        <v>3.8531625367504909</v>
      </c>
      <c r="R32" s="213">
        <f t="shared" si="9"/>
        <v>18.798136169340971</v>
      </c>
    </row>
    <row r="33" spans="1:18" s="32" customFormat="1" ht="12.6">
      <c r="C33" s="38" t="s">
        <v>121</v>
      </c>
      <c r="D33" s="29"/>
      <c r="E33" s="214"/>
      <c r="F33" s="215"/>
      <c r="G33" s="202">
        <f t="shared" ref="G33:H33" si="11">SUM(G23:G32)</f>
        <v>1311.5190127094818</v>
      </c>
      <c r="H33" s="202">
        <f t="shared" si="11"/>
        <v>470.39723185244645</v>
      </c>
      <c r="I33" s="202">
        <f t="shared" ref="I33" si="12">SUM(I23:I32)</f>
        <v>93</v>
      </c>
      <c r="J33" s="204">
        <f>SUM(J23:J32)</f>
        <v>1874.9162445619281</v>
      </c>
      <c r="K33" s="204"/>
      <c r="L33" s="202">
        <f t="shared" ref="L33:P33" si="13">SUM(L23:L32)</f>
        <v>401.54845202528145</v>
      </c>
      <c r="M33" s="202">
        <f t="shared" si="13"/>
        <v>47.167329014739302</v>
      </c>
      <c r="N33" s="202">
        <f t="shared" si="13"/>
        <v>2229.2973675724702</v>
      </c>
      <c r="O33" s="202">
        <f t="shared" si="13"/>
        <v>450.35720930622938</v>
      </c>
      <c r="P33" s="202">
        <f t="shared" si="13"/>
        <v>66.536017357277473</v>
      </c>
      <c r="Q33" s="216">
        <f>IFERROR(N33/O33,0)</f>
        <v>4.9500647963572728</v>
      </c>
      <c r="R33" s="216">
        <f>IFERROR(G33/P33,0)</f>
        <v>19.711414430879405</v>
      </c>
    </row>
    <row r="34" spans="1:18" s="33" customFormat="1" ht="12.6">
      <c r="C34" s="217" t="s">
        <v>254</v>
      </c>
      <c r="D34" s="31"/>
      <c r="E34" s="180">
        <f>IF(Income!$D$21*R33&lt;0,0,Income!D21*R33)</f>
        <v>475.0450877841937</v>
      </c>
      <c r="F34" s="158"/>
      <c r="G34" s="158"/>
      <c r="H34" s="158"/>
      <c r="I34" s="159"/>
      <c r="J34" s="159"/>
      <c r="K34" s="159"/>
      <c r="L34" s="158"/>
      <c r="M34" s="158"/>
      <c r="N34" s="158"/>
      <c r="O34" s="158"/>
      <c r="P34" s="158"/>
      <c r="Q34" s="158"/>
      <c r="R34" s="158"/>
    </row>
    <row r="35" spans="1:18" s="33" customFormat="1" ht="12.6">
      <c r="C35" s="217" t="s">
        <v>253</v>
      </c>
      <c r="D35" s="31"/>
      <c r="E35" s="180">
        <f>Income!$D$12*Q33</f>
        <v>126.22665230711046</v>
      </c>
      <c r="F35" s="158"/>
      <c r="G35" s="158"/>
      <c r="H35" s="158"/>
      <c r="I35" s="158"/>
      <c r="J35" s="158"/>
      <c r="K35" s="218"/>
      <c r="L35" s="159"/>
      <c r="M35" s="158"/>
      <c r="N35" s="158"/>
      <c r="O35" s="158"/>
      <c r="P35" s="158"/>
      <c r="Q35" s="158"/>
      <c r="R35" s="159"/>
    </row>
    <row r="36" spans="1:18" ht="14.4">
      <c r="A36" s="219"/>
      <c r="B36" s="220"/>
    </row>
    <row r="55" spans="3:3" ht="14.4" thickBot="1">
      <c r="C55" s="222"/>
    </row>
  </sheetData>
  <sheetProtection algorithmName="SHA-512" hashValue="o+1bNt8m2NVcO2PlsZ+VDdALXqTwcRQMHB/ON8X8ZwZcIEqm1ypUIHUvwJYBBWNdCg7V0vymtNxIjn/Z7oD9bg==" saltValue="ZXDLGh0htj3RcK2P4DemcA==" spinCount="100000" sheet="1" objects="1" scenarios="1" selectLockedCells="1" selectUnlockedCells="1"/>
  <mergeCells count="13">
    <mergeCell ref="J21:K21"/>
    <mergeCell ref="J29:K29"/>
    <mergeCell ref="J30:K30"/>
    <mergeCell ref="J31:K31"/>
    <mergeCell ref="J32:K32"/>
    <mergeCell ref="J33:K33"/>
    <mergeCell ref="J22:K22"/>
    <mergeCell ref="J23:K23"/>
    <mergeCell ref="J24:K24"/>
    <mergeCell ref="J25:K25"/>
    <mergeCell ref="J26:K26"/>
    <mergeCell ref="J27:K27"/>
    <mergeCell ref="J28:K28"/>
  </mergeCells>
  <phoneticPr fontId="7" type="noConversion"/>
  <printOptions horizontalCentered="1"/>
  <pageMargins left="0.5" right="0.5" top="0.75" bottom="0.5" header="0.5" footer="0.5"/>
  <pageSetup scale="89" orientation="landscape" horizontalDpi="4294967292" verticalDpi="4294967292" r:id="rId1"/>
  <headerFooter scaleWithDoc="0" alignWithMargins="0">
    <oddFooter>&amp;LValuation p.&amp;P of &amp;N&amp;RUpdated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6EAC1-D10E-4A1C-B277-B6E103CC8781}">
  <sheetPr>
    <tabColor rgb="FF0080EA"/>
    <pageSetUpPr fitToPage="1"/>
  </sheetPr>
  <dimension ref="A1:H30"/>
  <sheetViews>
    <sheetView showGridLines="0" showRowColHeaders="0" tabSelected="1" zoomScaleNormal="100" zoomScaleSheetLayoutView="85" workbookViewId="0">
      <selection activeCell="G6" sqref="G6"/>
    </sheetView>
  </sheetViews>
  <sheetFormatPr defaultColWidth="10.25" defaultRowHeight="12.6"/>
  <cols>
    <col min="1" max="1" width="115.875" style="8" customWidth="1"/>
    <col min="2" max="2" width="16.875" style="8" customWidth="1"/>
    <col min="3" max="3" width="9.375" style="8" bestFit="1" customWidth="1"/>
    <col min="4" max="4" width="18.375" style="8" customWidth="1"/>
    <col min="5" max="16384" width="10.25" style="8"/>
  </cols>
  <sheetData>
    <row r="1" spans="1:6" s="9" customFormat="1" ht="129" customHeight="1"/>
    <row r="2" spans="1:6" s="12" customFormat="1" ht="14.4">
      <c r="B2" s="114" t="s">
        <v>234</v>
      </c>
      <c r="C2" s="95"/>
      <c r="D2" s="95"/>
      <c r="E2" s="11"/>
      <c r="F2" s="11"/>
    </row>
    <row r="3" spans="1:6" s="12" customFormat="1" ht="14.4">
      <c r="A3" s="96"/>
      <c r="B3" s="97" t="s">
        <v>223</v>
      </c>
      <c r="C3" s="98"/>
      <c r="D3" s="99"/>
      <c r="E3" s="9"/>
      <c r="F3" s="9"/>
    </row>
    <row r="4" spans="1:6" s="12" customFormat="1" ht="14.4">
      <c r="B4" s="100" t="s">
        <v>224</v>
      </c>
      <c r="C4" s="101"/>
      <c r="D4" s="102"/>
      <c r="E4" s="9"/>
      <c r="F4" s="9"/>
    </row>
    <row r="5" spans="1:6" s="9" customFormat="1">
      <c r="B5" s="103" t="s">
        <v>222</v>
      </c>
      <c r="C5" s="104"/>
      <c r="D5" s="105"/>
      <c r="F5" s="8"/>
    </row>
    <row r="6" spans="1:6" s="14" customFormat="1" ht="13.8">
      <c r="B6" s="106" t="s">
        <v>225</v>
      </c>
      <c r="C6" s="101"/>
      <c r="D6" s="102"/>
      <c r="E6" s="9"/>
      <c r="F6" s="9"/>
    </row>
    <row r="7" spans="1:6" s="13" customFormat="1" ht="14.4">
      <c r="B7" s="106" t="s">
        <v>226</v>
      </c>
      <c r="C7" s="101"/>
      <c r="D7" s="102"/>
      <c r="E7" s="12"/>
      <c r="F7" s="9"/>
    </row>
    <row r="8" spans="1:6" s="11" customFormat="1" ht="14.4">
      <c r="A8" s="13"/>
      <c r="B8" s="107" t="s">
        <v>227</v>
      </c>
      <c r="C8" s="108"/>
      <c r="D8" s="109"/>
      <c r="E8" s="9"/>
      <c r="F8" s="115"/>
    </row>
    <row r="9" spans="1:6" s="9" customFormat="1" ht="7.2" customHeight="1">
      <c r="A9" s="11"/>
      <c r="B9" s="94"/>
      <c r="C9" s="94"/>
      <c r="D9" s="94"/>
      <c r="E9" s="12"/>
    </row>
    <row r="10" spans="1:6" s="9" customFormat="1" ht="13.8">
      <c r="A10" s="11"/>
      <c r="B10" s="114" t="s">
        <v>235</v>
      </c>
      <c r="E10" s="11"/>
      <c r="F10" s="11"/>
    </row>
    <row r="11" spans="1:6" s="9" customFormat="1">
      <c r="B11" s="125" t="s">
        <v>219</v>
      </c>
      <c r="C11" s="126"/>
      <c r="D11" s="127"/>
      <c r="E11" s="8"/>
      <c r="F11" s="8"/>
    </row>
    <row r="12" spans="1:6" s="9" customFormat="1">
      <c r="B12" s="128" t="s">
        <v>218</v>
      </c>
      <c r="C12" s="129"/>
      <c r="D12" s="130"/>
      <c r="E12" s="8"/>
      <c r="F12" s="8"/>
    </row>
    <row r="13" spans="1:6" s="9" customFormat="1">
      <c r="B13" s="128" t="s">
        <v>217</v>
      </c>
      <c r="C13" s="129"/>
      <c r="D13" s="130"/>
      <c r="E13" s="8"/>
      <c r="F13" s="8"/>
    </row>
    <row r="14" spans="1:6" s="12" customFormat="1" ht="14.4">
      <c r="A14" s="9"/>
      <c r="B14" s="128" t="s">
        <v>216</v>
      </c>
      <c r="C14" s="129"/>
      <c r="D14" s="130"/>
      <c r="E14" s="8"/>
      <c r="F14" s="8"/>
    </row>
    <row r="15" spans="1:6" s="11" customFormat="1">
      <c r="A15" s="9"/>
      <c r="B15" s="128" t="s">
        <v>220</v>
      </c>
      <c r="C15" s="129"/>
      <c r="D15" s="130"/>
      <c r="E15" s="8"/>
      <c r="F15" s="8"/>
    </row>
    <row r="16" spans="1:6" ht="14.4">
      <c r="A16" s="12"/>
      <c r="B16" s="128" t="s">
        <v>228</v>
      </c>
      <c r="C16" s="129"/>
      <c r="D16" s="130"/>
      <c r="E16" s="11"/>
    </row>
    <row r="17" spans="1:8">
      <c r="A17" s="11"/>
      <c r="B17" s="128" t="s">
        <v>229</v>
      </c>
      <c r="C17" s="129"/>
      <c r="D17" s="130"/>
    </row>
    <row r="18" spans="1:8">
      <c r="B18" s="128" t="s">
        <v>230</v>
      </c>
      <c r="C18" s="129"/>
      <c r="D18" s="130"/>
      <c r="E18" s="9"/>
    </row>
    <row r="19" spans="1:8">
      <c r="B19" s="131" t="s">
        <v>221</v>
      </c>
      <c r="C19" s="132">
        <v>123</v>
      </c>
      <c r="D19" s="111"/>
      <c r="E19" s="11"/>
      <c r="F19" s="11"/>
      <c r="H19" s="9"/>
    </row>
    <row r="20" spans="1:8">
      <c r="B20" s="133" t="s">
        <v>232</v>
      </c>
      <c r="C20" s="134"/>
      <c r="D20" s="135"/>
      <c r="E20" s="9"/>
      <c r="F20" s="9"/>
      <c r="H20" s="11"/>
    </row>
    <row r="21" spans="1:8" s="9" customFormat="1" ht="10.8" customHeight="1">
      <c r="A21" s="11"/>
      <c r="B21" s="94"/>
      <c r="C21" s="94"/>
      <c r="D21" s="94"/>
      <c r="E21" s="12"/>
      <c r="F21" s="12"/>
    </row>
    <row r="22" spans="1:8" ht="15.6">
      <c r="C22" s="112" t="s">
        <v>120</v>
      </c>
      <c r="E22" s="9"/>
    </row>
    <row r="23" spans="1:8">
      <c r="C23" s="113" t="s">
        <v>231</v>
      </c>
      <c r="E23" s="11"/>
    </row>
    <row r="24" spans="1:8" s="9" customFormat="1">
      <c r="A24" s="8"/>
      <c r="B24" s="8"/>
      <c r="C24" s="40"/>
      <c r="D24" s="8"/>
      <c r="F24" s="8"/>
    </row>
    <row r="25" spans="1:8" s="11" customFormat="1">
      <c r="A25" s="8"/>
      <c r="B25" s="8"/>
      <c r="C25" s="8"/>
      <c r="D25" s="8"/>
      <c r="E25" s="8"/>
      <c r="F25" s="8"/>
    </row>
    <row r="26" spans="1:8" s="10" customFormat="1">
      <c r="A26" s="9"/>
      <c r="B26" s="8"/>
      <c r="C26" s="8"/>
      <c r="D26" s="8"/>
      <c r="E26" s="8"/>
      <c r="F26" s="8"/>
    </row>
    <row r="27" spans="1:8" s="9" customFormat="1">
      <c r="A27" s="11"/>
      <c r="B27" s="8"/>
      <c r="C27" s="8"/>
      <c r="D27" s="8"/>
      <c r="E27" s="8"/>
      <c r="F27" s="8"/>
    </row>
    <row r="28" spans="1:8" s="9" customFormat="1">
      <c r="A28" s="10"/>
      <c r="B28" s="8"/>
      <c r="C28" s="8"/>
      <c r="D28" s="8"/>
      <c r="E28" s="8"/>
      <c r="F28" s="8"/>
    </row>
    <row r="29" spans="1:8">
      <c r="A29" s="9"/>
    </row>
    <row r="30" spans="1:8" ht="9.6" customHeight="1">
      <c r="A30" s="9"/>
    </row>
  </sheetData>
  <sheetProtection algorithmName="SHA-512" hashValue="YY1X5Yhncn00DG9KHmHa5nFBK4Xlx1GKCn1iGU4d4K1VDylnXxEgy512q/nS1wuI7i8iqsip6Q9SFbGp0d5u3w==" saltValue="BQofa2a9JBZJOuI0H0pKUg==" spinCount="100000" sheet="1" objects="1" scenarios="1" selectLockedCells="1" selectUnlockedCells="1"/>
  <printOptions horizontalCentered="1"/>
  <pageMargins left="0.5" right="0.5" top="0.75" bottom="1" header="0.3" footer="0.3"/>
  <pageSetup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10</vt:i4>
      </vt:variant>
    </vt:vector>
  </HeadingPairs>
  <TitlesOfParts>
    <vt:vector size="17" baseType="lpstr">
      <vt:lpstr>Income</vt:lpstr>
      <vt:lpstr>Balance</vt:lpstr>
      <vt:lpstr>Activity</vt:lpstr>
      <vt:lpstr>Cash</vt:lpstr>
      <vt:lpstr>Segments</vt:lpstr>
      <vt:lpstr>Valuation</vt:lpstr>
      <vt:lpstr>ℹ️ </vt:lpstr>
      <vt:lpstr>Activity!Print_Area</vt:lpstr>
      <vt:lpstr>Balance!Print_Area</vt:lpstr>
      <vt:lpstr>Cash!Print_Area</vt:lpstr>
      <vt:lpstr>Income!Print_Area</vt:lpstr>
      <vt:lpstr>Segments!Print_Area</vt:lpstr>
      <vt:lpstr>Valuation!Print_Area</vt:lpstr>
      <vt:lpstr>Activity!Print_Titles</vt:lpstr>
      <vt:lpstr>Balance!Print_Titles</vt:lpstr>
      <vt:lpstr>Cash!Print_Titles</vt:lpstr>
      <vt:lpstr>Segments!Print_Titles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2025-12-16T04:01:11Z</cp:lastPrinted>
  <dcterms:created xsi:type="dcterms:W3CDTF">2000-05-11T20:20:48Z</dcterms:created>
  <dcterms:modified xsi:type="dcterms:W3CDTF">2025-12-16T04:29:42Z</dcterms:modified>
</cp:coreProperties>
</file>