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cottsFiles\Documents\Work\Models\Products\Forecast &amp; Valuation\Enterprise\"/>
    </mc:Choice>
  </mc:AlternateContent>
  <xr:revisionPtr revIDLastSave="0" documentId="13_ncr:1_{1BB4EAD0-EBD9-4FA1-9FF1-D2D160766C27}" xr6:coauthVersionLast="47" xr6:coauthVersionMax="47" xr10:uidLastSave="{00000000-0000-0000-0000-000000000000}"/>
  <bookViews>
    <workbookView xWindow="-108" yWindow="-108" windowWidth="23256" windowHeight="12456" tabRatio="776" activeTab="1" xr2:uid="{685AA3E9-96AD-440E-BB11-91BC8FF78004}"/>
  </bookViews>
  <sheets>
    <sheet name="ℹ️ " sheetId="23" r:id="rId1"/>
    <sheet name="Inputs" sheetId="2" r:id="rId2"/>
    <sheet name="Credit" sheetId="3" r:id="rId3"/>
    <sheet name="CapEx" sheetId="4" r:id="rId4"/>
    <sheet name="Income" sheetId="5" r:id="rId5"/>
    <sheet name="Balance" sheetId="6" r:id="rId6"/>
    <sheet name="Cash" sheetId="7" r:id="rId7"/>
    <sheet name="Valuation" sheetId="8" r:id="rId8"/>
    <sheet name="Analysis" sheetId="22" r:id="rId9"/>
    <sheet name="Summary" sheetId="18" r:id="rId10"/>
  </sheets>
  <definedNames>
    <definedName name="_xlnm._FilterDatabase" localSheetId="2" hidden="1">Credit!$B$31:$B$38</definedName>
    <definedName name="CapexBuyAmount">Inputs!$K$7:$K$32</definedName>
    <definedName name="CapexBuyMonth">Inputs!$J$7:$J$32</definedName>
    <definedName name="CapexCategory">Inputs!$I$7:$I$32</definedName>
    <definedName name="CapexDepMonths">Inputs!$L$7:$L$32</definedName>
    <definedName name="CapexItem">Inputs!$H$7:$H$32</definedName>
    <definedName name="CapexSalvageAmount">Inputs!$N$7:$N$32</definedName>
    <definedName name="CapexSalvageMonth">Inputs!$M$7:$M$32</definedName>
    <definedName name="COGS">Inputs!$T$6:$T$32</definedName>
    <definedName name="cogsBase">Summary!$AR$9</definedName>
    <definedName name="CogsCAGR">Inputs!$U$6:$U$32</definedName>
    <definedName name="cogsCMGR">Summary!$AS$9</definedName>
    <definedName name="InventoryPct">Inputs!$G$32</definedName>
    <definedName name="MinCash">Inputs!$G$30</definedName>
    <definedName name="Overhead">Inputs!$W$6:$W$32</definedName>
    <definedName name="OverheadCAGR">Inputs!$X$6:$X$32</definedName>
    <definedName name="overheadCagrWgtd">Summary!$AT$10</definedName>
    <definedName name="PayBonus">Inputs!$AB$6:$AB$31</definedName>
    <definedName name="payBonusWgtd">Summary!$AR$12</definedName>
    <definedName name="PayCAGR">Inputs!$AC$6:$AC$31</definedName>
    <definedName name="payCagrWgtd">Summary!$AT$11</definedName>
    <definedName name="PayCommissions">Inputs!$Z$32</definedName>
    <definedName name="PayFTE">Inputs!$Z$6:$Z$31</definedName>
    <definedName name="PayLoad">Inputs!$AC$32</definedName>
    <definedName name="PaySalary">Inputs!$AA$6:$AA$31</definedName>
    <definedName name="paySalaryWgtd">Summary!$AR$11</definedName>
    <definedName name="Price">Inputs!$R$6:$R$32</definedName>
    <definedName name="priceBase">Summary!$AR$8</definedName>
    <definedName name="PriceCAGR">Inputs!$S$6:$S$32</definedName>
    <definedName name="priceCMGR">Summary!$AS$8</definedName>
    <definedName name="_xlnm.Print_Area" localSheetId="8">Analysis!$B$2:$AD$28</definedName>
    <definedName name="_xlnm.Print_Area" localSheetId="5">Balance!$J$4:$BQ$29</definedName>
    <definedName name="_xlnm.Print_Area" localSheetId="3">CapEx!$J$4:$BQ$222</definedName>
    <definedName name="_xlnm.Print_Area" localSheetId="6">Cash!$J$4:$BQ$37</definedName>
    <definedName name="_xlnm.Print_Area" localSheetId="2">Credit!$J$4:$BQ$45</definedName>
    <definedName name="_xlnm.Print_Area" localSheetId="4">Income!$J$5:$BQ$29</definedName>
    <definedName name="_xlnm.Print_Area" localSheetId="1">Inputs!$B$2:$AC$32</definedName>
    <definedName name="_xlnm.Print_Area" localSheetId="0">'ℹ️ '!$B$2:$E$28</definedName>
    <definedName name="_xlnm.Print_Area" localSheetId="9">Summary!$D$4:$T$33</definedName>
    <definedName name="_xlnm.Print_Area" localSheetId="7">Valuation!$D$4:$BL$31</definedName>
    <definedName name="_xlnm.Print_Titles" localSheetId="5">Balance!$B:$C,Balance!$2:$3</definedName>
    <definedName name="_xlnm.Print_Titles" localSheetId="3">CapEx!$B:$C,CapEx!$2:$3</definedName>
    <definedName name="_xlnm.Print_Titles" localSheetId="6">Cash!$B:$C,Cash!$2:$3</definedName>
    <definedName name="_xlnm.Print_Titles" localSheetId="2">Credit!$B:$C,Credit!$2:$3</definedName>
    <definedName name="_xlnm.Print_Titles" localSheetId="4">Income!$B:$C,Income!$2:$3</definedName>
    <definedName name="_xlnm.Print_Titles" localSheetId="1">Inputs!$2:$3</definedName>
    <definedName name="_xlnm.Print_Titles" localSheetId="9">Summary!$B:$C,Summary!$2:$2</definedName>
    <definedName name="_xlnm.Print_Titles" localSheetId="7">Valuation!$B:$C,Valuation!$2:$3</definedName>
    <definedName name="RateCredit">Inputs!$D$27</definedName>
    <definedName name="RateEquity">Inputs!$D$28</definedName>
    <definedName name="RateLong">Inputs!$D$26</definedName>
    <definedName name="RateShort">Inputs!$D$25</definedName>
    <definedName name="StartCommon">Inputs!$D$7</definedName>
    <definedName name="StartLong">Inputs!$F$7</definedName>
    <definedName name="StartPreferred">Inputs!$C$7</definedName>
    <definedName name="StartShort">Inputs!$E$7</definedName>
    <definedName name="Taxes">Inputs!$G$31</definedName>
    <definedName name="TermsCollect30">Inputs!$F$26</definedName>
    <definedName name="TermsCollect60">Inputs!$F$27</definedName>
    <definedName name="TermsCollect90">Inputs!$F$28</definedName>
    <definedName name="TermsCollectCash">Inputs!$F$25</definedName>
    <definedName name="TermsPay30">Inputs!$G$26</definedName>
    <definedName name="TermsPay60">Inputs!$G$27</definedName>
    <definedName name="TermsPay90">Inputs!$G$28</definedName>
    <definedName name="TermsPayCash">Inputs!$G$25</definedName>
    <definedName name="Units">Inputs!$P$6:$P$32</definedName>
    <definedName name="unitsBase">Summary!$AR$7</definedName>
    <definedName name="UnitsCAGR">Inputs!$Q$6:$Q$32</definedName>
    <definedName name="unitsCMGR">Summary!$AS$7</definedName>
    <definedName name="ValEvEbitda">Inputs!$D$30</definedName>
    <definedName name="ValPE">Inputs!$D$31</definedName>
    <definedName name="ValTerminal">Inputs!$D$32</definedName>
    <definedName name="ValWACC">Valuation!$D$18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6" i="18" l="1"/>
  <c r="N6" i="18"/>
  <c r="J6" i="18"/>
  <c r="F6" i="18"/>
  <c r="F5" i="18"/>
  <c r="L5" i="18" s="1"/>
  <c r="D6" i="18"/>
  <c r="R5" i="18"/>
  <c r="N5" i="18"/>
  <c r="J5" i="18"/>
  <c r="D5" i="18"/>
  <c r="F25" i="18"/>
  <c r="H5" i="18" l="1"/>
  <c r="G5" i="18"/>
  <c r="H6" i="18"/>
  <c r="G6" i="18"/>
  <c r="H149" i="4"/>
  <c r="G149" i="4"/>
  <c r="F149" i="4"/>
  <c r="E149" i="4"/>
  <c r="D149" i="4"/>
  <c r="H113" i="4"/>
  <c r="G113" i="4"/>
  <c r="F113" i="4"/>
  <c r="E113" i="4"/>
  <c r="D113" i="4"/>
  <c r="H77" i="4"/>
  <c r="G77" i="4"/>
  <c r="F77" i="4"/>
  <c r="E77" i="4"/>
  <c r="D77" i="4"/>
  <c r="BQ118" i="4"/>
  <c r="BP118" i="4"/>
  <c r="BO118" i="4"/>
  <c r="BN118" i="4"/>
  <c r="BM118" i="4"/>
  <c r="BL118" i="4"/>
  <c r="BK118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BQ212" i="4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BQ191" i="4"/>
  <c r="BP191" i="4"/>
  <c r="BO191" i="4"/>
  <c r="BN191" i="4"/>
  <c r="BM191" i="4"/>
  <c r="BL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BQ175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J183" i="4" s="1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K103" i="4"/>
  <c r="BQ45" i="4"/>
  <c r="BP45" i="4"/>
  <c r="BO45" i="4"/>
  <c r="BN45" i="4"/>
  <c r="BM45" i="4"/>
  <c r="BL45" i="4"/>
  <c r="BK45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J66" i="4"/>
  <c r="K66" i="4" s="1"/>
  <c r="L66" i="4" s="1"/>
  <c r="M66" i="4" s="1"/>
  <c r="N66" i="4" s="1"/>
  <c r="O66" i="4" s="1"/>
  <c r="P66" i="4" s="1"/>
  <c r="Q66" i="4" s="1"/>
  <c r="R66" i="4" s="1"/>
  <c r="S66" i="4" s="1"/>
  <c r="T66" i="4" s="1"/>
  <c r="U66" i="4" s="1"/>
  <c r="V66" i="4" s="1"/>
  <c r="W66" i="4" s="1"/>
  <c r="X66" i="4" s="1"/>
  <c r="Y66" i="4" s="1"/>
  <c r="Z66" i="4" s="1"/>
  <c r="AA66" i="4" s="1"/>
  <c r="AB66" i="4" s="1"/>
  <c r="AC66" i="4" s="1"/>
  <c r="AD66" i="4" s="1"/>
  <c r="AE66" i="4" s="1"/>
  <c r="AF66" i="4" s="1"/>
  <c r="AG66" i="4" s="1"/>
  <c r="AH66" i="4" s="1"/>
  <c r="AI66" i="4" s="1"/>
  <c r="AJ66" i="4" s="1"/>
  <c r="AK66" i="4" s="1"/>
  <c r="AL66" i="4" s="1"/>
  <c r="AM66" i="4" s="1"/>
  <c r="AN66" i="4" s="1"/>
  <c r="AO66" i="4" s="1"/>
  <c r="AP66" i="4" s="1"/>
  <c r="AQ66" i="4" s="1"/>
  <c r="AR66" i="4" s="1"/>
  <c r="AS66" i="4" s="1"/>
  <c r="AT66" i="4" s="1"/>
  <c r="AU66" i="4" s="1"/>
  <c r="AV66" i="4" s="1"/>
  <c r="AW66" i="4" s="1"/>
  <c r="AX66" i="4" s="1"/>
  <c r="AY66" i="4" s="1"/>
  <c r="AZ66" i="4" s="1"/>
  <c r="BA66" i="4" s="1"/>
  <c r="BB66" i="4" s="1"/>
  <c r="BC66" i="4" s="1"/>
  <c r="BD66" i="4" s="1"/>
  <c r="BE66" i="4" s="1"/>
  <c r="BF66" i="4" s="1"/>
  <c r="BG66" i="4" s="1"/>
  <c r="BH66" i="4" s="1"/>
  <c r="BI66" i="4" s="1"/>
  <c r="BJ66" i="4" s="1"/>
  <c r="BK66" i="4" s="1"/>
  <c r="BL66" i="4" s="1"/>
  <c r="BM66" i="4" s="1"/>
  <c r="BN66" i="4" s="1"/>
  <c r="BO66" i="4" s="1"/>
  <c r="BP66" i="4" s="1"/>
  <c r="BQ66" i="4" s="1"/>
  <c r="J65" i="4"/>
  <c r="J58" i="4"/>
  <c r="K58" i="4" s="1"/>
  <c r="L58" i="4" s="1"/>
  <c r="M58" i="4" s="1"/>
  <c r="N58" i="4" s="1"/>
  <c r="J57" i="4"/>
  <c r="J50" i="4"/>
  <c r="K50" i="4" s="1"/>
  <c r="L50" i="4" s="1"/>
  <c r="M50" i="4" s="1"/>
  <c r="N50" i="4" s="1"/>
  <c r="J49" i="4"/>
  <c r="K49" i="4" s="1"/>
  <c r="L49" i="4" s="1"/>
  <c r="M49" i="4" s="1"/>
  <c r="N49" i="4" s="1"/>
  <c r="O49" i="4" s="1"/>
  <c r="P49" i="4" s="1"/>
  <c r="Q49" i="4" s="1"/>
  <c r="R49" i="4" s="1"/>
  <c r="S49" i="4" s="1"/>
  <c r="T49" i="4" s="1"/>
  <c r="U49" i="4" s="1"/>
  <c r="V49" i="4" s="1"/>
  <c r="W49" i="4" s="1"/>
  <c r="X49" i="4" s="1"/>
  <c r="Y49" i="4" s="1"/>
  <c r="Z49" i="4" s="1"/>
  <c r="AA49" i="4" s="1"/>
  <c r="AB49" i="4" s="1"/>
  <c r="AC49" i="4" s="1"/>
  <c r="AD49" i="4" s="1"/>
  <c r="AE49" i="4" s="1"/>
  <c r="AF49" i="4" s="1"/>
  <c r="AG49" i="4" s="1"/>
  <c r="AH49" i="4" s="1"/>
  <c r="AI49" i="4" s="1"/>
  <c r="AJ49" i="4" s="1"/>
  <c r="AK49" i="4" s="1"/>
  <c r="AL49" i="4" s="1"/>
  <c r="AM49" i="4" s="1"/>
  <c r="AN49" i="4" s="1"/>
  <c r="AO49" i="4" s="1"/>
  <c r="AP49" i="4" s="1"/>
  <c r="AQ49" i="4" s="1"/>
  <c r="AR49" i="4" s="1"/>
  <c r="AS49" i="4" s="1"/>
  <c r="AT49" i="4" s="1"/>
  <c r="AU49" i="4" s="1"/>
  <c r="AV49" i="4" s="1"/>
  <c r="AW49" i="4" s="1"/>
  <c r="AX49" i="4" s="1"/>
  <c r="AY49" i="4" s="1"/>
  <c r="AZ49" i="4" s="1"/>
  <c r="BA49" i="4" s="1"/>
  <c r="BB49" i="4" s="1"/>
  <c r="BC49" i="4" s="1"/>
  <c r="BD49" i="4" s="1"/>
  <c r="BE49" i="4" s="1"/>
  <c r="BF49" i="4" s="1"/>
  <c r="BG49" i="4" s="1"/>
  <c r="BH49" i="4" s="1"/>
  <c r="BI49" i="4" s="1"/>
  <c r="BJ49" i="4" s="1"/>
  <c r="BK49" i="4" s="1"/>
  <c r="BL49" i="4" s="1"/>
  <c r="BM49" i="4" s="1"/>
  <c r="BN49" i="4" s="1"/>
  <c r="BO49" i="4" s="1"/>
  <c r="BP49" i="4" s="1"/>
  <c r="BQ49" i="4" s="1"/>
  <c r="J33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J68" i="4" s="1"/>
  <c r="K68" i="4" s="1"/>
  <c r="L68" i="4" s="1"/>
  <c r="M68" i="4" s="1"/>
  <c r="N68" i="4" s="1"/>
  <c r="O68" i="4" s="1"/>
  <c r="P68" i="4" s="1"/>
  <c r="Q68" i="4" s="1"/>
  <c r="R68" i="4" s="1"/>
  <c r="S68" i="4" s="1"/>
  <c r="T68" i="4" s="1"/>
  <c r="U68" i="4" s="1"/>
  <c r="V68" i="4" s="1"/>
  <c r="W68" i="4" s="1"/>
  <c r="X68" i="4" s="1"/>
  <c r="Y68" i="4" s="1"/>
  <c r="Z68" i="4" s="1"/>
  <c r="AA68" i="4" s="1"/>
  <c r="AB68" i="4" s="1"/>
  <c r="AC68" i="4" s="1"/>
  <c r="AD68" i="4" s="1"/>
  <c r="AE68" i="4" s="1"/>
  <c r="AF68" i="4" s="1"/>
  <c r="AG68" i="4" s="1"/>
  <c r="AH68" i="4" s="1"/>
  <c r="AI68" i="4" s="1"/>
  <c r="AJ68" i="4" s="1"/>
  <c r="AK68" i="4" s="1"/>
  <c r="AL68" i="4" s="1"/>
  <c r="AM68" i="4" s="1"/>
  <c r="AN68" i="4" s="1"/>
  <c r="AO68" i="4" s="1"/>
  <c r="AP68" i="4" s="1"/>
  <c r="AQ68" i="4" s="1"/>
  <c r="AR68" i="4" s="1"/>
  <c r="AS68" i="4" s="1"/>
  <c r="AT68" i="4" s="1"/>
  <c r="AU68" i="4" s="1"/>
  <c r="AV68" i="4" s="1"/>
  <c r="AW68" i="4" s="1"/>
  <c r="AX68" i="4" s="1"/>
  <c r="AY68" i="4" s="1"/>
  <c r="AZ68" i="4" s="1"/>
  <c r="BA68" i="4" s="1"/>
  <c r="BB68" i="4" s="1"/>
  <c r="BC68" i="4" s="1"/>
  <c r="BD68" i="4" s="1"/>
  <c r="BE68" i="4" s="1"/>
  <c r="BF68" i="4" s="1"/>
  <c r="BG68" i="4" s="1"/>
  <c r="BH68" i="4" s="1"/>
  <c r="BI68" i="4" s="1"/>
  <c r="BJ68" i="4" s="1"/>
  <c r="BK68" i="4" s="1"/>
  <c r="BL68" i="4" s="1"/>
  <c r="BM68" i="4" s="1"/>
  <c r="BN68" i="4" s="1"/>
  <c r="BO68" i="4" s="1"/>
  <c r="BP68" i="4" s="1"/>
  <c r="BQ68" i="4" s="1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J67" i="4" s="1"/>
  <c r="K67" i="4" s="1"/>
  <c r="L67" i="4" s="1"/>
  <c r="M67" i="4" s="1"/>
  <c r="N67" i="4" s="1"/>
  <c r="O67" i="4" s="1"/>
  <c r="P67" i="4" s="1"/>
  <c r="Q67" i="4" s="1"/>
  <c r="R67" i="4" s="1"/>
  <c r="S67" i="4" s="1"/>
  <c r="T67" i="4" s="1"/>
  <c r="U67" i="4" s="1"/>
  <c r="V67" i="4" s="1"/>
  <c r="W67" i="4" s="1"/>
  <c r="X67" i="4" s="1"/>
  <c r="Y67" i="4" s="1"/>
  <c r="Z67" i="4" s="1"/>
  <c r="AA67" i="4" s="1"/>
  <c r="AB67" i="4" s="1"/>
  <c r="AC67" i="4" s="1"/>
  <c r="AD67" i="4" s="1"/>
  <c r="AE67" i="4" s="1"/>
  <c r="AF67" i="4" s="1"/>
  <c r="AG67" i="4" s="1"/>
  <c r="AH67" i="4" s="1"/>
  <c r="AI67" i="4" s="1"/>
  <c r="AJ67" i="4" s="1"/>
  <c r="AK67" i="4" s="1"/>
  <c r="AL67" i="4" s="1"/>
  <c r="AM67" i="4" s="1"/>
  <c r="AN67" i="4" s="1"/>
  <c r="AO67" i="4" s="1"/>
  <c r="AP67" i="4" s="1"/>
  <c r="AQ67" i="4" s="1"/>
  <c r="AR67" i="4" s="1"/>
  <c r="AS67" i="4" s="1"/>
  <c r="AT67" i="4" s="1"/>
  <c r="AU67" i="4" s="1"/>
  <c r="AV67" i="4" s="1"/>
  <c r="AW67" i="4" s="1"/>
  <c r="AX67" i="4" s="1"/>
  <c r="AY67" i="4" s="1"/>
  <c r="AZ67" i="4" s="1"/>
  <c r="BA67" i="4" s="1"/>
  <c r="BB67" i="4" s="1"/>
  <c r="BC67" i="4" s="1"/>
  <c r="BD67" i="4" s="1"/>
  <c r="BE67" i="4" s="1"/>
  <c r="BF67" i="4" s="1"/>
  <c r="BG67" i="4" s="1"/>
  <c r="BH67" i="4" s="1"/>
  <c r="BI67" i="4" s="1"/>
  <c r="BJ67" i="4" s="1"/>
  <c r="BK67" i="4" s="1"/>
  <c r="BL67" i="4" s="1"/>
  <c r="BM67" i="4" s="1"/>
  <c r="BN67" i="4" s="1"/>
  <c r="BO67" i="4" s="1"/>
  <c r="BP67" i="4" s="1"/>
  <c r="BQ67" i="4" s="1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J64" i="4" s="1"/>
  <c r="K64" i="4" s="1"/>
  <c r="L64" i="4" s="1"/>
  <c r="M64" i="4" s="1"/>
  <c r="N64" i="4" s="1"/>
  <c r="O64" i="4" s="1"/>
  <c r="P64" i="4" s="1"/>
  <c r="Q64" i="4" s="1"/>
  <c r="R64" i="4" s="1"/>
  <c r="S64" i="4" s="1"/>
  <c r="T64" i="4" s="1"/>
  <c r="U64" i="4" s="1"/>
  <c r="V64" i="4" s="1"/>
  <c r="W64" i="4" s="1"/>
  <c r="X64" i="4" s="1"/>
  <c r="Y64" i="4" s="1"/>
  <c r="Z64" i="4" s="1"/>
  <c r="AA64" i="4" s="1"/>
  <c r="AB64" i="4" s="1"/>
  <c r="AC64" i="4" s="1"/>
  <c r="AD64" i="4" s="1"/>
  <c r="AE64" i="4" s="1"/>
  <c r="AF64" i="4" s="1"/>
  <c r="AG64" i="4" s="1"/>
  <c r="AH64" i="4" s="1"/>
  <c r="AI64" i="4" s="1"/>
  <c r="AJ64" i="4" s="1"/>
  <c r="AK64" i="4" s="1"/>
  <c r="AL64" i="4" s="1"/>
  <c r="AM64" i="4" s="1"/>
  <c r="AN64" i="4" s="1"/>
  <c r="AO64" i="4" s="1"/>
  <c r="AP64" i="4" s="1"/>
  <c r="AQ64" i="4" s="1"/>
  <c r="AR64" i="4" s="1"/>
  <c r="AS64" i="4" s="1"/>
  <c r="AT64" i="4" s="1"/>
  <c r="AU64" i="4" s="1"/>
  <c r="AV64" i="4" s="1"/>
  <c r="AW64" i="4" s="1"/>
  <c r="AX64" i="4" s="1"/>
  <c r="AY64" i="4" s="1"/>
  <c r="AZ64" i="4" s="1"/>
  <c r="BA64" i="4" s="1"/>
  <c r="BB64" i="4" s="1"/>
  <c r="BC64" i="4" s="1"/>
  <c r="BD64" i="4" s="1"/>
  <c r="BE64" i="4" s="1"/>
  <c r="BF64" i="4" s="1"/>
  <c r="BG64" i="4" s="1"/>
  <c r="BH64" i="4" s="1"/>
  <c r="BI64" i="4" s="1"/>
  <c r="BJ64" i="4" s="1"/>
  <c r="BK64" i="4" s="1"/>
  <c r="BL64" i="4" s="1"/>
  <c r="BM64" i="4" s="1"/>
  <c r="BN64" i="4" s="1"/>
  <c r="BO64" i="4" s="1"/>
  <c r="BP64" i="4" s="1"/>
  <c r="BQ64" i="4" s="1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J63" i="4" s="1"/>
  <c r="K63" i="4" s="1"/>
  <c r="L63" i="4" s="1"/>
  <c r="M63" i="4" s="1"/>
  <c r="N63" i="4" s="1"/>
  <c r="O63" i="4" s="1"/>
  <c r="P63" i="4" s="1"/>
  <c r="Q63" i="4" s="1"/>
  <c r="R63" i="4" s="1"/>
  <c r="S63" i="4" s="1"/>
  <c r="T63" i="4" s="1"/>
  <c r="U63" i="4" s="1"/>
  <c r="V63" i="4" s="1"/>
  <c r="W63" i="4" s="1"/>
  <c r="X63" i="4" s="1"/>
  <c r="Y63" i="4" s="1"/>
  <c r="Z63" i="4" s="1"/>
  <c r="AA63" i="4" s="1"/>
  <c r="AB63" i="4" s="1"/>
  <c r="AC63" i="4" s="1"/>
  <c r="AD63" i="4" s="1"/>
  <c r="AE63" i="4" s="1"/>
  <c r="AF63" i="4" s="1"/>
  <c r="AG63" i="4" s="1"/>
  <c r="AH63" i="4" s="1"/>
  <c r="AI63" i="4" s="1"/>
  <c r="AJ63" i="4" s="1"/>
  <c r="AK63" i="4" s="1"/>
  <c r="AL63" i="4" s="1"/>
  <c r="AM63" i="4" s="1"/>
  <c r="AN63" i="4" s="1"/>
  <c r="AO63" i="4" s="1"/>
  <c r="AP63" i="4" s="1"/>
  <c r="AQ63" i="4" s="1"/>
  <c r="AR63" i="4" s="1"/>
  <c r="AS63" i="4" s="1"/>
  <c r="AT63" i="4" s="1"/>
  <c r="AU63" i="4" s="1"/>
  <c r="AV63" i="4" s="1"/>
  <c r="AW63" i="4" s="1"/>
  <c r="AX63" i="4" s="1"/>
  <c r="AY63" i="4" s="1"/>
  <c r="AZ63" i="4" s="1"/>
  <c r="BA63" i="4" s="1"/>
  <c r="BB63" i="4" s="1"/>
  <c r="BC63" i="4" s="1"/>
  <c r="BD63" i="4" s="1"/>
  <c r="BE63" i="4" s="1"/>
  <c r="BF63" i="4" s="1"/>
  <c r="BG63" i="4" s="1"/>
  <c r="BH63" i="4" s="1"/>
  <c r="BI63" i="4" s="1"/>
  <c r="BJ63" i="4" s="1"/>
  <c r="BK63" i="4" s="1"/>
  <c r="BL63" i="4" s="1"/>
  <c r="BM63" i="4" s="1"/>
  <c r="BN63" i="4" s="1"/>
  <c r="BO63" i="4" s="1"/>
  <c r="BP63" i="4" s="1"/>
  <c r="BQ63" i="4" s="1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J62" i="4" s="1"/>
  <c r="K62" i="4" s="1"/>
  <c r="L62" i="4" s="1"/>
  <c r="M62" i="4" s="1"/>
  <c r="N62" i="4" s="1"/>
  <c r="O62" i="4" s="1"/>
  <c r="P62" i="4" s="1"/>
  <c r="Q62" i="4" s="1"/>
  <c r="R62" i="4" s="1"/>
  <c r="S62" i="4" s="1"/>
  <c r="T62" i="4" s="1"/>
  <c r="U62" i="4" s="1"/>
  <c r="V62" i="4" s="1"/>
  <c r="W62" i="4" s="1"/>
  <c r="X62" i="4" s="1"/>
  <c r="Y62" i="4" s="1"/>
  <c r="Z62" i="4" s="1"/>
  <c r="AA62" i="4" s="1"/>
  <c r="AB62" i="4" s="1"/>
  <c r="AC62" i="4" s="1"/>
  <c r="AD62" i="4" s="1"/>
  <c r="AE62" i="4" s="1"/>
  <c r="AF62" i="4" s="1"/>
  <c r="AG62" i="4" s="1"/>
  <c r="AH62" i="4" s="1"/>
  <c r="AI62" i="4" s="1"/>
  <c r="AJ62" i="4" s="1"/>
  <c r="AK62" i="4" s="1"/>
  <c r="AL62" i="4" s="1"/>
  <c r="AM62" i="4" s="1"/>
  <c r="AN62" i="4" s="1"/>
  <c r="AO62" i="4" s="1"/>
  <c r="AP62" i="4" s="1"/>
  <c r="AQ62" i="4" s="1"/>
  <c r="AR62" i="4" s="1"/>
  <c r="AS62" i="4" s="1"/>
  <c r="AT62" i="4" s="1"/>
  <c r="AU62" i="4" s="1"/>
  <c r="AV62" i="4" s="1"/>
  <c r="AW62" i="4" s="1"/>
  <c r="AX62" i="4" s="1"/>
  <c r="AY62" i="4" s="1"/>
  <c r="AZ62" i="4" s="1"/>
  <c r="BA62" i="4" s="1"/>
  <c r="BB62" i="4" s="1"/>
  <c r="BC62" i="4" s="1"/>
  <c r="BD62" i="4" s="1"/>
  <c r="BE62" i="4" s="1"/>
  <c r="BF62" i="4" s="1"/>
  <c r="BG62" i="4" s="1"/>
  <c r="BH62" i="4" s="1"/>
  <c r="BI62" i="4" s="1"/>
  <c r="BJ62" i="4" s="1"/>
  <c r="BK62" i="4" s="1"/>
  <c r="BL62" i="4" s="1"/>
  <c r="BM62" i="4" s="1"/>
  <c r="BN62" i="4" s="1"/>
  <c r="BO62" i="4" s="1"/>
  <c r="BP62" i="4" s="1"/>
  <c r="BQ62" i="4" s="1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J61" i="4" s="1"/>
  <c r="K61" i="4" s="1"/>
  <c r="L61" i="4" s="1"/>
  <c r="M61" i="4" s="1"/>
  <c r="N61" i="4" s="1"/>
  <c r="O61" i="4" s="1"/>
  <c r="P61" i="4" s="1"/>
  <c r="Q61" i="4" s="1"/>
  <c r="R61" i="4" s="1"/>
  <c r="S61" i="4" s="1"/>
  <c r="T61" i="4" s="1"/>
  <c r="U61" i="4" s="1"/>
  <c r="V61" i="4" s="1"/>
  <c r="W61" i="4" s="1"/>
  <c r="X61" i="4" s="1"/>
  <c r="Y61" i="4" s="1"/>
  <c r="Z61" i="4" s="1"/>
  <c r="AA61" i="4" s="1"/>
  <c r="AB61" i="4" s="1"/>
  <c r="AC61" i="4" s="1"/>
  <c r="AD61" i="4" s="1"/>
  <c r="AE61" i="4" s="1"/>
  <c r="AF61" i="4" s="1"/>
  <c r="AG61" i="4" s="1"/>
  <c r="AH61" i="4" s="1"/>
  <c r="AI61" i="4" s="1"/>
  <c r="AJ61" i="4" s="1"/>
  <c r="AK61" i="4" s="1"/>
  <c r="AL61" i="4" s="1"/>
  <c r="AM61" i="4" s="1"/>
  <c r="AN61" i="4" s="1"/>
  <c r="AO61" i="4" s="1"/>
  <c r="AP61" i="4" s="1"/>
  <c r="AQ61" i="4" s="1"/>
  <c r="AR61" i="4" s="1"/>
  <c r="AS61" i="4" s="1"/>
  <c r="AT61" i="4" s="1"/>
  <c r="AU61" i="4" s="1"/>
  <c r="AV61" i="4" s="1"/>
  <c r="AW61" i="4" s="1"/>
  <c r="AX61" i="4" s="1"/>
  <c r="AY61" i="4" s="1"/>
  <c r="AZ61" i="4" s="1"/>
  <c r="BA61" i="4" s="1"/>
  <c r="BB61" i="4" s="1"/>
  <c r="BC61" i="4" s="1"/>
  <c r="BD61" i="4" s="1"/>
  <c r="BE61" i="4" s="1"/>
  <c r="BF61" i="4" s="1"/>
  <c r="BG61" i="4" s="1"/>
  <c r="BH61" i="4" s="1"/>
  <c r="BI61" i="4" s="1"/>
  <c r="BJ61" i="4" s="1"/>
  <c r="BK61" i="4" s="1"/>
  <c r="BL61" i="4" s="1"/>
  <c r="BM61" i="4" s="1"/>
  <c r="BN61" i="4" s="1"/>
  <c r="BO61" i="4" s="1"/>
  <c r="BP61" i="4" s="1"/>
  <c r="BQ61" i="4" s="1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J60" i="4" s="1"/>
  <c r="K60" i="4" s="1"/>
  <c r="L60" i="4" s="1"/>
  <c r="M60" i="4" s="1"/>
  <c r="N60" i="4" s="1"/>
  <c r="O60" i="4" s="1"/>
  <c r="P60" i="4" s="1"/>
  <c r="Q60" i="4" s="1"/>
  <c r="R60" i="4" s="1"/>
  <c r="S60" i="4" s="1"/>
  <c r="T60" i="4" s="1"/>
  <c r="U60" i="4" s="1"/>
  <c r="V60" i="4" s="1"/>
  <c r="W60" i="4" s="1"/>
  <c r="X60" i="4" s="1"/>
  <c r="Y60" i="4" s="1"/>
  <c r="Z60" i="4" s="1"/>
  <c r="AA60" i="4" s="1"/>
  <c r="AB60" i="4" s="1"/>
  <c r="AC60" i="4" s="1"/>
  <c r="AD60" i="4" s="1"/>
  <c r="AE60" i="4" s="1"/>
  <c r="AF60" i="4" s="1"/>
  <c r="AG60" i="4" s="1"/>
  <c r="AH60" i="4" s="1"/>
  <c r="AI60" i="4" s="1"/>
  <c r="AJ60" i="4" s="1"/>
  <c r="AK60" i="4" s="1"/>
  <c r="AL60" i="4" s="1"/>
  <c r="AM60" i="4" s="1"/>
  <c r="AN60" i="4" s="1"/>
  <c r="AO60" i="4" s="1"/>
  <c r="AP60" i="4" s="1"/>
  <c r="AQ60" i="4" s="1"/>
  <c r="AR60" i="4" s="1"/>
  <c r="AS60" i="4" s="1"/>
  <c r="AT60" i="4" s="1"/>
  <c r="AU60" i="4" s="1"/>
  <c r="AV60" i="4" s="1"/>
  <c r="AW60" i="4" s="1"/>
  <c r="AX60" i="4" s="1"/>
  <c r="AY60" i="4" s="1"/>
  <c r="AZ60" i="4" s="1"/>
  <c r="BA60" i="4" s="1"/>
  <c r="BB60" i="4" s="1"/>
  <c r="BC60" i="4" s="1"/>
  <c r="BD60" i="4" s="1"/>
  <c r="BE60" i="4" s="1"/>
  <c r="BF60" i="4" s="1"/>
  <c r="BG60" i="4" s="1"/>
  <c r="BH60" i="4" s="1"/>
  <c r="BI60" i="4" s="1"/>
  <c r="BJ60" i="4" s="1"/>
  <c r="BK60" i="4" s="1"/>
  <c r="BL60" i="4" s="1"/>
  <c r="BM60" i="4" s="1"/>
  <c r="BN60" i="4" s="1"/>
  <c r="BO60" i="4" s="1"/>
  <c r="BP60" i="4" s="1"/>
  <c r="BQ60" i="4" s="1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J59" i="4" s="1"/>
  <c r="K59" i="4" s="1"/>
  <c r="L59" i="4" s="1"/>
  <c r="M59" i="4" s="1"/>
  <c r="N59" i="4" s="1"/>
  <c r="O59" i="4" s="1"/>
  <c r="P59" i="4" s="1"/>
  <c r="Q59" i="4" s="1"/>
  <c r="R59" i="4" s="1"/>
  <c r="S59" i="4" s="1"/>
  <c r="T59" i="4" s="1"/>
  <c r="U59" i="4" s="1"/>
  <c r="V59" i="4" s="1"/>
  <c r="W59" i="4" s="1"/>
  <c r="X59" i="4" s="1"/>
  <c r="Y59" i="4" s="1"/>
  <c r="Z59" i="4" s="1"/>
  <c r="AA59" i="4" s="1"/>
  <c r="AB59" i="4" s="1"/>
  <c r="AC59" i="4" s="1"/>
  <c r="AD59" i="4" s="1"/>
  <c r="AE59" i="4" s="1"/>
  <c r="AF59" i="4" s="1"/>
  <c r="AG59" i="4" s="1"/>
  <c r="AH59" i="4" s="1"/>
  <c r="AI59" i="4" s="1"/>
  <c r="AJ59" i="4" s="1"/>
  <c r="AK59" i="4" s="1"/>
  <c r="AL59" i="4" s="1"/>
  <c r="AM59" i="4" s="1"/>
  <c r="AN59" i="4" s="1"/>
  <c r="AO59" i="4" s="1"/>
  <c r="AP59" i="4" s="1"/>
  <c r="AQ59" i="4" s="1"/>
  <c r="AR59" i="4" s="1"/>
  <c r="AS59" i="4" s="1"/>
  <c r="AT59" i="4" s="1"/>
  <c r="AU59" i="4" s="1"/>
  <c r="AV59" i="4" s="1"/>
  <c r="AW59" i="4" s="1"/>
  <c r="AX59" i="4" s="1"/>
  <c r="AY59" i="4" s="1"/>
  <c r="AZ59" i="4" s="1"/>
  <c r="BA59" i="4" s="1"/>
  <c r="BB59" i="4" s="1"/>
  <c r="BC59" i="4" s="1"/>
  <c r="BD59" i="4" s="1"/>
  <c r="BE59" i="4" s="1"/>
  <c r="BF59" i="4" s="1"/>
  <c r="BG59" i="4" s="1"/>
  <c r="BH59" i="4" s="1"/>
  <c r="BI59" i="4" s="1"/>
  <c r="BJ59" i="4" s="1"/>
  <c r="BK59" i="4" s="1"/>
  <c r="BL59" i="4" s="1"/>
  <c r="BM59" i="4" s="1"/>
  <c r="BN59" i="4" s="1"/>
  <c r="BO59" i="4" s="1"/>
  <c r="BP59" i="4" s="1"/>
  <c r="BQ59" i="4" s="1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J56" i="4" s="1"/>
  <c r="K56" i="4" s="1"/>
  <c r="L56" i="4" s="1"/>
  <c r="M56" i="4" s="1"/>
  <c r="N56" i="4" s="1"/>
  <c r="O56" i="4" s="1"/>
  <c r="P56" i="4" s="1"/>
  <c r="Q56" i="4" s="1"/>
  <c r="R56" i="4" s="1"/>
  <c r="S56" i="4" s="1"/>
  <c r="T56" i="4" s="1"/>
  <c r="U56" i="4" s="1"/>
  <c r="V56" i="4" s="1"/>
  <c r="W56" i="4" s="1"/>
  <c r="X56" i="4" s="1"/>
  <c r="Y56" i="4" s="1"/>
  <c r="Z56" i="4" s="1"/>
  <c r="AA56" i="4" s="1"/>
  <c r="AB56" i="4" s="1"/>
  <c r="AC56" i="4" s="1"/>
  <c r="AD56" i="4" s="1"/>
  <c r="AE56" i="4" s="1"/>
  <c r="AF56" i="4" s="1"/>
  <c r="AG56" i="4" s="1"/>
  <c r="AH56" i="4" s="1"/>
  <c r="AI56" i="4" s="1"/>
  <c r="AJ56" i="4" s="1"/>
  <c r="AK56" i="4" s="1"/>
  <c r="AL56" i="4" s="1"/>
  <c r="AM56" i="4" s="1"/>
  <c r="AN56" i="4" s="1"/>
  <c r="AO56" i="4" s="1"/>
  <c r="AP56" i="4" s="1"/>
  <c r="AQ56" i="4" s="1"/>
  <c r="AR56" i="4" s="1"/>
  <c r="AS56" i="4" s="1"/>
  <c r="AT56" i="4" s="1"/>
  <c r="AU56" i="4" s="1"/>
  <c r="AV56" i="4" s="1"/>
  <c r="AW56" i="4" s="1"/>
  <c r="AX56" i="4" s="1"/>
  <c r="AY56" i="4" s="1"/>
  <c r="AZ56" i="4" s="1"/>
  <c r="BA56" i="4" s="1"/>
  <c r="BB56" i="4" s="1"/>
  <c r="BC56" i="4" s="1"/>
  <c r="BD56" i="4" s="1"/>
  <c r="BE56" i="4" s="1"/>
  <c r="BF56" i="4" s="1"/>
  <c r="BG56" i="4" s="1"/>
  <c r="BH56" i="4" s="1"/>
  <c r="BI56" i="4" s="1"/>
  <c r="BJ56" i="4" s="1"/>
  <c r="BK56" i="4" s="1"/>
  <c r="BL56" i="4" s="1"/>
  <c r="BM56" i="4" s="1"/>
  <c r="BN56" i="4" s="1"/>
  <c r="BO56" i="4" s="1"/>
  <c r="BP56" i="4" s="1"/>
  <c r="BQ56" i="4" s="1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J55" i="4" s="1"/>
  <c r="K55" i="4" s="1"/>
  <c r="L55" i="4" s="1"/>
  <c r="M55" i="4" s="1"/>
  <c r="N55" i="4" s="1"/>
  <c r="O55" i="4" s="1"/>
  <c r="P55" i="4" s="1"/>
  <c r="Q55" i="4" s="1"/>
  <c r="R55" i="4" s="1"/>
  <c r="S55" i="4" s="1"/>
  <c r="T55" i="4" s="1"/>
  <c r="U55" i="4" s="1"/>
  <c r="V55" i="4" s="1"/>
  <c r="W55" i="4" s="1"/>
  <c r="X55" i="4" s="1"/>
  <c r="Y55" i="4" s="1"/>
  <c r="Z55" i="4" s="1"/>
  <c r="AA55" i="4" s="1"/>
  <c r="AB55" i="4" s="1"/>
  <c r="AC55" i="4" s="1"/>
  <c r="AD55" i="4" s="1"/>
  <c r="AE55" i="4" s="1"/>
  <c r="AF55" i="4" s="1"/>
  <c r="AG55" i="4" s="1"/>
  <c r="AH55" i="4" s="1"/>
  <c r="AI55" i="4" s="1"/>
  <c r="AJ55" i="4" s="1"/>
  <c r="AK55" i="4" s="1"/>
  <c r="AL55" i="4" s="1"/>
  <c r="AM55" i="4" s="1"/>
  <c r="AN55" i="4" s="1"/>
  <c r="AO55" i="4" s="1"/>
  <c r="AP55" i="4" s="1"/>
  <c r="AQ55" i="4" s="1"/>
  <c r="AR55" i="4" s="1"/>
  <c r="AS55" i="4" s="1"/>
  <c r="AT55" i="4" s="1"/>
  <c r="AU55" i="4" s="1"/>
  <c r="AV55" i="4" s="1"/>
  <c r="AW55" i="4" s="1"/>
  <c r="AX55" i="4" s="1"/>
  <c r="AY55" i="4" s="1"/>
  <c r="AZ55" i="4" s="1"/>
  <c r="BA55" i="4" s="1"/>
  <c r="BB55" i="4" s="1"/>
  <c r="BC55" i="4" s="1"/>
  <c r="BD55" i="4" s="1"/>
  <c r="BE55" i="4" s="1"/>
  <c r="BF55" i="4" s="1"/>
  <c r="BG55" i="4" s="1"/>
  <c r="BH55" i="4" s="1"/>
  <c r="BI55" i="4" s="1"/>
  <c r="BJ55" i="4" s="1"/>
  <c r="BK55" i="4" s="1"/>
  <c r="BL55" i="4" s="1"/>
  <c r="BM55" i="4" s="1"/>
  <c r="BN55" i="4" s="1"/>
  <c r="BO55" i="4" s="1"/>
  <c r="BP55" i="4" s="1"/>
  <c r="BQ55" i="4" s="1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J54" i="4" s="1"/>
  <c r="K54" i="4" s="1"/>
  <c r="L54" i="4" s="1"/>
  <c r="M54" i="4" s="1"/>
  <c r="N54" i="4" s="1"/>
  <c r="O54" i="4" s="1"/>
  <c r="P54" i="4" s="1"/>
  <c r="Q54" i="4" s="1"/>
  <c r="R54" i="4" s="1"/>
  <c r="S54" i="4" s="1"/>
  <c r="T54" i="4" s="1"/>
  <c r="U54" i="4" s="1"/>
  <c r="V54" i="4" s="1"/>
  <c r="W54" i="4" s="1"/>
  <c r="X54" i="4" s="1"/>
  <c r="Y54" i="4" s="1"/>
  <c r="Z54" i="4" s="1"/>
  <c r="AA54" i="4" s="1"/>
  <c r="AB54" i="4" s="1"/>
  <c r="AC54" i="4" s="1"/>
  <c r="AD54" i="4" s="1"/>
  <c r="AE54" i="4" s="1"/>
  <c r="AF54" i="4" s="1"/>
  <c r="AG54" i="4" s="1"/>
  <c r="AH54" i="4" s="1"/>
  <c r="AI54" i="4" s="1"/>
  <c r="AJ54" i="4" s="1"/>
  <c r="AK54" i="4" s="1"/>
  <c r="AL54" i="4" s="1"/>
  <c r="AM54" i="4" s="1"/>
  <c r="AN54" i="4" s="1"/>
  <c r="AO54" i="4" s="1"/>
  <c r="AP54" i="4" s="1"/>
  <c r="AQ54" i="4" s="1"/>
  <c r="AR54" i="4" s="1"/>
  <c r="AS54" i="4" s="1"/>
  <c r="AT54" i="4" s="1"/>
  <c r="AU54" i="4" s="1"/>
  <c r="AV54" i="4" s="1"/>
  <c r="AW54" i="4" s="1"/>
  <c r="AX54" i="4" s="1"/>
  <c r="AY54" i="4" s="1"/>
  <c r="AZ54" i="4" s="1"/>
  <c r="BA54" i="4" s="1"/>
  <c r="BB54" i="4" s="1"/>
  <c r="BC54" i="4" s="1"/>
  <c r="BD54" i="4" s="1"/>
  <c r="BE54" i="4" s="1"/>
  <c r="BF54" i="4" s="1"/>
  <c r="BG54" i="4" s="1"/>
  <c r="BH54" i="4" s="1"/>
  <c r="BI54" i="4" s="1"/>
  <c r="BJ54" i="4" s="1"/>
  <c r="BK54" i="4" s="1"/>
  <c r="BL54" i="4" s="1"/>
  <c r="BM54" i="4" s="1"/>
  <c r="BN54" i="4" s="1"/>
  <c r="BO54" i="4" s="1"/>
  <c r="BP54" i="4" s="1"/>
  <c r="BQ54" i="4" s="1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J53" i="4" s="1"/>
  <c r="K53" i="4" s="1"/>
  <c r="L53" i="4" s="1"/>
  <c r="M53" i="4" s="1"/>
  <c r="N53" i="4" s="1"/>
  <c r="O53" i="4" s="1"/>
  <c r="P53" i="4" s="1"/>
  <c r="Q53" i="4" s="1"/>
  <c r="R53" i="4" s="1"/>
  <c r="S53" i="4" s="1"/>
  <c r="T53" i="4" s="1"/>
  <c r="U53" i="4" s="1"/>
  <c r="V53" i="4" s="1"/>
  <c r="W53" i="4" s="1"/>
  <c r="X53" i="4" s="1"/>
  <c r="Y53" i="4" s="1"/>
  <c r="Z53" i="4" s="1"/>
  <c r="AA53" i="4" s="1"/>
  <c r="AB53" i="4" s="1"/>
  <c r="AC53" i="4" s="1"/>
  <c r="AD53" i="4" s="1"/>
  <c r="AE53" i="4" s="1"/>
  <c r="AF53" i="4" s="1"/>
  <c r="AG53" i="4" s="1"/>
  <c r="AH53" i="4" s="1"/>
  <c r="AI53" i="4" s="1"/>
  <c r="AJ53" i="4" s="1"/>
  <c r="AK53" i="4" s="1"/>
  <c r="AL53" i="4" s="1"/>
  <c r="AM53" i="4" s="1"/>
  <c r="AN53" i="4" s="1"/>
  <c r="AO53" i="4" s="1"/>
  <c r="AP53" i="4" s="1"/>
  <c r="AQ53" i="4" s="1"/>
  <c r="AR53" i="4" s="1"/>
  <c r="AS53" i="4" s="1"/>
  <c r="AT53" i="4" s="1"/>
  <c r="AU53" i="4" s="1"/>
  <c r="AV53" i="4" s="1"/>
  <c r="AW53" i="4" s="1"/>
  <c r="AX53" i="4" s="1"/>
  <c r="AY53" i="4" s="1"/>
  <c r="AZ53" i="4" s="1"/>
  <c r="BA53" i="4" s="1"/>
  <c r="BB53" i="4" s="1"/>
  <c r="BC53" i="4" s="1"/>
  <c r="BD53" i="4" s="1"/>
  <c r="BE53" i="4" s="1"/>
  <c r="BF53" i="4" s="1"/>
  <c r="BG53" i="4" s="1"/>
  <c r="BH53" i="4" s="1"/>
  <c r="BI53" i="4" s="1"/>
  <c r="BJ53" i="4" s="1"/>
  <c r="BK53" i="4" s="1"/>
  <c r="BL53" i="4" s="1"/>
  <c r="BM53" i="4" s="1"/>
  <c r="BN53" i="4" s="1"/>
  <c r="BO53" i="4" s="1"/>
  <c r="BP53" i="4" s="1"/>
  <c r="BQ53" i="4" s="1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J52" i="4" s="1"/>
  <c r="K52" i="4" s="1"/>
  <c r="L52" i="4" s="1"/>
  <c r="M52" i="4" s="1"/>
  <c r="N52" i="4" s="1"/>
  <c r="O52" i="4" s="1"/>
  <c r="P52" i="4" s="1"/>
  <c r="Q52" i="4" s="1"/>
  <c r="R52" i="4" s="1"/>
  <c r="S52" i="4" s="1"/>
  <c r="T52" i="4" s="1"/>
  <c r="U52" i="4" s="1"/>
  <c r="V52" i="4" s="1"/>
  <c r="W52" i="4" s="1"/>
  <c r="X52" i="4" s="1"/>
  <c r="Y52" i="4" s="1"/>
  <c r="Z52" i="4" s="1"/>
  <c r="AA52" i="4" s="1"/>
  <c r="AB52" i="4" s="1"/>
  <c r="AC52" i="4" s="1"/>
  <c r="AD52" i="4" s="1"/>
  <c r="AE52" i="4" s="1"/>
  <c r="AF52" i="4" s="1"/>
  <c r="AG52" i="4" s="1"/>
  <c r="AH52" i="4" s="1"/>
  <c r="AI52" i="4" s="1"/>
  <c r="AJ52" i="4" s="1"/>
  <c r="AK52" i="4" s="1"/>
  <c r="AL52" i="4" s="1"/>
  <c r="AM52" i="4" s="1"/>
  <c r="AN52" i="4" s="1"/>
  <c r="AO52" i="4" s="1"/>
  <c r="AP52" i="4" s="1"/>
  <c r="AQ52" i="4" s="1"/>
  <c r="AR52" i="4" s="1"/>
  <c r="AS52" i="4" s="1"/>
  <c r="AT52" i="4" s="1"/>
  <c r="AU52" i="4" s="1"/>
  <c r="AV52" i="4" s="1"/>
  <c r="AW52" i="4" s="1"/>
  <c r="AX52" i="4" s="1"/>
  <c r="AY52" i="4" s="1"/>
  <c r="AZ52" i="4" s="1"/>
  <c r="BA52" i="4" s="1"/>
  <c r="BB52" i="4" s="1"/>
  <c r="BC52" i="4" s="1"/>
  <c r="BD52" i="4" s="1"/>
  <c r="BE52" i="4" s="1"/>
  <c r="BF52" i="4" s="1"/>
  <c r="BG52" i="4" s="1"/>
  <c r="BH52" i="4" s="1"/>
  <c r="BI52" i="4" s="1"/>
  <c r="BJ52" i="4" s="1"/>
  <c r="BK52" i="4" s="1"/>
  <c r="BL52" i="4" s="1"/>
  <c r="BM52" i="4" s="1"/>
  <c r="BN52" i="4" s="1"/>
  <c r="BO52" i="4" s="1"/>
  <c r="BP52" i="4" s="1"/>
  <c r="BQ52" i="4" s="1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J51" i="4" s="1"/>
  <c r="K51" i="4" s="1"/>
  <c r="L51" i="4" s="1"/>
  <c r="M51" i="4" s="1"/>
  <c r="N51" i="4" s="1"/>
  <c r="O51" i="4" s="1"/>
  <c r="P51" i="4" s="1"/>
  <c r="Q51" i="4" s="1"/>
  <c r="R51" i="4" s="1"/>
  <c r="S51" i="4" s="1"/>
  <c r="T51" i="4" s="1"/>
  <c r="U51" i="4" s="1"/>
  <c r="V51" i="4" s="1"/>
  <c r="W51" i="4" s="1"/>
  <c r="X51" i="4" s="1"/>
  <c r="Y51" i="4" s="1"/>
  <c r="Z51" i="4" s="1"/>
  <c r="AA51" i="4" s="1"/>
  <c r="AB51" i="4" s="1"/>
  <c r="AC51" i="4" s="1"/>
  <c r="AD51" i="4" s="1"/>
  <c r="AE51" i="4" s="1"/>
  <c r="AF51" i="4" s="1"/>
  <c r="AG51" i="4" s="1"/>
  <c r="AH51" i="4" s="1"/>
  <c r="AI51" i="4" s="1"/>
  <c r="AJ51" i="4" s="1"/>
  <c r="AK51" i="4" s="1"/>
  <c r="AL51" i="4" s="1"/>
  <c r="AM51" i="4" s="1"/>
  <c r="AN51" i="4" s="1"/>
  <c r="AO51" i="4" s="1"/>
  <c r="AP51" i="4" s="1"/>
  <c r="AQ51" i="4" s="1"/>
  <c r="AR51" i="4" s="1"/>
  <c r="AS51" i="4" s="1"/>
  <c r="AT51" i="4" s="1"/>
  <c r="AU51" i="4" s="1"/>
  <c r="AV51" i="4" s="1"/>
  <c r="AW51" i="4" s="1"/>
  <c r="AX51" i="4" s="1"/>
  <c r="AY51" i="4" s="1"/>
  <c r="AZ51" i="4" s="1"/>
  <c r="BA51" i="4" s="1"/>
  <c r="BB51" i="4" s="1"/>
  <c r="BC51" i="4" s="1"/>
  <c r="BD51" i="4" s="1"/>
  <c r="BE51" i="4" s="1"/>
  <c r="BF51" i="4" s="1"/>
  <c r="BG51" i="4" s="1"/>
  <c r="BH51" i="4" s="1"/>
  <c r="BI51" i="4" s="1"/>
  <c r="BJ51" i="4" s="1"/>
  <c r="BK51" i="4" s="1"/>
  <c r="BL51" i="4" s="1"/>
  <c r="BM51" i="4" s="1"/>
  <c r="BN51" i="4" s="1"/>
  <c r="BO51" i="4" s="1"/>
  <c r="BP51" i="4" s="1"/>
  <c r="BQ51" i="4" s="1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J48" i="4" s="1"/>
  <c r="K48" i="4" s="1"/>
  <c r="L48" i="4" s="1"/>
  <c r="M48" i="4" s="1"/>
  <c r="N48" i="4" s="1"/>
  <c r="O48" i="4" s="1"/>
  <c r="P48" i="4" s="1"/>
  <c r="Q48" i="4" s="1"/>
  <c r="R48" i="4" s="1"/>
  <c r="S48" i="4" s="1"/>
  <c r="T48" i="4" s="1"/>
  <c r="U48" i="4" s="1"/>
  <c r="V48" i="4" s="1"/>
  <c r="W48" i="4" s="1"/>
  <c r="X48" i="4" s="1"/>
  <c r="Y48" i="4" s="1"/>
  <c r="Z48" i="4" s="1"/>
  <c r="AA48" i="4" s="1"/>
  <c r="AB48" i="4" s="1"/>
  <c r="AC48" i="4" s="1"/>
  <c r="AD48" i="4" s="1"/>
  <c r="AE48" i="4" s="1"/>
  <c r="AF48" i="4" s="1"/>
  <c r="AG48" i="4" s="1"/>
  <c r="AH48" i="4" s="1"/>
  <c r="AI48" i="4" s="1"/>
  <c r="AJ48" i="4" s="1"/>
  <c r="AK48" i="4" s="1"/>
  <c r="AL48" i="4" s="1"/>
  <c r="AM48" i="4" s="1"/>
  <c r="AN48" i="4" s="1"/>
  <c r="AO48" i="4" s="1"/>
  <c r="AP48" i="4" s="1"/>
  <c r="AQ48" i="4" s="1"/>
  <c r="AR48" i="4" s="1"/>
  <c r="AS48" i="4" s="1"/>
  <c r="AT48" i="4" s="1"/>
  <c r="AU48" i="4" s="1"/>
  <c r="AV48" i="4" s="1"/>
  <c r="AW48" i="4" s="1"/>
  <c r="AX48" i="4" s="1"/>
  <c r="AY48" i="4" s="1"/>
  <c r="AZ48" i="4" s="1"/>
  <c r="BA48" i="4" s="1"/>
  <c r="BB48" i="4" s="1"/>
  <c r="BC48" i="4" s="1"/>
  <c r="BD48" i="4" s="1"/>
  <c r="BE48" i="4" s="1"/>
  <c r="BF48" i="4" s="1"/>
  <c r="BG48" i="4" s="1"/>
  <c r="BH48" i="4" s="1"/>
  <c r="BI48" i="4" s="1"/>
  <c r="BJ48" i="4" s="1"/>
  <c r="BK48" i="4" s="1"/>
  <c r="BL48" i="4" s="1"/>
  <c r="BM48" i="4" s="1"/>
  <c r="BN48" i="4" s="1"/>
  <c r="BO48" i="4" s="1"/>
  <c r="BP48" i="4" s="1"/>
  <c r="BQ48" i="4" s="1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J47" i="4" s="1"/>
  <c r="K47" i="4" s="1"/>
  <c r="L47" i="4" s="1"/>
  <c r="M47" i="4" s="1"/>
  <c r="N47" i="4" s="1"/>
  <c r="O47" i="4" s="1"/>
  <c r="P47" i="4" s="1"/>
  <c r="Q47" i="4" s="1"/>
  <c r="R47" i="4" s="1"/>
  <c r="S47" i="4" s="1"/>
  <c r="T47" i="4" s="1"/>
  <c r="U47" i="4" s="1"/>
  <c r="V47" i="4" s="1"/>
  <c r="W47" i="4" s="1"/>
  <c r="X47" i="4" s="1"/>
  <c r="Y47" i="4" s="1"/>
  <c r="Z47" i="4" s="1"/>
  <c r="AA47" i="4" s="1"/>
  <c r="AB47" i="4" s="1"/>
  <c r="AC47" i="4" s="1"/>
  <c r="AD47" i="4" s="1"/>
  <c r="AE47" i="4" s="1"/>
  <c r="AF47" i="4" s="1"/>
  <c r="AG47" i="4" s="1"/>
  <c r="AH47" i="4" s="1"/>
  <c r="AI47" i="4" s="1"/>
  <c r="AJ47" i="4" s="1"/>
  <c r="AK47" i="4" s="1"/>
  <c r="AL47" i="4" s="1"/>
  <c r="AM47" i="4" s="1"/>
  <c r="AN47" i="4" s="1"/>
  <c r="AO47" i="4" s="1"/>
  <c r="AP47" i="4" s="1"/>
  <c r="AQ47" i="4" s="1"/>
  <c r="AR47" i="4" s="1"/>
  <c r="AS47" i="4" s="1"/>
  <c r="AT47" i="4" s="1"/>
  <c r="AU47" i="4" s="1"/>
  <c r="AV47" i="4" s="1"/>
  <c r="AW47" i="4" s="1"/>
  <c r="AX47" i="4" s="1"/>
  <c r="AY47" i="4" s="1"/>
  <c r="AZ47" i="4" s="1"/>
  <c r="BA47" i="4" s="1"/>
  <c r="BB47" i="4" s="1"/>
  <c r="BC47" i="4" s="1"/>
  <c r="BD47" i="4" s="1"/>
  <c r="BE47" i="4" s="1"/>
  <c r="BF47" i="4" s="1"/>
  <c r="BG47" i="4" s="1"/>
  <c r="BH47" i="4" s="1"/>
  <c r="BI47" i="4" s="1"/>
  <c r="BJ47" i="4" s="1"/>
  <c r="BK47" i="4" s="1"/>
  <c r="BL47" i="4" s="1"/>
  <c r="BM47" i="4" s="1"/>
  <c r="BN47" i="4" s="1"/>
  <c r="BO47" i="4" s="1"/>
  <c r="BP47" i="4" s="1"/>
  <c r="BQ47" i="4" s="1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J46" i="4" s="1"/>
  <c r="K46" i="4" s="1"/>
  <c r="L46" i="4" s="1"/>
  <c r="M46" i="4" s="1"/>
  <c r="N46" i="4" s="1"/>
  <c r="O46" i="4" s="1"/>
  <c r="P46" i="4" s="1"/>
  <c r="Q46" i="4" s="1"/>
  <c r="R46" i="4" s="1"/>
  <c r="S46" i="4" s="1"/>
  <c r="T46" i="4" s="1"/>
  <c r="U46" i="4" s="1"/>
  <c r="V46" i="4" s="1"/>
  <c r="W46" i="4" s="1"/>
  <c r="X46" i="4" s="1"/>
  <c r="Y46" i="4" s="1"/>
  <c r="Z46" i="4" s="1"/>
  <c r="AA46" i="4" s="1"/>
  <c r="AB46" i="4" s="1"/>
  <c r="AC46" i="4" s="1"/>
  <c r="AD46" i="4" s="1"/>
  <c r="AE46" i="4" s="1"/>
  <c r="AF46" i="4" s="1"/>
  <c r="AG46" i="4" s="1"/>
  <c r="AH46" i="4" s="1"/>
  <c r="AI46" i="4" s="1"/>
  <c r="AJ46" i="4" s="1"/>
  <c r="AK46" i="4" s="1"/>
  <c r="AL46" i="4" s="1"/>
  <c r="AM46" i="4" s="1"/>
  <c r="AN46" i="4" s="1"/>
  <c r="AO46" i="4" s="1"/>
  <c r="AP46" i="4" s="1"/>
  <c r="AQ46" i="4" s="1"/>
  <c r="AR46" i="4" s="1"/>
  <c r="AS46" i="4" s="1"/>
  <c r="AT46" i="4" s="1"/>
  <c r="AU46" i="4" s="1"/>
  <c r="AV46" i="4" s="1"/>
  <c r="AW46" i="4" s="1"/>
  <c r="AX46" i="4" s="1"/>
  <c r="AY46" i="4" s="1"/>
  <c r="AZ46" i="4" s="1"/>
  <c r="BA46" i="4" s="1"/>
  <c r="BB46" i="4" s="1"/>
  <c r="BC46" i="4" s="1"/>
  <c r="BD46" i="4" s="1"/>
  <c r="BE46" i="4" s="1"/>
  <c r="BF46" i="4" s="1"/>
  <c r="BG46" i="4" s="1"/>
  <c r="BH46" i="4" s="1"/>
  <c r="BI46" i="4" s="1"/>
  <c r="BJ46" i="4" s="1"/>
  <c r="BK46" i="4" s="1"/>
  <c r="BL46" i="4" s="1"/>
  <c r="BM46" i="4" s="1"/>
  <c r="BN46" i="4" s="1"/>
  <c r="BO46" i="4" s="1"/>
  <c r="BP46" i="4" s="1"/>
  <c r="BQ46" i="4" s="1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J45" i="4" s="1"/>
  <c r="K45" i="4" s="1"/>
  <c r="L45" i="4" s="1"/>
  <c r="M45" i="4" s="1"/>
  <c r="N45" i="4" s="1"/>
  <c r="O45" i="4" s="1"/>
  <c r="P45" i="4" s="1"/>
  <c r="Q45" i="4" s="1"/>
  <c r="R45" i="4" s="1"/>
  <c r="S45" i="4" s="1"/>
  <c r="T45" i="4" s="1"/>
  <c r="U45" i="4" s="1"/>
  <c r="V45" i="4" s="1"/>
  <c r="W45" i="4" s="1"/>
  <c r="X45" i="4" s="1"/>
  <c r="Y45" i="4" s="1"/>
  <c r="Z45" i="4" s="1"/>
  <c r="AA45" i="4" s="1"/>
  <c r="AB45" i="4" s="1"/>
  <c r="AC45" i="4" s="1"/>
  <c r="AD45" i="4" s="1"/>
  <c r="AE45" i="4" s="1"/>
  <c r="AF45" i="4" s="1"/>
  <c r="AG45" i="4" s="1"/>
  <c r="AH45" i="4" s="1"/>
  <c r="AI45" i="4" s="1"/>
  <c r="AJ45" i="4" s="1"/>
  <c r="AK45" i="4" s="1"/>
  <c r="AL45" i="4" s="1"/>
  <c r="AM45" i="4" s="1"/>
  <c r="AN45" i="4" s="1"/>
  <c r="AO45" i="4" s="1"/>
  <c r="AP45" i="4" s="1"/>
  <c r="AQ45" i="4" s="1"/>
  <c r="AR45" i="4" s="1"/>
  <c r="AS45" i="4" s="1"/>
  <c r="AT45" i="4" s="1"/>
  <c r="AU45" i="4" s="1"/>
  <c r="AV45" i="4" s="1"/>
  <c r="AW45" i="4" s="1"/>
  <c r="AX45" i="4" s="1"/>
  <c r="AY45" i="4" s="1"/>
  <c r="AZ45" i="4" s="1"/>
  <c r="BA45" i="4" s="1"/>
  <c r="BB45" i="4" s="1"/>
  <c r="BC45" i="4" s="1"/>
  <c r="BD45" i="4" s="1"/>
  <c r="BE45" i="4" s="1"/>
  <c r="BF45" i="4" s="1"/>
  <c r="BG45" i="4" s="1"/>
  <c r="BH45" i="4" s="1"/>
  <c r="BI45" i="4" s="1"/>
  <c r="BJ45" i="4" s="1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J44" i="4" s="1"/>
  <c r="K44" i="4" s="1"/>
  <c r="L44" i="4" s="1"/>
  <c r="M44" i="4" s="1"/>
  <c r="N44" i="4" s="1"/>
  <c r="O44" i="4" s="1"/>
  <c r="P44" i="4" s="1"/>
  <c r="Q44" i="4" s="1"/>
  <c r="R44" i="4" s="1"/>
  <c r="S44" i="4" s="1"/>
  <c r="T44" i="4" s="1"/>
  <c r="U44" i="4" s="1"/>
  <c r="V44" i="4" s="1"/>
  <c r="W44" i="4" s="1"/>
  <c r="X44" i="4" s="1"/>
  <c r="Y44" i="4" s="1"/>
  <c r="Z44" i="4" s="1"/>
  <c r="AA44" i="4" s="1"/>
  <c r="AB44" i="4" s="1"/>
  <c r="AC44" i="4" s="1"/>
  <c r="AD44" i="4" s="1"/>
  <c r="AE44" i="4" s="1"/>
  <c r="AF44" i="4" s="1"/>
  <c r="AG44" i="4" s="1"/>
  <c r="AH44" i="4" s="1"/>
  <c r="AI44" i="4" s="1"/>
  <c r="AJ44" i="4" s="1"/>
  <c r="AK44" i="4" s="1"/>
  <c r="AL44" i="4" s="1"/>
  <c r="AM44" i="4" s="1"/>
  <c r="AN44" i="4" s="1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J43" i="4" s="1"/>
  <c r="K43" i="4" s="1"/>
  <c r="L43" i="4" s="1"/>
  <c r="M43" i="4" s="1"/>
  <c r="N43" i="4" s="1"/>
  <c r="O43" i="4" s="1"/>
  <c r="P43" i="4" s="1"/>
  <c r="Q43" i="4" s="1"/>
  <c r="R43" i="4" s="1"/>
  <c r="S43" i="4" s="1"/>
  <c r="T43" i="4" s="1"/>
  <c r="U43" i="4" s="1"/>
  <c r="V43" i="4" s="1"/>
  <c r="W43" i="4" s="1"/>
  <c r="X43" i="4" s="1"/>
  <c r="Y43" i="4" s="1"/>
  <c r="Z43" i="4" s="1"/>
  <c r="AA43" i="4" s="1"/>
  <c r="AB43" i="4" s="1"/>
  <c r="AC43" i="4" s="1"/>
  <c r="AD43" i="4" s="1"/>
  <c r="AE43" i="4" s="1"/>
  <c r="AF43" i="4" s="1"/>
  <c r="AG43" i="4" s="1"/>
  <c r="AH43" i="4" s="1"/>
  <c r="AI43" i="4" s="1"/>
  <c r="AJ43" i="4" s="1"/>
  <c r="AK43" i="4" s="1"/>
  <c r="AL43" i="4" s="1"/>
  <c r="AM43" i="4" s="1"/>
  <c r="AN43" i="4" s="1"/>
  <c r="AO43" i="4" s="1"/>
  <c r="AP43" i="4" s="1"/>
  <c r="AQ43" i="4" s="1"/>
  <c r="AR43" i="4" s="1"/>
  <c r="AS43" i="4" s="1"/>
  <c r="AT43" i="4" s="1"/>
  <c r="AU43" i="4" s="1"/>
  <c r="AV43" i="4" s="1"/>
  <c r="J4" i="4"/>
  <c r="K65" i="4" l="1"/>
  <c r="L65" i="4" s="1"/>
  <c r="M65" i="4" s="1"/>
  <c r="N65" i="4" s="1"/>
  <c r="O65" i="4" s="1"/>
  <c r="P65" i="4" s="1"/>
  <c r="Q65" i="4" s="1"/>
  <c r="R65" i="4" s="1"/>
  <c r="S65" i="4" s="1"/>
  <c r="T65" i="4" s="1"/>
  <c r="U65" i="4" s="1"/>
  <c r="V65" i="4" s="1"/>
  <c r="W65" i="4" s="1"/>
  <c r="X65" i="4" s="1"/>
  <c r="Y65" i="4" s="1"/>
  <c r="Z65" i="4" s="1"/>
  <c r="AA65" i="4" s="1"/>
  <c r="AB65" i="4" s="1"/>
  <c r="AC65" i="4" s="1"/>
  <c r="AD65" i="4" s="1"/>
  <c r="AE65" i="4" s="1"/>
  <c r="AF65" i="4" s="1"/>
  <c r="AG65" i="4" s="1"/>
  <c r="AH65" i="4" s="1"/>
  <c r="AI65" i="4" s="1"/>
  <c r="AJ65" i="4" s="1"/>
  <c r="AK65" i="4" s="1"/>
  <c r="AL65" i="4" s="1"/>
  <c r="AM65" i="4" s="1"/>
  <c r="AN65" i="4" s="1"/>
  <c r="AO65" i="4" s="1"/>
  <c r="AP65" i="4" s="1"/>
  <c r="AQ65" i="4" s="1"/>
  <c r="AR65" i="4" s="1"/>
  <c r="AS65" i="4" s="1"/>
  <c r="AT65" i="4" s="1"/>
  <c r="AU65" i="4" s="1"/>
  <c r="AV65" i="4" s="1"/>
  <c r="AW65" i="4" s="1"/>
  <c r="AX65" i="4" s="1"/>
  <c r="AY65" i="4" s="1"/>
  <c r="AZ65" i="4" s="1"/>
  <c r="BA65" i="4" s="1"/>
  <c r="BB65" i="4" s="1"/>
  <c r="BC65" i="4" s="1"/>
  <c r="BD65" i="4" s="1"/>
  <c r="BE65" i="4" s="1"/>
  <c r="BF65" i="4" s="1"/>
  <c r="BG65" i="4" s="1"/>
  <c r="BH65" i="4" s="1"/>
  <c r="BI65" i="4" s="1"/>
  <c r="BJ65" i="4" s="1"/>
  <c r="BK65" i="4" s="1"/>
  <c r="BL65" i="4" s="1"/>
  <c r="BM65" i="4" s="1"/>
  <c r="BN65" i="4" s="1"/>
  <c r="BO65" i="4" s="1"/>
  <c r="BP65" i="4" s="1"/>
  <c r="BQ65" i="4" s="1"/>
  <c r="O58" i="4"/>
  <c r="P58" i="4" s="1"/>
  <c r="Q58" i="4" s="1"/>
  <c r="R58" i="4" s="1"/>
  <c r="S58" i="4" s="1"/>
  <c r="T58" i="4" s="1"/>
  <c r="U58" i="4" s="1"/>
  <c r="V58" i="4" s="1"/>
  <c r="W58" i="4" s="1"/>
  <c r="X58" i="4" s="1"/>
  <c r="Y58" i="4" s="1"/>
  <c r="Z58" i="4" s="1"/>
  <c r="AA58" i="4" s="1"/>
  <c r="AB58" i="4" s="1"/>
  <c r="AC58" i="4" s="1"/>
  <c r="AD58" i="4" s="1"/>
  <c r="AE58" i="4" s="1"/>
  <c r="AF58" i="4" s="1"/>
  <c r="AG58" i="4" s="1"/>
  <c r="AH58" i="4" s="1"/>
  <c r="AI58" i="4" s="1"/>
  <c r="AJ58" i="4" s="1"/>
  <c r="AK58" i="4" s="1"/>
  <c r="AL58" i="4" s="1"/>
  <c r="AM58" i="4" s="1"/>
  <c r="AN58" i="4" s="1"/>
  <c r="AO58" i="4" s="1"/>
  <c r="AP58" i="4" s="1"/>
  <c r="AQ58" i="4" s="1"/>
  <c r="AR58" i="4" s="1"/>
  <c r="AS58" i="4" s="1"/>
  <c r="AT58" i="4" s="1"/>
  <c r="AU58" i="4" s="1"/>
  <c r="AV58" i="4" s="1"/>
  <c r="AW58" i="4" s="1"/>
  <c r="AX58" i="4" s="1"/>
  <c r="AY58" i="4" s="1"/>
  <c r="AZ58" i="4" s="1"/>
  <c r="BA58" i="4" s="1"/>
  <c r="BB58" i="4" s="1"/>
  <c r="BC58" i="4" s="1"/>
  <c r="BD58" i="4" s="1"/>
  <c r="BE58" i="4" s="1"/>
  <c r="BF58" i="4" s="1"/>
  <c r="BG58" i="4" s="1"/>
  <c r="BH58" i="4" s="1"/>
  <c r="BI58" i="4" s="1"/>
  <c r="BJ58" i="4" s="1"/>
  <c r="BK58" i="4" s="1"/>
  <c r="BL58" i="4" s="1"/>
  <c r="BM58" i="4" s="1"/>
  <c r="BN58" i="4" s="1"/>
  <c r="BO58" i="4" s="1"/>
  <c r="BP58" i="4" s="1"/>
  <c r="BQ58" i="4" s="1"/>
  <c r="O50" i="4"/>
  <c r="P50" i="4" s="1"/>
  <c r="Q50" i="4" s="1"/>
  <c r="R50" i="4" s="1"/>
  <c r="S50" i="4" s="1"/>
  <c r="T50" i="4" s="1"/>
  <c r="U50" i="4" s="1"/>
  <c r="V50" i="4" s="1"/>
  <c r="W50" i="4" s="1"/>
  <c r="X50" i="4" s="1"/>
  <c r="Y50" i="4" s="1"/>
  <c r="Z50" i="4" s="1"/>
  <c r="AA50" i="4" s="1"/>
  <c r="AB50" i="4" s="1"/>
  <c r="AC50" i="4" s="1"/>
  <c r="AD50" i="4" s="1"/>
  <c r="AE50" i="4" s="1"/>
  <c r="AF50" i="4" s="1"/>
  <c r="AG50" i="4" s="1"/>
  <c r="AH50" i="4" s="1"/>
  <c r="AI50" i="4" s="1"/>
  <c r="AJ50" i="4" s="1"/>
  <c r="AK50" i="4" s="1"/>
  <c r="AL50" i="4" s="1"/>
  <c r="AM50" i="4" s="1"/>
  <c r="AN50" i="4" s="1"/>
  <c r="AO50" i="4" s="1"/>
  <c r="AP50" i="4" s="1"/>
  <c r="AQ50" i="4" s="1"/>
  <c r="AR50" i="4" s="1"/>
  <c r="AS50" i="4" s="1"/>
  <c r="AT50" i="4" s="1"/>
  <c r="AU50" i="4" s="1"/>
  <c r="AV50" i="4" s="1"/>
  <c r="AW50" i="4" s="1"/>
  <c r="AX50" i="4" s="1"/>
  <c r="AY50" i="4" s="1"/>
  <c r="AZ50" i="4" s="1"/>
  <c r="BA50" i="4" s="1"/>
  <c r="BB50" i="4" s="1"/>
  <c r="BC50" i="4" s="1"/>
  <c r="BD50" i="4" s="1"/>
  <c r="BE50" i="4" s="1"/>
  <c r="BF50" i="4" s="1"/>
  <c r="BG50" i="4" s="1"/>
  <c r="BH50" i="4" s="1"/>
  <c r="BI50" i="4" s="1"/>
  <c r="BJ50" i="4" s="1"/>
  <c r="BK50" i="4" s="1"/>
  <c r="BL50" i="4" s="1"/>
  <c r="BM50" i="4" s="1"/>
  <c r="BN50" i="4" s="1"/>
  <c r="BO50" i="4" s="1"/>
  <c r="BP50" i="4" s="1"/>
  <c r="BQ50" i="4" s="1"/>
  <c r="K57" i="4"/>
  <c r="L57" i="4" s="1"/>
  <c r="M57" i="4" s="1"/>
  <c r="N57" i="4" s="1"/>
  <c r="O57" i="4" s="1"/>
  <c r="P57" i="4" s="1"/>
  <c r="Q57" i="4" s="1"/>
  <c r="R57" i="4" s="1"/>
  <c r="S57" i="4" s="1"/>
  <c r="T57" i="4" s="1"/>
  <c r="U57" i="4" s="1"/>
  <c r="V57" i="4" s="1"/>
  <c r="W57" i="4" s="1"/>
  <c r="X57" i="4" s="1"/>
  <c r="Y57" i="4" s="1"/>
  <c r="Z57" i="4" s="1"/>
  <c r="AA57" i="4" s="1"/>
  <c r="AB57" i="4" s="1"/>
  <c r="AC57" i="4" s="1"/>
  <c r="AD57" i="4" s="1"/>
  <c r="AE57" i="4" s="1"/>
  <c r="AF57" i="4" s="1"/>
  <c r="AG57" i="4" s="1"/>
  <c r="AH57" i="4" s="1"/>
  <c r="AI57" i="4" s="1"/>
  <c r="AJ57" i="4" s="1"/>
  <c r="AK57" i="4" s="1"/>
  <c r="AL57" i="4" s="1"/>
  <c r="AM57" i="4" s="1"/>
  <c r="AN57" i="4" s="1"/>
  <c r="AO57" i="4" s="1"/>
  <c r="AP57" i="4" s="1"/>
  <c r="AQ57" i="4" s="1"/>
  <c r="AR57" i="4" s="1"/>
  <c r="AS57" i="4" s="1"/>
  <c r="AT57" i="4" s="1"/>
  <c r="AU57" i="4" s="1"/>
  <c r="AV57" i="4" s="1"/>
  <c r="AW57" i="4" s="1"/>
  <c r="AX57" i="4" s="1"/>
  <c r="AY57" i="4" s="1"/>
  <c r="AZ57" i="4" s="1"/>
  <c r="BA57" i="4" s="1"/>
  <c r="BB57" i="4" s="1"/>
  <c r="BC57" i="4" s="1"/>
  <c r="BD57" i="4" s="1"/>
  <c r="BE57" i="4" s="1"/>
  <c r="BF57" i="4" s="1"/>
  <c r="BG57" i="4" s="1"/>
  <c r="BH57" i="4" s="1"/>
  <c r="BI57" i="4" s="1"/>
  <c r="BJ57" i="4" s="1"/>
  <c r="BK57" i="4" s="1"/>
  <c r="BL57" i="4" s="1"/>
  <c r="BM57" i="4" s="1"/>
  <c r="BN57" i="4" s="1"/>
  <c r="BO57" i="4" s="1"/>
  <c r="BP57" i="4" s="1"/>
  <c r="BQ57" i="4" s="1"/>
  <c r="Q19" i="22" l="1"/>
  <c r="Q20" i="22"/>
  <c r="Q21" i="22"/>
  <c r="Q23" i="22"/>
  <c r="Q24" i="22"/>
  <c r="AM7" i="18" l="1"/>
  <c r="AR8" i="18" l="1"/>
  <c r="AM11" i="18"/>
  <c r="AR7" i="18"/>
  <c r="AR9" i="18"/>
  <c r="BC9" i="18" s="1"/>
  <c r="J6" i="3"/>
  <c r="W43" i="7"/>
  <c r="X43" i="7"/>
  <c r="Y43" i="7"/>
  <c r="Z43" i="7"/>
  <c r="AA43" i="7"/>
  <c r="AB43" i="7"/>
  <c r="AL7" i="18" l="1"/>
  <c r="AL8" i="18"/>
  <c r="AL9" i="18"/>
  <c r="AL10" i="18"/>
  <c r="AL11" i="18"/>
  <c r="AS8" i="18"/>
  <c r="AS9" i="18"/>
  <c r="AS7" i="18"/>
  <c r="BC7" i="18" s="1"/>
  <c r="BC8" i="18"/>
  <c r="AT10" i="18"/>
  <c r="AR11" i="18"/>
  <c r="AT11" i="18" s="1"/>
  <c r="AR12" i="18"/>
  <c r="BD7" i="18" l="1"/>
  <c r="BD9" i="18"/>
  <c r="BD8" i="18"/>
  <c r="DG7" i="18"/>
  <c r="DH7" i="18"/>
  <c r="DI7" i="18"/>
  <c r="DJ7" i="18"/>
  <c r="BT7" i="18"/>
  <c r="CC7" i="18"/>
  <c r="CB7" i="18"/>
  <c r="DA7" i="18"/>
  <c r="BU7" i="18"/>
  <c r="CZ7" i="18"/>
  <c r="CS7" i="18"/>
  <c r="BM7" i="18"/>
  <c r="BF7" i="18"/>
  <c r="CR7" i="18"/>
  <c r="BL7" i="18"/>
  <c r="CK7" i="18"/>
  <c r="BE7" i="18"/>
  <c r="CJ7" i="18"/>
  <c r="CY7" i="18"/>
  <c r="CQ7" i="18"/>
  <c r="CI7" i="18"/>
  <c r="CA7" i="18"/>
  <c r="BS7" i="18"/>
  <c r="BK7" i="18"/>
  <c r="DF7" i="18"/>
  <c r="CX7" i="18"/>
  <c r="CP7" i="18"/>
  <c r="CH7" i="18"/>
  <c r="BZ7" i="18"/>
  <c r="BR7" i="18"/>
  <c r="BJ7" i="18"/>
  <c r="DE7" i="18"/>
  <c r="CW7" i="18"/>
  <c r="CO7" i="18"/>
  <c r="CG7" i="18"/>
  <c r="BY7" i="18"/>
  <c r="BQ7" i="18"/>
  <c r="BI7" i="18"/>
  <c r="DD7" i="18"/>
  <c r="CV7" i="18"/>
  <c r="CN7" i="18"/>
  <c r="CF7" i="18"/>
  <c r="BX7" i="18"/>
  <c r="BP7" i="18"/>
  <c r="BH7" i="18"/>
  <c r="DC7" i="18"/>
  <c r="CU7" i="18"/>
  <c r="CM7" i="18"/>
  <c r="CE7" i="18"/>
  <c r="BW7" i="18"/>
  <c r="BO7" i="18"/>
  <c r="BG7" i="18"/>
  <c r="DB7" i="18"/>
  <c r="CT7" i="18"/>
  <c r="CL7" i="18"/>
  <c r="CD7" i="18"/>
  <c r="BV7" i="18"/>
  <c r="BN7" i="18"/>
  <c r="D29" i="8"/>
  <c r="D26" i="8"/>
  <c r="AW7" i="18" l="1"/>
  <c r="BA7" i="18"/>
  <c r="AZ7" i="18"/>
  <c r="AX7" i="18"/>
  <c r="AY7" i="18"/>
  <c r="BE8" i="18"/>
  <c r="K6" i="5"/>
  <c r="BE9" i="18"/>
  <c r="K5" i="5"/>
  <c r="E10" i="5"/>
  <c r="L5" i="5" l="1"/>
  <c r="L6" i="5"/>
  <c r="BF9" i="18"/>
  <c r="M6" i="5" s="1"/>
  <c r="BF8" i="18"/>
  <c r="AA10" i="5"/>
  <c r="AA33" i="3" s="1"/>
  <c r="X10" i="5"/>
  <c r="X33" i="3" s="1"/>
  <c r="Y10" i="5"/>
  <c r="Y33" i="3" s="1"/>
  <c r="Z10" i="5"/>
  <c r="Z33" i="3" s="1"/>
  <c r="AG10" i="5"/>
  <c r="AG33" i="3" s="1"/>
  <c r="AC10" i="5"/>
  <c r="AC33" i="3" s="1"/>
  <c r="AF10" i="5"/>
  <c r="AF33" i="3" s="1"/>
  <c r="D10" i="5"/>
  <c r="H10" i="5"/>
  <c r="BJ10" i="5" s="1"/>
  <c r="BJ33" i="3" s="1"/>
  <c r="F10" i="5"/>
  <c r="AJ10" i="5" s="1"/>
  <c r="AJ33" i="3" s="1"/>
  <c r="G10" i="5"/>
  <c r="AZ10" i="5" s="1"/>
  <c r="AZ33" i="3" s="1"/>
  <c r="AE10" i="5"/>
  <c r="AE33" i="3" s="1"/>
  <c r="W10" i="5"/>
  <c r="W33" i="3" s="1"/>
  <c r="AD10" i="5"/>
  <c r="AD33" i="3" s="1"/>
  <c r="V10" i="5"/>
  <c r="AB10" i="5"/>
  <c r="AB33" i="3" s="1"/>
  <c r="F16" i="18" l="1"/>
  <c r="V33" i="3"/>
  <c r="M5" i="5"/>
  <c r="BG8" i="18"/>
  <c r="BG9" i="18"/>
  <c r="N6" i="5" s="1"/>
  <c r="E9" i="5"/>
  <c r="AM10" i="18" s="1"/>
  <c r="G9" i="5"/>
  <c r="AV9" i="5" s="1"/>
  <c r="AV31" i="3" s="1"/>
  <c r="F9" i="5"/>
  <c r="AN9" i="5" s="1"/>
  <c r="AN31" i="3" s="1"/>
  <c r="D9" i="5"/>
  <c r="H9" i="5"/>
  <c r="BL9" i="5" s="1"/>
  <c r="BL31" i="3" s="1"/>
  <c r="BC10" i="5"/>
  <c r="BC33" i="3" s="1"/>
  <c r="AY10" i="5"/>
  <c r="AY33" i="3" s="1"/>
  <c r="AT10" i="5"/>
  <c r="AT33" i="3" s="1"/>
  <c r="BB10" i="5"/>
  <c r="BB33" i="3" s="1"/>
  <c r="BN10" i="5"/>
  <c r="BN33" i="3" s="1"/>
  <c r="BQ10" i="5"/>
  <c r="BQ33" i="3" s="1"/>
  <c r="BI10" i="5"/>
  <c r="BI33" i="3" s="1"/>
  <c r="BK10" i="5"/>
  <c r="BK33" i="3" s="1"/>
  <c r="BG10" i="5"/>
  <c r="BG33" i="3" s="1"/>
  <c r="AV10" i="5"/>
  <c r="AV33" i="3" s="1"/>
  <c r="BP10" i="5"/>
  <c r="BP33" i="3" s="1"/>
  <c r="BO10" i="5"/>
  <c r="BO33" i="3" s="1"/>
  <c r="BL10" i="5"/>
  <c r="BL33" i="3" s="1"/>
  <c r="BH10" i="5"/>
  <c r="BH33" i="3" s="1"/>
  <c r="BA10" i="5"/>
  <c r="BA33" i="3" s="1"/>
  <c r="J10" i="5"/>
  <c r="J33" i="3" s="1"/>
  <c r="P10" i="5"/>
  <c r="P33" i="3" s="1"/>
  <c r="Q10" i="5"/>
  <c r="Q33" i="3" s="1"/>
  <c r="S10" i="5"/>
  <c r="S33" i="3" s="1"/>
  <c r="AQ10" i="5"/>
  <c r="AQ33" i="3" s="1"/>
  <c r="AR10" i="5"/>
  <c r="AR33" i="3" s="1"/>
  <c r="O10" i="5"/>
  <c r="O33" i="3" s="1"/>
  <c r="BD10" i="5"/>
  <c r="BD33" i="3" s="1"/>
  <c r="T10" i="5"/>
  <c r="T33" i="3" s="1"/>
  <c r="N10" i="5"/>
  <c r="N33" i="3" s="1"/>
  <c r="K10" i="5"/>
  <c r="K33" i="3" s="1"/>
  <c r="AX10" i="5"/>
  <c r="AX33" i="3" s="1"/>
  <c r="BE10" i="5"/>
  <c r="BE33" i="3" s="1"/>
  <c r="AW10" i="5"/>
  <c r="AW33" i="3" s="1"/>
  <c r="U10" i="5"/>
  <c r="U33" i="3" s="1"/>
  <c r="AI10" i="5"/>
  <c r="AI33" i="3" s="1"/>
  <c r="AH10" i="5"/>
  <c r="AH33" i="3" s="1"/>
  <c r="AK10" i="5"/>
  <c r="AK33" i="3" s="1"/>
  <c r="AO10" i="5"/>
  <c r="AO33" i="3" s="1"/>
  <c r="AN10" i="5"/>
  <c r="AN33" i="3" s="1"/>
  <c r="AP10" i="5"/>
  <c r="AP33" i="3" s="1"/>
  <c r="AS10" i="5"/>
  <c r="AS33" i="3" s="1"/>
  <c r="AM10" i="5"/>
  <c r="AM33" i="3" s="1"/>
  <c r="R10" i="5"/>
  <c r="R33" i="3" s="1"/>
  <c r="L10" i="5"/>
  <c r="L33" i="3" s="1"/>
  <c r="M10" i="5"/>
  <c r="M33" i="3" s="1"/>
  <c r="AL10" i="5"/>
  <c r="AL33" i="3" s="1"/>
  <c r="AU10" i="5"/>
  <c r="AU33" i="3" s="1"/>
  <c r="BF10" i="5"/>
  <c r="BF33" i="3" s="1"/>
  <c r="BM10" i="5"/>
  <c r="BM33" i="3" s="1"/>
  <c r="N5" i="5" l="1"/>
  <c r="BH9" i="18"/>
  <c r="O6" i="5" s="1"/>
  <c r="BH8" i="18"/>
  <c r="X9" i="5"/>
  <c r="X31" i="3" s="1"/>
  <c r="BH9" i="5"/>
  <c r="BH31" i="3" s="1"/>
  <c r="BO9" i="5"/>
  <c r="BO31" i="3" s="1"/>
  <c r="BM9" i="5"/>
  <c r="BM31" i="3" s="1"/>
  <c r="BI9" i="5"/>
  <c r="BI31" i="3" s="1"/>
  <c r="BK9" i="5"/>
  <c r="BK31" i="3" s="1"/>
  <c r="BF9" i="5"/>
  <c r="BF31" i="3" s="1"/>
  <c r="BP9" i="5"/>
  <c r="BP31" i="3" s="1"/>
  <c r="BG9" i="5"/>
  <c r="BG31" i="3" s="1"/>
  <c r="BN9" i="5"/>
  <c r="BN31" i="3" s="1"/>
  <c r="BQ9" i="5"/>
  <c r="BQ31" i="3" s="1"/>
  <c r="BJ9" i="5"/>
  <c r="BJ31" i="3" s="1"/>
  <c r="BC9" i="5"/>
  <c r="BC31" i="3" s="1"/>
  <c r="AW9" i="5"/>
  <c r="AW31" i="3" s="1"/>
  <c r="AF9" i="5"/>
  <c r="AF31" i="3" s="1"/>
  <c r="V9" i="5"/>
  <c r="AY9" i="5"/>
  <c r="AY31" i="3" s="1"/>
  <c r="AA9" i="5"/>
  <c r="AA31" i="3" s="1"/>
  <c r="AU9" i="5"/>
  <c r="AU31" i="3" s="1"/>
  <c r="Z9" i="5"/>
  <c r="Z31" i="3" s="1"/>
  <c r="BE9" i="5"/>
  <c r="BE31" i="3" s="1"/>
  <c r="AE9" i="5"/>
  <c r="AE31" i="3" s="1"/>
  <c r="AG9" i="5"/>
  <c r="AG31" i="3" s="1"/>
  <c r="Y9" i="5"/>
  <c r="Y31" i="3" s="1"/>
  <c r="AD9" i="5"/>
  <c r="AD31" i="3" s="1"/>
  <c r="AT9" i="5"/>
  <c r="AT31" i="3" s="1"/>
  <c r="W9" i="5"/>
  <c r="W31" i="3" s="1"/>
  <c r="AX9" i="5"/>
  <c r="AX31" i="3" s="1"/>
  <c r="AB9" i="5"/>
  <c r="AB31" i="3" s="1"/>
  <c r="AC9" i="5"/>
  <c r="AC31" i="3" s="1"/>
  <c r="BB9" i="5"/>
  <c r="BB31" i="3" s="1"/>
  <c r="BA9" i="5"/>
  <c r="BA31" i="3" s="1"/>
  <c r="BD9" i="5"/>
  <c r="BD31" i="3" s="1"/>
  <c r="AR9" i="5"/>
  <c r="AR31" i="3" s="1"/>
  <c r="AH9" i="5"/>
  <c r="AH31" i="3" s="1"/>
  <c r="AS9" i="5"/>
  <c r="AS31" i="3" s="1"/>
  <c r="AK9" i="5"/>
  <c r="AK31" i="3" s="1"/>
  <c r="AZ9" i="5"/>
  <c r="AZ31" i="3" s="1"/>
  <c r="AO9" i="5"/>
  <c r="AO31" i="3" s="1"/>
  <c r="AI9" i="5"/>
  <c r="AI31" i="3" s="1"/>
  <c r="AL9" i="5"/>
  <c r="AL31" i="3" s="1"/>
  <c r="AJ9" i="5"/>
  <c r="AJ31" i="3" s="1"/>
  <c r="AQ9" i="5"/>
  <c r="AQ31" i="3" s="1"/>
  <c r="AP9" i="5"/>
  <c r="AP31" i="3" s="1"/>
  <c r="AM9" i="5"/>
  <c r="AM31" i="3" s="1"/>
  <c r="K9" i="5"/>
  <c r="K31" i="3" s="1"/>
  <c r="O9" i="5"/>
  <c r="O31" i="3" s="1"/>
  <c r="S9" i="5"/>
  <c r="S31" i="3" s="1"/>
  <c r="J9" i="5"/>
  <c r="J31" i="3" s="1"/>
  <c r="N9" i="5"/>
  <c r="N31" i="3" s="1"/>
  <c r="Q9" i="5"/>
  <c r="Q31" i="3" s="1"/>
  <c r="P9" i="5"/>
  <c r="P31" i="3" s="1"/>
  <c r="U9" i="5"/>
  <c r="U31" i="3" s="1"/>
  <c r="T9" i="5"/>
  <c r="T31" i="3" s="1"/>
  <c r="M9" i="5"/>
  <c r="M31" i="3" s="1"/>
  <c r="R9" i="5"/>
  <c r="R31" i="3" s="1"/>
  <c r="L9" i="5"/>
  <c r="L31" i="3" s="1"/>
  <c r="F15" i="18" l="1"/>
  <c r="V31" i="3"/>
  <c r="O5" i="5"/>
  <c r="BI8" i="18"/>
  <c r="BI9" i="18"/>
  <c r="P6" i="5" s="1"/>
  <c r="H32" i="4"/>
  <c r="G32" i="4"/>
  <c r="F32" i="4"/>
  <c r="E32" i="4"/>
  <c r="D32" i="4"/>
  <c r="H21" i="3"/>
  <c r="G21" i="3"/>
  <c r="F21" i="3"/>
  <c r="E21" i="3"/>
  <c r="D21" i="3"/>
  <c r="H44" i="4"/>
  <c r="G44" i="4"/>
  <c r="F44" i="4"/>
  <c r="E44" i="4"/>
  <c r="H43" i="4"/>
  <c r="G43" i="4"/>
  <c r="F43" i="4"/>
  <c r="E43" i="4"/>
  <c r="BQ37" i="4"/>
  <c r="BP37" i="4"/>
  <c r="BO37" i="4"/>
  <c r="BN35" i="4"/>
  <c r="BM37" i="4"/>
  <c r="BL37" i="4"/>
  <c r="BK37" i="4"/>
  <c r="BJ37" i="4"/>
  <c r="BI37" i="4"/>
  <c r="BH37" i="4"/>
  <c r="BG37" i="4"/>
  <c r="BF35" i="4"/>
  <c r="BE37" i="4"/>
  <c r="BD37" i="4"/>
  <c r="BC37" i="4"/>
  <c r="BB37" i="4"/>
  <c r="BA37" i="4"/>
  <c r="AY37" i="4"/>
  <c r="AX37" i="4"/>
  <c r="AW37" i="4"/>
  <c r="AU37" i="4"/>
  <c r="AT37" i="4"/>
  <c r="AS37" i="4"/>
  <c r="AQ37" i="4"/>
  <c r="AP35" i="4"/>
  <c r="AO37" i="4"/>
  <c r="AN37" i="4"/>
  <c r="AM37" i="4"/>
  <c r="AL37" i="4"/>
  <c r="AK37" i="4"/>
  <c r="AJ35" i="4"/>
  <c r="AI37" i="4"/>
  <c r="AH35" i="4"/>
  <c r="AG37" i="4"/>
  <c r="AF37" i="4"/>
  <c r="AE37" i="4"/>
  <c r="AD37" i="4"/>
  <c r="AC37" i="4"/>
  <c r="AB37" i="4"/>
  <c r="AA37" i="4"/>
  <c r="Z35" i="4"/>
  <c r="Y37" i="4"/>
  <c r="X37" i="4"/>
  <c r="W37" i="4"/>
  <c r="V37" i="4"/>
  <c r="U37" i="4"/>
  <c r="T37" i="4"/>
  <c r="S37" i="4"/>
  <c r="R35" i="4"/>
  <c r="Q37" i="4"/>
  <c r="P37" i="4"/>
  <c r="O37" i="4"/>
  <c r="N37" i="4"/>
  <c r="M37" i="4"/>
  <c r="L37" i="4"/>
  <c r="K37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AZ37" i="4"/>
  <c r="AV37" i="4"/>
  <c r="AR37" i="4"/>
  <c r="R37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G29" i="2"/>
  <c r="F29" i="2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J141" i="4" s="1"/>
  <c r="K141" i="4" s="1"/>
  <c r="L141" i="4" s="1"/>
  <c r="M141" i="4" s="1"/>
  <c r="N141" i="4" s="1"/>
  <c r="O141" i="4" s="1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J140" i="4" s="1"/>
  <c r="K140" i="4" s="1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J103" i="4"/>
  <c r="J139" i="4" s="1"/>
  <c r="K139" i="4" s="1"/>
  <c r="L139" i="4" s="1"/>
  <c r="M139" i="4" s="1"/>
  <c r="N139" i="4" s="1"/>
  <c r="O139" i="4" s="1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J138" i="4" s="1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J137" i="4" s="1"/>
  <c r="K137" i="4" s="1"/>
  <c r="L137" i="4" s="1"/>
  <c r="M137" i="4" s="1"/>
  <c r="N137" i="4" s="1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J136" i="4" s="1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J135" i="4" s="1"/>
  <c r="K135" i="4" s="1"/>
  <c r="L135" i="4" s="1"/>
  <c r="M135" i="4" s="1"/>
  <c r="N135" i="4" s="1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J134" i="4" s="1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J133" i="4" s="1"/>
  <c r="K133" i="4" s="1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J132" i="4" s="1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J131" i="4" s="1"/>
  <c r="K131" i="4" s="1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J130" i="4" s="1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J129" i="4" s="1"/>
  <c r="K129" i="4" s="1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J128" i="4" s="1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J127" i="4" s="1"/>
  <c r="K127" i="4" s="1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J126" i="4" s="1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J125" i="4" s="1"/>
  <c r="K125" i="4" s="1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J124" i="4" s="1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J123" i="4" s="1"/>
  <c r="K123" i="4" s="1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J122" i="4" s="1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J121" i="4" s="1"/>
  <c r="K121" i="4" s="1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J120" i="4" s="1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J119" i="4" s="1"/>
  <c r="K119" i="4" s="1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J118" i="4" s="1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J117" i="4" s="1"/>
  <c r="K117" i="4" s="1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N80" i="4"/>
  <c r="M80" i="4"/>
  <c r="L80" i="4"/>
  <c r="K80" i="4"/>
  <c r="J80" i="4"/>
  <c r="J116" i="4" s="1"/>
  <c r="K116" i="4" s="1"/>
  <c r="L116" i="4" s="1"/>
  <c r="M116" i="4" s="1"/>
  <c r="N116" i="4" s="1"/>
  <c r="O116" i="4" s="1"/>
  <c r="P116" i="4" s="1"/>
  <c r="Q116" i="4" s="1"/>
  <c r="R116" i="4" s="1"/>
  <c r="S116" i="4" s="1"/>
  <c r="T116" i="4" s="1"/>
  <c r="U116" i="4" s="1"/>
  <c r="V116" i="4" s="1"/>
  <c r="W116" i="4" s="1"/>
  <c r="X116" i="4" s="1"/>
  <c r="Y116" i="4" s="1"/>
  <c r="Z116" i="4" s="1"/>
  <c r="AA116" i="4" s="1"/>
  <c r="AB116" i="4" s="1"/>
  <c r="AC116" i="4" s="1"/>
  <c r="AD116" i="4" s="1"/>
  <c r="AE116" i="4" s="1"/>
  <c r="AF116" i="4" s="1"/>
  <c r="AG116" i="4" s="1"/>
  <c r="AH116" i="4" s="1"/>
  <c r="AI116" i="4" s="1"/>
  <c r="AJ116" i="4" s="1"/>
  <c r="AK116" i="4" s="1"/>
  <c r="AL116" i="4" s="1"/>
  <c r="AM116" i="4" s="1"/>
  <c r="AN116" i="4" s="1"/>
  <c r="AO116" i="4" s="1"/>
  <c r="AP116" i="4" s="1"/>
  <c r="AQ116" i="4" s="1"/>
  <c r="AR116" i="4" s="1"/>
  <c r="AS116" i="4" s="1"/>
  <c r="AT116" i="4" s="1"/>
  <c r="AU116" i="4" s="1"/>
  <c r="AV116" i="4" s="1"/>
  <c r="AW189" i="4" s="1"/>
  <c r="O80" i="4"/>
  <c r="D35" i="7"/>
  <c r="J4" i="3"/>
  <c r="K118" i="4" l="1"/>
  <c r="L118" i="4" s="1"/>
  <c r="M118" i="4" s="1"/>
  <c r="N118" i="4" s="1"/>
  <c r="O118" i="4" s="1"/>
  <c r="P118" i="4" s="1"/>
  <c r="Q118" i="4" s="1"/>
  <c r="R118" i="4" s="1"/>
  <c r="S118" i="4" s="1"/>
  <c r="T118" i="4" s="1"/>
  <c r="U118" i="4" s="1"/>
  <c r="V118" i="4" s="1"/>
  <c r="W118" i="4" s="1"/>
  <c r="X118" i="4" s="1"/>
  <c r="Y118" i="4" s="1"/>
  <c r="Z118" i="4" s="1"/>
  <c r="AA118" i="4" s="1"/>
  <c r="AB118" i="4" s="1"/>
  <c r="AC118" i="4" s="1"/>
  <c r="AD118" i="4" s="1"/>
  <c r="AE118" i="4" s="1"/>
  <c r="AF118" i="4" s="1"/>
  <c r="AG118" i="4" s="1"/>
  <c r="AH118" i="4" s="1"/>
  <c r="AI118" i="4" s="1"/>
  <c r="AJ118" i="4" s="1"/>
  <c r="AK118" i="4" s="1"/>
  <c r="AL118" i="4" s="1"/>
  <c r="AM118" i="4" s="1"/>
  <c r="AN118" i="4" s="1"/>
  <c r="AO118" i="4" s="1"/>
  <c r="AP118" i="4" s="1"/>
  <c r="AQ118" i="4" s="1"/>
  <c r="AR118" i="4" s="1"/>
  <c r="AS118" i="4" s="1"/>
  <c r="AT118" i="4" s="1"/>
  <c r="AU118" i="4" s="1"/>
  <c r="AV118" i="4" s="1"/>
  <c r="AW118" i="4" s="1"/>
  <c r="AX118" i="4" s="1"/>
  <c r="AY118" i="4" s="1"/>
  <c r="AZ118" i="4" s="1"/>
  <c r="BA118" i="4" s="1"/>
  <c r="BB118" i="4" s="1"/>
  <c r="BC118" i="4" s="1"/>
  <c r="BD118" i="4" s="1"/>
  <c r="BE118" i="4" s="1"/>
  <c r="BF118" i="4" s="1"/>
  <c r="BG118" i="4" s="1"/>
  <c r="BH118" i="4" s="1"/>
  <c r="BI118" i="4" s="1"/>
  <c r="BJ118" i="4" s="1"/>
  <c r="BK191" i="4" s="1"/>
  <c r="K120" i="4"/>
  <c r="L120" i="4" s="1"/>
  <c r="M120" i="4" s="1"/>
  <c r="N120" i="4" s="1"/>
  <c r="O120" i="4" s="1"/>
  <c r="P120" i="4" s="1"/>
  <c r="Q120" i="4" s="1"/>
  <c r="R120" i="4" s="1"/>
  <c r="S120" i="4" s="1"/>
  <c r="T120" i="4" s="1"/>
  <c r="U120" i="4" s="1"/>
  <c r="V120" i="4" s="1"/>
  <c r="W120" i="4" s="1"/>
  <c r="X120" i="4" s="1"/>
  <c r="Y120" i="4" s="1"/>
  <c r="Z120" i="4" s="1"/>
  <c r="AA120" i="4" s="1"/>
  <c r="AB120" i="4" s="1"/>
  <c r="AC120" i="4" s="1"/>
  <c r="AD120" i="4" s="1"/>
  <c r="AE120" i="4" s="1"/>
  <c r="AF120" i="4" s="1"/>
  <c r="AG120" i="4" s="1"/>
  <c r="AH120" i="4" s="1"/>
  <c r="AI120" i="4" s="1"/>
  <c r="AJ120" i="4" s="1"/>
  <c r="AK120" i="4" s="1"/>
  <c r="AL120" i="4" s="1"/>
  <c r="AM120" i="4" s="1"/>
  <c r="AN120" i="4" s="1"/>
  <c r="AO120" i="4" s="1"/>
  <c r="AP120" i="4" s="1"/>
  <c r="AQ120" i="4" s="1"/>
  <c r="AR120" i="4" s="1"/>
  <c r="AS120" i="4" s="1"/>
  <c r="AT120" i="4" s="1"/>
  <c r="AU120" i="4" s="1"/>
  <c r="AV120" i="4" s="1"/>
  <c r="AW120" i="4" s="1"/>
  <c r="AX120" i="4" s="1"/>
  <c r="AY120" i="4" s="1"/>
  <c r="AZ120" i="4" s="1"/>
  <c r="BA120" i="4" s="1"/>
  <c r="BB120" i="4" s="1"/>
  <c r="BC120" i="4" s="1"/>
  <c r="BD120" i="4" s="1"/>
  <c r="BE120" i="4" s="1"/>
  <c r="BF120" i="4" s="1"/>
  <c r="BG120" i="4" s="1"/>
  <c r="BH120" i="4" s="1"/>
  <c r="BI120" i="4" s="1"/>
  <c r="BJ120" i="4" s="1"/>
  <c r="BK120" i="4" s="1"/>
  <c r="BL120" i="4" s="1"/>
  <c r="BM120" i="4" s="1"/>
  <c r="BN120" i="4" s="1"/>
  <c r="BO120" i="4" s="1"/>
  <c r="BP120" i="4" s="1"/>
  <c r="BQ120" i="4" s="1"/>
  <c r="K122" i="4"/>
  <c r="L122" i="4" s="1"/>
  <c r="M122" i="4" s="1"/>
  <c r="N122" i="4" s="1"/>
  <c r="O122" i="4" s="1"/>
  <c r="P122" i="4" s="1"/>
  <c r="Q122" i="4" s="1"/>
  <c r="R122" i="4" s="1"/>
  <c r="S122" i="4" s="1"/>
  <c r="T122" i="4" s="1"/>
  <c r="U122" i="4" s="1"/>
  <c r="V122" i="4" s="1"/>
  <c r="W122" i="4" s="1"/>
  <c r="X122" i="4" s="1"/>
  <c r="Y122" i="4" s="1"/>
  <c r="Z122" i="4" s="1"/>
  <c r="AA122" i="4" s="1"/>
  <c r="AB122" i="4" s="1"/>
  <c r="AC122" i="4" s="1"/>
  <c r="AD122" i="4" s="1"/>
  <c r="AE122" i="4" s="1"/>
  <c r="AF122" i="4" s="1"/>
  <c r="AG122" i="4" s="1"/>
  <c r="AH122" i="4" s="1"/>
  <c r="AI122" i="4" s="1"/>
  <c r="AJ122" i="4" s="1"/>
  <c r="AK122" i="4" s="1"/>
  <c r="AL122" i="4" s="1"/>
  <c r="AM122" i="4" s="1"/>
  <c r="AN122" i="4" s="1"/>
  <c r="AO122" i="4" s="1"/>
  <c r="AP122" i="4" s="1"/>
  <c r="AQ122" i="4" s="1"/>
  <c r="AR122" i="4" s="1"/>
  <c r="AS122" i="4" s="1"/>
  <c r="AT122" i="4" s="1"/>
  <c r="AU122" i="4" s="1"/>
  <c r="AV122" i="4" s="1"/>
  <c r="AW122" i="4" s="1"/>
  <c r="AX122" i="4" s="1"/>
  <c r="AY122" i="4" s="1"/>
  <c r="AZ122" i="4" s="1"/>
  <c r="BA122" i="4" s="1"/>
  <c r="BB122" i="4" s="1"/>
  <c r="BC122" i="4" s="1"/>
  <c r="BD122" i="4" s="1"/>
  <c r="BE122" i="4" s="1"/>
  <c r="BF122" i="4" s="1"/>
  <c r="BG122" i="4" s="1"/>
  <c r="BH122" i="4" s="1"/>
  <c r="BI122" i="4" s="1"/>
  <c r="BJ122" i="4" s="1"/>
  <c r="BK122" i="4" s="1"/>
  <c r="BL122" i="4" s="1"/>
  <c r="BM122" i="4" s="1"/>
  <c r="BN122" i="4" s="1"/>
  <c r="BO122" i="4" s="1"/>
  <c r="BP122" i="4" s="1"/>
  <c r="BQ122" i="4" s="1"/>
  <c r="K124" i="4"/>
  <c r="L124" i="4" s="1"/>
  <c r="M124" i="4" s="1"/>
  <c r="N124" i="4" s="1"/>
  <c r="O124" i="4" s="1"/>
  <c r="P124" i="4" s="1"/>
  <c r="Q124" i="4" s="1"/>
  <c r="R124" i="4" s="1"/>
  <c r="S124" i="4" s="1"/>
  <c r="T124" i="4" s="1"/>
  <c r="U124" i="4" s="1"/>
  <c r="V124" i="4" s="1"/>
  <c r="W124" i="4" s="1"/>
  <c r="X124" i="4" s="1"/>
  <c r="Y124" i="4" s="1"/>
  <c r="Z124" i="4" s="1"/>
  <c r="AA124" i="4" s="1"/>
  <c r="AB124" i="4" s="1"/>
  <c r="AC124" i="4" s="1"/>
  <c r="AD124" i="4" s="1"/>
  <c r="AE124" i="4" s="1"/>
  <c r="AF124" i="4" s="1"/>
  <c r="AG124" i="4" s="1"/>
  <c r="AH124" i="4" s="1"/>
  <c r="AI124" i="4" s="1"/>
  <c r="AJ124" i="4" s="1"/>
  <c r="AK124" i="4" s="1"/>
  <c r="AL124" i="4" s="1"/>
  <c r="AM124" i="4" s="1"/>
  <c r="AN124" i="4" s="1"/>
  <c r="AO124" i="4" s="1"/>
  <c r="AP124" i="4" s="1"/>
  <c r="AQ124" i="4" s="1"/>
  <c r="AR124" i="4" s="1"/>
  <c r="AS124" i="4" s="1"/>
  <c r="AT124" i="4" s="1"/>
  <c r="AU124" i="4" s="1"/>
  <c r="AV124" i="4" s="1"/>
  <c r="AW124" i="4" s="1"/>
  <c r="AX124" i="4" s="1"/>
  <c r="AY124" i="4" s="1"/>
  <c r="AZ124" i="4" s="1"/>
  <c r="BA124" i="4" s="1"/>
  <c r="BB124" i="4" s="1"/>
  <c r="BC124" i="4" s="1"/>
  <c r="BD124" i="4" s="1"/>
  <c r="BE124" i="4" s="1"/>
  <c r="BF124" i="4" s="1"/>
  <c r="BG124" i="4" s="1"/>
  <c r="BH124" i="4" s="1"/>
  <c r="BI124" i="4" s="1"/>
  <c r="BJ124" i="4" s="1"/>
  <c r="BK124" i="4" s="1"/>
  <c r="BL124" i="4" s="1"/>
  <c r="BM124" i="4" s="1"/>
  <c r="BN124" i="4" s="1"/>
  <c r="BO124" i="4" s="1"/>
  <c r="BP124" i="4" s="1"/>
  <c r="BQ124" i="4" s="1"/>
  <c r="K126" i="4"/>
  <c r="L126" i="4" s="1"/>
  <c r="M126" i="4" s="1"/>
  <c r="N126" i="4" s="1"/>
  <c r="O126" i="4" s="1"/>
  <c r="P126" i="4" s="1"/>
  <c r="Q126" i="4" s="1"/>
  <c r="R126" i="4" s="1"/>
  <c r="S126" i="4" s="1"/>
  <c r="T126" i="4" s="1"/>
  <c r="U126" i="4" s="1"/>
  <c r="V126" i="4" s="1"/>
  <c r="W126" i="4" s="1"/>
  <c r="X126" i="4" s="1"/>
  <c r="Y126" i="4" s="1"/>
  <c r="Z126" i="4" s="1"/>
  <c r="AA126" i="4" s="1"/>
  <c r="AB126" i="4" s="1"/>
  <c r="AC126" i="4" s="1"/>
  <c r="AD126" i="4" s="1"/>
  <c r="AE126" i="4" s="1"/>
  <c r="AF126" i="4" s="1"/>
  <c r="AG126" i="4" s="1"/>
  <c r="AH126" i="4" s="1"/>
  <c r="AI126" i="4" s="1"/>
  <c r="AJ126" i="4" s="1"/>
  <c r="AK126" i="4" s="1"/>
  <c r="AL126" i="4" s="1"/>
  <c r="AM126" i="4" s="1"/>
  <c r="AN126" i="4" s="1"/>
  <c r="AO126" i="4" s="1"/>
  <c r="AP126" i="4" s="1"/>
  <c r="AQ126" i="4" s="1"/>
  <c r="AR126" i="4" s="1"/>
  <c r="AS126" i="4" s="1"/>
  <c r="AT126" i="4" s="1"/>
  <c r="AU126" i="4" s="1"/>
  <c r="AV126" i="4" s="1"/>
  <c r="AW126" i="4" s="1"/>
  <c r="AX126" i="4" s="1"/>
  <c r="AY126" i="4" s="1"/>
  <c r="AZ126" i="4" s="1"/>
  <c r="BA126" i="4" s="1"/>
  <c r="BB126" i="4" s="1"/>
  <c r="BC126" i="4" s="1"/>
  <c r="BD126" i="4" s="1"/>
  <c r="BE126" i="4" s="1"/>
  <c r="BF126" i="4" s="1"/>
  <c r="BG126" i="4" s="1"/>
  <c r="BH126" i="4" s="1"/>
  <c r="BI126" i="4" s="1"/>
  <c r="BJ126" i="4" s="1"/>
  <c r="BK126" i="4" s="1"/>
  <c r="BL126" i="4" s="1"/>
  <c r="BM126" i="4" s="1"/>
  <c r="BN126" i="4" s="1"/>
  <c r="BO126" i="4" s="1"/>
  <c r="BP126" i="4" s="1"/>
  <c r="BQ126" i="4" s="1"/>
  <c r="K128" i="4"/>
  <c r="L128" i="4" s="1"/>
  <c r="M128" i="4" s="1"/>
  <c r="N128" i="4" s="1"/>
  <c r="O128" i="4" s="1"/>
  <c r="P128" i="4" s="1"/>
  <c r="Q128" i="4" s="1"/>
  <c r="R128" i="4" s="1"/>
  <c r="S128" i="4" s="1"/>
  <c r="T128" i="4" s="1"/>
  <c r="U128" i="4" s="1"/>
  <c r="V128" i="4" s="1"/>
  <c r="W128" i="4" s="1"/>
  <c r="X128" i="4" s="1"/>
  <c r="Y128" i="4" s="1"/>
  <c r="Z128" i="4" s="1"/>
  <c r="AA128" i="4" s="1"/>
  <c r="AB128" i="4" s="1"/>
  <c r="AC128" i="4" s="1"/>
  <c r="AD128" i="4" s="1"/>
  <c r="AE128" i="4" s="1"/>
  <c r="AF128" i="4" s="1"/>
  <c r="AG128" i="4" s="1"/>
  <c r="AH128" i="4" s="1"/>
  <c r="AI128" i="4" s="1"/>
  <c r="AJ128" i="4" s="1"/>
  <c r="AK128" i="4" s="1"/>
  <c r="AL128" i="4" s="1"/>
  <c r="AM128" i="4" s="1"/>
  <c r="AN128" i="4" s="1"/>
  <c r="AO128" i="4" s="1"/>
  <c r="AP128" i="4" s="1"/>
  <c r="AQ128" i="4" s="1"/>
  <c r="AR128" i="4" s="1"/>
  <c r="AS128" i="4" s="1"/>
  <c r="AT128" i="4" s="1"/>
  <c r="AU128" i="4" s="1"/>
  <c r="AV128" i="4" s="1"/>
  <c r="AW128" i="4" s="1"/>
  <c r="AX128" i="4" s="1"/>
  <c r="AY128" i="4" s="1"/>
  <c r="AZ128" i="4" s="1"/>
  <c r="BA128" i="4" s="1"/>
  <c r="BB128" i="4" s="1"/>
  <c r="BC128" i="4" s="1"/>
  <c r="BD128" i="4" s="1"/>
  <c r="BE128" i="4" s="1"/>
  <c r="BF128" i="4" s="1"/>
  <c r="BG128" i="4" s="1"/>
  <c r="BH128" i="4" s="1"/>
  <c r="BI128" i="4" s="1"/>
  <c r="BJ128" i="4" s="1"/>
  <c r="BK128" i="4" s="1"/>
  <c r="BL128" i="4" s="1"/>
  <c r="BM128" i="4" s="1"/>
  <c r="BN128" i="4" s="1"/>
  <c r="BO128" i="4" s="1"/>
  <c r="BP128" i="4" s="1"/>
  <c r="BQ128" i="4" s="1"/>
  <c r="K130" i="4"/>
  <c r="L130" i="4" s="1"/>
  <c r="M130" i="4" s="1"/>
  <c r="N130" i="4" s="1"/>
  <c r="O130" i="4" s="1"/>
  <c r="P130" i="4" s="1"/>
  <c r="Q130" i="4" s="1"/>
  <c r="R130" i="4" s="1"/>
  <c r="S130" i="4" s="1"/>
  <c r="T130" i="4" s="1"/>
  <c r="U130" i="4" s="1"/>
  <c r="V130" i="4" s="1"/>
  <c r="W130" i="4" s="1"/>
  <c r="X130" i="4" s="1"/>
  <c r="Y130" i="4" s="1"/>
  <c r="Z130" i="4" s="1"/>
  <c r="AA130" i="4" s="1"/>
  <c r="AB130" i="4" s="1"/>
  <c r="AC130" i="4" s="1"/>
  <c r="AD130" i="4" s="1"/>
  <c r="AE130" i="4" s="1"/>
  <c r="AF130" i="4" s="1"/>
  <c r="AG130" i="4" s="1"/>
  <c r="AH130" i="4" s="1"/>
  <c r="AI130" i="4" s="1"/>
  <c r="AJ130" i="4" s="1"/>
  <c r="AK130" i="4" s="1"/>
  <c r="AL130" i="4" s="1"/>
  <c r="AM130" i="4" s="1"/>
  <c r="AN130" i="4" s="1"/>
  <c r="AO130" i="4" s="1"/>
  <c r="AP130" i="4" s="1"/>
  <c r="AQ130" i="4" s="1"/>
  <c r="AR130" i="4" s="1"/>
  <c r="AS130" i="4" s="1"/>
  <c r="AT130" i="4" s="1"/>
  <c r="AU130" i="4" s="1"/>
  <c r="AV130" i="4" s="1"/>
  <c r="AW130" i="4" s="1"/>
  <c r="AX130" i="4" s="1"/>
  <c r="AY130" i="4" s="1"/>
  <c r="AZ130" i="4" s="1"/>
  <c r="BA130" i="4" s="1"/>
  <c r="BB130" i="4" s="1"/>
  <c r="BC130" i="4" s="1"/>
  <c r="BD130" i="4" s="1"/>
  <c r="BE130" i="4" s="1"/>
  <c r="BF130" i="4" s="1"/>
  <c r="BG130" i="4" s="1"/>
  <c r="BH130" i="4" s="1"/>
  <c r="BI130" i="4" s="1"/>
  <c r="BJ130" i="4" s="1"/>
  <c r="BK130" i="4" s="1"/>
  <c r="BL130" i="4" s="1"/>
  <c r="BM130" i="4" s="1"/>
  <c r="BN130" i="4" s="1"/>
  <c r="BO130" i="4" s="1"/>
  <c r="BP130" i="4" s="1"/>
  <c r="BQ130" i="4" s="1"/>
  <c r="K132" i="4"/>
  <c r="L132" i="4" s="1"/>
  <c r="M132" i="4" s="1"/>
  <c r="N132" i="4" s="1"/>
  <c r="O132" i="4" s="1"/>
  <c r="P132" i="4" s="1"/>
  <c r="Q132" i="4" s="1"/>
  <c r="R132" i="4" s="1"/>
  <c r="S132" i="4" s="1"/>
  <c r="T132" i="4" s="1"/>
  <c r="U132" i="4" s="1"/>
  <c r="V132" i="4" s="1"/>
  <c r="W132" i="4" s="1"/>
  <c r="X132" i="4" s="1"/>
  <c r="Y132" i="4" s="1"/>
  <c r="Z132" i="4" s="1"/>
  <c r="AA132" i="4" s="1"/>
  <c r="AB132" i="4" s="1"/>
  <c r="AC132" i="4" s="1"/>
  <c r="AD132" i="4" s="1"/>
  <c r="AE132" i="4" s="1"/>
  <c r="AF132" i="4" s="1"/>
  <c r="AG132" i="4" s="1"/>
  <c r="AH132" i="4" s="1"/>
  <c r="AI132" i="4" s="1"/>
  <c r="AJ132" i="4" s="1"/>
  <c r="AK132" i="4" s="1"/>
  <c r="AL132" i="4" s="1"/>
  <c r="AM132" i="4" s="1"/>
  <c r="AN132" i="4" s="1"/>
  <c r="AO132" i="4" s="1"/>
  <c r="AP132" i="4" s="1"/>
  <c r="AQ132" i="4" s="1"/>
  <c r="AR132" i="4" s="1"/>
  <c r="AS132" i="4" s="1"/>
  <c r="AT132" i="4" s="1"/>
  <c r="AU132" i="4" s="1"/>
  <c r="AV132" i="4" s="1"/>
  <c r="AW132" i="4" s="1"/>
  <c r="AX132" i="4" s="1"/>
  <c r="AY132" i="4" s="1"/>
  <c r="AZ132" i="4" s="1"/>
  <c r="BA132" i="4" s="1"/>
  <c r="BB132" i="4" s="1"/>
  <c r="BC132" i="4" s="1"/>
  <c r="BD132" i="4" s="1"/>
  <c r="BE132" i="4" s="1"/>
  <c r="BF132" i="4" s="1"/>
  <c r="BG132" i="4" s="1"/>
  <c r="BH132" i="4" s="1"/>
  <c r="BI132" i="4" s="1"/>
  <c r="BJ132" i="4" s="1"/>
  <c r="BK132" i="4" s="1"/>
  <c r="BL132" i="4" s="1"/>
  <c r="BM132" i="4" s="1"/>
  <c r="BN132" i="4" s="1"/>
  <c r="BO132" i="4" s="1"/>
  <c r="BP132" i="4" s="1"/>
  <c r="BQ132" i="4" s="1"/>
  <c r="K134" i="4"/>
  <c r="L134" i="4" s="1"/>
  <c r="M134" i="4" s="1"/>
  <c r="N134" i="4" s="1"/>
  <c r="O134" i="4" s="1"/>
  <c r="P134" i="4" s="1"/>
  <c r="Q134" i="4" s="1"/>
  <c r="R134" i="4" s="1"/>
  <c r="S134" i="4" s="1"/>
  <c r="T134" i="4" s="1"/>
  <c r="U134" i="4" s="1"/>
  <c r="V134" i="4" s="1"/>
  <c r="W134" i="4" s="1"/>
  <c r="X134" i="4" s="1"/>
  <c r="Y134" i="4" s="1"/>
  <c r="Z134" i="4" s="1"/>
  <c r="AA134" i="4" s="1"/>
  <c r="AB134" i="4" s="1"/>
  <c r="AC134" i="4" s="1"/>
  <c r="AD134" i="4" s="1"/>
  <c r="AE134" i="4" s="1"/>
  <c r="AF134" i="4" s="1"/>
  <c r="AG134" i="4" s="1"/>
  <c r="AH134" i="4" s="1"/>
  <c r="AI134" i="4" s="1"/>
  <c r="AJ134" i="4" s="1"/>
  <c r="AK134" i="4" s="1"/>
  <c r="AL134" i="4" s="1"/>
  <c r="AM134" i="4" s="1"/>
  <c r="AN134" i="4" s="1"/>
  <c r="AO134" i="4" s="1"/>
  <c r="AP134" i="4" s="1"/>
  <c r="AQ134" i="4" s="1"/>
  <c r="AR134" i="4" s="1"/>
  <c r="AS134" i="4" s="1"/>
  <c r="AT134" i="4" s="1"/>
  <c r="AU134" i="4" s="1"/>
  <c r="AV134" i="4" s="1"/>
  <c r="AW134" i="4" s="1"/>
  <c r="AX134" i="4" s="1"/>
  <c r="AY134" i="4" s="1"/>
  <c r="AZ134" i="4" s="1"/>
  <c r="BA134" i="4" s="1"/>
  <c r="BB134" i="4" s="1"/>
  <c r="BC134" i="4" s="1"/>
  <c r="BD134" i="4" s="1"/>
  <c r="BE134" i="4" s="1"/>
  <c r="BF134" i="4" s="1"/>
  <c r="BG134" i="4" s="1"/>
  <c r="BH134" i="4" s="1"/>
  <c r="BI134" i="4" s="1"/>
  <c r="BJ134" i="4" s="1"/>
  <c r="BK134" i="4" s="1"/>
  <c r="BL134" i="4" s="1"/>
  <c r="BM134" i="4" s="1"/>
  <c r="BN134" i="4" s="1"/>
  <c r="BO134" i="4" s="1"/>
  <c r="BP134" i="4" s="1"/>
  <c r="BQ134" i="4" s="1"/>
  <c r="K136" i="4"/>
  <c r="L136" i="4" s="1"/>
  <c r="M136" i="4" s="1"/>
  <c r="N136" i="4" s="1"/>
  <c r="O136" i="4" s="1"/>
  <c r="P136" i="4" s="1"/>
  <c r="Q136" i="4" s="1"/>
  <c r="R136" i="4" s="1"/>
  <c r="S136" i="4" s="1"/>
  <c r="T136" i="4" s="1"/>
  <c r="U136" i="4" s="1"/>
  <c r="V136" i="4" s="1"/>
  <c r="W136" i="4" s="1"/>
  <c r="X136" i="4" s="1"/>
  <c r="Y136" i="4" s="1"/>
  <c r="Z136" i="4" s="1"/>
  <c r="AA136" i="4" s="1"/>
  <c r="AB136" i="4" s="1"/>
  <c r="AC136" i="4" s="1"/>
  <c r="AD136" i="4" s="1"/>
  <c r="AE136" i="4" s="1"/>
  <c r="AF136" i="4" s="1"/>
  <c r="AG136" i="4" s="1"/>
  <c r="AH136" i="4" s="1"/>
  <c r="AI136" i="4" s="1"/>
  <c r="AJ136" i="4" s="1"/>
  <c r="AK136" i="4" s="1"/>
  <c r="AL136" i="4" s="1"/>
  <c r="AM136" i="4" s="1"/>
  <c r="AN136" i="4" s="1"/>
  <c r="AO136" i="4" s="1"/>
  <c r="AP136" i="4" s="1"/>
  <c r="AQ136" i="4" s="1"/>
  <c r="AR136" i="4" s="1"/>
  <c r="AS136" i="4" s="1"/>
  <c r="AT136" i="4" s="1"/>
  <c r="AU136" i="4" s="1"/>
  <c r="AV136" i="4" s="1"/>
  <c r="AW136" i="4" s="1"/>
  <c r="AX136" i="4" s="1"/>
  <c r="AY136" i="4" s="1"/>
  <c r="AZ136" i="4" s="1"/>
  <c r="BA136" i="4" s="1"/>
  <c r="BB136" i="4" s="1"/>
  <c r="BC136" i="4" s="1"/>
  <c r="BD136" i="4" s="1"/>
  <c r="BE136" i="4" s="1"/>
  <c r="BF136" i="4" s="1"/>
  <c r="BG136" i="4" s="1"/>
  <c r="BH136" i="4" s="1"/>
  <c r="BI136" i="4" s="1"/>
  <c r="BJ136" i="4" s="1"/>
  <c r="BK136" i="4" s="1"/>
  <c r="BL136" i="4" s="1"/>
  <c r="BM136" i="4" s="1"/>
  <c r="BN136" i="4" s="1"/>
  <c r="BO136" i="4" s="1"/>
  <c r="BP136" i="4" s="1"/>
  <c r="BQ136" i="4" s="1"/>
  <c r="K138" i="4"/>
  <c r="L138" i="4" s="1"/>
  <c r="M138" i="4" s="1"/>
  <c r="N138" i="4" s="1"/>
  <c r="O138" i="4" s="1"/>
  <c r="P138" i="4" s="1"/>
  <c r="Q138" i="4" s="1"/>
  <c r="R138" i="4" s="1"/>
  <c r="S138" i="4" s="1"/>
  <c r="T138" i="4" s="1"/>
  <c r="U138" i="4" s="1"/>
  <c r="V138" i="4" s="1"/>
  <c r="W138" i="4" s="1"/>
  <c r="X138" i="4" s="1"/>
  <c r="Y138" i="4" s="1"/>
  <c r="Z138" i="4" s="1"/>
  <c r="AA138" i="4" s="1"/>
  <c r="AB138" i="4" s="1"/>
  <c r="AC138" i="4" s="1"/>
  <c r="AD138" i="4" s="1"/>
  <c r="AE138" i="4" s="1"/>
  <c r="AF138" i="4" s="1"/>
  <c r="AG138" i="4" s="1"/>
  <c r="AH138" i="4" s="1"/>
  <c r="AI138" i="4" s="1"/>
  <c r="AJ138" i="4" s="1"/>
  <c r="AK138" i="4" s="1"/>
  <c r="AL138" i="4" s="1"/>
  <c r="AM138" i="4" s="1"/>
  <c r="AN138" i="4" s="1"/>
  <c r="AO138" i="4" s="1"/>
  <c r="AP138" i="4" s="1"/>
  <c r="AQ138" i="4" s="1"/>
  <c r="AR138" i="4" s="1"/>
  <c r="AS138" i="4" s="1"/>
  <c r="AT138" i="4" s="1"/>
  <c r="AU138" i="4" s="1"/>
  <c r="AV138" i="4" s="1"/>
  <c r="AW138" i="4" s="1"/>
  <c r="AX138" i="4" s="1"/>
  <c r="AY138" i="4" s="1"/>
  <c r="AZ138" i="4" s="1"/>
  <c r="BA138" i="4" s="1"/>
  <c r="BB138" i="4" s="1"/>
  <c r="BC138" i="4" s="1"/>
  <c r="BD138" i="4" s="1"/>
  <c r="BE138" i="4" s="1"/>
  <c r="BF138" i="4" s="1"/>
  <c r="BG138" i="4" s="1"/>
  <c r="BH138" i="4" s="1"/>
  <c r="BI138" i="4" s="1"/>
  <c r="BJ138" i="4" s="1"/>
  <c r="BK138" i="4" s="1"/>
  <c r="BL138" i="4" s="1"/>
  <c r="BM138" i="4" s="1"/>
  <c r="BN138" i="4" s="1"/>
  <c r="BO138" i="4" s="1"/>
  <c r="BP138" i="4" s="1"/>
  <c r="BQ138" i="4" s="1"/>
  <c r="P141" i="4"/>
  <c r="Q141" i="4" s="1"/>
  <c r="R141" i="4" s="1"/>
  <c r="S141" i="4" s="1"/>
  <c r="T141" i="4" s="1"/>
  <c r="U141" i="4" s="1"/>
  <c r="V141" i="4" s="1"/>
  <c r="W141" i="4" s="1"/>
  <c r="X141" i="4" s="1"/>
  <c r="Y141" i="4" s="1"/>
  <c r="Z141" i="4" s="1"/>
  <c r="AA141" i="4" s="1"/>
  <c r="AB141" i="4" s="1"/>
  <c r="AC141" i="4" s="1"/>
  <c r="AD141" i="4" s="1"/>
  <c r="AE141" i="4" s="1"/>
  <c r="AF141" i="4" s="1"/>
  <c r="AG141" i="4" s="1"/>
  <c r="AH141" i="4" s="1"/>
  <c r="AI141" i="4" s="1"/>
  <c r="AJ141" i="4" s="1"/>
  <c r="AK141" i="4" s="1"/>
  <c r="AL141" i="4" s="1"/>
  <c r="AM141" i="4" s="1"/>
  <c r="AN141" i="4" s="1"/>
  <c r="AO141" i="4" s="1"/>
  <c r="AP141" i="4" s="1"/>
  <c r="AQ141" i="4" s="1"/>
  <c r="AR141" i="4" s="1"/>
  <c r="AS141" i="4" s="1"/>
  <c r="AT141" i="4" s="1"/>
  <c r="AU141" i="4" s="1"/>
  <c r="AV141" i="4" s="1"/>
  <c r="AW141" i="4" s="1"/>
  <c r="AX141" i="4" s="1"/>
  <c r="AY141" i="4" s="1"/>
  <c r="AZ141" i="4" s="1"/>
  <c r="BA141" i="4" s="1"/>
  <c r="BB141" i="4" s="1"/>
  <c r="BC141" i="4" s="1"/>
  <c r="BD141" i="4" s="1"/>
  <c r="BE141" i="4" s="1"/>
  <c r="BF141" i="4" s="1"/>
  <c r="BG141" i="4" s="1"/>
  <c r="BH141" i="4" s="1"/>
  <c r="BI141" i="4" s="1"/>
  <c r="BJ141" i="4" s="1"/>
  <c r="BK141" i="4" s="1"/>
  <c r="BL141" i="4" s="1"/>
  <c r="BM141" i="4" s="1"/>
  <c r="BN141" i="4" s="1"/>
  <c r="BO141" i="4" s="1"/>
  <c r="BP141" i="4" s="1"/>
  <c r="BQ141" i="4" s="1"/>
  <c r="L117" i="4"/>
  <c r="M117" i="4" s="1"/>
  <c r="N117" i="4" s="1"/>
  <c r="O117" i="4" s="1"/>
  <c r="P117" i="4" s="1"/>
  <c r="Q117" i="4" s="1"/>
  <c r="R117" i="4" s="1"/>
  <c r="S117" i="4" s="1"/>
  <c r="T117" i="4" s="1"/>
  <c r="U117" i="4" s="1"/>
  <c r="V117" i="4" s="1"/>
  <c r="W117" i="4" s="1"/>
  <c r="X117" i="4" s="1"/>
  <c r="Y117" i="4" s="1"/>
  <c r="Z117" i="4" s="1"/>
  <c r="AA117" i="4" s="1"/>
  <c r="AB117" i="4" s="1"/>
  <c r="AC117" i="4" s="1"/>
  <c r="AD117" i="4" s="1"/>
  <c r="AE117" i="4" s="1"/>
  <c r="AF117" i="4" s="1"/>
  <c r="AG117" i="4" s="1"/>
  <c r="AH117" i="4" s="1"/>
  <c r="AI117" i="4" s="1"/>
  <c r="AJ117" i="4" s="1"/>
  <c r="AK117" i="4" s="1"/>
  <c r="AL117" i="4" s="1"/>
  <c r="AM117" i="4" s="1"/>
  <c r="AN117" i="4" s="1"/>
  <c r="AO190" i="4" s="1"/>
  <c r="L119" i="4"/>
  <c r="M119" i="4" s="1"/>
  <c r="N119" i="4" s="1"/>
  <c r="O119" i="4" s="1"/>
  <c r="P119" i="4" s="1"/>
  <c r="Q119" i="4" s="1"/>
  <c r="R119" i="4" s="1"/>
  <c r="S119" i="4" s="1"/>
  <c r="T119" i="4" s="1"/>
  <c r="U119" i="4" s="1"/>
  <c r="V119" i="4" s="1"/>
  <c r="W119" i="4" s="1"/>
  <c r="X119" i="4" s="1"/>
  <c r="Y119" i="4" s="1"/>
  <c r="Z119" i="4" s="1"/>
  <c r="AA119" i="4" s="1"/>
  <c r="AB119" i="4" s="1"/>
  <c r="AC119" i="4" s="1"/>
  <c r="AD119" i="4" s="1"/>
  <c r="AE119" i="4" s="1"/>
  <c r="AF119" i="4" s="1"/>
  <c r="AG119" i="4" s="1"/>
  <c r="AH119" i="4" s="1"/>
  <c r="AI119" i="4" s="1"/>
  <c r="AJ119" i="4" s="1"/>
  <c r="AK119" i="4" s="1"/>
  <c r="AL119" i="4" s="1"/>
  <c r="AM119" i="4" s="1"/>
  <c r="AN119" i="4" s="1"/>
  <c r="AO119" i="4" s="1"/>
  <c r="AP119" i="4" s="1"/>
  <c r="AQ119" i="4" s="1"/>
  <c r="AR119" i="4" s="1"/>
  <c r="AS119" i="4" s="1"/>
  <c r="AT119" i="4" s="1"/>
  <c r="AU119" i="4" s="1"/>
  <c r="AV119" i="4" s="1"/>
  <c r="AW119" i="4" s="1"/>
  <c r="AX119" i="4" s="1"/>
  <c r="AY119" i="4" s="1"/>
  <c r="AZ119" i="4" s="1"/>
  <c r="BA119" i="4" s="1"/>
  <c r="BB119" i="4" s="1"/>
  <c r="BC119" i="4" s="1"/>
  <c r="BD119" i="4" s="1"/>
  <c r="BE119" i="4" s="1"/>
  <c r="BF119" i="4" s="1"/>
  <c r="BG119" i="4" s="1"/>
  <c r="BH119" i="4" s="1"/>
  <c r="BI119" i="4" s="1"/>
  <c r="BJ119" i="4" s="1"/>
  <c r="BK119" i="4" s="1"/>
  <c r="BL119" i="4" s="1"/>
  <c r="BM119" i="4" s="1"/>
  <c r="BN119" i="4" s="1"/>
  <c r="BO119" i="4" s="1"/>
  <c r="BP119" i="4" s="1"/>
  <c r="BQ119" i="4" s="1"/>
  <c r="L121" i="4"/>
  <c r="M121" i="4" s="1"/>
  <c r="N121" i="4" s="1"/>
  <c r="O121" i="4" s="1"/>
  <c r="P121" i="4" s="1"/>
  <c r="Q121" i="4" s="1"/>
  <c r="R121" i="4" s="1"/>
  <c r="S121" i="4" s="1"/>
  <c r="T121" i="4" s="1"/>
  <c r="U121" i="4" s="1"/>
  <c r="V121" i="4" s="1"/>
  <c r="W121" i="4" s="1"/>
  <c r="X121" i="4" s="1"/>
  <c r="Y121" i="4" s="1"/>
  <c r="Z121" i="4" s="1"/>
  <c r="AA121" i="4" s="1"/>
  <c r="AB121" i="4" s="1"/>
  <c r="AC121" i="4" s="1"/>
  <c r="AD121" i="4" s="1"/>
  <c r="AE121" i="4" s="1"/>
  <c r="AF121" i="4" s="1"/>
  <c r="AG121" i="4" s="1"/>
  <c r="AH121" i="4" s="1"/>
  <c r="AI121" i="4" s="1"/>
  <c r="AJ121" i="4" s="1"/>
  <c r="AK121" i="4" s="1"/>
  <c r="AL121" i="4" s="1"/>
  <c r="AM121" i="4" s="1"/>
  <c r="AN121" i="4" s="1"/>
  <c r="AO121" i="4" s="1"/>
  <c r="AP121" i="4" s="1"/>
  <c r="AQ121" i="4" s="1"/>
  <c r="AR121" i="4" s="1"/>
  <c r="AS121" i="4" s="1"/>
  <c r="AT121" i="4" s="1"/>
  <c r="AU121" i="4" s="1"/>
  <c r="AV121" i="4" s="1"/>
  <c r="AW121" i="4" s="1"/>
  <c r="AX121" i="4" s="1"/>
  <c r="AY121" i="4" s="1"/>
  <c r="AZ121" i="4" s="1"/>
  <c r="BA121" i="4" s="1"/>
  <c r="BB121" i="4" s="1"/>
  <c r="BC121" i="4" s="1"/>
  <c r="BD121" i="4" s="1"/>
  <c r="BE121" i="4" s="1"/>
  <c r="BF121" i="4" s="1"/>
  <c r="BG121" i="4" s="1"/>
  <c r="BH121" i="4" s="1"/>
  <c r="BI121" i="4" s="1"/>
  <c r="BJ121" i="4" s="1"/>
  <c r="BK121" i="4" s="1"/>
  <c r="BL121" i="4" s="1"/>
  <c r="BM121" i="4" s="1"/>
  <c r="BN121" i="4" s="1"/>
  <c r="BO121" i="4" s="1"/>
  <c r="BP121" i="4" s="1"/>
  <c r="BQ121" i="4" s="1"/>
  <c r="L123" i="4"/>
  <c r="M123" i="4" s="1"/>
  <c r="N123" i="4" s="1"/>
  <c r="O123" i="4" s="1"/>
  <c r="P123" i="4" s="1"/>
  <c r="Q123" i="4" s="1"/>
  <c r="R123" i="4" s="1"/>
  <c r="S123" i="4" s="1"/>
  <c r="T123" i="4" s="1"/>
  <c r="U123" i="4" s="1"/>
  <c r="V123" i="4" s="1"/>
  <c r="W123" i="4" s="1"/>
  <c r="X123" i="4" s="1"/>
  <c r="Y123" i="4" s="1"/>
  <c r="Z123" i="4" s="1"/>
  <c r="AA123" i="4" s="1"/>
  <c r="AB123" i="4" s="1"/>
  <c r="AC123" i="4" s="1"/>
  <c r="AD123" i="4" s="1"/>
  <c r="AE123" i="4" s="1"/>
  <c r="AF123" i="4" s="1"/>
  <c r="AG123" i="4" s="1"/>
  <c r="AH123" i="4" s="1"/>
  <c r="AI123" i="4" s="1"/>
  <c r="AJ123" i="4" s="1"/>
  <c r="AK123" i="4" s="1"/>
  <c r="AL123" i="4" s="1"/>
  <c r="AM123" i="4" s="1"/>
  <c r="AN123" i="4" s="1"/>
  <c r="AO123" i="4" s="1"/>
  <c r="AP123" i="4" s="1"/>
  <c r="AQ123" i="4" s="1"/>
  <c r="AR123" i="4" s="1"/>
  <c r="AS123" i="4" s="1"/>
  <c r="AT123" i="4" s="1"/>
  <c r="AU123" i="4" s="1"/>
  <c r="AV123" i="4" s="1"/>
  <c r="AW123" i="4" s="1"/>
  <c r="AX123" i="4" s="1"/>
  <c r="AY123" i="4" s="1"/>
  <c r="AZ123" i="4" s="1"/>
  <c r="BA123" i="4" s="1"/>
  <c r="BB123" i="4" s="1"/>
  <c r="BC123" i="4" s="1"/>
  <c r="BD123" i="4" s="1"/>
  <c r="BE123" i="4" s="1"/>
  <c r="BF123" i="4" s="1"/>
  <c r="BG123" i="4" s="1"/>
  <c r="BH123" i="4" s="1"/>
  <c r="BI123" i="4" s="1"/>
  <c r="BJ123" i="4" s="1"/>
  <c r="BK123" i="4" s="1"/>
  <c r="BL123" i="4" s="1"/>
  <c r="BM123" i="4" s="1"/>
  <c r="BN123" i="4" s="1"/>
  <c r="BO123" i="4" s="1"/>
  <c r="BP123" i="4" s="1"/>
  <c r="BQ123" i="4" s="1"/>
  <c r="L125" i="4"/>
  <c r="M125" i="4" s="1"/>
  <c r="N125" i="4" s="1"/>
  <c r="O125" i="4" s="1"/>
  <c r="P125" i="4" s="1"/>
  <c r="Q125" i="4" s="1"/>
  <c r="R125" i="4" s="1"/>
  <c r="S125" i="4" s="1"/>
  <c r="T125" i="4" s="1"/>
  <c r="U125" i="4" s="1"/>
  <c r="V125" i="4" s="1"/>
  <c r="W125" i="4" s="1"/>
  <c r="X125" i="4" s="1"/>
  <c r="Y125" i="4" s="1"/>
  <c r="Z125" i="4" s="1"/>
  <c r="AA125" i="4" s="1"/>
  <c r="AB125" i="4" s="1"/>
  <c r="AC125" i="4" s="1"/>
  <c r="AD125" i="4" s="1"/>
  <c r="AE125" i="4" s="1"/>
  <c r="AF125" i="4" s="1"/>
  <c r="AG125" i="4" s="1"/>
  <c r="AH125" i="4" s="1"/>
  <c r="AI125" i="4" s="1"/>
  <c r="AJ125" i="4" s="1"/>
  <c r="AK125" i="4" s="1"/>
  <c r="AL125" i="4" s="1"/>
  <c r="AM125" i="4" s="1"/>
  <c r="AN125" i="4" s="1"/>
  <c r="AO125" i="4" s="1"/>
  <c r="AP125" i="4" s="1"/>
  <c r="AQ125" i="4" s="1"/>
  <c r="AR125" i="4" s="1"/>
  <c r="AS125" i="4" s="1"/>
  <c r="AT125" i="4" s="1"/>
  <c r="AU125" i="4" s="1"/>
  <c r="AV125" i="4" s="1"/>
  <c r="AW125" i="4" s="1"/>
  <c r="AX125" i="4" s="1"/>
  <c r="AY125" i="4" s="1"/>
  <c r="AZ125" i="4" s="1"/>
  <c r="BA125" i="4" s="1"/>
  <c r="BB125" i="4" s="1"/>
  <c r="BC125" i="4" s="1"/>
  <c r="BD125" i="4" s="1"/>
  <c r="BE125" i="4" s="1"/>
  <c r="BF125" i="4" s="1"/>
  <c r="BG125" i="4" s="1"/>
  <c r="BH125" i="4" s="1"/>
  <c r="BI125" i="4" s="1"/>
  <c r="BJ125" i="4" s="1"/>
  <c r="BK125" i="4" s="1"/>
  <c r="BL125" i="4" s="1"/>
  <c r="BM125" i="4" s="1"/>
  <c r="BN125" i="4" s="1"/>
  <c r="BO125" i="4" s="1"/>
  <c r="BP125" i="4" s="1"/>
  <c r="BQ125" i="4" s="1"/>
  <c r="L127" i="4"/>
  <c r="M127" i="4" s="1"/>
  <c r="N127" i="4" s="1"/>
  <c r="O127" i="4" s="1"/>
  <c r="P127" i="4" s="1"/>
  <c r="Q127" i="4" s="1"/>
  <c r="R127" i="4" s="1"/>
  <c r="S127" i="4" s="1"/>
  <c r="T127" i="4" s="1"/>
  <c r="U127" i="4" s="1"/>
  <c r="V127" i="4" s="1"/>
  <c r="W127" i="4" s="1"/>
  <c r="X127" i="4" s="1"/>
  <c r="Y127" i="4" s="1"/>
  <c r="Z127" i="4" s="1"/>
  <c r="AA127" i="4" s="1"/>
  <c r="AB127" i="4" s="1"/>
  <c r="AC127" i="4" s="1"/>
  <c r="AD127" i="4" s="1"/>
  <c r="AE127" i="4" s="1"/>
  <c r="AF127" i="4" s="1"/>
  <c r="AG127" i="4" s="1"/>
  <c r="AH127" i="4" s="1"/>
  <c r="AI127" i="4" s="1"/>
  <c r="AJ127" i="4" s="1"/>
  <c r="AK127" i="4" s="1"/>
  <c r="AL127" i="4" s="1"/>
  <c r="AM127" i="4" s="1"/>
  <c r="AN127" i="4" s="1"/>
  <c r="AO127" i="4" s="1"/>
  <c r="AP127" i="4" s="1"/>
  <c r="AQ127" i="4" s="1"/>
  <c r="AR127" i="4" s="1"/>
  <c r="AS127" i="4" s="1"/>
  <c r="AT127" i="4" s="1"/>
  <c r="AU127" i="4" s="1"/>
  <c r="AV127" i="4" s="1"/>
  <c r="AW127" i="4" s="1"/>
  <c r="AX127" i="4" s="1"/>
  <c r="AY127" i="4" s="1"/>
  <c r="AZ127" i="4" s="1"/>
  <c r="BA127" i="4" s="1"/>
  <c r="BB127" i="4" s="1"/>
  <c r="BC127" i="4" s="1"/>
  <c r="BD127" i="4" s="1"/>
  <c r="BE127" i="4" s="1"/>
  <c r="BF127" i="4" s="1"/>
  <c r="BG127" i="4" s="1"/>
  <c r="BH127" i="4" s="1"/>
  <c r="BI127" i="4" s="1"/>
  <c r="BJ127" i="4" s="1"/>
  <c r="BK127" i="4" s="1"/>
  <c r="BL127" i="4" s="1"/>
  <c r="BM127" i="4" s="1"/>
  <c r="BN127" i="4" s="1"/>
  <c r="BO127" i="4" s="1"/>
  <c r="BP127" i="4" s="1"/>
  <c r="BQ127" i="4" s="1"/>
  <c r="L129" i="4"/>
  <c r="M129" i="4" s="1"/>
  <c r="N129" i="4" s="1"/>
  <c r="O129" i="4" s="1"/>
  <c r="P129" i="4" s="1"/>
  <c r="Q129" i="4" s="1"/>
  <c r="R129" i="4" s="1"/>
  <c r="S129" i="4" s="1"/>
  <c r="T129" i="4" s="1"/>
  <c r="U129" i="4" s="1"/>
  <c r="V129" i="4" s="1"/>
  <c r="W129" i="4" s="1"/>
  <c r="X129" i="4" s="1"/>
  <c r="Y129" i="4" s="1"/>
  <c r="Z129" i="4" s="1"/>
  <c r="AA129" i="4" s="1"/>
  <c r="AB129" i="4" s="1"/>
  <c r="AC129" i="4" s="1"/>
  <c r="AD129" i="4" s="1"/>
  <c r="AE129" i="4" s="1"/>
  <c r="AF129" i="4" s="1"/>
  <c r="AG129" i="4" s="1"/>
  <c r="AH129" i="4" s="1"/>
  <c r="AI129" i="4" s="1"/>
  <c r="AJ129" i="4" s="1"/>
  <c r="AK129" i="4" s="1"/>
  <c r="AL129" i="4" s="1"/>
  <c r="AM129" i="4" s="1"/>
  <c r="AN129" i="4" s="1"/>
  <c r="AO129" i="4" s="1"/>
  <c r="AP129" i="4" s="1"/>
  <c r="AQ129" i="4" s="1"/>
  <c r="AR129" i="4" s="1"/>
  <c r="AS129" i="4" s="1"/>
  <c r="AT129" i="4" s="1"/>
  <c r="AU129" i="4" s="1"/>
  <c r="AV129" i="4" s="1"/>
  <c r="AW129" i="4" s="1"/>
  <c r="AX129" i="4" s="1"/>
  <c r="AY129" i="4" s="1"/>
  <c r="AZ129" i="4" s="1"/>
  <c r="BA129" i="4" s="1"/>
  <c r="BB129" i="4" s="1"/>
  <c r="BC129" i="4" s="1"/>
  <c r="BD129" i="4" s="1"/>
  <c r="BE129" i="4" s="1"/>
  <c r="BF129" i="4" s="1"/>
  <c r="BG129" i="4" s="1"/>
  <c r="BH129" i="4" s="1"/>
  <c r="BI129" i="4" s="1"/>
  <c r="BJ129" i="4" s="1"/>
  <c r="BK129" i="4" s="1"/>
  <c r="BL129" i="4" s="1"/>
  <c r="BM129" i="4" s="1"/>
  <c r="BN129" i="4" s="1"/>
  <c r="BO129" i="4" s="1"/>
  <c r="BP129" i="4" s="1"/>
  <c r="BQ129" i="4" s="1"/>
  <c r="L131" i="4"/>
  <c r="M131" i="4" s="1"/>
  <c r="N131" i="4" s="1"/>
  <c r="O131" i="4" s="1"/>
  <c r="P131" i="4" s="1"/>
  <c r="Q131" i="4" s="1"/>
  <c r="R131" i="4" s="1"/>
  <c r="S131" i="4" s="1"/>
  <c r="T131" i="4" s="1"/>
  <c r="U131" i="4" s="1"/>
  <c r="V131" i="4" s="1"/>
  <c r="W131" i="4" s="1"/>
  <c r="X131" i="4" s="1"/>
  <c r="Y131" i="4" s="1"/>
  <c r="Z131" i="4" s="1"/>
  <c r="AA131" i="4" s="1"/>
  <c r="AB131" i="4" s="1"/>
  <c r="AC131" i="4" s="1"/>
  <c r="AD131" i="4" s="1"/>
  <c r="AE131" i="4" s="1"/>
  <c r="AF131" i="4" s="1"/>
  <c r="AG131" i="4" s="1"/>
  <c r="AH131" i="4" s="1"/>
  <c r="AI131" i="4" s="1"/>
  <c r="AJ131" i="4" s="1"/>
  <c r="AK131" i="4" s="1"/>
  <c r="AL131" i="4" s="1"/>
  <c r="AM131" i="4" s="1"/>
  <c r="AN131" i="4" s="1"/>
  <c r="AO131" i="4" s="1"/>
  <c r="AP131" i="4" s="1"/>
  <c r="AQ131" i="4" s="1"/>
  <c r="AR131" i="4" s="1"/>
  <c r="AS131" i="4" s="1"/>
  <c r="AT131" i="4" s="1"/>
  <c r="AU131" i="4" s="1"/>
  <c r="AV131" i="4" s="1"/>
  <c r="AW131" i="4" s="1"/>
  <c r="AX131" i="4" s="1"/>
  <c r="AY131" i="4" s="1"/>
  <c r="AZ131" i="4" s="1"/>
  <c r="BA131" i="4" s="1"/>
  <c r="BB131" i="4" s="1"/>
  <c r="BC131" i="4" s="1"/>
  <c r="BD131" i="4" s="1"/>
  <c r="BE131" i="4" s="1"/>
  <c r="BF131" i="4" s="1"/>
  <c r="BG131" i="4" s="1"/>
  <c r="BH131" i="4" s="1"/>
  <c r="BI131" i="4" s="1"/>
  <c r="BJ131" i="4" s="1"/>
  <c r="BK131" i="4" s="1"/>
  <c r="BL131" i="4" s="1"/>
  <c r="BM131" i="4" s="1"/>
  <c r="BN131" i="4" s="1"/>
  <c r="BO131" i="4" s="1"/>
  <c r="BP131" i="4" s="1"/>
  <c r="BQ131" i="4" s="1"/>
  <c r="L133" i="4"/>
  <c r="M133" i="4" s="1"/>
  <c r="N133" i="4" s="1"/>
  <c r="O133" i="4" s="1"/>
  <c r="P133" i="4" s="1"/>
  <c r="Q133" i="4" s="1"/>
  <c r="R133" i="4" s="1"/>
  <c r="S133" i="4" s="1"/>
  <c r="T133" i="4" s="1"/>
  <c r="U133" i="4" s="1"/>
  <c r="V133" i="4" s="1"/>
  <c r="W133" i="4" s="1"/>
  <c r="X133" i="4" s="1"/>
  <c r="Y133" i="4" s="1"/>
  <c r="Z133" i="4" s="1"/>
  <c r="AA133" i="4" s="1"/>
  <c r="AB133" i="4" s="1"/>
  <c r="AC133" i="4" s="1"/>
  <c r="AD133" i="4" s="1"/>
  <c r="AE133" i="4" s="1"/>
  <c r="AF133" i="4" s="1"/>
  <c r="AG133" i="4" s="1"/>
  <c r="AH133" i="4" s="1"/>
  <c r="AI133" i="4" s="1"/>
  <c r="AJ133" i="4" s="1"/>
  <c r="AK133" i="4" s="1"/>
  <c r="AL133" i="4" s="1"/>
  <c r="AM133" i="4" s="1"/>
  <c r="AN133" i="4" s="1"/>
  <c r="AO133" i="4" s="1"/>
  <c r="AP133" i="4" s="1"/>
  <c r="AQ133" i="4" s="1"/>
  <c r="AR133" i="4" s="1"/>
  <c r="AS133" i="4" s="1"/>
  <c r="AT133" i="4" s="1"/>
  <c r="AU133" i="4" s="1"/>
  <c r="AV133" i="4" s="1"/>
  <c r="AW133" i="4" s="1"/>
  <c r="AX133" i="4" s="1"/>
  <c r="AY133" i="4" s="1"/>
  <c r="AZ133" i="4" s="1"/>
  <c r="BA133" i="4" s="1"/>
  <c r="BB133" i="4" s="1"/>
  <c r="BC133" i="4" s="1"/>
  <c r="BD133" i="4" s="1"/>
  <c r="BE133" i="4" s="1"/>
  <c r="BF133" i="4" s="1"/>
  <c r="BG133" i="4" s="1"/>
  <c r="BH133" i="4" s="1"/>
  <c r="BI133" i="4" s="1"/>
  <c r="BJ133" i="4" s="1"/>
  <c r="BK133" i="4" s="1"/>
  <c r="BL133" i="4" s="1"/>
  <c r="BM133" i="4" s="1"/>
  <c r="BN133" i="4" s="1"/>
  <c r="BO133" i="4" s="1"/>
  <c r="BP133" i="4" s="1"/>
  <c r="BQ133" i="4" s="1"/>
  <c r="O135" i="4"/>
  <c r="P135" i="4" s="1"/>
  <c r="Q135" i="4" s="1"/>
  <c r="R135" i="4" s="1"/>
  <c r="S135" i="4" s="1"/>
  <c r="T135" i="4" s="1"/>
  <c r="U135" i="4" s="1"/>
  <c r="V135" i="4" s="1"/>
  <c r="W135" i="4" s="1"/>
  <c r="X135" i="4" s="1"/>
  <c r="Y135" i="4" s="1"/>
  <c r="Z135" i="4" s="1"/>
  <c r="AA135" i="4" s="1"/>
  <c r="AB135" i="4" s="1"/>
  <c r="AC135" i="4" s="1"/>
  <c r="AD135" i="4" s="1"/>
  <c r="AE135" i="4" s="1"/>
  <c r="AF135" i="4" s="1"/>
  <c r="AG135" i="4" s="1"/>
  <c r="AH135" i="4" s="1"/>
  <c r="AI135" i="4" s="1"/>
  <c r="AJ135" i="4" s="1"/>
  <c r="AK135" i="4" s="1"/>
  <c r="AL135" i="4" s="1"/>
  <c r="AM135" i="4" s="1"/>
  <c r="AN135" i="4" s="1"/>
  <c r="AO135" i="4" s="1"/>
  <c r="AP135" i="4" s="1"/>
  <c r="AQ135" i="4" s="1"/>
  <c r="AR135" i="4" s="1"/>
  <c r="AS135" i="4" s="1"/>
  <c r="AT135" i="4" s="1"/>
  <c r="AU135" i="4" s="1"/>
  <c r="AV135" i="4" s="1"/>
  <c r="AW135" i="4" s="1"/>
  <c r="AX135" i="4" s="1"/>
  <c r="AY135" i="4" s="1"/>
  <c r="AZ135" i="4" s="1"/>
  <c r="BA135" i="4" s="1"/>
  <c r="BB135" i="4" s="1"/>
  <c r="BC135" i="4" s="1"/>
  <c r="BD135" i="4" s="1"/>
  <c r="BE135" i="4" s="1"/>
  <c r="BF135" i="4" s="1"/>
  <c r="BG135" i="4" s="1"/>
  <c r="BH135" i="4" s="1"/>
  <c r="BI135" i="4" s="1"/>
  <c r="BJ135" i="4" s="1"/>
  <c r="BK135" i="4" s="1"/>
  <c r="BL135" i="4" s="1"/>
  <c r="BM135" i="4" s="1"/>
  <c r="BN135" i="4" s="1"/>
  <c r="BO135" i="4" s="1"/>
  <c r="BP135" i="4" s="1"/>
  <c r="BQ135" i="4" s="1"/>
  <c r="O137" i="4"/>
  <c r="P137" i="4" s="1"/>
  <c r="Q137" i="4" s="1"/>
  <c r="R137" i="4" s="1"/>
  <c r="S137" i="4" s="1"/>
  <c r="T137" i="4" s="1"/>
  <c r="U137" i="4" s="1"/>
  <c r="V137" i="4" s="1"/>
  <c r="W137" i="4" s="1"/>
  <c r="X137" i="4" s="1"/>
  <c r="Y137" i="4" s="1"/>
  <c r="Z137" i="4" s="1"/>
  <c r="AA137" i="4" s="1"/>
  <c r="AB137" i="4" s="1"/>
  <c r="AC137" i="4" s="1"/>
  <c r="AD137" i="4" s="1"/>
  <c r="AE137" i="4" s="1"/>
  <c r="AF137" i="4" s="1"/>
  <c r="AG137" i="4" s="1"/>
  <c r="AH137" i="4" s="1"/>
  <c r="AI137" i="4" s="1"/>
  <c r="AJ137" i="4" s="1"/>
  <c r="AK137" i="4" s="1"/>
  <c r="AL137" i="4" s="1"/>
  <c r="AM137" i="4" s="1"/>
  <c r="AN137" i="4" s="1"/>
  <c r="AO137" i="4" s="1"/>
  <c r="AP137" i="4" s="1"/>
  <c r="AQ137" i="4" s="1"/>
  <c r="AR137" i="4" s="1"/>
  <c r="AS137" i="4" s="1"/>
  <c r="AT137" i="4" s="1"/>
  <c r="AU137" i="4" s="1"/>
  <c r="AV137" i="4" s="1"/>
  <c r="AW137" i="4" s="1"/>
  <c r="AX137" i="4" s="1"/>
  <c r="AY137" i="4" s="1"/>
  <c r="AZ137" i="4" s="1"/>
  <c r="BA137" i="4" s="1"/>
  <c r="BB137" i="4" s="1"/>
  <c r="BC137" i="4" s="1"/>
  <c r="BD137" i="4" s="1"/>
  <c r="BE137" i="4" s="1"/>
  <c r="BF137" i="4" s="1"/>
  <c r="BG137" i="4" s="1"/>
  <c r="BH137" i="4" s="1"/>
  <c r="BI137" i="4" s="1"/>
  <c r="BJ137" i="4" s="1"/>
  <c r="BK137" i="4" s="1"/>
  <c r="BL137" i="4" s="1"/>
  <c r="BM137" i="4" s="1"/>
  <c r="BN137" i="4" s="1"/>
  <c r="BO137" i="4" s="1"/>
  <c r="BP137" i="4" s="1"/>
  <c r="BQ137" i="4" s="1"/>
  <c r="P139" i="4"/>
  <c r="Q139" i="4" s="1"/>
  <c r="R139" i="4" s="1"/>
  <c r="S139" i="4" s="1"/>
  <c r="T139" i="4" s="1"/>
  <c r="U139" i="4" s="1"/>
  <c r="V139" i="4" s="1"/>
  <c r="W139" i="4" s="1"/>
  <c r="X139" i="4" s="1"/>
  <c r="Y139" i="4" s="1"/>
  <c r="Z139" i="4" s="1"/>
  <c r="AA139" i="4" s="1"/>
  <c r="AB139" i="4" s="1"/>
  <c r="AC139" i="4" s="1"/>
  <c r="AD139" i="4" s="1"/>
  <c r="AE139" i="4" s="1"/>
  <c r="AF139" i="4" s="1"/>
  <c r="AG139" i="4" s="1"/>
  <c r="AH139" i="4" s="1"/>
  <c r="AI139" i="4" s="1"/>
  <c r="AJ139" i="4" s="1"/>
  <c r="AK139" i="4" s="1"/>
  <c r="AL139" i="4" s="1"/>
  <c r="AM139" i="4" s="1"/>
  <c r="AN139" i="4" s="1"/>
  <c r="AO139" i="4" s="1"/>
  <c r="AP139" i="4" s="1"/>
  <c r="AQ139" i="4" s="1"/>
  <c r="AR139" i="4" s="1"/>
  <c r="AS139" i="4" s="1"/>
  <c r="AT139" i="4" s="1"/>
  <c r="AU139" i="4" s="1"/>
  <c r="AV139" i="4" s="1"/>
  <c r="AW139" i="4" s="1"/>
  <c r="AX139" i="4" s="1"/>
  <c r="AY139" i="4" s="1"/>
  <c r="AZ139" i="4" s="1"/>
  <c r="BA139" i="4" s="1"/>
  <c r="BB139" i="4" s="1"/>
  <c r="BC139" i="4" s="1"/>
  <c r="BD139" i="4" s="1"/>
  <c r="BE139" i="4" s="1"/>
  <c r="BF139" i="4" s="1"/>
  <c r="BG139" i="4" s="1"/>
  <c r="BH139" i="4" s="1"/>
  <c r="BI139" i="4" s="1"/>
  <c r="BJ139" i="4" s="1"/>
  <c r="BK139" i="4" s="1"/>
  <c r="BL139" i="4" s="1"/>
  <c r="BM139" i="4" s="1"/>
  <c r="BN139" i="4" s="1"/>
  <c r="BO139" i="4" s="1"/>
  <c r="BP139" i="4" s="1"/>
  <c r="BQ139" i="4" s="1"/>
  <c r="L140" i="4"/>
  <c r="M140" i="4" s="1"/>
  <c r="N140" i="4" s="1"/>
  <c r="O140" i="4" s="1"/>
  <c r="P140" i="4" s="1"/>
  <c r="Q140" i="4" s="1"/>
  <c r="R140" i="4" s="1"/>
  <c r="S140" i="4" s="1"/>
  <c r="T140" i="4" s="1"/>
  <c r="U140" i="4" s="1"/>
  <c r="V140" i="4" s="1"/>
  <c r="W140" i="4" s="1"/>
  <c r="X140" i="4" s="1"/>
  <c r="Y140" i="4" s="1"/>
  <c r="Z140" i="4" s="1"/>
  <c r="AA140" i="4" s="1"/>
  <c r="AB140" i="4" s="1"/>
  <c r="AC140" i="4" s="1"/>
  <c r="AD140" i="4" s="1"/>
  <c r="AE140" i="4" s="1"/>
  <c r="AF140" i="4" s="1"/>
  <c r="AG140" i="4" s="1"/>
  <c r="AH140" i="4" s="1"/>
  <c r="AI140" i="4" s="1"/>
  <c r="AJ140" i="4" s="1"/>
  <c r="AK140" i="4" s="1"/>
  <c r="AL140" i="4" s="1"/>
  <c r="AM140" i="4" s="1"/>
  <c r="AN140" i="4" s="1"/>
  <c r="AO140" i="4" s="1"/>
  <c r="AP140" i="4" s="1"/>
  <c r="AQ140" i="4" s="1"/>
  <c r="AR140" i="4" s="1"/>
  <c r="AS140" i="4" s="1"/>
  <c r="AT140" i="4" s="1"/>
  <c r="AU140" i="4" s="1"/>
  <c r="AV140" i="4" s="1"/>
  <c r="AW140" i="4" s="1"/>
  <c r="AX140" i="4" s="1"/>
  <c r="AY140" i="4" s="1"/>
  <c r="AZ140" i="4" s="1"/>
  <c r="BA140" i="4" s="1"/>
  <c r="BB140" i="4" s="1"/>
  <c r="BC140" i="4" s="1"/>
  <c r="BD140" i="4" s="1"/>
  <c r="BE140" i="4" s="1"/>
  <c r="BF140" i="4" s="1"/>
  <c r="BG140" i="4" s="1"/>
  <c r="BH140" i="4" s="1"/>
  <c r="BI140" i="4" s="1"/>
  <c r="BJ140" i="4" s="1"/>
  <c r="BK140" i="4" s="1"/>
  <c r="BL140" i="4" s="1"/>
  <c r="BM140" i="4" s="1"/>
  <c r="BN140" i="4" s="1"/>
  <c r="BO140" i="4" s="1"/>
  <c r="BP140" i="4" s="1"/>
  <c r="BQ140" i="4" s="1"/>
  <c r="P5" i="5"/>
  <c r="BJ8" i="18"/>
  <c r="BJ9" i="18"/>
  <c r="Q6" i="5" s="1"/>
  <c r="Z37" i="4"/>
  <c r="E37" i="4" s="1"/>
  <c r="AJ37" i="4"/>
  <c r="BF37" i="4"/>
  <c r="AP37" i="4"/>
  <c r="BN37" i="4"/>
  <c r="J37" i="4"/>
  <c r="D37" i="4" s="1"/>
  <c r="AH37" i="4"/>
  <c r="AX35" i="4"/>
  <c r="K35" i="4"/>
  <c r="S35" i="4"/>
  <c r="AA35" i="4"/>
  <c r="AI35" i="4"/>
  <c r="AQ35" i="4"/>
  <c r="AY35" i="4"/>
  <c r="BG35" i="4"/>
  <c r="BO35" i="4"/>
  <c r="L35" i="4"/>
  <c r="T35" i="4"/>
  <c r="AB35" i="4"/>
  <c r="AR35" i="4"/>
  <c r="AZ35" i="4"/>
  <c r="BH35" i="4"/>
  <c r="BP35" i="4"/>
  <c r="M35" i="4"/>
  <c r="U35" i="4"/>
  <c r="AC35" i="4"/>
  <c r="AK35" i="4"/>
  <c r="AS35" i="4"/>
  <c r="BA35" i="4"/>
  <c r="BI35" i="4"/>
  <c r="BQ35" i="4"/>
  <c r="N35" i="4"/>
  <c r="V35" i="4"/>
  <c r="AD35" i="4"/>
  <c r="AL35" i="4"/>
  <c r="AT35" i="4"/>
  <c r="BB35" i="4"/>
  <c r="BJ35" i="4"/>
  <c r="O35" i="4"/>
  <c r="W35" i="4"/>
  <c r="AE35" i="4"/>
  <c r="AM35" i="4"/>
  <c r="AU35" i="4"/>
  <c r="BC35" i="4"/>
  <c r="BK35" i="4"/>
  <c r="P35" i="4"/>
  <c r="X35" i="4"/>
  <c r="AF35" i="4"/>
  <c r="AN35" i="4"/>
  <c r="AV35" i="4"/>
  <c r="BD35" i="4"/>
  <c r="BL35" i="4"/>
  <c r="Q35" i="4"/>
  <c r="Y35" i="4"/>
  <c r="AG35" i="4"/>
  <c r="AO35" i="4"/>
  <c r="AW35" i="4"/>
  <c r="BE35" i="4"/>
  <c r="BM35" i="4"/>
  <c r="H81" i="4"/>
  <c r="E82" i="4"/>
  <c r="H83" i="4"/>
  <c r="G84" i="4"/>
  <c r="F85" i="4"/>
  <c r="E83" i="4"/>
  <c r="G83" i="4"/>
  <c r="F84" i="4"/>
  <c r="H84" i="4"/>
  <c r="E85" i="4"/>
  <c r="G85" i="4"/>
  <c r="F86" i="4"/>
  <c r="H88" i="4"/>
  <c r="E89" i="4"/>
  <c r="G89" i="4"/>
  <c r="F90" i="4"/>
  <c r="H90" i="4"/>
  <c r="E91" i="4"/>
  <c r="G91" i="4"/>
  <c r="F92" i="4"/>
  <c r="H92" i="4"/>
  <c r="E93" i="4"/>
  <c r="G93" i="4"/>
  <c r="F94" i="4"/>
  <c r="H94" i="4"/>
  <c r="E95" i="4"/>
  <c r="G95" i="4"/>
  <c r="F96" i="4"/>
  <c r="H96" i="4"/>
  <c r="E97" i="4"/>
  <c r="G97" i="4"/>
  <c r="F98" i="4"/>
  <c r="H98" i="4"/>
  <c r="E99" i="4"/>
  <c r="G99" i="4"/>
  <c r="F100" i="4"/>
  <c r="H100" i="4"/>
  <c r="E101" i="4"/>
  <c r="G101" i="4"/>
  <c r="F102" i="4"/>
  <c r="H102" i="4"/>
  <c r="E103" i="4"/>
  <c r="G103" i="4"/>
  <c r="F104" i="4"/>
  <c r="H104" i="4"/>
  <c r="E105" i="4"/>
  <c r="G105" i="4"/>
  <c r="E10" i="3"/>
  <c r="G10" i="3"/>
  <c r="E81" i="4"/>
  <c r="G81" i="4"/>
  <c r="F82" i="4"/>
  <c r="H82" i="4"/>
  <c r="H86" i="4"/>
  <c r="E87" i="4"/>
  <c r="G87" i="4"/>
  <c r="F88" i="4"/>
  <c r="F80" i="4"/>
  <c r="H80" i="4"/>
  <c r="E80" i="4"/>
  <c r="G80" i="4"/>
  <c r="F81" i="4"/>
  <c r="G82" i="4"/>
  <c r="F83" i="4"/>
  <c r="E84" i="4"/>
  <c r="H85" i="4"/>
  <c r="E86" i="4"/>
  <c r="G86" i="4"/>
  <c r="F87" i="4"/>
  <c r="H87" i="4"/>
  <c r="E88" i="4"/>
  <c r="G88" i="4"/>
  <c r="F89" i="4"/>
  <c r="H89" i="4"/>
  <c r="E90" i="4"/>
  <c r="G90" i="4"/>
  <c r="F91" i="4"/>
  <c r="H91" i="4"/>
  <c r="E92" i="4"/>
  <c r="G92" i="4"/>
  <c r="F93" i="4"/>
  <c r="H93" i="4"/>
  <c r="E94" i="4"/>
  <c r="G94" i="4"/>
  <c r="F95" i="4"/>
  <c r="H95" i="4"/>
  <c r="E96" i="4"/>
  <c r="G96" i="4"/>
  <c r="F97" i="4"/>
  <c r="H97" i="4"/>
  <c r="E98" i="4"/>
  <c r="G98" i="4"/>
  <c r="F99" i="4"/>
  <c r="H99" i="4"/>
  <c r="E100" i="4"/>
  <c r="G100" i="4"/>
  <c r="F101" i="4"/>
  <c r="H101" i="4"/>
  <c r="E102" i="4"/>
  <c r="G102" i="4"/>
  <c r="F103" i="4"/>
  <c r="H103" i="4"/>
  <c r="E104" i="4"/>
  <c r="G104" i="4"/>
  <c r="F105" i="4"/>
  <c r="H105" i="4"/>
  <c r="D10" i="3"/>
  <c r="F10" i="3"/>
  <c r="H10" i="3"/>
  <c r="D82" i="4"/>
  <c r="D90" i="4"/>
  <c r="D98" i="4"/>
  <c r="D87" i="4"/>
  <c r="D95" i="4"/>
  <c r="D103" i="4"/>
  <c r="D84" i="4"/>
  <c r="D92" i="4"/>
  <c r="D100" i="4"/>
  <c r="D152" i="4"/>
  <c r="F152" i="4"/>
  <c r="H152" i="4"/>
  <c r="E153" i="4"/>
  <c r="G153" i="4"/>
  <c r="D154" i="4"/>
  <c r="F154" i="4"/>
  <c r="H154" i="4"/>
  <c r="E155" i="4"/>
  <c r="G155" i="4"/>
  <c r="D156" i="4"/>
  <c r="F156" i="4"/>
  <c r="H156" i="4"/>
  <c r="E157" i="4"/>
  <c r="G157" i="4"/>
  <c r="D158" i="4"/>
  <c r="F158" i="4"/>
  <c r="H158" i="4"/>
  <c r="E159" i="4"/>
  <c r="G159" i="4"/>
  <c r="D160" i="4"/>
  <c r="F160" i="4"/>
  <c r="H160" i="4"/>
  <c r="E161" i="4"/>
  <c r="G161" i="4"/>
  <c r="D162" i="4"/>
  <c r="F162" i="4"/>
  <c r="H162" i="4"/>
  <c r="E163" i="4"/>
  <c r="G163" i="4"/>
  <c r="D164" i="4"/>
  <c r="F164" i="4"/>
  <c r="H164" i="4"/>
  <c r="E165" i="4"/>
  <c r="G165" i="4"/>
  <c r="D166" i="4"/>
  <c r="F166" i="4"/>
  <c r="H166" i="4"/>
  <c r="E167" i="4"/>
  <c r="G167" i="4"/>
  <c r="D168" i="4"/>
  <c r="F168" i="4"/>
  <c r="H168" i="4"/>
  <c r="E169" i="4"/>
  <c r="G169" i="4"/>
  <c r="D170" i="4"/>
  <c r="F170" i="4"/>
  <c r="H170" i="4"/>
  <c r="E171" i="4"/>
  <c r="G171" i="4"/>
  <c r="D172" i="4"/>
  <c r="F172" i="4"/>
  <c r="H172" i="4"/>
  <c r="E173" i="4"/>
  <c r="G173" i="4"/>
  <c r="D174" i="4"/>
  <c r="F174" i="4"/>
  <c r="H174" i="4"/>
  <c r="E175" i="4"/>
  <c r="G175" i="4"/>
  <c r="D176" i="4"/>
  <c r="F176" i="4"/>
  <c r="H176" i="4"/>
  <c r="E177" i="4"/>
  <c r="G177" i="4"/>
  <c r="D81" i="4"/>
  <c r="D89" i="4"/>
  <c r="D97" i="4"/>
  <c r="D105" i="4"/>
  <c r="D86" i="4"/>
  <c r="D94" i="4"/>
  <c r="D102" i="4"/>
  <c r="D83" i="4"/>
  <c r="D91" i="4"/>
  <c r="D99" i="4"/>
  <c r="F173" i="4"/>
  <c r="D175" i="4"/>
  <c r="G176" i="4"/>
  <c r="D80" i="4"/>
  <c r="D88" i="4"/>
  <c r="D96" i="4"/>
  <c r="D104" i="4"/>
  <c r="E152" i="4"/>
  <c r="G152" i="4"/>
  <c r="D153" i="4"/>
  <c r="F153" i="4"/>
  <c r="H153" i="4"/>
  <c r="E154" i="4"/>
  <c r="G154" i="4"/>
  <c r="D155" i="4"/>
  <c r="F155" i="4"/>
  <c r="H155" i="4"/>
  <c r="E156" i="4"/>
  <c r="G156" i="4"/>
  <c r="D157" i="4"/>
  <c r="F157" i="4"/>
  <c r="H157" i="4"/>
  <c r="E158" i="4"/>
  <c r="G158" i="4"/>
  <c r="D159" i="4"/>
  <c r="F159" i="4"/>
  <c r="H159" i="4"/>
  <c r="E160" i="4"/>
  <c r="G160" i="4"/>
  <c r="D161" i="4"/>
  <c r="F161" i="4"/>
  <c r="H161" i="4"/>
  <c r="E162" i="4"/>
  <c r="G162" i="4"/>
  <c r="D163" i="4"/>
  <c r="F163" i="4"/>
  <c r="H163" i="4"/>
  <c r="E164" i="4"/>
  <c r="G164" i="4"/>
  <c r="D165" i="4"/>
  <c r="F165" i="4"/>
  <c r="H165" i="4"/>
  <c r="E166" i="4"/>
  <c r="G166" i="4"/>
  <c r="D167" i="4"/>
  <c r="F167" i="4"/>
  <c r="H167" i="4"/>
  <c r="E168" i="4"/>
  <c r="G168" i="4"/>
  <c r="D169" i="4"/>
  <c r="F169" i="4"/>
  <c r="H169" i="4"/>
  <c r="E170" i="4"/>
  <c r="G170" i="4"/>
  <c r="D171" i="4"/>
  <c r="F171" i="4"/>
  <c r="H171" i="4"/>
  <c r="E172" i="4"/>
  <c r="G172" i="4"/>
  <c r="D173" i="4"/>
  <c r="H173" i="4"/>
  <c r="E174" i="4"/>
  <c r="G174" i="4"/>
  <c r="F175" i="4"/>
  <c r="H175" i="4"/>
  <c r="E176" i="4"/>
  <c r="D177" i="4"/>
  <c r="F177" i="4"/>
  <c r="H177" i="4"/>
  <c r="D85" i="4"/>
  <c r="D93" i="4"/>
  <c r="D101" i="4"/>
  <c r="F33" i="4"/>
  <c r="H33" i="4"/>
  <c r="D36" i="4"/>
  <c r="F36" i="4"/>
  <c r="H36" i="4"/>
  <c r="G37" i="4"/>
  <c r="E34" i="4"/>
  <c r="G34" i="4"/>
  <c r="E33" i="4"/>
  <c r="G33" i="4"/>
  <c r="E36" i="4"/>
  <c r="G36" i="4"/>
  <c r="F34" i="4"/>
  <c r="H34" i="4"/>
  <c r="E193" i="4"/>
  <c r="E195" i="4"/>
  <c r="G195" i="4"/>
  <c r="F196" i="4"/>
  <c r="E197" i="4"/>
  <c r="G197" i="4"/>
  <c r="F198" i="4"/>
  <c r="H198" i="4"/>
  <c r="E199" i="4"/>
  <c r="G199" i="4"/>
  <c r="F200" i="4"/>
  <c r="H200" i="4"/>
  <c r="E201" i="4"/>
  <c r="G201" i="4"/>
  <c r="F202" i="4"/>
  <c r="H202" i="4"/>
  <c r="E203" i="4"/>
  <c r="G203" i="4"/>
  <c r="F204" i="4"/>
  <c r="H204" i="4"/>
  <c r="E205" i="4"/>
  <c r="G205" i="4"/>
  <c r="H206" i="4"/>
  <c r="E207" i="4"/>
  <c r="G207" i="4"/>
  <c r="H208" i="4"/>
  <c r="E209" i="4"/>
  <c r="G209" i="4"/>
  <c r="H210" i="4"/>
  <c r="E211" i="4"/>
  <c r="G211" i="4"/>
  <c r="H212" i="4"/>
  <c r="E213" i="4"/>
  <c r="G213" i="4"/>
  <c r="F214" i="4"/>
  <c r="H214" i="4"/>
  <c r="D198" i="4"/>
  <c r="D206" i="4"/>
  <c r="D214" i="4"/>
  <c r="E192" i="4"/>
  <c r="G194" i="4"/>
  <c r="H194" i="4"/>
  <c r="F195" i="4"/>
  <c r="H195" i="4"/>
  <c r="E196" i="4"/>
  <c r="G196" i="4"/>
  <c r="H196" i="4"/>
  <c r="F197" i="4"/>
  <c r="H197" i="4"/>
  <c r="E198" i="4"/>
  <c r="G198" i="4"/>
  <c r="F199" i="4"/>
  <c r="H199" i="4"/>
  <c r="E200" i="4"/>
  <c r="G200" i="4"/>
  <c r="F201" i="4"/>
  <c r="H201" i="4"/>
  <c r="E202" i="4"/>
  <c r="G202" i="4"/>
  <c r="F203" i="4"/>
  <c r="H203" i="4"/>
  <c r="E204" i="4"/>
  <c r="G204" i="4"/>
  <c r="F205" i="4"/>
  <c r="H205" i="4"/>
  <c r="E206" i="4"/>
  <c r="F206" i="4"/>
  <c r="G206" i="4"/>
  <c r="F207" i="4"/>
  <c r="H207" i="4"/>
  <c r="E208" i="4"/>
  <c r="F208" i="4"/>
  <c r="G208" i="4"/>
  <c r="F209" i="4"/>
  <c r="H209" i="4"/>
  <c r="E210" i="4"/>
  <c r="F210" i="4"/>
  <c r="G210" i="4"/>
  <c r="F211" i="4"/>
  <c r="H211" i="4"/>
  <c r="E212" i="4"/>
  <c r="F212" i="4"/>
  <c r="G212" i="4"/>
  <c r="F213" i="4"/>
  <c r="H213" i="4"/>
  <c r="E214" i="4"/>
  <c r="G214" i="4"/>
  <c r="D199" i="4"/>
  <c r="D211" i="4"/>
  <c r="D195" i="4"/>
  <c r="D203" i="4"/>
  <c r="D213" i="4"/>
  <c r="D193" i="4"/>
  <c r="D197" i="4"/>
  <c r="D207" i="4"/>
  <c r="D194" i="4"/>
  <c r="D196" i="4"/>
  <c r="D200" i="4"/>
  <c r="D202" i="4"/>
  <c r="D204" i="4"/>
  <c r="D208" i="4"/>
  <c r="D210" i="4"/>
  <c r="D212" i="4"/>
  <c r="D201" i="4"/>
  <c r="D209" i="4"/>
  <c r="D205" i="4"/>
  <c r="J34" i="4"/>
  <c r="D34" i="4" s="1"/>
  <c r="J35" i="4"/>
  <c r="B195" i="4"/>
  <c r="B194" i="4"/>
  <c r="D33" i="4"/>
  <c r="D4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J11" i="3" s="1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F191" i="4" l="1"/>
  <c r="G190" i="4"/>
  <c r="Q5" i="5"/>
  <c r="BK8" i="18"/>
  <c r="BK9" i="18"/>
  <c r="R6" i="5" s="1"/>
  <c r="F193" i="4"/>
  <c r="F194" i="4"/>
  <c r="E194" i="4"/>
  <c r="F192" i="4"/>
  <c r="G193" i="4"/>
  <c r="D189" i="4"/>
  <c r="D192" i="4"/>
  <c r="D190" i="4"/>
  <c r="E191" i="4"/>
  <c r="F37" i="4"/>
  <c r="D43" i="4"/>
  <c r="E189" i="4"/>
  <c r="H37" i="4"/>
  <c r="G35" i="4"/>
  <c r="F35" i="4"/>
  <c r="D45" i="4"/>
  <c r="E35" i="4"/>
  <c r="H35" i="4"/>
  <c r="D35" i="4"/>
  <c r="E6" i="3"/>
  <c r="G6" i="3"/>
  <c r="D9" i="3"/>
  <c r="F9" i="3"/>
  <c r="H9" i="3"/>
  <c r="D6" i="3"/>
  <c r="F6" i="3"/>
  <c r="H6" i="3"/>
  <c r="E9" i="3"/>
  <c r="G9" i="3"/>
  <c r="D125" i="4"/>
  <c r="D139" i="4"/>
  <c r="D121" i="4"/>
  <c r="D130" i="4"/>
  <c r="D135" i="4"/>
  <c r="D119" i="4"/>
  <c r="D128" i="4"/>
  <c r="D132" i="4"/>
  <c r="D133" i="4"/>
  <c r="D131" i="4"/>
  <c r="D140" i="4"/>
  <c r="D124" i="4"/>
  <c r="D134" i="4"/>
  <c r="D137" i="4"/>
  <c r="D129" i="4"/>
  <c r="D138" i="4"/>
  <c r="D122" i="4"/>
  <c r="D141" i="4"/>
  <c r="D123" i="4"/>
  <c r="D126" i="4"/>
  <c r="D127" i="4"/>
  <c r="D136" i="4"/>
  <c r="D120" i="4"/>
  <c r="D65" i="4"/>
  <c r="D44" i="4"/>
  <c r="D55" i="4"/>
  <c r="D46" i="4"/>
  <c r="D58" i="4"/>
  <c r="D66" i="4"/>
  <c r="D51" i="4"/>
  <c r="D68" i="4"/>
  <c r="D64" i="4"/>
  <c r="D63" i="4"/>
  <c r="D54" i="4"/>
  <c r="D62" i="4"/>
  <c r="D67" i="4"/>
  <c r="D47" i="4"/>
  <c r="D59" i="4"/>
  <c r="D53" i="4"/>
  <c r="D56" i="4"/>
  <c r="D49" i="4"/>
  <c r="D48" i="4"/>
  <c r="D50" i="4"/>
  <c r="D52" i="4"/>
  <c r="D60" i="4"/>
  <c r="D61" i="4"/>
  <c r="D57" i="4"/>
  <c r="B154" i="4"/>
  <c r="B191" i="4"/>
  <c r="B153" i="4"/>
  <c r="B190" i="4"/>
  <c r="B155" i="4"/>
  <c r="B192" i="4"/>
  <c r="B189" i="4"/>
  <c r="B152" i="4"/>
  <c r="B156" i="4"/>
  <c r="B193" i="4"/>
  <c r="D6" i="4"/>
  <c r="R5" i="5" l="1"/>
  <c r="BL8" i="18"/>
  <c r="BL9" i="18"/>
  <c r="S6" i="5" s="1"/>
  <c r="G192" i="4"/>
  <c r="H192" i="4"/>
  <c r="H193" i="4"/>
  <c r="G191" i="4"/>
  <c r="E117" i="4"/>
  <c r="D118" i="4"/>
  <c r="D117" i="4"/>
  <c r="E116" i="4"/>
  <c r="D116" i="4"/>
  <c r="D191" i="4"/>
  <c r="E118" i="4"/>
  <c r="E45" i="4"/>
  <c r="E190" i="4"/>
  <c r="E126" i="4"/>
  <c r="E129" i="4"/>
  <c r="E124" i="4"/>
  <c r="E132" i="4"/>
  <c r="E130" i="4"/>
  <c r="E120" i="4"/>
  <c r="E141" i="4"/>
  <c r="E140" i="4"/>
  <c r="E128" i="4"/>
  <c r="E121" i="4"/>
  <c r="E123" i="4"/>
  <c r="E122" i="4"/>
  <c r="E131" i="4"/>
  <c r="E139" i="4"/>
  <c r="E136" i="4"/>
  <c r="E127" i="4"/>
  <c r="E137" i="4"/>
  <c r="E119" i="4"/>
  <c r="E138" i="4"/>
  <c r="E134" i="4"/>
  <c r="E133" i="4"/>
  <c r="E135" i="4"/>
  <c r="E125" i="4"/>
  <c r="E57" i="4"/>
  <c r="E62" i="4"/>
  <c r="E68" i="4"/>
  <c r="E46" i="4"/>
  <c r="E50" i="4"/>
  <c r="E48" i="4"/>
  <c r="E54" i="4"/>
  <c r="E55" i="4"/>
  <c r="E56" i="4"/>
  <c r="E61" i="4"/>
  <c r="E59" i="4"/>
  <c r="E51" i="4"/>
  <c r="E53" i="4"/>
  <c r="E49" i="4"/>
  <c r="E63" i="4"/>
  <c r="E52" i="4"/>
  <c r="E60" i="4"/>
  <c r="E47" i="4"/>
  <c r="E66" i="4"/>
  <c r="E67" i="4"/>
  <c r="E64" i="4"/>
  <c r="E58" i="4"/>
  <c r="E65" i="4"/>
  <c r="S5" i="5" l="1"/>
  <c r="BM8" i="18"/>
  <c r="BM9" i="18"/>
  <c r="T6" i="5" s="1"/>
  <c r="F189" i="4"/>
  <c r="H191" i="4"/>
  <c r="G189" i="4"/>
  <c r="H189" i="4"/>
  <c r="F116" i="4"/>
  <c r="F45" i="4"/>
  <c r="F118" i="4"/>
  <c r="F133" i="4"/>
  <c r="F128" i="4"/>
  <c r="F134" i="4"/>
  <c r="F132" i="4"/>
  <c r="F138" i="4"/>
  <c r="F136" i="4"/>
  <c r="F123" i="4"/>
  <c r="F141" i="4"/>
  <c r="F124" i="4"/>
  <c r="F137" i="4"/>
  <c r="F131" i="4"/>
  <c r="F127" i="4"/>
  <c r="F122" i="4"/>
  <c r="F125" i="4"/>
  <c r="F135" i="4"/>
  <c r="F129" i="4"/>
  <c r="F140" i="4"/>
  <c r="F119" i="4"/>
  <c r="F139" i="4"/>
  <c r="F121" i="4"/>
  <c r="F120" i="4"/>
  <c r="F130" i="4"/>
  <c r="F126" i="4"/>
  <c r="F46" i="4"/>
  <c r="F58" i="4"/>
  <c r="F52" i="4"/>
  <c r="F55" i="4"/>
  <c r="F65" i="4"/>
  <c r="F63" i="4"/>
  <c r="F54" i="4"/>
  <c r="F67" i="4"/>
  <c r="F51" i="4"/>
  <c r="F66" i="4"/>
  <c r="F59" i="4"/>
  <c r="F68" i="4"/>
  <c r="F47" i="4"/>
  <c r="F49" i="4"/>
  <c r="F62" i="4"/>
  <c r="F61" i="4"/>
  <c r="F48" i="4"/>
  <c r="F64" i="4"/>
  <c r="F60" i="4"/>
  <c r="F53" i="4"/>
  <c r="F56" i="4"/>
  <c r="F50" i="4"/>
  <c r="F57" i="4"/>
  <c r="T5" i="5" l="1"/>
  <c r="BN9" i="18"/>
  <c r="AW9" i="18" s="1"/>
  <c r="BN8" i="18"/>
  <c r="F117" i="4"/>
  <c r="F190" i="4"/>
  <c r="H116" i="4"/>
  <c r="G116" i="4"/>
  <c r="G118" i="4"/>
  <c r="H118" i="4"/>
  <c r="G45" i="4"/>
  <c r="H45" i="4"/>
  <c r="H127" i="4"/>
  <c r="G127" i="4"/>
  <c r="H126" i="4"/>
  <c r="G126" i="4"/>
  <c r="H135" i="4"/>
  <c r="G135" i="4"/>
  <c r="H131" i="4"/>
  <c r="G131" i="4"/>
  <c r="H123" i="4"/>
  <c r="G123" i="4"/>
  <c r="H134" i="4"/>
  <c r="G134" i="4"/>
  <c r="H139" i="4"/>
  <c r="G139" i="4"/>
  <c r="H121" i="4"/>
  <c r="G121" i="4"/>
  <c r="H141" i="4"/>
  <c r="G141" i="4"/>
  <c r="H130" i="4"/>
  <c r="G130" i="4"/>
  <c r="H119" i="4"/>
  <c r="G119" i="4"/>
  <c r="H125" i="4"/>
  <c r="G125" i="4"/>
  <c r="H137" i="4"/>
  <c r="G137" i="4"/>
  <c r="H136" i="4"/>
  <c r="G136" i="4"/>
  <c r="H132" i="4"/>
  <c r="G132" i="4"/>
  <c r="H128" i="4"/>
  <c r="G128" i="4"/>
  <c r="H129" i="4"/>
  <c r="G129" i="4"/>
  <c r="H120" i="4"/>
  <c r="G120" i="4"/>
  <c r="H140" i="4"/>
  <c r="G140" i="4"/>
  <c r="H122" i="4"/>
  <c r="G122" i="4"/>
  <c r="H124" i="4"/>
  <c r="G124" i="4"/>
  <c r="H138" i="4"/>
  <c r="G138" i="4"/>
  <c r="H133" i="4"/>
  <c r="G133" i="4"/>
  <c r="H55" i="4"/>
  <c r="G55" i="4"/>
  <c r="H59" i="4"/>
  <c r="G59" i="4"/>
  <c r="H56" i="4"/>
  <c r="G56" i="4"/>
  <c r="H51" i="4"/>
  <c r="G51" i="4"/>
  <c r="H68" i="4"/>
  <c r="G68" i="4"/>
  <c r="H60" i="4"/>
  <c r="G60" i="4"/>
  <c r="H62" i="4"/>
  <c r="G62" i="4"/>
  <c r="H54" i="4"/>
  <c r="G54" i="4"/>
  <c r="H52" i="4"/>
  <c r="G52" i="4"/>
  <c r="H47" i="4"/>
  <c r="G47" i="4"/>
  <c r="H61" i="4"/>
  <c r="G61" i="4"/>
  <c r="H57" i="4"/>
  <c r="G57" i="4"/>
  <c r="H64" i="4"/>
  <c r="G64" i="4"/>
  <c r="H66" i="4"/>
  <c r="G66" i="4"/>
  <c r="H58" i="4"/>
  <c r="G58" i="4"/>
  <c r="H48" i="4"/>
  <c r="G48" i="4"/>
  <c r="H53" i="4"/>
  <c r="G53" i="4"/>
  <c r="H67" i="4"/>
  <c r="G67" i="4"/>
  <c r="H50" i="4"/>
  <c r="G50" i="4"/>
  <c r="H49" i="4"/>
  <c r="G49" i="4"/>
  <c r="H63" i="4"/>
  <c r="G63" i="4"/>
  <c r="H65" i="4"/>
  <c r="G65" i="4"/>
  <c r="H46" i="4"/>
  <c r="G46" i="4"/>
  <c r="AI17" i="2"/>
  <c r="AJ17" i="2"/>
  <c r="AK17" i="2"/>
  <c r="AG17" i="2"/>
  <c r="AH17" i="2"/>
  <c r="AW8" i="18" l="1"/>
  <c r="BO8" i="18"/>
  <c r="BO9" i="18"/>
  <c r="V6" i="5" s="1"/>
  <c r="U6" i="5"/>
  <c r="U5" i="5"/>
  <c r="H190" i="4"/>
  <c r="H117" i="4"/>
  <c r="AG18" i="2"/>
  <c r="AH18" i="2"/>
  <c r="AI18" i="2"/>
  <c r="AJ18" i="2"/>
  <c r="AK18" i="2"/>
  <c r="B105" i="4"/>
  <c r="B176" i="4"/>
  <c r="B139" i="4"/>
  <c r="B138" i="4"/>
  <c r="B173" i="4"/>
  <c r="B172" i="4"/>
  <c r="B208" i="4"/>
  <c r="B207" i="4"/>
  <c r="B97" i="4"/>
  <c r="B168" i="4"/>
  <c r="B131" i="4"/>
  <c r="B130" i="4"/>
  <c r="B165" i="4"/>
  <c r="B164" i="4"/>
  <c r="B200" i="4"/>
  <c r="B199" i="4"/>
  <c r="B89" i="4"/>
  <c r="B160" i="4"/>
  <c r="B123" i="4"/>
  <c r="B158" i="4"/>
  <c r="B157" i="4"/>
  <c r="B81" i="4"/>
  <c r="V5" i="5" l="1"/>
  <c r="BP8" i="18"/>
  <c r="BP9" i="18"/>
  <c r="W6" i="5" s="1"/>
  <c r="G117" i="4"/>
  <c r="F7" i="4"/>
  <c r="E11" i="4"/>
  <c r="H7" i="4"/>
  <c r="G25" i="4"/>
  <c r="F17" i="4"/>
  <c r="E23" i="4"/>
  <c r="F28" i="4"/>
  <c r="E7" i="4"/>
  <c r="F20" i="4"/>
  <c r="F19" i="4"/>
  <c r="F10" i="4"/>
  <c r="F18" i="4"/>
  <c r="H10" i="4"/>
  <c r="G31" i="4"/>
  <c r="H19" i="4"/>
  <c r="E22" i="4"/>
  <c r="G24" i="4"/>
  <c r="H20" i="4"/>
  <c r="F6" i="4"/>
  <c r="E10" i="4"/>
  <c r="F11" i="4"/>
  <c r="H11" i="4"/>
  <c r="E12" i="4"/>
  <c r="G12" i="4"/>
  <c r="D13" i="4"/>
  <c r="F13" i="4"/>
  <c r="H13" i="4"/>
  <c r="E14" i="4"/>
  <c r="G14" i="4"/>
  <c r="D15" i="4"/>
  <c r="F15" i="4"/>
  <c r="H15" i="4"/>
  <c r="H16" i="4"/>
  <c r="H17" i="4"/>
  <c r="H18" i="4"/>
  <c r="E19" i="4"/>
  <c r="G23" i="4"/>
  <c r="D25" i="4"/>
  <c r="F26" i="4"/>
  <c r="D27" i="4"/>
  <c r="G27" i="4"/>
  <c r="E28" i="4"/>
  <c r="F8" i="4"/>
  <c r="G7" i="4"/>
  <c r="E18" i="4"/>
  <c r="E20" i="4"/>
  <c r="G21" i="4"/>
  <c r="G11" i="4"/>
  <c r="E13" i="4"/>
  <c r="H6" i="4"/>
  <c r="G20" i="4"/>
  <c r="H14" i="4"/>
  <c r="E6" i="4"/>
  <c r="E17" i="4"/>
  <c r="E21" i="4"/>
  <c r="D23" i="4"/>
  <c r="G16" i="4"/>
  <c r="D21" i="4"/>
  <c r="F23" i="4"/>
  <c r="F24" i="4"/>
  <c r="E26" i="4"/>
  <c r="H26" i="4"/>
  <c r="G8" i="4"/>
  <c r="F12" i="4"/>
  <c r="H12" i="4"/>
  <c r="G13" i="4"/>
  <c r="D14" i="4"/>
  <c r="F14" i="4"/>
  <c r="E15" i="4"/>
  <c r="G15" i="4"/>
  <c r="D19" i="4"/>
  <c r="E25" i="4"/>
  <c r="G28" i="4"/>
  <c r="H28" i="4"/>
  <c r="H22" i="4"/>
  <c r="F22" i="4"/>
  <c r="F29" i="4"/>
  <c r="H31" i="4"/>
  <c r="D9" i="4"/>
  <c r="G9" i="4"/>
  <c r="F16" i="4"/>
  <c r="D26" i="4"/>
  <c r="D30" i="4"/>
  <c r="H30" i="4"/>
  <c r="F25" i="4"/>
  <c r="H29" i="4"/>
  <c r="F31" i="4"/>
  <c r="D11" i="4"/>
  <c r="E8" i="4"/>
  <c r="G19" i="4"/>
  <c r="G22" i="4"/>
  <c r="H8" i="4"/>
  <c r="F9" i="4"/>
  <c r="E16" i="4"/>
  <c r="D22" i="4"/>
  <c r="H25" i="4"/>
  <c r="F27" i="4"/>
  <c r="D31" i="4"/>
  <c r="E31" i="4"/>
  <c r="D7" i="4"/>
  <c r="G10" i="4"/>
  <c r="G17" i="4"/>
  <c r="D18" i="4"/>
  <c r="G18" i="4"/>
  <c r="H24" i="4"/>
  <c r="D29" i="4"/>
  <c r="G29" i="4"/>
  <c r="G30" i="4"/>
  <c r="E29" i="4"/>
  <c r="F30" i="4"/>
  <c r="E9" i="4"/>
  <c r="H23" i="4"/>
  <c r="G6" i="4"/>
  <c r="H9" i="4"/>
  <c r="D16" i="4"/>
  <c r="D17" i="4"/>
  <c r="F21" i="4"/>
  <c r="H21" i="4"/>
  <c r="E24" i="4"/>
  <c r="G26" i="4"/>
  <c r="E27" i="4"/>
  <c r="H27" i="4"/>
  <c r="E30" i="4"/>
  <c r="D8" i="4"/>
  <c r="D24" i="4"/>
  <c r="D10" i="4"/>
  <c r="D12" i="4"/>
  <c r="D20" i="4"/>
  <c r="D28" i="4"/>
  <c r="B83" i="4"/>
  <c r="B98" i="4"/>
  <c r="B99" i="4"/>
  <c r="B80" i="4"/>
  <c r="B116" i="4"/>
  <c r="B59" i="4"/>
  <c r="B91" i="4"/>
  <c r="B125" i="4"/>
  <c r="B201" i="4"/>
  <c r="B63" i="4"/>
  <c r="B96" i="4"/>
  <c r="B132" i="4"/>
  <c r="B202" i="4"/>
  <c r="B64" i="4"/>
  <c r="B133" i="4"/>
  <c r="B205" i="4"/>
  <c r="B47" i="4"/>
  <c r="B67" i="4"/>
  <c r="B140" i="4"/>
  <c r="B209" i="4"/>
  <c r="B48" i="4"/>
  <c r="B82" i="4"/>
  <c r="B104" i="4"/>
  <c r="B141" i="4"/>
  <c r="B210" i="4"/>
  <c r="B51" i="4"/>
  <c r="B213" i="4"/>
  <c r="B55" i="4"/>
  <c r="B88" i="4"/>
  <c r="B117" i="4"/>
  <c r="B56" i="4"/>
  <c r="B90" i="4"/>
  <c r="B124" i="4"/>
  <c r="B197" i="4"/>
  <c r="B159" i="4"/>
  <c r="B167" i="4"/>
  <c r="B175" i="4"/>
  <c r="B49" i="4"/>
  <c r="B57" i="4"/>
  <c r="B65" i="4"/>
  <c r="B84" i="4"/>
  <c r="B92" i="4"/>
  <c r="B100" i="4"/>
  <c r="B118" i="4"/>
  <c r="B126" i="4"/>
  <c r="B134" i="4"/>
  <c r="B203" i="4"/>
  <c r="B211" i="4"/>
  <c r="B50" i="4"/>
  <c r="B58" i="4"/>
  <c r="B66" i="4"/>
  <c r="B85" i="4"/>
  <c r="B93" i="4"/>
  <c r="B101" i="4"/>
  <c r="B119" i="4"/>
  <c r="B127" i="4"/>
  <c r="B135" i="4"/>
  <c r="B161" i="4"/>
  <c r="B169" i="4"/>
  <c r="B177" i="4"/>
  <c r="B196" i="4"/>
  <c r="B204" i="4"/>
  <c r="B212" i="4"/>
  <c r="B43" i="4"/>
  <c r="B86" i="4"/>
  <c r="B94" i="4"/>
  <c r="B102" i="4"/>
  <c r="B120" i="4"/>
  <c r="B128" i="4"/>
  <c r="B136" i="4"/>
  <c r="B162" i="4"/>
  <c r="B170" i="4"/>
  <c r="B174" i="4"/>
  <c r="B44" i="4"/>
  <c r="B52" i="4"/>
  <c r="B60" i="4"/>
  <c r="B68" i="4"/>
  <c r="B87" i="4"/>
  <c r="B95" i="4"/>
  <c r="B103" i="4"/>
  <c r="B121" i="4"/>
  <c r="B129" i="4"/>
  <c r="B137" i="4"/>
  <c r="B163" i="4"/>
  <c r="B171" i="4"/>
  <c r="B198" i="4"/>
  <c r="B206" i="4"/>
  <c r="B214" i="4"/>
  <c r="B166" i="4"/>
  <c r="B45" i="4"/>
  <c r="B53" i="4"/>
  <c r="B61" i="4"/>
  <c r="B122" i="4"/>
  <c r="B46" i="4"/>
  <c r="B54" i="4"/>
  <c r="B62" i="4"/>
  <c r="W5" i="5" l="1"/>
  <c r="BQ8" i="18"/>
  <c r="BQ9" i="18"/>
  <c r="X6" i="5" s="1"/>
  <c r="B24" i="7"/>
  <c r="X5" i="5" l="1"/>
  <c r="BR8" i="18"/>
  <c r="BR9" i="18"/>
  <c r="Y6" i="5" s="1"/>
  <c r="B29" i="7"/>
  <c r="B28" i="7"/>
  <c r="B26" i="7"/>
  <c r="B25" i="7"/>
  <c r="B19" i="7"/>
  <c r="B18" i="7"/>
  <c r="B17" i="7"/>
  <c r="B16" i="7"/>
  <c r="B15" i="7"/>
  <c r="B14" i="7"/>
  <c r="B13" i="6"/>
  <c r="B12" i="6"/>
  <c r="B19" i="5"/>
  <c r="J23" i="6"/>
  <c r="J21" i="6"/>
  <c r="J27" i="6"/>
  <c r="J29" i="7" s="1"/>
  <c r="J26" i="6"/>
  <c r="Y5" i="5" l="1"/>
  <c r="BS8" i="18"/>
  <c r="BS9" i="18"/>
  <c r="Z6" i="5" s="1"/>
  <c r="J35" i="3"/>
  <c r="J34" i="3"/>
  <c r="J25" i="7"/>
  <c r="K21" i="6"/>
  <c r="J24" i="7"/>
  <c r="AD11" i="3"/>
  <c r="AL11" i="3"/>
  <c r="AT11" i="3"/>
  <c r="BB11" i="3"/>
  <c r="BJ11" i="3"/>
  <c r="V11" i="3"/>
  <c r="O11" i="3"/>
  <c r="AE11" i="3"/>
  <c r="AM11" i="3"/>
  <c r="AU11" i="3"/>
  <c r="BC11" i="3"/>
  <c r="BK11" i="3"/>
  <c r="N11" i="3"/>
  <c r="X11" i="3"/>
  <c r="AF11" i="3"/>
  <c r="AV11" i="3"/>
  <c r="BD11" i="3"/>
  <c r="K27" i="6"/>
  <c r="K29" i="7" s="1"/>
  <c r="K23" i="6"/>
  <c r="K26" i="6"/>
  <c r="K28" i="7" s="1"/>
  <c r="F5" i="3"/>
  <c r="H5" i="3"/>
  <c r="D5" i="3"/>
  <c r="W11" i="3"/>
  <c r="E5" i="3"/>
  <c r="P11" i="3"/>
  <c r="AN11" i="3"/>
  <c r="BL11" i="3"/>
  <c r="Q11" i="3"/>
  <c r="Y11" i="3"/>
  <c r="AG11" i="3"/>
  <c r="AO11" i="3"/>
  <c r="AW11" i="3"/>
  <c r="BE11" i="3"/>
  <c r="BM11" i="3"/>
  <c r="G5" i="3"/>
  <c r="R11" i="3"/>
  <c r="Z11" i="3"/>
  <c r="AH11" i="3"/>
  <c r="AP11" i="3"/>
  <c r="AX11" i="3"/>
  <c r="BF11" i="3"/>
  <c r="BN11" i="3"/>
  <c r="K11" i="3"/>
  <c r="S11" i="3"/>
  <c r="AA11" i="3"/>
  <c r="AI11" i="3"/>
  <c r="AQ11" i="3"/>
  <c r="AY11" i="3"/>
  <c r="BG11" i="3"/>
  <c r="BO11" i="3"/>
  <c r="J28" i="7"/>
  <c r="L11" i="3"/>
  <c r="T11" i="3"/>
  <c r="AB11" i="3"/>
  <c r="AJ11" i="3"/>
  <c r="AR11" i="3"/>
  <c r="AZ11" i="3"/>
  <c r="BH11" i="3"/>
  <c r="BP11" i="3"/>
  <c r="M11" i="3"/>
  <c r="U11" i="3"/>
  <c r="AC11" i="3"/>
  <c r="AK11" i="3"/>
  <c r="AS11" i="3"/>
  <c r="BA11" i="3"/>
  <c r="BI11" i="3"/>
  <c r="BQ11" i="3"/>
  <c r="Z5" i="5" l="1"/>
  <c r="BT8" i="18"/>
  <c r="BT9" i="18"/>
  <c r="AA6" i="5" s="1"/>
  <c r="J24" i="5"/>
  <c r="K34" i="3"/>
  <c r="K35" i="3"/>
  <c r="K25" i="7"/>
  <c r="K24" i="7"/>
  <c r="D11" i="3"/>
  <c r="E11" i="3"/>
  <c r="G11" i="3"/>
  <c r="F11" i="3"/>
  <c r="H11" i="3"/>
  <c r="L21" i="6"/>
  <c r="L27" i="6"/>
  <c r="L29" i="7" s="1"/>
  <c r="L23" i="6"/>
  <c r="L26" i="6"/>
  <c r="L28" i="7" s="1"/>
  <c r="AA5" i="5" l="1"/>
  <c r="BU8" i="18"/>
  <c r="BU9" i="18"/>
  <c r="AB6" i="5" s="1"/>
  <c r="L35" i="3"/>
  <c r="L34" i="3"/>
  <c r="J15" i="18"/>
  <c r="R16" i="18"/>
  <c r="J16" i="18"/>
  <c r="N16" i="18"/>
  <c r="R15" i="18"/>
  <c r="N15" i="18"/>
  <c r="D16" i="18"/>
  <c r="D15" i="18"/>
  <c r="L24" i="7"/>
  <c r="M23" i="6"/>
  <c r="L25" i="7"/>
  <c r="M21" i="6"/>
  <c r="M27" i="6"/>
  <c r="M29" i="7" s="1"/>
  <c r="M26" i="6"/>
  <c r="M28" i="7" s="1"/>
  <c r="AB5" i="5" l="1"/>
  <c r="BV8" i="18"/>
  <c r="BV9" i="18"/>
  <c r="AC6" i="5" s="1"/>
  <c r="M35" i="3"/>
  <c r="M34" i="3"/>
  <c r="P15" i="18"/>
  <c r="G31" i="3"/>
  <c r="D33" i="3"/>
  <c r="G33" i="3"/>
  <c r="D31" i="3"/>
  <c r="E31" i="3"/>
  <c r="H31" i="3"/>
  <c r="F31" i="3"/>
  <c r="F33" i="3"/>
  <c r="E33" i="3"/>
  <c r="H33" i="3"/>
  <c r="L15" i="18"/>
  <c r="L16" i="18"/>
  <c r="P16" i="18"/>
  <c r="H16" i="18"/>
  <c r="T15" i="18"/>
  <c r="T16" i="18"/>
  <c r="H15" i="18"/>
  <c r="K16" i="18"/>
  <c r="O15" i="18"/>
  <c r="O16" i="18"/>
  <c r="G16" i="18"/>
  <c r="K15" i="18"/>
  <c r="G15" i="18"/>
  <c r="S15" i="18"/>
  <c r="S16" i="18"/>
  <c r="N23" i="6"/>
  <c r="M25" i="7"/>
  <c r="M24" i="7"/>
  <c r="N21" i="6"/>
  <c r="N27" i="6"/>
  <c r="N29" i="7" s="1"/>
  <c r="N26" i="6"/>
  <c r="AC5" i="5" l="1"/>
  <c r="BW8" i="18"/>
  <c r="BW9" i="18"/>
  <c r="AD6" i="5" s="1"/>
  <c r="N35" i="3"/>
  <c r="N34" i="3"/>
  <c r="N24" i="7"/>
  <c r="O26" i="6"/>
  <c r="O28" i="7" s="1"/>
  <c r="N28" i="7"/>
  <c r="N25" i="7"/>
  <c r="O23" i="6"/>
  <c r="O21" i="6"/>
  <c r="O27" i="6"/>
  <c r="AD5" i="5" l="1"/>
  <c r="BX8" i="18"/>
  <c r="BX9" i="18"/>
  <c r="AE6" i="5" s="1"/>
  <c r="O34" i="3"/>
  <c r="O35" i="3"/>
  <c r="O25" i="7"/>
  <c r="P23" i="6"/>
  <c r="O24" i="7"/>
  <c r="P27" i="6"/>
  <c r="P29" i="7" s="1"/>
  <c r="O29" i="7"/>
  <c r="P21" i="6"/>
  <c r="P26" i="6"/>
  <c r="P28" i="7" s="1"/>
  <c r="AE5" i="5" l="1"/>
  <c r="BY8" i="18"/>
  <c r="BY9" i="18"/>
  <c r="AF6" i="5" s="1"/>
  <c r="P34" i="3"/>
  <c r="P35" i="3"/>
  <c r="P24" i="7"/>
  <c r="P25" i="7"/>
  <c r="Q23" i="6"/>
  <c r="Q27" i="6"/>
  <c r="Q29" i="7" s="1"/>
  <c r="Q21" i="6"/>
  <c r="Q26" i="6"/>
  <c r="Q28" i="7" s="1"/>
  <c r="AF5" i="5" l="1"/>
  <c r="BZ8" i="18"/>
  <c r="BZ9" i="18"/>
  <c r="AX9" i="18" s="1"/>
  <c r="Q35" i="3"/>
  <c r="Q34" i="3"/>
  <c r="Q24" i="7"/>
  <c r="Q25" i="7"/>
  <c r="R23" i="6"/>
  <c r="R27" i="6"/>
  <c r="R21" i="6"/>
  <c r="R26" i="6"/>
  <c r="R28" i="7" s="1"/>
  <c r="AX8" i="18" l="1"/>
  <c r="CA8" i="18"/>
  <c r="AG5" i="5"/>
  <c r="F13" i="18" s="1"/>
  <c r="CA9" i="18"/>
  <c r="AH6" i="5" s="1"/>
  <c r="AG6" i="5"/>
  <c r="F14" i="18" s="1"/>
  <c r="R35" i="3"/>
  <c r="R34" i="3"/>
  <c r="S27" i="6"/>
  <c r="R29" i="7"/>
  <c r="R25" i="7"/>
  <c r="S23" i="6"/>
  <c r="R24" i="7"/>
  <c r="S21" i="6"/>
  <c r="S26" i="6"/>
  <c r="AH5" i="5" l="1"/>
  <c r="CB8" i="18"/>
  <c r="CB9" i="18"/>
  <c r="AI6" i="5" s="1"/>
  <c r="S34" i="3"/>
  <c r="S35" i="3"/>
  <c r="S25" i="7"/>
  <c r="T23" i="6"/>
  <c r="T26" i="6"/>
  <c r="T28" i="7" s="1"/>
  <c r="S28" i="7"/>
  <c r="S24" i="7"/>
  <c r="S29" i="7"/>
  <c r="T27" i="6"/>
  <c r="T21" i="6"/>
  <c r="AI5" i="5" l="1"/>
  <c r="CC8" i="18"/>
  <c r="CC9" i="18"/>
  <c r="AJ6" i="5" s="1"/>
  <c r="T35" i="3"/>
  <c r="T34" i="3"/>
  <c r="T25" i="7"/>
  <c r="U23" i="6"/>
  <c r="T24" i="7"/>
  <c r="T29" i="7"/>
  <c r="U27" i="6"/>
  <c r="D27" i="6" s="1"/>
  <c r="U21" i="6"/>
  <c r="U26" i="6"/>
  <c r="D26" i="6" s="1"/>
  <c r="AJ5" i="5" l="1"/>
  <c r="CD8" i="18"/>
  <c r="CD9" i="18"/>
  <c r="AK6" i="5" s="1"/>
  <c r="U35" i="3"/>
  <c r="D35" i="3" s="1"/>
  <c r="U34" i="3"/>
  <c r="D21" i="6"/>
  <c r="D23" i="6"/>
  <c r="U28" i="7"/>
  <c r="D28" i="7" s="1"/>
  <c r="U24" i="7"/>
  <c r="D24" i="7" s="1"/>
  <c r="U25" i="7"/>
  <c r="D25" i="7" s="1"/>
  <c r="V23" i="6"/>
  <c r="U29" i="7"/>
  <c r="D29" i="7" s="1"/>
  <c r="V27" i="6"/>
  <c r="V21" i="6"/>
  <c r="V26" i="6"/>
  <c r="V28" i="7" s="1"/>
  <c r="AK5" i="5" l="1"/>
  <c r="CE8" i="18"/>
  <c r="CE9" i="18"/>
  <c r="AL6" i="5" s="1"/>
  <c r="V34" i="3"/>
  <c r="V35" i="3"/>
  <c r="D34" i="3"/>
  <c r="V25" i="7"/>
  <c r="W23" i="6"/>
  <c r="V24" i="7"/>
  <c r="V29" i="7"/>
  <c r="W27" i="6"/>
  <c r="W21" i="6"/>
  <c r="W26" i="6"/>
  <c r="W28" i="7" s="1"/>
  <c r="AL5" i="5" l="1"/>
  <c r="CF8" i="18"/>
  <c r="CF9" i="18"/>
  <c r="AM6" i="5" s="1"/>
  <c r="W34" i="3"/>
  <c r="W35" i="3"/>
  <c r="W24" i="7"/>
  <c r="W29" i="7"/>
  <c r="X27" i="6"/>
  <c r="W25" i="7"/>
  <c r="X23" i="6"/>
  <c r="X21" i="6"/>
  <c r="X26" i="6"/>
  <c r="X28" i="7" s="1"/>
  <c r="AM5" i="5" l="1"/>
  <c r="CG8" i="18"/>
  <c r="CG9" i="18"/>
  <c r="AN6" i="5" s="1"/>
  <c r="X34" i="3"/>
  <c r="X35" i="3"/>
  <c r="X25" i="7"/>
  <c r="Y23" i="6"/>
  <c r="X29" i="7"/>
  <c r="Y27" i="6"/>
  <c r="X24" i="7"/>
  <c r="Y21" i="6"/>
  <c r="Y26" i="6"/>
  <c r="Y28" i="7" s="1"/>
  <c r="AN5" i="5" l="1"/>
  <c r="CH8" i="18"/>
  <c r="CH9" i="18"/>
  <c r="AO6" i="5" s="1"/>
  <c r="Y35" i="3"/>
  <c r="Y34" i="3"/>
  <c r="Y29" i="7"/>
  <c r="Z27" i="6"/>
  <c r="Y24" i="7"/>
  <c r="Y25" i="7"/>
  <c r="Z23" i="6"/>
  <c r="Z21" i="6"/>
  <c r="Z26" i="6"/>
  <c r="Z28" i="7" s="1"/>
  <c r="AO5" i="5" l="1"/>
  <c r="CI8" i="18"/>
  <c r="CI9" i="18"/>
  <c r="AP6" i="5" s="1"/>
  <c r="Z34" i="3"/>
  <c r="Z35" i="3"/>
  <c r="Z24" i="7"/>
  <c r="Z29" i="7"/>
  <c r="AA27" i="6"/>
  <c r="Z25" i="7"/>
  <c r="AA23" i="6"/>
  <c r="AA21" i="6"/>
  <c r="AA26" i="6"/>
  <c r="AA28" i="7" s="1"/>
  <c r="AP5" i="5" l="1"/>
  <c r="CJ8" i="18"/>
  <c r="CJ9" i="18"/>
  <c r="AQ6" i="5" s="1"/>
  <c r="AA34" i="3"/>
  <c r="AA35" i="3"/>
  <c r="AA24" i="7"/>
  <c r="AA25" i="7"/>
  <c r="AB23" i="6"/>
  <c r="AA29" i="7"/>
  <c r="AB27" i="6"/>
  <c r="AB21" i="6"/>
  <c r="AB26" i="6"/>
  <c r="AB28" i="7" s="1"/>
  <c r="AQ5" i="5" l="1"/>
  <c r="CK8" i="18"/>
  <c r="CK9" i="18"/>
  <c r="AR6" i="5" s="1"/>
  <c r="AB35" i="3"/>
  <c r="AB34" i="3"/>
  <c r="AB29" i="7"/>
  <c r="AC27" i="6"/>
  <c r="AB24" i="7"/>
  <c r="AB25" i="7"/>
  <c r="AC23" i="6"/>
  <c r="AC21" i="6"/>
  <c r="AC26" i="6"/>
  <c r="AC28" i="7" s="1"/>
  <c r="AR5" i="5" l="1"/>
  <c r="CL8" i="18"/>
  <c r="CL9" i="18"/>
  <c r="AY9" i="18" s="1"/>
  <c r="AC34" i="3"/>
  <c r="AC35" i="3"/>
  <c r="AC25" i="7"/>
  <c r="AD23" i="6"/>
  <c r="AC24" i="7"/>
  <c r="AC29" i="7"/>
  <c r="AD27" i="6"/>
  <c r="AD21" i="6"/>
  <c r="AD26" i="6"/>
  <c r="AD28" i="7" s="1"/>
  <c r="AY8" i="18" l="1"/>
  <c r="CM8" i="18"/>
  <c r="AS5" i="5"/>
  <c r="CM9" i="18"/>
  <c r="AT6" i="5" s="1"/>
  <c r="AS6" i="5"/>
  <c r="AD35" i="3"/>
  <c r="AD34" i="3"/>
  <c r="AD29" i="7"/>
  <c r="AE27" i="6"/>
  <c r="AD25" i="7"/>
  <c r="AE23" i="6"/>
  <c r="AD24" i="7"/>
  <c r="AE21" i="6"/>
  <c r="AE26" i="6"/>
  <c r="AE28" i="7" s="1"/>
  <c r="AT5" i="5" l="1"/>
  <c r="CN8" i="18"/>
  <c r="CN9" i="18"/>
  <c r="AU6" i="5" s="1"/>
  <c r="AE35" i="3"/>
  <c r="AE34" i="3"/>
  <c r="AE29" i="7"/>
  <c r="AF27" i="6"/>
  <c r="AE25" i="7"/>
  <c r="AF23" i="6"/>
  <c r="AE24" i="7"/>
  <c r="AF21" i="6"/>
  <c r="AF26" i="6"/>
  <c r="AF28" i="7" s="1"/>
  <c r="AU5" i="5" l="1"/>
  <c r="CO8" i="18"/>
  <c r="CO9" i="18"/>
  <c r="AV6" i="5" s="1"/>
  <c r="AF35" i="3"/>
  <c r="AF34" i="3"/>
  <c r="AF24" i="7"/>
  <c r="AF25" i="7"/>
  <c r="AG23" i="6"/>
  <c r="AF29" i="7"/>
  <c r="AG27" i="6"/>
  <c r="E27" i="6" s="1"/>
  <c r="AG21" i="6"/>
  <c r="AG26" i="6"/>
  <c r="E26" i="6" s="1"/>
  <c r="AV5" i="5" l="1"/>
  <c r="CP8" i="18"/>
  <c r="CP9" i="18"/>
  <c r="AW6" i="5" s="1"/>
  <c r="AG35" i="3"/>
  <c r="E35" i="3" s="1"/>
  <c r="AG34" i="3"/>
  <c r="E21" i="6"/>
  <c r="E23" i="6"/>
  <c r="AG28" i="7"/>
  <c r="E28" i="7" s="1"/>
  <c r="AG24" i="7"/>
  <c r="E24" i="7" s="1"/>
  <c r="AG25" i="7"/>
  <c r="E25" i="7" s="1"/>
  <c r="AH23" i="6"/>
  <c r="AG29" i="7"/>
  <c r="E29" i="7" s="1"/>
  <c r="AH27" i="6"/>
  <c r="AH21" i="6"/>
  <c r="AH26" i="6"/>
  <c r="AH28" i="7" s="1"/>
  <c r="AW5" i="5" l="1"/>
  <c r="CQ8" i="18"/>
  <c r="CQ9" i="18"/>
  <c r="AX6" i="5" s="1"/>
  <c r="AH34" i="3"/>
  <c r="AH35" i="3"/>
  <c r="E34" i="3"/>
  <c r="AH29" i="7"/>
  <c r="AI27" i="6"/>
  <c r="AH24" i="7"/>
  <c r="AH25" i="7"/>
  <c r="AI23" i="6"/>
  <c r="AI21" i="6"/>
  <c r="AI26" i="6"/>
  <c r="AI28" i="7" s="1"/>
  <c r="AX5" i="5" l="1"/>
  <c r="CR8" i="18"/>
  <c r="CR9" i="18"/>
  <c r="AY6" i="5" s="1"/>
  <c r="AI35" i="3"/>
  <c r="AI34" i="3"/>
  <c r="AI24" i="7"/>
  <c r="AI25" i="7"/>
  <c r="AJ23" i="6"/>
  <c r="AI29" i="7"/>
  <c r="AJ27" i="6"/>
  <c r="AJ21" i="6"/>
  <c r="AJ26" i="6"/>
  <c r="AJ28" i="7" s="1"/>
  <c r="AY5" i="5" l="1"/>
  <c r="CS8" i="18"/>
  <c r="CS9" i="18"/>
  <c r="AZ6" i="5" s="1"/>
  <c r="AJ35" i="3"/>
  <c r="AJ34" i="3"/>
  <c r="AJ29" i="7"/>
  <c r="AK27" i="6"/>
  <c r="AJ25" i="7"/>
  <c r="AK23" i="6"/>
  <c r="AJ24" i="7"/>
  <c r="AK21" i="6"/>
  <c r="AK26" i="6"/>
  <c r="AK28" i="7" s="1"/>
  <c r="AZ5" i="5" l="1"/>
  <c r="CT8" i="18"/>
  <c r="CT9" i="18"/>
  <c r="BA6" i="5" s="1"/>
  <c r="AK35" i="3"/>
  <c r="AK34" i="3"/>
  <c r="AK25" i="7"/>
  <c r="AL23" i="6"/>
  <c r="AK24" i="7"/>
  <c r="AK29" i="7"/>
  <c r="AL27" i="6"/>
  <c r="AL21" i="6"/>
  <c r="AL26" i="6"/>
  <c r="AL28" i="7" s="1"/>
  <c r="BA5" i="5" l="1"/>
  <c r="CU8" i="18"/>
  <c r="CU9" i="18"/>
  <c r="BB6" i="5" s="1"/>
  <c r="AL35" i="3"/>
  <c r="AL34" i="3"/>
  <c r="AL29" i="7"/>
  <c r="AM27" i="6"/>
  <c r="AL25" i="7"/>
  <c r="AM23" i="6"/>
  <c r="AL24" i="7"/>
  <c r="AM21" i="6"/>
  <c r="AM26" i="6"/>
  <c r="AM28" i="7" s="1"/>
  <c r="BB5" i="5" l="1"/>
  <c r="CV8" i="18"/>
  <c r="CV9" i="18"/>
  <c r="BC6" i="5" s="1"/>
  <c r="AM35" i="3"/>
  <c r="AM34" i="3"/>
  <c r="AM25" i="7"/>
  <c r="AN23" i="6"/>
  <c r="AM29" i="7"/>
  <c r="AN27" i="6"/>
  <c r="AM24" i="7"/>
  <c r="AN21" i="6"/>
  <c r="AN26" i="6"/>
  <c r="AN28" i="7" s="1"/>
  <c r="BC5" i="5" l="1"/>
  <c r="CW8" i="18"/>
  <c r="CW9" i="18"/>
  <c r="BD6" i="5" s="1"/>
  <c r="AN35" i="3"/>
  <c r="AN34" i="3"/>
  <c r="AN24" i="7"/>
  <c r="AN29" i="7"/>
  <c r="AO27" i="6"/>
  <c r="AN25" i="7"/>
  <c r="AO23" i="6"/>
  <c r="AO21" i="6"/>
  <c r="AO26" i="6"/>
  <c r="AO28" i="7" s="1"/>
  <c r="BD5" i="5" l="1"/>
  <c r="CX8" i="18"/>
  <c r="CX9" i="18"/>
  <c r="AZ9" i="18" s="1"/>
  <c r="AO34" i="3"/>
  <c r="AO35" i="3"/>
  <c r="AO25" i="7"/>
  <c r="AP23" i="6"/>
  <c r="AO29" i="7"/>
  <c r="AP27" i="6"/>
  <c r="AO24" i="7"/>
  <c r="AP21" i="6"/>
  <c r="AP26" i="6"/>
  <c r="AP28" i="7" s="1"/>
  <c r="AZ8" i="18" l="1"/>
  <c r="CY8" i="18"/>
  <c r="BE5" i="5"/>
  <c r="CY9" i="18"/>
  <c r="BF6" i="5" s="1"/>
  <c r="BE6" i="5"/>
  <c r="AP35" i="3"/>
  <c r="AP34" i="3"/>
  <c r="AP24" i="7"/>
  <c r="AP29" i="7"/>
  <c r="AQ27" i="6"/>
  <c r="AP25" i="7"/>
  <c r="AQ23" i="6"/>
  <c r="AQ21" i="6"/>
  <c r="AQ26" i="6"/>
  <c r="AQ28" i="7" s="1"/>
  <c r="BF5" i="5" l="1"/>
  <c r="CZ8" i="18"/>
  <c r="CZ9" i="18"/>
  <c r="BG6" i="5" s="1"/>
  <c r="AQ34" i="3"/>
  <c r="AQ35" i="3"/>
  <c r="AQ25" i="7"/>
  <c r="AR23" i="6"/>
  <c r="AQ29" i="7"/>
  <c r="AR27" i="6"/>
  <c r="AQ24" i="7"/>
  <c r="AR21" i="6"/>
  <c r="AR26" i="6"/>
  <c r="AR28" i="7" s="1"/>
  <c r="BG5" i="5" l="1"/>
  <c r="DA8" i="18"/>
  <c r="DA9" i="18"/>
  <c r="BH6" i="5" s="1"/>
  <c r="AR35" i="3"/>
  <c r="AR34" i="3"/>
  <c r="AR24" i="7"/>
  <c r="AR29" i="7"/>
  <c r="AS27" i="6"/>
  <c r="F27" i="6" s="1"/>
  <c r="AR25" i="7"/>
  <c r="AS23" i="6"/>
  <c r="AS21" i="6"/>
  <c r="AS26" i="6"/>
  <c r="F26" i="6" s="1"/>
  <c r="BH5" i="5" l="1"/>
  <c r="DB8" i="18"/>
  <c r="DB9" i="18"/>
  <c r="BI6" i="5" s="1"/>
  <c r="AS34" i="3"/>
  <c r="AS35" i="3"/>
  <c r="F35" i="3" s="1"/>
  <c r="F21" i="6"/>
  <c r="F23" i="6"/>
  <c r="AS28" i="7"/>
  <c r="F28" i="7" s="1"/>
  <c r="AS25" i="7"/>
  <c r="F25" i="7" s="1"/>
  <c r="AT23" i="6"/>
  <c r="AS29" i="7"/>
  <c r="F29" i="7" s="1"/>
  <c r="AT27" i="6"/>
  <c r="AS24" i="7"/>
  <c r="F24" i="7" s="1"/>
  <c r="AT21" i="6"/>
  <c r="AT26" i="6"/>
  <c r="AT28" i="7" s="1"/>
  <c r="BI5" i="5" l="1"/>
  <c r="DC8" i="18"/>
  <c r="DC9" i="18"/>
  <c r="BJ6" i="5" s="1"/>
  <c r="AT35" i="3"/>
  <c r="AT34" i="3"/>
  <c r="F34" i="3"/>
  <c r="AT24" i="7"/>
  <c r="AT25" i="7"/>
  <c r="AU23" i="6"/>
  <c r="AT29" i="7"/>
  <c r="AU27" i="6"/>
  <c r="AU21" i="6"/>
  <c r="AU26" i="6"/>
  <c r="AU28" i="7" s="1"/>
  <c r="BJ5" i="5" l="1"/>
  <c r="DD8" i="18"/>
  <c r="DD9" i="18"/>
  <c r="BK6" i="5" s="1"/>
  <c r="AU35" i="3"/>
  <c r="AU34" i="3"/>
  <c r="AU24" i="7"/>
  <c r="AU29" i="7"/>
  <c r="AV27" i="6"/>
  <c r="AU25" i="7"/>
  <c r="AV23" i="6"/>
  <c r="AV21" i="6"/>
  <c r="AV26" i="6"/>
  <c r="AV28" i="7" s="1"/>
  <c r="BK5" i="5" l="1"/>
  <c r="DE8" i="18"/>
  <c r="DE9" i="18"/>
  <c r="BL6" i="5" s="1"/>
  <c r="AV34" i="3"/>
  <c r="AV35" i="3"/>
  <c r="AV25" i="7"/>
  <c r="AW23" i="6"/>
  <c r="AV29" i="7"/>
  <c r="AW27" i="6"/>
  <c r="AV24" i="7"/>
  <c r="AW21" i="6"/>
  <c r="AW26" i="6"/>
  <c r="AW28" i="7" s="1"/>
  <c r="BL5" i="5" l="1"/>
  <c r="DF8" i="18"/>
  <c r="DF9" i="18"/>
  <c r="BM6" i="5" s="1"/>
  <c r="AW35" i="3"/>
  <c r="AW34" i="3"/>
  <c r="AW29" i="7"/>
  <c r="AX27" i="6"/>
  <c r="AW24" i="7"/>
  <c r="AW25" i="7"/>
  <c r="AX23" i="6"/>
  <c r="AX21" i="6"/>
  <c r="AX26" i="6"/>
  <c r="AX28" i="7" s="1"/>
  <c r="BM5" i="5" l="1"/>
  <c r="DG8" i="18"/>
  <c r="DG9" i="18"/>
  <c r="BN6" i="5" s="1"/>
  <c r="AX34" i="3"/>
  <c r="AX35" i="3"/>
  <c r="AX24" i="7"/>
  <c r="AX25" i="7"/>
  <c r="AY23" i="6"/>
  <c r="AX29" i="7"/>
  <c r="AY27" i="6"/>
  <c r="AY21" i="6"/>
  <c r="AY26" i="6"/>
  <c r="AY28" i="7" s="1"/>
  <c r="BN5" i="5" l="1"/>
  <c r="DH8" i="18"/>
  <c r="DH9" i="18"/>
  <c r="BO6" i="5" s="1"/>
  <c r="AY35" i="3"/>
  <c r="AY34" i="3"/>
  <c r="AY25" i="7"/>
  <c r="AZ23" i="6"/>
  <c r="AY29" i="7"/>
  <c r="AZ27" i="6"/>
  <c r="AY24" i="7"/>
  <c r="AZ21" i="6"/>
  <c r="AZ26" i="6"/>
  <c r="AZ28" i="7" s="1"/>
  <c r="BO5" i="5" l="1"/>
  <c r="DI8" i="18"/>
  <c r="DI9" i="18"/>
  <c r="DJ9" i="18" s="1"/>
  <c r="BA9" i="18" s="1"/>
  <c r="AZ35" i="3"/>
  <c r="AZ34" i="3"/>
  <c r="AZ29" i="7"/>
  <c r="BA27" i="6"/>
  <c r="AZ24" i="7"/>
  <c r="AZ25" i="7"/>
  <c r="BA23" i="6"/>
  <c r="BA21" i="6"/>
  <c r="BA26" i="6"/>
  <c r="BA28" i="7" s="1"/>
  <c r="BP5" i="5" l="1"/>
  <c r="DJ8" i="18"/>
  <c r="BP6" i="5"/>
  <c r="BQ6" i="5"/>
  <c r="BA34" i="3"/>
  <c r="BA35" i="3"/>
  <c r="BA24" i="7"/>
  <c r="BA29" i="7"/>
  <c r="BB27" i="6"/>
  <c r="BA25" i="7"/>
  <c r="BB23" i="6"/>
  <c r="BB21" i="6"/>
  <c r="BB26" i="6"/>
  <c r="BB28" i="7" s="1"/>
  <c r="BA8" i="18" l="1"/>
  <c r="BQ5" i="5"/>
  <c r="BB34" i="3"/>
  <c r="BB35" i="3"/>
  <c r="BB25" i="7"/>
  <c r="BC23" i="6"/>
  <c r="BB24" i="7"/>
  <c r="BB29" i="7"/>
  <c r="BC27" i="6"/>
  <c r="BC21" i="6"/>
  <c r="BC26" i="6"/>
  <c r="BC28" i="7" s="1"/>
  <c r="BC35" i="3" l="1"/>
  <c r="BC34" i="3"/>
  <c r="BC25" i="7"/>
  <c r="BD23" i="6"/>
  <c r="BC29" i="7"/>
  <c r="BD27" i="6"/>
  <c r="BC24" i="7"/>
  <c r="BD21" i="6"/>
  <c r="BD26" i="6"/>
  <c r="BD28" i="7" s="1"/>
  <c r="BD35" i="3" l="1"/>
  <c r="BD34" i="3"/>
  <c r="BD25" i="7"/>
  <c r="BE23" i="6"/>
  <c r="BD29" i="7"/>
  <c r="BE27" i="6"/>
  <c r="G27" i="6" s="1"/>
  <c r="BD24" i="7"/>
  <c r="BE21" i="6"/>
  <c r="BE26" i="6"/>
  <c r="G26" i="6" s="1"/>
  <c r="BE34" i="3" l="1"/>
  <c r="BE35" i="3"/>
  <c r="G35" i="3" s="1"/>
  <c r="G21" i="6"/>
  <c r="G23" i="6"/>
  <c r="BE28" i="7"/>
  <c r="G28" i="7" s="1"/>
  <c r="BE29" i="7"/>
  <c r="G29" i="7" s="1"/>
  <c r="BF27" i="6"/>
  <c r="BE24" i="7"/>
  <c r="G24" i="7" s="1"/>
  <c r="BE25" i="7"/>
  <c r="G25" i="7" s="1"/>
  <c r="BF23" i="6"/>
  <c r="BF21" i="6"/>
  <c r="BF26" i="6"/>
  <c r="BF28" i="7" s="1"/>
  <c r="BF34" i="3" l="1"/>
  <c r="BF35" i="3"/>
  <c r="G34" i="3"/>
  <c r="BF29" i="7"/>
  <c r="BG27" i="6"/>
  <c r="BF25" i="7"/>
  <c r="BG23" i="6"/>
  <c r="BF24" i="7"/>
  <c r="BG21" i="6"/>
  <c r="BG26" i="6"/>
  <c r="BG28" i="7" s="1"/>
  <c r="BG34" i="3" l="1"/>
  <c r="BG35" i="3"/>
  <c r="BG25" i="7"/>
  <c r="BH23" i="6"/>
  <c r="BG29" i="7"/>
  <c r="BH27" i="6"/>
  <c r="BG24" i="7"/>
  <c r="BH21" i="6"/>
  <c r="BH26" i="6"/>
  <c r="BH28" i="7" s="1"/>
  <c r="BH35" i="3" l="1"/>
  <c r="BH34" i="3"/>
  <c r="BH24" i="7"/>
  <c r="BH29" i="7"/>
  <c r="BI27" i="6"/>
  <c r="BH25" i="7"/>
  <c r="BI23" i="6"/>
  <c r="BI21" i="6"/>
  <c r="BI26" i="6"/>
  <c r="BI28" i="7" s="1"/>
  <c r="BI34" i="3" l="1"/>
  <c r="BI35" i="3"/>
  <c r="BI29" i="7"/>
  <c r="BJ27" i="6"/>
  <c r="BI25" i="7"/>
  <c r="BJ23" i="6"/>
  <c r="BI24" i="7"/>
  <c r="BJ21" i="6"/>
  <c r="BJ26" i="6"/>
  <c r="BJ28" i="7" s="1"/>
  <c r="BJ35" i="3" l="1"/>
  <c r="BJ34" i="3"/>
  <c r="BJ24" i="7"/>
  <c r="BJ25" i="7"/>
  <c r="BK23" i="6"/>
  <c r="BJ29" i="7"/>
  <c r="BK27" i="6"/>
  <c r="BK21" i="6"/>
  <c r="BK26" i="6"/>
  <c r="BK28" i="7" s="1"/>
  <c r="BK35" i="3" l="1"/>
  <c r="BK34" i="3"/>
  <c r="BK24" i="7"/>
  <c r="BK25" i="7"/>
  <c r="BL23" i="6"/>
  <c r="BK29" i="7"/>
  <c r="BL27" i="6"/>
  <c r="BL21" i="6"/>
  <c r="BL26" i="6"/>
  <c r="BL28" i="7" s="1"/>
  <c r="BL35" i="3" l="1"/>
  <c r="BL34" i="3"/>
  <c r="BL25" i="7"/>
  <c r="BM23" i="6"/>
  <c r="BL29" i="7"/>
  <c r="BM27" i="6"/>
  <c r="BL24" i="7"/>
  <c r="BM21" i="6"/>
  <c r="BM26" i="6"/>
  <c r="BM28" i="7" s="1"/>
  <c r="BM35" i="3" l="1"/>
  <c r="BM34" i="3"/>
  <c r="BM24" i="7"/>
  <c r="BM29" i="7"/>
  <c r="BN27" i="6"/>
  <c r="BM25" i="7"/>
  <c r="BN23" i="6"/>
  <c r="BN21" i="6"/>
  <c r="BN26" i="6"/>
  <c r="BN28" i="7" s="1"/>
  <c r="BN34" i="3" l="1"/>
  <c r="BN35" i="3"/>
  <c r="BN29" i="7"/>
  <c r="BO27" i="6"/>
  <c r="BN25" i="7"/>
  <c r="BO23" i="6"/>
  <c r="BN24" i="7"/>
  <c r="BO21" i="6"/>
  <c r="BO26" i="6"/>
  <c r="BO28" i="7" s="1"/>
  <c r="BO35" i="3" l="1"/>
  <c r="BO34" i="3"/>
  <c r="BO25" i="7"/>
  <c r="BP23" i="6"/>
  <c r="BO29" i="7"/>
  <c r="BP27" i="6"/>
  <c r="BO24" i="7"/>
  <c r="BP21" i="6"/>
  <c r="BP26" i="6"/>
  <c r="BP28" i="7" s="1"/>
  <c r="BP34" i="3" l="1"/>
  <c r="BP35" i="3"/>
  <c r="BP29" i="7"/>
  <c r="BQ27" i="6"/>
  <c r="H27" i="6" s="1"/>
  <c r="BP24" i="7"/>
  <c r="BP25" i="7"/>
  <c r="BQ23" i="6"/>
  <c r="BQ21" i="6"/>
  <c r="BQ26" i="6"/>
  <c r="H26" i="6" s="1"/>
  <c r="BQ34" i="3" l="1"/>
  <c r="BQ35" i="3"/>
  <c r="H35" i="3" s="1"/>
  <c r="H21" i="6"/>
  <c r="H23" i="6"/>
  <c r="BQ28" i="7"/>
  <c r="H28" i="7" s="1"/>
  <c r="BQ25" i="7"/>
  <c r="H25" i="7" s="1"/>
  <c r="BQ24" i="7"/>
  <c r="H24" i="7" s="1"/>
  <c r="BQ29" i="7"/>
  <c r="H29" i="7" s="1"/>
  <c r="H34" i="3" l="1"/>
  <c r="J180" i="4" l="1"/>
  <c r="AH183" i="4"/>
  <c r="AB18" i="7"/>
  <c r="AD15" i="7"/>
  <c r="BG16" i="7"/>
  <c r="AV110" i="4"/>
  <c r="AL16" i="7"/>
  <c r="Z17" i="7"/>
  <c r="T17" i="7"/>
  <c r="AF16" i="7"/>
  <c r="Y18" i="7"/>
  <c r="AK16" i="7"/>
  <c r="BL16" i="7"/>
  <c r="BP18" i="7"/>
  <c r="AJ15" i="7"/>
  <c r="AK15" i="7"/>
  <c r="AH220" i="4"/>
  <c r="U144" i="4"/>
  <c r="D144" i="4" s="1"/>
  <c r="BA17" i="7"/>
  <c r="AZ15" i="7"/>
  <c r="AU15" i="7"/>
  <c r="BQ17" i="7"/>
  <c r="AO16" i="7"/>
  <c r="U18" i="7"/>
  <c r="AQ15" i="7"/>
  <c r="AN18" i="7"/>
  <c r="AV15" i="7"/>
  <c r="AU16" i="7"/>
  <c r="BP15" i="7"/>
  <c r="Y17" i="7"/>
  <c r="AI16" i="7"/>
  <c r="BO16" i="7"/>
  <c r="T15" i="7"/>
  <c r="AP15" i="7"/>
  <c r="BM18" i="7"/>
  <c r="BD110" i="4"/>
  <c r="P18" i="7"/>
  <c r="BH109" i="4"/>
  <c r="AX17" i="7"/>
  <c r="BH17" i="7"/>
  <c r="Y15" i="7"/>
  <c r="Q16" i="7"/>
  <c r="AD108" i="4"/>
  <c r="K16" i="7"/>
  <c r="AO17" i="7"/>
  <c r="AW17" i="7"/>
  <c r="O15" i="7"/>
  <c r="X108" i="4"/>
  <c r="BN18" i="7"/>
  <c r="V108" i="4"/>
  <c r="BC16" i="7"/>
  <c r="AS15" i="7"/>
  <c r="AM16" i="7"/>
  <c r="AH219" i="4"/>
  <c r="AS144" i="4"/>
  <c r="F144" i="4" s="1"/>
  <c r="AZ109" i="4"/>
  <c r="AM15" i="7"/>
  <c r="AY15" i="7"/>
  <c r="AL15" i="7"/>
  <c r="AC18" i="7"/>
  <c r="Q17" i="7"/>
  <c r="AK18" i="7"/>
  <c r="BQ146" i="4"/>
  <c r="H146" i="4" s="1"/>
  <c r="P110" i="4"/>
  <c r="BQ110" i="4"/>
  <c r="BC18" i="7"/>
  <c r="BF217" i="4"/>
  <c r="AF17" i="7"/>
  <c r="BD16" i="7"/>
  <c r="M108" i="4"/>
  <c r="L15" i="7"/>
  <c r="Q15" i="7"/>
  <c r="AL17" i="7"/>
  <c r="N15" i="7"/>
  <c r="AH180" i="4"/>
  <c r="AR108" i="4"/>
  <c r="AV108" i="4"/>
  <c r="J220" i="4"/>
  <c r="BN17" i="7"/>
  <c r="AG110" i="4"/>
  <c r="BN110" i="4"/>
  <c r="BQ18" i="7"/>
  <c r="AI108" i="4"/>
  <c r="BE144" i="4"/>
  <c r="G144" i="4" s="1"/>
  <c r="AT182" i="4"/>
  <c r="V110" i="4"/>
  <c r="V180" i="4"/>
  <c r="AO109" i="4"/>
  <c r="L72" i="4"/>
  <c r="L10" i="6" s="1"/>
  <c r="Z16" i="7"/>
  <c r="BF16" i="7"/>
  <c r="R15" i="7"/>
  <c r="BQ15" i="7"/>
  <c r="BI17" i="7"/>
  <c r="BE16" i="7"/>
  <c r="BD15" i="7"/>
  <c r="AP18" i="7"/>
  <c r="AT218" i="4"/>
  <c r="AN15" i="7"/>
  <c r="BF182" i="4"/>
  <c r="S17" i="7"/>
  <c r="AX15" i="7"/>
  <c r="J219" i="4"/>
  <c r="U16" i="7"/>
  <c r="AB15" i="7"/>
  <c r="U146" i="4"/>
  <c r="D146" i="4" s="1"/>
  <c r="BA110" i="4"/>
  <c r="BD109" i="4"/>
  <c r="AJ110" i="4"/>
  <c r="N108" i="4"/>
  <c r="BE17" i="7"/>
  <c r="K71" i="4"/>
  <c r="K9" i="6" s="1"/>
  <c r="Z74" i="4"/>
  <c r="Z12" i="6" s="1"/>
  <c r="U17" i="7"/>
  <c r="N18" i="7"/>
  <c r="V17" i="7"/>
  <c r="AZ110" i="4"/>
  <c r="V181" i="4"/>
  <c r="AJ18" i="7"/>
  <c r="AR15" i="7"/>
  <c r="P15" i="7"/>
  <c r="BD17" i="7"/>
  <c r="BL15" i="7"/>
  <c r="P16" i="7"/>
  <c r="BJ16" i="7"/>
  <c r="AX16" i="7"/>
  <c r="BP16" i="7"/>
  <c r="BO17" i="7"/>
  <c r="BC17" i="7"/>
  <c r="BN15" i="7"/>
  <c r="BF220" i="4"/>
  <c r="T18" i="7"/>
  <c r="AS146" i="4"/>
  <c r="F146" i="4" s="1"/>
  <c r="AU17" i="7"/>
  <c r="K18" i="7"/>
  <c r="M110" i="4"/>
  <c r="BH108" i="4"/>
  <c r="N17" i="7"/>
  <c r="BL110" i="4"/>
  <c r="AS108" i="4"/>
  <c r="AY108" i="4"/>
  <c r="BH18" i="7"/>
  <c r="W108" i="4"/>
  <c r="O18" i="7"/>
  <c r="T109" i="4"/>
  <c r="X109" i="4"/>
  <c r="BE110" i="4"/>
  <c r="AR17" i="7"/>
  <c r="AG109" i="4"/>
  <c r="AQ16" i="7"/>
  <c r="AF15" i="7"/>
  <c r="AY17" i="7"/>
  <c r="AA16" i="7"/>
  <c r="AK110" i="4"/>
  <c r="AG18" i="7"/>
  <c r="AE17" i="7"/>
  <c r="V219" i="4"/>
  <c r="BK16" i="7"/>
  <c r="Z109" i="4"/>
  <c r="L16" i="7"/>
  <c r="M73" i="4"/>
  <c r="M11" i="6" s="1"/>
  <c r="BK15" i="7"/>
  <c r="AJ108" i="4"/>
  <c r="BQ16" i="7"/>
  <c r="AC15" i="7"/>
  <c r="BI15" i="7"/>
  <c r="AC17" i="7"/>
  <c r="J18" i="7"/>
  <c r="BF108" i="4"/>
  <c r="BB15" i="7"/>
  <c r="AS16" i="7"/>
  <c r="BF15" i="7"/>
  <c r="AW15" i="7"/>
  <c r="BJ18" i="7"/>
  <c r="O17" i="7"/>
  <c r="BE18" i="7"/>
  <c r="AO15" i="7"/>
  <c r="AG144" i="4"/>
  <c r="E144" i="4" s="1"/>
  <c r="AT16" i="7"/>
  <c r="AF109" i="4"/>
  <c r="AH182" i="4"/>
  <c r="V220" i="4"/>
  <c r="U15" i="7"/>
  <c r="AT220" i="4"/>
  <c r="V183" i="4"/>
  <c r="O108" i="4"/>
  <c r="P108" i="4"/>
  <c r="AT110" i="4"/>
  <c r="BM15" i="7"/>
  <c r="AH110" i="4"/>
  <c r="AI18" i="7"/>
  <c r="BD18" i="7"/>
  <c r="J181" i="4"/>
  <c r="AH181" i="4"/>
  <c r="M18" i="7"/>
  <c r="K109" i="4"/>
  <c r="P17" i="7"/>
  <c r="BN16" i="7"/>
  <c r="AR110" i="4"/>
  <c r="AY18" i="7"/>
  <c r="AK108" i="4"/>
  <c r="AL18" i="7"/>
  <c r="AZ17" i="7"/>
  <c r="AT180" i="4"/>
  <c r="BG17" i="7"/>
  <c r="AV18" i="7"/>
  <c r="AN17" i="7"/>
  <c r="BL17" i="7"/>
  <c r="P179" i="4"/>
  <c r="BK108" i="4"/>
  <c r="AH15" i="7"/>
  <c r="BI16" i="7"/>
  <c r="BI18" i="7"/>
  <c r="BB18" i="7"/>
  <c r="AD16" i="7"/>
  <c r="K17" i="7"/>
  <c r="AY179" i="4"/>
  <c r="Y16" i="7"/>
  <c r="BM16" i="7"/>
  <c r="AT217" i="4"/>
  <c r="K74" i="4"/>
  <c r="K12" i="6" s="1"/>
  <c r="X17" i="7"/>
  <c r="M109" i="4"/>
  <c r="Z18" i="7"/>
  <c r="W15" i="7"/>
  <c r="AO110" i="4"/>
  <c r="BB108" i="4"/>
  <c r="AX18" i="7"/>
  <c r="BI109" i="4"/>
  <c r="Z15" i="7"/>
  <c r="BO110" i="4"/>
  <c r="Z110" i="4"/>
  <c r="L108" i="4"/>
  <c r="AN110" i="4"/>
  <c r="BB110" i="4"/>
  <c r="Y72" i="4"/>
  <c r="Y10" i="6" s="1"/>
  <c r="BJ15" i="7"/>
  <c r="AR18" i="7"/>
  <c r="AH109" i="4"/>
  <c r="R16" i="7"/>
  <c r="BK109" i="4"/>
  <c r="J73" i="4"/>
  <c r="J11" i="6" s="1"/>
  <c r="BM179" i="4"/>
  <c r="AQ18" i="7"/>
  <c r="BH110" i="4"/>
  <c r="AM110" i="4"/>
  <c r="M16" i="7"/>
  <c r="S216" i="4"/>
  <c r="BO15" i="7"/>
  <c r="X16" i="7"/>
  <c r="AP110" i="4"/>
  <c r="BG15" i="7"/>
  <c r="AH218" i="4"/>
  <c r="AT183" i="4"/>
  <c r="L18" i="7"/>
  <c r="BA16" i="7"/>
  <c r="AZ16" i="7"/>
  <c r="AP17" i="7"/>
  <c r="K216" i="4"/>
  <c r="AT18" i="7"/>
  <c r="AV17" i="7"/>
  <c r="AS18" i="7"/>
  <c r="AG16" i="7"/>
  <c r="AI15" i="7"/>
  <c r="V182" i="4"/>
  <c r="AD18" i="7"/>
  <c r="Q110" i="4"/>
  <c r="R17" i="7"/>
  <c r="Q18" i="7"/>
  <c r="M17" i="7"/>
  <c r="BF18" i="7"/>
  <c r="AE16" i="7"/>
  <c r="K15" i="7"/>
  <c r="AI17" i="7"/>
  <c r="AC16" i="7"/>
  <c r="S16" i="7"/>
  <c r="O71" i="4"/>
  <c r="O9" i="6" s="1"/>
  <c r="BQ144" i="4"/>
  <c r="H144" i="4" s="1"/>
  <c r="AE108" i="4"/>
  <c r="T16" i="7"/>
  <c r="AS17" i="7"/>
  <c r="AZ18" i="7"/>
  <c r="BC109" i="4"/>
  <c r="S110" i="4"/>
  <c r="BB179" i="4"/>
  <c r="S108" i="4"/>
  <c r="Y179" i="4"/>
  <c r="AG15" i="7"/>
  <c r="R18" i="7"/>
  <c r="BL18" i="7"/>
  <c r="L179" i="4"/>
  <c r="O179" i="4"/>
  <c r="AU108" i="4"/>
  <c r="BK18" i="7"/>
  <c r="AP179" i="4"/>
  <c r="AA17" i="7"/>
  <c r="AW16" i="7"/>
  <c r="V109" i="4"/>
  <c r="V15" i="7"/>
  <c r="AQ17" i="7"/>
  <c r="P109" i="4"/>
  <c r="AY16" i="7"/>
  <c r="AM18" i="7"/>
  <c r="AD17" i="7"/>
  <c r="N110" i="4"/>
  <c r="W16" i="7"/>
  <c r="AR16" i="7"/>
  <c r="AB16" i="7"/>
  <c r="W18" i="7"/>
  <c r="AQ109" i="4"/>
  <c r="BB17" i="7"/>
  <c r="AF18" i="7"/>
  <c r="AE18" i="7"/>
  <c r="AG146" i="4"/>
  <c r="E146" i="4" s="1"/>
  <c r="AT219" i="4"/>
  <c r="J179" i="4"/>
  <c r="W17" i="7"/>
  <c r="X15" i="7"/>
  <c r="AG17" i="7"/>
  <c r="BF183" i="4"/>
  <c r="BM17" i="7"/>
  <c r="K108" i="4"/>
  <c r="AB109" i="4"/>
  <c r="S15" i="7"/>
  <c r="AD179" i="4"/>
  <c r="AH17" i="7"/>
  <c r="AH108" i="4"/>
  <c r="AU18" i="7"/>
  <c r="AV109" i="4"/>
  <c r="K110" i="4"/>
  <c r="N216" i="4"/>
  <c r="AB17" i="7"/>
  <c r="M15" i="7"/>
  <c r="S18" i="7"/>
  <c r="AJ109" i="4"/>
  <c r="BA18" i="7"/>
  <c r="O16" i="7"/>
  <c r="AA15" i="7"/>
  <c r="T216" i="4"/>
  <c r="BF180" i="4"/>
  <c r="AW109" i="4"/>
  <c r="AX109" i="4"/>
  <c r="AN108" i="4"/>
  <c r="BK110" i="4"/>
  <c r="AA73" i="4"/>
  <c r="AA11" i="6" s="1"/>
  <c r="L74" i="4"/>
  <c r="L12" i="6" s="1"/>
  <c r="AS110" i="4"/>
  <c r="AK73" i="4"/>
  <c r="AK11" i="6" s="1"/>
  <c r="AE109" i="4"/>
  <c r="AN109" i="4"/>
  <c r="BJ108" i="4"/>
  <c r="BE108" i="4"/>
  <c r="O74" i="4"/>
  <c r="O12" i="6" s="1"/>
  <c r="AQ108" i="4"/>
  <c r="BP74" i="4"/>
  <c r="BP12" i="6" s="1"/>
  <c r="AY110" i="4"/>
  <c r="BQ108" i="4"/>
  <c r="R74" i="4"/>
  <c r="R12" i="6" s="1"/>
  <c r="BG109" i="4"/>
  <c r="N16" i="7"/>
  <c r="AK17" i="7"/>
  <c r="BK17" i="7"/>
  <c r="AP16" i="7"/>
  <c r="BE109" i="4"/>
  <c r="R109" i="4"/>
  <c r="S109" i="4"/>
  <c r="BP109" i="4"/>
  <c r="AG71" i="4"/>
  <c r="E71" i="4" s="1"/>
  <c r="BJ110" i="4"/>
  <c r="BF219" i="4"/>
  <c r="O109" i="4"/>
  <c r="BB109" i="4"/>
  <c r="BE15" i="7"/>
  <c r="W109" i="4"/>
  <c r="AU109" i="4"/>
  <c r="AL110" i="4"/>
  <c r="BC15" i="7"/>
  <c r="Y74" i="4"/>
  <c r="Y12" i="6" s="1"/>
  <c r="AI73" i="4"/>
  <c r="AI11" i="6" s="1"/>
  <c r="BG73" i="4"/>
  <c r="BG11" i="6" s="1"/>
  <c r="AA110" i="4"/>
  <c r="AO18" i="7"/>
  <c r="BA109" i="4"/>
  <c r="N109" i="4"/>
  <c r="Q108" i="4"/>
  <c r="Q16" i="5" s="1"/>
  <c r="AY109" i="4"/>
  <c r="BG72" i="4"/>
  <c r="BG10" i="6" s="1"/>
  <c r="AT74" i="4"/>
  <c r="AT12" i="6" s="1"/>
  <c r="Z71" i="4"/>
  <c r="Z9" i="6" s="1"/>
  <c r="BQ109" i="4"/>
  <c r="AF110" i="4"/>
  <c r="AL72" i="4"/>
  <c r="AL10" i="6" s="1"/>
  <c r="BF218" i="4"/>
  <c r="AI71" i="4"/>
  <c r="AI9" i="6" s="1"/>
  <c r="BG110" i="4"/>
  <c r="BD108" i="4"/>
  <c r="AE72" i="4"/>
  <c r="AE10" i="6" s="1"/>
  <c r="J108" i="4"/>
  <c r="BC110" i="4"/>
  <c r="AD109" i="4"/>
  <c r="K73" i="4"/>
  <c r="K11" i="6" s="1"/>
  <c r="AC109" i="4"/>
  <c r="AL74" i="4"/>
  <c r="AL12" i="6" s="1"/>
  <c r="BC179" i="4"/>
  <c r="AO73" i="4"/>
  <c r="AO11" i="6" s="1"/>
  <c r="AQ110" i="4"/>
  <c r="AT181" i="4"/>
  <c r="L143" i="4"/>
  <c r="AS109" i="4"/>
  <c r="BJ17" i="7"/>
  <c r="Q109" i="4"/>
  <c r="BE146" i="4"/>
  <c r="G146" i="4" s="1"/>
  <c r="BF17" i="7"/>
  <c r="O110" i="4"/>
  <c r="M143" i="4"/>
  <c r="AD216" i="4"/>
  <c r="W74" i="4"/>
  <c r="W12" i="6" s="1"/>
  <c r="Y110" i="4"/>
  <c r="V71" i="4"/>
  <c r="V9" i="6" s="1"/>
  <c r="BO109" i="4"/>
  <c r="T73" i="4"/>
  <c r="T11" i="6" s="1"/>
  <c r="Y216" i="4"/>
  <c r="AW110" i="4"/>
  <c r="BP17" i="7"/>
  <c r="U72" i="4"/>
  <c r="D72" i="4" s="1"/>
  <c r="M71" i="4"/>
  <c r="M9" i="6" s="1"/>
  <c r="AG73" i="4"/>
  <c r="AE110" i="4"/>
  <c r="BL108" i="4"/>
  <c r="R73" i="4"/>
  <c r="R11" i="6" s="1"/>
  <c r="Q179" i="4"/>
  <c r="AC108" i="4"/>
  <c r="L17" i="7"/>
  <c r="AB143" i="4"/>
  <c r="AV74" i="4"/>
  <c r="AV12" i="6" s="1"/>
  <c r="AG108" i="4"/>
  <c r="AM17" i="7"/>
  <c r="BB16" i="7"/>
  <c r="J182" i="4"/>
  <c r="BM109" i="4"/>
  <c r="J16" i="7"/>
  <c r="K179" i="4"/>
  <c r="Y109" i="4"/>
  <c r="AB216" i="4"/>
  <c r="AA108" i="4"/>
  <c r="AC74" i="4"/>
  <c r="AC12" i="6" s="1"/>
  <c r="AM108" i="4"/>
  <c r="AA216" i="4"/>
  <c r="AI109" i="4"/>
  <c r="AB110" i="4"/>
  <c r="BA15" i="7"/>
  <c r="BI108" i="4"/>
  <c r="U109" i="4"/>
  <c r="J70" i="4"/>
  <c r="J8" i="6" s="1"/>
  <c r="AL143" i="4"/>
  <c r="V143" i="4"/>
  <c r="AI110" i="4"/>
  <c r="T110" i="4"/>
  <c r="AL179" i="4"/>
  <c r="AF108" i="4"/>
  <c r="Q72" i="4"/>
  <c r="Q10" i="6" s="1"/>
  <c r="K143" i="4"/>
  <c r="AM109" i="4"/>
  <c r="BP108" i="4"/>
  <c r="AR179" i="4"/>
  <c r="AX108" i="4"/>
  <c r="AT109" i="4"/>
  <c r="AX110" i="4"/>
  <c r="Y108" i="4"/>
  <c r="AR109" i="4"/>
  <c r="AC110" i="4"/>
  <c r="BF179" i="4"/>
  <c r="Z143" i="4"/>
  <c r="AK71" i="4"/>
  <c r="AK9" i="6" s="1"/>
  <c r="BC71" i="4"/>
  <c r="BC9" i="6" s="1"/>
  <c r="AM143" i="4"/>
  <c r="U108" i="4"/>
  <c r="BO108" i="4"/>
  <c r="J72" i="4"/>
  <c r="J10" i="6" s="1"/>
  <c r="AV71" i="4"/>
  <c r="AV9" i="6" s="1"/>
  <c r="W73" i="4"/>
  <c r="W11" i="6" s="1"/>
  <c r="V73" i="4"/>
  <c r="V11" i="6" s="1"/>
  <c r="T108" i="4"/>
  <c r="AY216" i="4"/>
  <c r="L71" i="4"/>
  <c r="L9" i="6" s="1"/>
  <c r="AZ179" i="4"/>
  <c r="Z179" i="4"/>
  <c r="BG108" i="4"/>
  <c r="BD179" i="4"/>
  <c r="AL109" i="4"/>
  <c r="Y73" i="4"/>
  <c r="Y11" i="6" s="1"/>
  <c r="AB108" i="4"/>
  <c r="K72" i="4"/>
  <c r="K10" i="6" s="1"/>
  <c r="AI216" i="4"/>
  <c r="AM73" i="4"/>
  <c r="AM11" i="6" s="1"/>
  <c r="AK109" i="4"/>
  <c r="BJ109" i="4"/>
  <c r="AG179" i="4"/>
  <c r="AM72" i="4"/>
  <c r="AM10" i="6" s="1"/>
  <c r="U110" i="4"/>
  <c r="AW179" i="4"/>
  <c r="AF179" i="4"/>
  <c r="AO71" i="4"/>
  <c r="AO9" i="6" s="1"/>
  <c r="T74" i="4"/>
  <c r="T12" i="6" s="1"/>
  <c r="AH71" i="4"/>
  <c r="AH9" i="6" s="1"/>
  <c r="BO74" i="4"/>
  <c r="BO12" i="6" s="1"/>
  <c r="BI73" i="4"/>
  <c r="BI11" i="6" s="1"/>
  <c r="AJ73" i="4"/>
  <c r="AJ11" i="6" s="1"/>
  <c r="N72" i="4"/>
  <c r="N10" i="6" s="1"/>
  <c r="AT179" i="4"/>
  <c r="R108" i="4"/>
  <c r="AD110" i="4"/>
  <c r="W179" i="4"/>
  <c r="M179" i="4"/>
  <c r="AG72" i="4"/>
  <c r="E72" i="4" s="1"/>
  <c r="BP179" i="4"/>
  <c r="AI143" i="4"/>
  <c r="AV179" i="4"/>
  <c r="AO108" i="4"/>
  <c r="V218" i="4"/>
  <c r="BL109" i="4"/>
  <c r="V217" i="4"/>
  <c r="U74" i="4"/>
  <c r="D74" i="4" s="1"/>
  <c r="Z108" i="4"/>
  <c r="AB74" i="4"/>
  <c r="AB12" i="6" s="1"/>
  <c r="J74" i="4"/>
  <c r="J12" i="6" s="1"/>
  <c r="AV16" i="7"/>
  <c r="BL179" i="4"/>
  <c r="BA179" i="4"/>
  <c r="J109" i="4"/>
  <c r="AC73" i="4"/>
  <c r="AC11" i="6" s="1"/>
  <c r="R110" i="4"/>
  <c r="AK74" i="4"/>
  <c r="AK12" i="6" s="1"/>
  <c r="AT108" i="4"/>
  <c r="BN179" i="4"/>
  <c r="AC71" i="4"/>
  <c r="AC9" i="6" s="1"/>
  <c r="AG145" i="4"/>
  <c r="E145" i="4" s="1"/>
  <c r="BA108" i="4"/>
  <c r="AX179" i="4"/>
  <c r="P72" i="4"/>
  <c r="P10" i="6" s="1"/>
  <c r="Y71" i="4"/>
  <c r="Y9" i="6" s="1"/>
  <c r="AB73" i="4"/>
  <c r="AB11" i="6" s="1"/>
  <c r="AH74" i="4"/>
  <c r="AH12" i="6" s="1"/>
  <c r="M74" i="4"/>
  <c r="M12" i="6" s="1"/>
  <c r="X18" i="7"/>
  <c r="BO18" i="7"/>
  <c r="AA18" i="7"/>
  <c r="AU110" i="4"/>
  <c r="AJ16" i="7"/>
  <c r="BF181" i="4"/>
  <c r="AE15" i="7"/>
  <c r="V179" i="4"/>
  <c r="L109" i="4"/>
  <c r="BM110" i="4"/>
  <c r="BF109" i="4"/>
  <c r="AQ179" i="4"/>
  <c r="AG74" i="4"/>
  <c r="AU179" i="4"/>
  <c r="BK179" i="4"/>
  <c r="AS179" i="4"/>
  <c r="Z216" i="4"/>
  <c r="X71" i="4"/>
  <c r="X9" i="6" s="1"/>
  <c r="R179" i="4"/>
  <c r="BN109" i="4"/>
  <c r="AM179" i="4"/>
  <c r="BC216" i="4"/>
  <c r="AE179" i="4"/>
  <c r="BH179" i="4"/>
  <c r="W143" i="4"/>
  <c r="BI179" i="4"/>
  <c r="BO179" i="4"/>
  <c r="J143" i="4"/>
  <c r="AO179" i="4"/>
  <c r="AA109" i="4"/>
  <c r="AL108" i="4"/>
  <c r="M216" i="4"/>
  <c r="AO72" i="4"/>
  <c r="AO10" i="6" s="1"/>
  <c r="L216" i="4"/>
  <c r="U70" i="4"/>
  <c r="D70" i="4" s="1"/>
  <c r="BP110" i="4"/>
  <c r="AN16" i="7"/>
  <c r="J110" i="4"/>
  <c r="BN108" i="4"/>
  <c r="BC108" i="4"/>
  <c r="AI179" i="4"/>
  <c r="AN179" i="4"/>
  <c r="BG179" i="4"/>
  <c r="T179" i="4"/>
  <c r="AG216" i="4"/>
  <c r="AC179" i="4"/>
  <c r="BQ179" i="4"/>
  <c r="L73" i="4"/>
  <c r="L11" i="6" s="1"/>
  <c r="BE179" i="4"/>
  <c r="AH179" i="4"/>
  <c r="W110" i="4"/>
  <c r="BF110" i="4"/>
  <c r="AP143" i="4"/>
  <c r="AA179" i="4"/>
  <c r="S179" i="4"/>
  <c r="AI72" i="4"/>
  <c r="AI10" i="6" s="1"/>
  <c r="BE73" i="4"/>
  <c r="G73" i="4" s="1"/>
  <c r="P143" i="4"/>
  <c r="U179" i="4"/>
  <c r="AJ179" i="4"/>
  <c r="AP108" i="4"/>
  <c r="AA72" i="4"/>
  <c r="AA10" i="6" s="1"/>
  <c r="AF73" i="4"/>
  <c r="AF11" i="6" s="1"/>
  <c r="AD71" i="4"/>
  <c r="AD9" i="6" s="1"/>
  <c r="M72" i="4"/>
  <c r="M10" i="6" s="1"/>
  <c r="AK179" i="4"/>
  <c r="BM108" i="4"/>
  <c r="L110" i="4"/>
  <c r="AB179" i="4"/>
  <c r="BK74" i="4"/>
  <c r="BK12" i="6" s="1"/>
  <c r="AW108" i="4"/>
  <c r="X179" i="4"/>
  <c r="J71" i="4"/>
  <c r="J9" i="6" s="1"/>
  <c r="N143" i="4"/>
  <c r="AD143" i="4"/>
  <c r="AT143" i="4"/>
  <c r="AA143" i="4"/>
  <c r="AF71" i="4"/>
  <c r="AF9" i="6" s="1"/>
  <c r="T71" i="4"/>
  <c r="T9" i="6" s="1"/>
  <c r="AP72" i="4"/>
  <c r="AP10" i="6" s="1"/>
  <c r="AN73" i="4"/>
  <c r="AN11" i="6" s="1"/>
  <c r="AM71" i="4"/>
  <c r="AM9" i="6" s="1"/>
  <c r="AQ72" i="4"/>
  <c r="AQ10" i="6" s="1"/>
  <c r="AE73" i="4"/>
  <c r="AE11" i="6" s="1"/>
  <c r="BJ74" i="4"/>
  <c r="BJ12" i="6" s="1"/>
  <c r="BL72" i="4"/>
  <c r="BL10" i="6" s="1"/>
  <c r="AR73" i="4"/>
  <c r="AR11" i="6" s="1"/>
  <c r="AU74" i="4"/>
  <c r="AU12" i="6" s="1"/>
  <c r="AE71" i="4"/>
  <c r="AE9" i="6" s="1"/>
  <c r="BF71" i="4"/>
  <c r="BF9" i="6" s="1"/>
  <c r="AO143" i="4"/>
  <c r="Q216" i="4"/>
  <c r="AH16" i="7"/>
  <c r="AC216" i="4"/>
  <c r="U145" i="4"/>
  <c r="D145" i="4" s="1"/>
  <c r="N179" i="4"/>
  <c r="BI110" i="4"/>
  <c r="X110" i="4"/>
  <c r="AA74" i="4"/>
  <c r="AA12" i="6" s="1"/>
  <c r="AD72" i="4"/>
  <c r="AD10" i="6" s="1"/>
  <c r="BM73" i="4"/>
  <c r="BM11" i="6" s="1"/>
  <c r="BH74" i="4"/>
  <c r="BH12" i="6" s="1"/>
  <c r="AZ73" i="4"/>
  <c r="AZ11" i="6" s="1"/>
  <c r="BA74" i="4"/>
  <c r="BA12" i="6" s="1"/>
  <c r="AK72" i="4"/>
  <c r="AK10" i="6" s="1"/>
  <c r="BB72" i="4"/>
  <c r="BB10" i="6" s="1"/>
  <c r="AZ72" i="4"/>
  <c r="AZ10" i="6" s="1"/>
  <c r="AO74" i="4"/>
  <c r="AO12" i="6" s="1"/>
  <c r="BN74" i="4"/>
  <c r="BN12" i="6" s="1"/>
  <c r="AU72" i="4"/>
  <c r="AU10" i="6" s="1"/>
  <c r="AP109" i="4"/>
  <c r="BD73" i="4"/>
  <c r="BD11" i="6" s="1"/>
  <c r="AP74" i="4"/>
  <c r="AP12" i="6" s="1"/>
  <c r="BP73" i="4"/>
  <c r="BP11" i="6" s="1"/>
  <c r="AR74" i="4"/>
  <c r="AR12" i="6" s="1"/>
  <c r="T143" i="4"/>
  <c r="AJ74" i="4"/>
  <c r="AJ12" i="6" s="1"/>
  <c r="S71" i="4"/>
  <c r="S9" i="6" s="1"/>
  <c r="Z72" i="4"/>
  <c r="Z10" i="6" s="1"/>
  <c r="AS72" i="4"/>
  <c r="F72" i="4" s="1"/>
  <c r="V216" i="4"/>
  <c r="X73" i="4"/>
  <c r="X11" i="6" s="1"/>
  <c r="U71" i="4"/>
  <c r="X74" i="4"/>
  <c r="X12" i="6" s="1"/>
  <c r="BK73" i="4"/>
  <c r="BK11" i="6" s="1"/>
  <c r="W71" i="4"/>
  <c r="W9" i="6" s="1"/>
  <c r="AB72" i="4"/>
  <c r="AB10" i="6" s="1"/>
  <c r="AM216" i="4"/>
  <c r="AZ108" i="4"/>
  <c r="AE216" i="4"/>
  <c r="AR143" i="4"/>
  <c r="U143" i="4"/>
  <c r="D143" i="4" s="1"/>
  <c r="AF74" i="4"/>
  <c r="AF12" i="6" s="1"/>
  <c r="AU71" i="4"/>
  <c r="AU9" i="6" s="1"/>
  <c r="BH72" i="4"/>
  <c r="BH10" i="6" s="1"/>
  <c r="AL73" i="4"/>
  <c r="AL11" i="6" s="1"/>
  <c r="P73" i="4"/>
  <c r="P11" i="6" s="1"/>
  <c r="W72" i="4"/>
  <c r="AZ74" i="4"/>
  <c r="AZ12" i="6" s="1"/>
  <c r="AY73" i="4"/>
  <c r="AY11" i="6" s="1"/>
  <c r="O73" i="4"/>
  <c r="O11" i="6" s="1"/>
  <c r="AM74" i="4"/>
  <c r="AM12" i="6" s="1"/>
  <c r="V72" i="4"/>
  <c r="V10" i="6" s="1"/>
  <c r="AQ73" i="4"/>
  <c r="AQ11" i="6" s="1"/>
  <c r="Z73" i="4"/>
  <c r="Z11" i="6" s="1"/>
  <c r="BB73" i="4"/>
  <c r="BB11" i="6" s="1"/>
  <c r="AL71" i="4"/>
  <c r="AL9" i="6" s="1"/>
  <c r="BQ72" i="4"/>
  <c r="AX74" i="4"/>
  <c r="AX12" i="6" s="1"/>
  <c r="AT216" i="4"/>
  <c r="BA143" i="4"/>
  <c r="BJ216" i="4"/>
  <c r="AF216" i="4"/>
  <c r="AW71" i="4"/>
  <c r="AW9" i="6" s="1"/>
  <c r="X143" i="4"/>
  <c r="AR70" i="4"/>
  <c r="AR8" i="6" s="1"/>
  <c r="AN74" i="4"/>
  <c r="AN12" i="6" s="1"/>
  <c r="AU216" i="4"/>
  <c r="BQ73" i="4"/>
  <c r="H73" i="4" s="1"/>
  <c r="AW216" i="4"/>
  <c r="AV72" i="4"/>
  <c r="AV10" i="6" s="1"/>
  <c r="AL216" i="4"/>
  <c r="AJ72" i="4"/>
  <c r="AJ10" i="6" s="1"/>
  <c r="S74" i="4"/>
  <c r="S12" i="6" s="1"/>
  <c r="AQ216" i="4"/>
  <c r="BD74" i="4"/>
  <c r="BD12" i="6" s="1"/>
  <c r="T72" i="4"/>
  <c r="T10" i="6" s="1"/>
  <c r="AR71" i="4"/>
  <c r="AR9" i="6" s="1"/>
  <c r="X72" i="4"/>
  <c r="X10" i="6" s="1"/>
  <c r="S72" i="4"/>
  <c r="S10" i="6" s="1"/>
  <c r="K70" i="4"/>
  <c r="K8" i="6" s="1"/>
  <c r="N73" i="4"/>
  <c r="N11" i="6" s="1"/>
  <c r="AD73" i="4"/>
  <c r="AD11" i="6" s="1"/>
  <c r="AH72" i="4"/>
  <c r="AH10" i="6" s="1"/>
  <c r="AU73" i="4"/>
  <c r="AU11" i="6" s="1"/>
  <c r="Q74" i="4"/>
  <c r="Q12" i="6" s="1"/>
  <c r="BE72" i="4"/>
  <c r="V74" i="4"/>
  <c r="V12" i="6" s="1"/>
  <c r="AN216" i="4"/>
  <c r="AD74" i="4"/>
  <c r="AD12" i="6" s="1"/>
  <c r="AC143" i="4"/>
  <c r="BB143" i="4"/>
  <c r="AF143" i="4"/>
  <c r="AH73" i="4"/>
  <c r="AH11" i="6" s="1"/>
  <c r="N74" i="4"/>
  <c r="N12" i="6" s="1"/>
  <c r="AC72" i="4"/>
  <c r="AC10" i="6" s="1"/>
  <c r="S143" i="4"/>
  <c r="O143" i="4"/>
  <c r="BL143" i="4"/>
  <c r="R71" i="4"/>
  <c r="R9" i="6" s="1"/>
  <c r="AA71" i="4"/>
  <c r="AA9" i="6" s="1"/>
  <c r="X216" i="4"/>
  <c r="AO216" i="4"/>
  <c r="BB74" i="4"/>
  <c r="BB12" i="6" s="1"/>
  <c r="BK72" i="4"/>
  <c r="BK10" i="6" s="1"/>
  <c r="BB216" i="4"/>
  <c r="BN73" i="4"/>
  <c r="BN11" i="6" s="1"/>
  <c r="AH216" i="4"/>
  <c r="AY72" i="4"/>
  <c r="AY10" i="6" s="1"/>
  <c r="BK216" i="4"/>
  <c r="BG143" i="4"/>
  <c r="AP73" i="4"/>
  <c r="AP11" i="6" s="1"/>
  <c r="U216" i="4"/>
  <c r="AW73" i="4"/>
  <c r="AW11" i="6" s="1"/>
  <c r="BJ73" i="4"/>
  <c r="BJ11" i="6" s="1"/>
  <c r="BJ179" i="4"/>
  <c r="AQ143" i="4"/>
  <c r="R143" i="4"/>
  <c r="AH143" i="4"/>
  <c r="AF72" i="4"/>
  <c r="AF10" i="6" s="1"/>
  <c r="BP216" i="4"/>
  <c r="BL74" i="4"/>
  <c r="BL12" i="6" s="1"/>
  <c r="BI72" i="4"/>
  <c r="BI10" i="6" s="1"/>
  <c r="AV216" i="4"/>
  <c r="AF70" i="4"/>
  <c r="R72" i="4"/>
  <c r="R10" i="6" s="1"/>
  <c r="AG70" i="4"/>
  <c r="E70" i="4" s="1"/>
  <c r="BL71" i="4"/>
  <c r="BL9" i="6" s="1"/>
  <c r="W70" i="4"/>
  <c r="W8" i="6" s="1"/>
  <c r="W216" i="4"/>
  <c r="BM216" i="4"/>
  <c r="AK143" i="4"/>
  <c r="AJ216" i="4"/>
  <c r="AR216" i="4"/>
  <c r="BI143" i="4"/>
  <c r="BI216" i="4"/>
  <c r="AK216" i="4"/>
  <c r="AS73" i="4"/>
  <c r="AJ71" i="4"/>
  <c r="AJ9" i="6" s="1"/>
  <c r="AN143" i="4"/>
  <c r="AE143" i="4"/>
  <c r="AE74" i="4"/>
  <c r="AE12" i="6" s="1"/>
  <c r="S70" i="4"/>
  <c r="S8" i="6" s="1"/>
  <c r="AB71" i="4"/>
  <c r="AB9" i="6" s="1"/>
  <c r="BA216" i="4"/>
  <c r="BF72" i="4"/>
  <c r="BF10" i="6" s="1"/>
  <c r="BD70" i="4"/>
  <c r="AP216" i="4"/>
  <c r="X70" i="4"/>
  <c r="BQ74" i="4"/>
  <c r="H74" i="4" s="1"/>
  <c r="BP70" i="4"/>
  <c r="BP8" i="6" s="1"/>
  <c r="Q73" i="4"/>
  <c r="Q11" i="6" s="1"/>
  <c r="AS216" i="4"/>
  <c r="BO72" i="4"/>
  <c r="BO10" i="6" s="1"/>
  <c r="BE216" i="4"/>
  <c r="AN71" i="4"/>
  <c r="AN9" i="6" s="1"/>
  <c r="BC73" i="4"/>
  <c r="BC11" i="6" s="1"/>
  <c r="BF74" i="4"/>
  <c r="BF12" i="6" s="1"/>
  <c r="BE145" i="4"/>
  <c r="G145" i="4" s="1"/>
  <c r="AN72" i="4"/>
  <c r="AN10" i="6" s="1"/>
  <c r="AG143" i="4"/>
  <c r="E143" i="4" s="1"/>
  <c r="AS74" i="4"/>
  <c r="F74" i="4" s="1"/>
  <c r="BO216" i="4"/>
  <c r="AS145" i="4"/>
  <c r="F145" i="4" s="1"/>
  <c r="AX216" i="4"/>
  <c r="R216" i="4"/>
  <c r="BM143" i="4"/>
  <c r="AT73" i="4"/>
  <c r="AT11" i="6" s="1"/>
  <c r="AQ71" i="4"/>
  <c r="AQ9" i="6" s="1"/>
  <c r="AW143" i="4"/>
  <c r="BQ143" i="4"/>
  <c r="H143" i="4" s="1"/>
  <c r="S73" i="4"/>
  <c r="S11" i="6" s="1"/>
  <c r="AS71" i="4"/>
  <c r="F71" i="4" s="1"/>
  <c r="BF143" i="4"/>
  <c r="BD216" i="4"/>
  <c r="AS70" i="4"/>
  <c r="U73" i="4"/>
  <c r="AV70" i="4"/>
  <c r="AV8" i="6" s="1"/>
  <c r="Y143" i="4"/>
  <c r="BQ71" i="4"/>
  <c r="H71" i="4" s="1"/>
  <c r="AZ143" i="4"/>
  <c r="BN216" i="4"/>
  <c r="AQ70" i="4"/>
  <c r="BA73" i="4"/>
  <c r="BA11" i="6" s="1"/>
  <c r="BG74" i="4"/>
  <c r="BG12" i="6" s="1"/>
  <c r="BM71" i="4"/>
  <c r="BM9" i="6" s="1"/>
  <c r="BG71" i="4"/>
  <c r="BG9" i="6" s="1"/>
  <c r="BQ145" i="4"/>
  <c r="H145" i="4" s="1"/>
  <c r="BJ143" i="4"/>
  <c r="BJ70" i="4"/>
  <c r="BA71" i="4"/>
  <c r="BA9" i="6" s="1"/>
  <c r="BA70" i="4"/>
  <c r="AY143" i="4"/>
  <c r="Z70" i="4"/>
  <c r="AX73" i="4"/>
  <c r="AX11" i="6" s="1"/>
  <c r="AE70" i="4"/>
  <c r="AE8" i="6" s="1"/>
  <c r="AJ143" i="4"/>
  <c r="BA72" i="4"/>
  <c r="BA10" i="6" s="1"/>
  <c r="AT72" i="4"/>
  <c r="AT10" i="6" s="1"/>
  <c r="AZ216" i="4"/>
  <c r="BG216" i="4"/>
  <c r="AD70" i="4"/>
  <c r="BL216" i="4"/>
  <c r="BB71" i="4"/>
  <c r="BB9" i="6" s="1"/>
  <c r="AN70" i="4"/>
  <c r="AI74" i="4"/>
  <c r="AI12" i="6" s="1"/>
  <c r="BC72" i="4"/>
  <c r="BC10" i="6" s="1"/>
  <c r="BH216" i="4"/>
  <c r="BK70" i="4"/>
  <c r="AX71" i="4"/>
  <c r="BK143" i="4"/>
  <c r="AT71" i="4"/>
  <c r="AT9" i="6" s="1"/>
  <c r="AZ71" i="4"/>
  <c r="AZ9" i="6" s="1"/>
  <c r="BH73" i="4"/>
  <c r="BH11" i="6" s="1"/>
  <c r="Q143" i="4"/>
  <c r="BF216" i="4"/>
  <c r="BL73" i="4"/>
  <c r="BL11" i="6" s="1"/>
  <c r="BP71" i="4"/>
  <c r="BP9" i="6" s="1"/>
  <c r="Y70" i="4"/>
  <c r="AI70" i="4"/>
  <c r="AI8" i="6" s="1"/>
  <c r="BH71" i="4"/>
  <c r="BH9" i="6" s="1"/>
  <c r="BI71" i="4"/>
  <c r="BI9" i="6" s="1"/>
  <c r="BN72" i="4"/>
  <c r="BN10" i="6" s="1"/>
  <c r="AV73" i="4"/>
  <c r="AV11" i="6" s="1"/>
  <c r="BD72" i="4"/>
  <c r="BD10" i="6" s="1"/>
  <c r="AY74" i="4"/>
  <c r="AP71" i="4"/>
  <c r="AP9" i="6" s="1"/>
  <c r="J218" i="4"/>
  <c r="BI70" i="4"/>
  <c r="AA70" i="4"/>
  <c r="BM70" i="4"/>
  <c r="BM8" i="6" s="1"/>
  <c r="BC143" i="4"/>
  <c r="T70" i="4"/>
  <c r="T8" i="6" s="1"/>
  <c r="AX143" i="4"/>
  <c r="BJ72" i="4"/>
  <c r="BJ10" i="6" s="1"/>
  <c r="AX70" i="4"/>
  <c r="P74" i="4"/>
  <c r="P12" i="6" s="1"/>
  <c r="AQ74" i="4"/>
  <c r="AQ12" i="6" s="1"/>
  <c r="BC70" i="4"/>
  <c r="N70" i="4"/>
  <c r="BD143" i="4"/>
  <c r="BO143" i="4"/>
  <c r="L70" i="4"/>
  <c r="L8" i="6" s="1"/>
  <c r="O216" i="4"/>
  <c r="BJ71" i="4"/>
  <c r="BJ9" i="6" s="1"/>
  <c r="BQ216" i="4"/>
  <c r="AJ70" i="4"/>
  <c r="AJ8" i="6" s="1"/>
  <c r="N71" i="4"/>
  <c r="N9" i="6" s="1"/>
  <c r="V70" i="4"/>
  <c r="V8" i="6" s="1"/>
  <c r="AX72" i="4"/>
  <c r="AX10" i="6" s="1"/>
  <c r="BM74" i="4"/>
  <c r="BM12" i="6" s="1"/>
  <c r="BE71" i="4"/>
  <c r="G71" i="4" s="1"/>
  <c r="BD71" i="4"/>
  <c r="BD9" i="6" s="1"/>
  <c r="BE74" i="4"/>
  <c r="G74" i="4" s="1"/>
  <c r="BM72" i="4"/>
  <c r="BM10" i="6" s="1"/>
  <c r="O72" i="4"/>
  <c r="O10" i="6" s="1"/>
  <c r="J217" i="4"/>
  <c r="BO71" i="4"/>
  <c r="BO9" i="6" s="1"/>
  <c r="BI74" i="4"/>
  <c r="BI12" i="6" s="1"/>
  <c r="BP143" i="4"/>
  <c r="BO73" i="4"/>
  <c r="BO11" i="6" s="1"/>
  <c r="P70" i="4"/>
  <c r="AY71" i="4"/>
  <c r="AY9" i="6" s="1"/>
  <c r="BN143" i="4"/>
  <c r="AH217" i="4"/>
  <c r="BE143" i="4"/>
  <c r="G143" i="4" s="1"/>
  <c r="BF73" i="4"/>
  <c r="BF11" i="6" s="1"/>
  <c r="BC74" i="4"/>
  <c r="J216" i="4"/>
  <c r="AY70" i="4"/>
  <c r="AY8" i="6" s="1"/>
  <c r="AK70" i="4"/>
  <c r="O70" i="4"/>
  <c r="BF70" i="4"/>
  <c r="BG70" i="4"/>
  <c r="BP72" i="4"/>
  <c r="BP10" i="6" s="1"/>
  <c r="AW74" i="4"/>
  <c r="AW12" i="6" s="1"/>
  <c r="AW72" i="4"/>
  <c r="AW70" i="4"/>
  <c r="AW8" i="6" s="1"/>
  <c r="AU143" i="4"/>
  <c r="M70" i="4"/>
  <c r="AC70" i="4"/>
  <c r="AC8" i="6" s="1"/>
  <c r="Q71" i="4"/>
  <c r="Q9" i="6" s="1"/>
  <c r="BE70" i="4"/>
  <c r="G70" i="4" s="1"/>
  <c r="AM70" i="4"/>
  <c r="BH143" i="4"/>
  <c r="AU70" i="4"/>
  <c r="AU8" i="6" s="1"/>
  <c r="BL70" i="4"/>
  <c r="BH70" i="4"/>
  <c r="BH8" i="6" s="1"/>
  <c r="AR72" i="4"/>
  <c r="AR10" i="6" s="1"/>
  <c r="AV143" i="4"/>
  <c r="BN70" i="4"/>
  <c r="BQ70" i="4"/>
  <c r="AL70" i="4"/>
  <c r="AT70" i="4"/>
  <c r="AT8" i="6" s="1"/>
  <c r="Q70" i="4"/>
  <c r="Q8" i="6" s="1"/>
  <c r="BB70" i="4"/>
  <c r="BB8" i="6" s="1"/>
  <c r="AB70" i="4"/>
  <c r="AB8" i="6" s="1"/>
  <c r="AZ70" i="4"/>
  <c r="BK71" i="4"/>
  <c r="BK9" i="6" s="1"/>
  <c r="AH70" i="4"/>
  <c r="BN71" i="4"/>
  <c r="BN9" i="6" s="1"/>
  <c r="AP70" i="4"/>
  <c r="AS143" i="4"/>
  <c r="F143" i="4" s="1"/>
  <c r="AO70" i="4"/>
  <c r="BM180" i="4"/>
  <c r="AA144" i="4"/>
  <c r="BD146" i="4"/>
  <c r="Z220" i="4"/>
  <c r="N219" i="4"/>
  <c r="AW144" i="4"/>
  <c r="AM145" i="4"/>
  <c r="BB218" i="4"/>
  <c r="N220" i="4"/>
  <c r="R218" i="4"/>
  <c r="O146" i="4"/>
  <c r="AR220" i="4"/>
  <c r="BQ181" i="4"/>
  <c r="AD144" i="4"/>
  <c r="BG182" i="4"/>
  <c r="AU146" i="4"/>
  <c r="AG217" i="4"/>
  <c r="BN146" i="4"/>
  <c r="BP219" i="4"/>
  <c r="K181" i="4"/>
  <c r="BO182" i="4"/>
  <c r="BQ183" i="4"/>
  <c r="N218" i="4"/>
  <c r="BG181" i="4"/>
  <c r="Y220" i="4"/>
  <c r="BC218" i="4"/>
  <c r="AO219" i="4"/>
  <c r="AE144" i="4"/>
  <c r="S146" i="4"/>
  <c r="BG145" i="4"/>
  <c r="J146" i="4"/>
  <c r="N180" i="4"/>
  <c r="BH183" i="4"/>
  <c r="AI217" i="4"/>
  <c r="AA181" i="4"/>
  <c r="BC182" i="4"/>
  <c r="AN182" i="4"/>
  <c r="BC181" i="4"/>
  <c r="AN180" i="4"/>
  <c r="N144" i="4"/>
  <c r="T217" i="4"/>
  <c r="Z180" i="4"/>
  <c r="BB181" i="4"/>
  <c r="AF218" i="4"/>
  <c r="AR183" i="4"/>
  <c r="BL144" i="4"/>
  <c r="O217" i="4"/>
  <c r="T183" i="4"/>
  <c r="K180" i="4"/>
  <c r="AY144" i="4"/>
  <c r="AE219" i="4"/>
  <c r="BA183" i="4"/>
  <c r="AP219" i="4"/>
  <c r="AK146" i="4"/>
  <c r="T181" i="4"/>
  <c r="AD218" i="4"/>
  <c r="U183" i="4"/>
  <c r="W183" i="4"/>
  <c r="U219" i="4"/>
  <c r="BO220" i="4"/>
  <c r="BD220" i="4"/>
  <c r="S220" i="4"/>
  <c r="Z182" i="4"/>
  <c r="AN145" i="4"/>
  <c r="W219" i="4"/>
  <c r="AV180" i="4"/>
  <c r="BJ144" i="4"/>
  <c r="U217" i="4"/>
  <c r="AW180" i="4"/>
  <c r="BP182" i="4"/>
  <c r="Z218" i="4"/>
  <c r="AP181" i="4"/>
  <c r="AK180" i="4"/>
  <c r="AF181" i="4"/>
  <c r="AB144" i="4"/>
  <c r="BN219" i="4"/>
  <c r="X217" i="4"/>
  <c r="Z145" i="4"/>
  <c r="Y145" i="4"/>
  <c r="AZ180" i="4"/>
  <c r="BA217" i="4"/>
  <c r="M219" i="4"/>
  <c r="AZ144" i="4"/>
  <c r="AF220" i="4"/>
  <c r="BH144" i="4"/>
  <c r="S183" i="4"/>
  <c r="BB180" i="4"/>
  <c r="W144" i="4"/>
  <c r="BM219" i="4"/>
  <c r="BC220" i="4"/>
  <c r="R182" i="4"/>
  <c r="AM218" i="4"/>
  <c r="BC180" i="4"/>
  <c r="R146" i="4"/>
  <c r="AN217" i="4"/>
  <c r="AT146" i="4"/>
  <c r="M220" i="4"/>
  <c r="Z181" i="4"/>
  <c r="AU183" i="4"/>
  <c r="Y183" i="4"/>
  <c r="W181" i="4"/>
  <c r="AM182" i="4"/>
  <c r="BI218" i="4"/>
  <c r="AD145" i="4"/>
  <c r="BQ220" i="4"/>
  <c r="AJ144" i="4"/>
  <c r="L217" i="4"/>
  <c r="BK144" i="4"/>
  <c r="BH219" i="4"/>
  <c r="BK146" i="4"/>
  <c r="AR180" i="4"/>
  <c r="BB220" i="4"/>
  <c r="BP180" i="4"/>
  <c r="AP180" i="4"/>
  <c r="Z217" i="4"/>
  <c r="AD217" i="4"/>
  <c r="AS183" i="4"/>
  <c r="BE218" i="4"/>
  <c r="AL217" i="4"/>
  <c r="AF183" i="4"/>
  <c r="U218" i="4"/>
  <c r="BM183" i="4"/>
  <c r="S180" i="4"/>
  <c r="BN145" i="4"/>
  <c r="BH217" i="4"/>
  <c r="P183" i="4"/>
  <c r="AE182" i="4"/>
  <c r="AJ218" i="4"/>
  <c r="L220" i="4"/>
  <c r="AW181" i="4"/>
  <c r="AZ145" i="4"/>
  <c r="BF144" i="4"/>
  <c r="AS180" i="4"/>
  <c r="AY183" i="4"/>
  <c r="X144" i="4"/>
  <c r="BI145" i="4"/>
  <c r="BJ146" i="4"/>
  <c r="K220" i="4"/>
  <c r="S218" i="4"/>
  <c r="N182" i="4"/>
  <c r="AK183" i="4"/>
  <c r="AK217" i="4"/>
  <c r="K145" i="4"/>
  <c r="P144" i="4"/>
  <c r="BH181" i="4"/>
  <c r="BF146" i="4"/>
  <c r="BD144" i="4"/>
  <c r="AO180" i="4"/>
  <c r="BN220" i="4"/>
  <c r="AG220" i="4"/>
  <c r="AU219" i="4"/>
  <c r="BJ183" i="4"/>
  <c r="BN181" i="4"/>
  <c r="BP217" i="4"/>
  <c r="BE220" i="4"/>
  <c r="M144" i="4"/>
  <c r="AO146" i="4"/>
  <c r="T180" i="4"/>
  <c r="BD219" i="4"/>
  <c r="BC219" i="4"/>
  <c r="X146" i="4"/>
  <c r="L219" i="4"/>
  <c r="BE219" i="4"/>
  <c r="L144" i="4"/>
  <c r="L218" i="4"/>
  <c r="BN217" i="4"/>
  <c r="AX145" i="4"/>
  <c r="AU144" i="4"/>
  <c r="BP144" i="4"/>
  <c r="O182" i="4"/>
  <c r="BP183" i="4"/>
  <c r="BQ218" i="4"/>
  <c r="BQ180" i="4"/>
  <c r="AU145" i="4"/>
  <c r="AR217" i="4"/>
  <c r="T146" i="4"/>
  <c r="AU218" i="4"/>
  <c r="R181" i="4"/>
  <c r="BO219" i="4"/>
  <c r="AN144" i="4"/>
  <c r="Q183" i="4"/>
  <c r="AR144" i="4"/>
  <c r="V146" i="4"/>
  <c r="AZ182" i="4"/>
  <c r="AF145" i="4"/>
  <c r="AA220" i="4"/>
  <c r="AN218" i="4"/>
  <c r="AM181" i="4"/>
  <c r="BA180" i="4"/>
  <c r="J144" i="4"/>
  <c r="AV145" i="4"/>
  <c r="BC183" i="4"/>
  <c r="BQ219" i="4"/>
  <c r="W217" i="4"/>
  <c r="BE182" i="4"/>
  <c r="AE146" i="4"/>
  <c r="AW217" i="4"/>
  <c r="W182" i="4"/>
  <c r="Y180" i="4"/>
  <c r="AP145" i="4"/>
  <c r="X219" i="4"/>
  <c r="U181" i="4"/>
  <c r="AF217" i="4"/>
  <c r="AL145" i="4"/>
  <c r="BD218" i="4"/>
  <c r="BB217" i="4"/>
  <c r="AJ146" i="4"/>
  <c r="AZ181" i="4"/>
  <c r="AX220" i="4"/>
  <c r="AR219" i="4"/>
  <c r="BL180" i="4"/>
  <c r="AJ183" i="4"/>
  <c r="R220" i="4"/>
  <c r="AE145" i="4"/>
  <c r="BJ182" i="4"/>
  <c r="L181" i="4"/>
  <c r="AH145" i="4"/>
  <c r="AL183" i="4"/>
  <c r="BO181" i="4"/>
  <c r="K218" i="4"/>
  <c r="BC144" i="4"/>
  <c r="BK180" i="4"/>
  <c r="BG220" i="4"/>
  <c r="M217" i="4"/>
  <c r="BG217" i="4"/>
  <c r="L180" i="4"/>
  <c r="AF182" i="4"/>
  <c r="Y144" i="4"/>
  <c r="AW182" i="4"/>
  <c r="Q145" i="4"/>
  <c r="AS217" i="4"/>
  <c r="AB181" i="4"/>
  <c r="BM144" i="4"/>
  <c r="AO183" i="4"/>
  <c r="T219" i="4"/>
  <c r="AV218" i="4"/>
  <c r="AK220" i="4"/>
  <c r="P180" i="4"/>
  <c r="AN220" i="4"/>
  <c r="K219" i="4"/>
  <c r="BK182" i="4"/>
  <c r="AY146" i="4"/>
  <c r="P220" i="4"/>
  <c r="J145" i="4"/>
  <c r="AO182" i="4"/>
  <c r="P145" i="4"/>
  <c r="BC217" i="4"/>
  <c r="Z144" i="4"/>
  <c r="AI144" i="4"/>
  <c r="Z183" i="4"/>
  <c r="BB182" i="4"/>
  <c r="BH180" i="4"/>
  <c r="AV220" i="4"/>
  <c r="BI146" i="4"/>
  <c r="BA182" i="4"/>
  <c r="BD145" i="4"/>
  <c r="K146" i="4"/>
  <c r="AX180" i="4"/>
  <c r="AZ220" i="4"/>
  <c r="Q146" i="4"/>
  <c r="AS181" i="4"/>
  <c r="AD183" i="4"/>
  <c r="BP145" i="4"/>
  <c r="AV183" i="4"/>
  <c r="AK144" i="4"/>
  <c r="BP181" i="4"/>
  <c r="Q218" i="4"/>
  <c r="BO218" i="4"/>
  <c r="BP220" i="4"/>
  <c r="BL183" i="4"/>
  <c r="BB144" i="4"/>
  <c r="M183" i="4"/>
  <c r="W220" i="4"/>
  <c r="M182" i="4"/>
  <c r="AM220" i="4"/>
  <c r="T182" i="4"/>
  <c r="AH144" i="4"/>
  <c r="S145" i="4"/>
  <c r="AC146" i="4"/>
  <c r="BA219" i="4"/>
  <c r="AD181" i="4"/>
  <c r="AT144" i="4"/>
  <c r="AO217" i="4"/>
  <c r="AY182" i="4"/>
  <c r="W218" i="4"/>
  <c r="AJ219" i="4"/>
  <c r="K183" i="4"/>
  <c r="AE181" i="4"/>
  <c r="AZ219" i="4"/>
  <c r="BO217" i="4"/>
  <c r="Q220" i="4"/>
  <c r="BE181" i="4"/>
  <c r="AF219" i="4"/>
  <c r="AA183" i="4"/>
  <c r="BK183" i="4"/>
  <c r="AC218" i="4"/>
  <c r="BN218" i="4"/>
  <c r="AC219" i="4"/>
  <c r="AV217" i="4"/>
  <c r="AO144" i="4"/>
  <c r="AB145" i="4"/>
  <c r="O218" i="4"/>
  <c r="AY220" i="4"/>
  <c r="AT145" i="4"/>
  <c r="X182" i="4"/>
  <c r="AQ146" i="4"/>
  <c r="L182" i="4"/>
  <c r="V145" i="4"/>
  <c r="AB217" i="4"/>
  <c r="AR146" i="4"/>
  <c r="AR181" i="4"/>
  <c r="AE220" i="4"/>
  <c r="BI144" i="4"/>
  <c r="W146" i="4"/>
  <c r="BM217" i="4"/>
  <c r="AL218" i="4"/>
  <c r="O145" i="4"/>
  <c r="AD220" i="4"/>
  <c r="AR218" i="4"/>
  <c r="R145" i="4"/>
  <c r="P217" i="4"/>
  <c r="P146" i="4"/>
  <c r="BD182" i="4"/>
  <c r="AL180" i="4"/>
  <c r="AX218" i="4"/>
  <c r="AJ220" i="4"/>
  <c r="BL145" i="4"/>
  <c r="BE180" i="4"/>
  <c r="AS219" i="4"/>
  <c r="Q217" i="4"/>
  <c r="BI182" i="4"/>
  <c r="AC183" i="4"/>
  <c r="AO181" i="4"/>
  <c r="BM182" i="4"/>
  <c r="BL181" i="4"/>
  <c r="AX146" i="4"/>
  <c r="BB145" i="4"/>
  <c r="BK220" i="4"/>
  <c r="AK182" i="4"/>
  <c r="BQ217" i="4"/>
  <c r="AP183" i="4"/>
  <c r="AI218" i="4"/>
  <c r="AQ183" i="4"/>
  <c r="BL220" i="4"/>
  <c r="BO183" i="4"/>
  <c r="AC220" i="4"/>
  <c r="AI182" i="4"/>
  <c r="BI183" i="4"/>
  <c r="AL144" i="4"/>
  <c r="AM217" i="4"/>
  <c r="V144" i="4"/>
  <c r="AQ180" i="4"/>
  <c r="BL146" i="4"/>
  <c r="BL182" i="4"/>
  <c r="AY217" i="4"/>
  <c r="AX183" i="4"/>
  <c r="BJ219" i="4"/>
  <c r="AZ217" i="4"/>
  <c r="AA219" i="4"/>
  <c r="BJ145" i="4"/>
  <c r="AB182" i="4"/>
  <c r="AM183" i="4"/>
  <c r="BA145" i="4"/>
  <c r="AU220" i="4"/>
  <c r="BJ180" i="4"/>
  <c r="O181" i="4"/>
  <c r="BK218" i="4"/>
  <c r="AY218" i="4"/>
  <c r="AQ144" i="4"/>
  <c r="AO220" i="4"/>
  <c r="X220" i="4"/>
  <c r="X218" i="4"/>
  <c r="BI220" i="4"/>
  <c r="BK217" i="4"/>
  <c r="BB219" i="4"/>
  <c r="AA146" i="4"/>
  <c r="BB146" i="4"/>
  <c r="AX181" i="4"/>
  <c r="W145" i="4"/>
  <c r="AQ145" i="4"/>
  <c r="AL182" i="4"/>
  <c r="AQ217" i="4"/>
  <c r="BI181" i="4"/>
  <c r="AM219" i="4"/>
  <c r="BC146" i="4"/>
  <c r="AR145" i="4"/>
  <c r="BQ182" i="4"/>
  <c r="BI180" i="4"/>
  <c r="R217" i="4"/>
  <c r="T145" i="4"/>
  <c r="BL219" i="4"/>
  <c r="AP218" i="4"/>
  <c r="X145" i="4"/>
  <c r="T218" i="4"/>
  <c r="AK218" i="4"/>
  <c r="AB180" i="4"/>
  <c r="S182" i="4"/>
  <c r="BD181" i="4"/>
  <c r="AK181" i="4"/>
  <c r="BO145" i="4"/>
  <c r="BA181" i="4"/>
  <c r="AN146" i="4"/>
  <c r="AQ219" i="4"/>
  <c r="U180" i="4"/>
  <c r="AQ181" i="4"/>
  <c r="BJ218" i="4"/>
  <c r="R183" i="4"/>
  <c r="AU181" i="4"/>
  <c r="AK219" i="4"/>
  <c r="AK145" i="4"/>
  <c r="Q181" i="4"/>
  <c r="AE217" i="4"/>
  <c r="K144" i="4"/>
  <c r="AD182" i="4"/>
  <c r="BO144" i="4"/>
  <c r="AM146" i="4"/>
  <c r="AY180" i="4"/>
  <c r="AX144" i="4"/>
  <c r="BN144" i="4"/>
  <c r="BG183" i="4"/>
  <c r="AY219" i="4"/>
  <c r="AF180" i="4"/>
  <c r="BA218" i="4"/>
  <c r="AV219" i="4"/>
  <c r="BJ181" i="4"/>
  <c r="BM145" i="4"/>
  <c r="AY181" i="4"/>
  <c r="P182" i="4"/>
  <c r="AA180" i="4"/>
  <c r="AJ145" i="4"/>
  <c r="Z146" i="4"/>
  <c r="AB146" i="4"/>
  <c r="BH218" i="4"/>
  <c r="X181" i="4"/>
  <c r="BO180" i="4"/>
  <c r="AB183" i="4"/>
  <c r="U182" i="4"/>
  <c r="N181" i="4"/>
  <c r="BN183" i="4"/>
  <c r="BN180" i="4"/>
  <c r="AQ182" i="4"/>
  <c r="AN181" i="4"/>
  <c r="AI183" i="4"/>
  <c r="BC145" i="4"/>
  <c r="AC145" i="4"/>
  <c r="BN182" i="4"/>
  <c r="BE183" i="4"/>
  <c r="AA218" i="4"/>
  <c r="AB218" i="4"/>
  <c r="BG180" i="4"/>
  <c r="AG182" i="4"/>
  <c r="AJ181" i="4"/>
  <c r="AS182" i="4"/>
  <c r="AC181" i="4"/>
  <c r="AX219" i="4"/>
  <c r="AJ182" i="4"/>
  <c r="AL181" i="4"/>
  <c r="AV181" i="4"/>
  <c r="BM218" i="4"/>
  <c r="K217" i="4"/>
  <c r="L145" i="4"/>
  <c r="Q144" i="4"/>
  <c r="AU180" i="4"/>
  <c r="BH182" i="4"/>
  <c r="O144" i="4"/>
  <c r="P181" i="4"/>
  <c r="AV146" i="4"/>
  <c r="Y146" i="4"/>
  <c r="AB220" i="4"/>
  <c r="S144" i="4"/>
  <c r="BO146" i="4"/>
  <c r="N145" i="4"/>
  <c r="BJ217" i="4"/>
  <c r="AZ183" i="4"/>
  <c r="BF145" i="4"/>
  <c r="M180" i="4"/>
  <c r="AG218" i="4"/>
  <c r="Y217" i="4"/>
  <c r="P218" i="4"/>
  <c r="BG144" i="4"/>
  <c r="AD146" i="4"/>
  <c r="AA145" i="4"/>
  <c r="AG219" i="4"/>
  <c r="AE218" i="4"/>
  <c r="BD183" i="4"/>
  <c r="O220" i="4"/>
  <c r="AG180" i="4"/>
  <c r="BI219" i="4"/>
  <c r="AO218" i="4"/>
  <c r="Q182" i="4"/>
  <c r="BL218" i="4"/>
  <c r="BA220" i="4"/>
  <c r="R144" i="4"/>
  <c r="Z219" i="4"/>
  <c r="BE217" i="4"/>
  <c r="AS218" i="4"/>
  <c r="AL219" i="4"/>
  <c r="X180" i="4"/>
  <c r="BM146" i="4"/>
  <c r="BP218" i="4"/>
  <c r="AF146" i="4"/>
  <c r="Y219" i="4"/>
  <c r="K182" i="4"/>
  <c r="AP144" i="4"/>
  <c r="AW218" i="4"/>
  <c r="BK145" i="4"/>
  <c r="BG219" i="4"/>
  <c r="AW183" i="4"/>
  <c r="BK219" i="4"/>
  <c r="AP146" i="4"/>
  <c r="BG146" i="4"/>
  <c r="BM181" i="4"/>
  <c r="AI181" i="4"/>
  <c r="AC144" i="4"/>
  <c r="AI146" i="4"/>
  <c r="AZ218" i="4"/>
  <c r="AR182" i="4"/>
  <c r="AL220" i="4"/>
  <c r="AI180" i="4"/>
  <c r="BH145" i="4"/>
  <c r="AF144" i="4"/>
  <c r="AH146" i="4"/>
  <c r="N217" i="4"/>
  <c r="AS220" i="4"/>
  <c r="M146" i="4"/>
  <c r="N146" i="4"/>
  <c r="BD217" i="4"/>
  <c r="Y182" i="4"/>
  <c r="AX217" i="4"/>
  <c r="Q219" i="4"/>
  <c r="AQ220" i="4"/>
  <c r="O183" i="4"/>
  <c r="AL146" i="4"/>
  <c r="AB219" i="4"/>
  <c r="L183" i="4"/>
  <c r="W180" i="4"/>
  <c r="AP217" i="4"/>
  <c r="R219" i="4"/>
  <c r="AE183" i="4"/>
  <c r="BB183" i="4"/>
  <c r="AE180" i="4"/>
  <c r="Y218" i="4"/>
  <c r="M145" i="4"/>
  <c r="S217" i="4"/>
  <c r="AA217" i="4"/>
  <c r="AV182" i="4"/>
  <c r="Y181" i="4"/>
  <c r="BL217" i="4"/>
  <c r="AG181" i="4"/>
  <c r="BH146" i="4"/>
  <c r="L146" i="4"/>
  <c r="BD180" i="4"/>
  <c r="AC182" i="4"/>
  <c r="AW146" i="4"/>
  <c r="BJ220" i="4"/>
  <c r="Q180" i="4"/>
  <c r="BG218" i="4"/>
  <c r="AJ180" i="4"/>
  <c r="AU182" i="4"/>
  <c r="AA182" i="4"/>
  <c r="M181" i="4"/>
  <c r="BK181" i="4"/>
  <c r="AM180" i="4"/>
  <c r="BA146" i="4"/>
  <c r="AW220" i="4"/>
  <c r="AD219" i="4"/>
  <c r="AG183" i="4"/>
  <c r="T220" i="4"/>
  <c r="T144" i="4"/>
  <c r="N183" i="4"/>
  <c r="S219" i="4"/>
  <c r="BM220" i="4"/>
  <c r="AM144" i="4"/>
  <c r="P219" i="4"/>
  <c r="AW145" i="4"/>
  <c r="AO145" i="4"/>
  <c r="AV144" i="4"/>
  <c r="BP146" i="4"/>
  <c r="AU217" i="4"/>
  <c r="AC217" i="4"/>
  <c r="R180" i="4"/>
  <c r="S181" i="4"/>
  <c r="AW219" i="4"/>
  <c r="AN183" i="4"/>
  <c r="AJ217" i="4"/>
  <c r="O219" i="4"/>
  <c r="U220" i="4"/>
  <c r="AC180" i="4"/>
  <c r="AP220" i="4"/>
  <c r="O180" i="4"/>
  <c r="AI220" i="4"/>
  <c r="AI219" i="4"/>
  <c r="AP182" i="4"/>
  <c r="M218" i="4"/>
  <c r="BI217" i="4"/>
  <c r="AN219" i="4"/>
  <c r="X183" i="4"/>
  <c r="AX182" i="4"/>
  <c r="AZ146" i="4"/>
  <c r="AY145" i="4"/>
  <c r="AI145" i="4"/>
  <c r="AD180" i="4"/>
  <c r="BA144" i="4"/>
  <c r="AQ218" i="4"/>
  <c r="BH220" i="4"/>
  <c r="P71" i="4"/>
  <c r="P9" i="6" s="1"/>
  <c r="M107" i="4"/>
  <c r="L107" i="4"/>
  <c r="Q107" i="4"/>
  <c r="P216" i="4"/>
  <c r="AD107" i="4"/>
  <c r="T107" i="4"/>
  <c r="R70" i="4"/>
  <c r="BO70" i="4"/>
  <c r="BO8" i="6" s="1"/>
  <c r="K107" i="4"/>
  <c r="S107" i="4"/>
  <c r="N107" i="4"/>
  <c r="V107" i="4"/>
  <c r="AE107" i="4"/>
  <c r="AF107" i="4"/>
  <c r="Z107" i="4"/>
  <c r="AA107" i="4"/>
  <c r="O107" i="4"/>
  <c r="R107" i="4"/>
  <c r="Y107" i="4"/>
  <c r="AQ107" i="4"/>
  <c r="AN107" i="4"/>
  <c r="AS107" i="4"/>
  <c r="AG107" i="4"/>
  <c r="P107" i="4"/>
  <c r="AB107" i="4"/>
  <c r="AR107" i="4"/>
  <c r="AJ107" i="4"/>
  <c r="BJ107" i="4"/>
  <c r="X107" i="4"/>
  <c r="AO107" i="4"/>
  <c r="AV107" i="4"/>
  <c r="AP107" i="4"/>
  <c r="BL107" i="4"/>
  <c r="AH107" i="4"/>
  <c r="AK107" i="4"/>
  <c r="AY107" i="4"/>
  <c r="AC107" i="4"/>
  <c r="BI107" i="4"/>
  <c r="AU107" i="4"/>
  <c r="AI107" i="4"/>
  <c r="BB107" i="4"/>
  <c r="AW107" i="4"/>
  <c r="BE107" i="4"/>
  <c r="U107" i="4"/>
  <c r="BH107" i="4"/>
  <c r="W107" i="4"/>
  <c r="AM107" i="4"/>
  <c r="BN107" i="4"/>
  <c r="BM107" i="4"/>
  <c r="BP107" i="4"/>
  <c r="BQ107" i="4"/>
  <c r="AX107" i="4"/>
  <c r="AL107" i="4"/>
  <c r="BK107" i="4"/>
  <c r="BC107" i="4"/>
  <c r="BA107" i="4"/>
  <c r="BD107" i="4"/>
  <c r="AT107" i="4"/>
  <c r="AZ107" i="4"/>
  <c r="BF107" i="4"/>
  <c r="BG107" i="4"/>
  <c r="BO107" i="4"/>
  <c r="J107" i="4"/>
  <c r="BI15" i="5" l="1"/>
  <c r="W15" i="5"/>
  <c r="BO18" i="5"/>
  <c r="W16" i="5"/>
  <c r="BG15" i="5"/>
  <c r="AL15" i="5"/>
  <c r="BH15" i="5"/>
  <c r="AC15" i="5"/>
  <c r="X15" i="5"/>
  <c r="AN15" i="5"/>
  <c r="AP16" i="5"/>
  <c r="BO16" i="5"/>
  <c r="AR17" i="5"/>
  <c r="O18" i="5"/>
  <c r="AQ18" i="5"/>
  <c r="BQ17" i="5"/>
  <c r="W17" i="5"/>
  <c r="S17" i="5"/>
  <c r="AN17" i="5"/>
  <c r="AX17" i="5"/>
  <c r="AQ17" i="5"/>
  <c r="S16" i="5"/>
  <c r="AM18" i="5"/>
  <c r="N16" i="5"/>
  <c r="M16" i="5"/>
  <c r="BH17" i="5"/>
  <c r="AV18" i="5"/>
  <c r="AM16" i="5"/>
  <c r="BA17" i="5"/>
  <c r="AN16" i="5"/>
  <c r="M17" i="5"/>
  <c r="U15" i="5"/>
  <c r="AY15" i="5"/>
  <c r="BJ15" i="5"/>
  <c r="L18" i="5"/>
  <c r="BP18" i="5"/>
  <c r="BN17" i="5"/>
  <c r="U16" i="5"/>
  <c r="Y16" i="5"/>
  <c r="U17" i="5"/>
  <c r="AA16" i="5"/>
  <c r="BL16" i="5"/>
  <c r="AA18" i="5"/>
  <c r="R17" i="5"/>
  <c r="AE17" i="5"/>
  <c r="AW17" i="5"/>
  <c r="P17" i="5"/>
  <c r="AU16" i="5"/>
  <c r="BH18" i="5"/>
  <c r="BI17" i="5"/>
  <c r="F182" i="4"/>
  <c r="AG17" i="5"/>
  <c r="AY16" i="5"/>
  <c r="AZ18" i="5"/>
  <c r="AJ18" i="5"/>
  <c r="AV16" i="5"/>
  <c r="BO15" i="5"/>
  <c r="AS15" i="5"/>
  <c r="AO16" i="5"/>
  <c r="AM17" i="5"/>
  <c r="BG17" i="5"/>
  <c r="Z17" i="5"/>
  <c r="AZ15" i="5"/>
  <c r="AK15" i="5"/>
  <c r="AJ15" i="5"/>
  <c r="N15" i="5"/>
  <c r="Q15" i="5"/>
  <c r="BM16" i="5"/>
  <c r="W18" i="5"/>
  <c r="AU18" i="5"/>
  <c r="R18" i="5"/>
  <c r="Z16" i="5"/>
  <c r="U18" i="5"/>
  <c r="AB16" i="5"/>
  <c r="AX18" i="5"/>
  <c r="AF16" i="5"/>
  <c r="BI16" i="5"/>
  <c r="AG16" i="5"/>
  <c r="AE18" i="5"/>
  <c r="BO17" i="5"/>
  <c r="BD16" i="5"/>
  <c r="BB17" i="5"/>
  <c r="BE17" i="5"/>
  <c r="AY18" i="5"/>
  <c r="S18" i="5"/>
  <c r="K17" i="5"/>
  <c r="AF17" i="5"/>
  <c r="AS16" i="5"/>
  <c r="BD17" i="5"/>
  <c r="AR16" i="5"/>
  <c r="BD18" i="5"/>
  <c r="AO15" i="5"/>
  <c r="AW18" i="5"/>
  <c r="BP17" i="5"/>
  <c r="AR18" i="5"/>
  <c r="BP15" i="5"/>
  <c r="AW15" i="5"/>
  <c r="AR15" i="5"/>
  <c r="R15" i="5"/>
  <c r="S15" i="5"/>
  <c r="L15" i="5"/>
  <c r="X18" i="5"/>
  <c r="T16" i="5"/>
  <c r="Y17" i="5"/>
  <c r="Q17" i="5"/>
  <c r="BG18" i="5"/>
  <c r="O17" i="5"/>
  <c r="AS18" i="5"/>
  <c r="AB17" i="5"/>
  <c r="BC17" i="5"/>
  <c r="Q18" i="5"/>
  <c r="AP18" i="5"/>
  <c r="BB18" i="5"/>
  <c r="BB16" i="5"/>
  <c r="P16" i="5"/>
  <c r="AJ16" i="5"/>
  <c r="BE18" i="5"/>
  <c r="BL18" i="5"/>
  <c r="BA18" i="5"/>
  <c r="AI16" i="5"/>
  <c r="AD16" i="5"/>
  <c r="AA17" i="5"/>
  <c r="AJ17" i="5"/>
  <c r="BM15" i="5"/>
  <c r="AB15" i="5"/>
  <c r="K15" i="5"/>
  <c r="M15" i="5"/>
  <c r="AZ16" i="5"/>
  <c r="BI18" i="5"/>
  <c r="BM18" i="5"/>
  <c r="BA16" i="5"/>
  <c r="AL17" i="5"/>
  <c r="AX16" i="5"/>
  <c r="T18" i="5"/>
  <c r="AB18" i="5"/>
  <c r="Y18" i="5"/>
  <c r="AC17" i="5"/>
  <c r="AY17" i="5"/>
  <c r="AQ16" i="5"/>
  <c r="K18" i="5"/>
  <c r="K16" i="5"/>
  <c r="AN18" i="5"/>
  <c r="AO18" i="5"/>
  <c r="BK16" i="5"/>
  <c r="O16" i="5"/>
  <c r="AK18" i="5"/>
  <c r="X17" i="5"/>
  <c r="D110" i="4"/>
  <c r="R16" i="5"/>
  <c r="AF18" i="5"/>
  <c r="BJ16" i="5"/>
  <c r="AE16" i="5"/>
  <c r="BL15" i="5"/>
  <c r="BA15" i="5"/>
  <c r="AI15" i="5"/>
  <c r="P15" i="5"/>
  <c r="BC16" i="5"/>
  <c r="L17" i="5"/>
  <c r="BL17" i="5"/>
  <c r="BJ17" i="5"/>
  <c r="AI17" i="5"/>
  <c r="AS17" i="5"/>
  <c r="BJ18" i="5"/>
  <c r="AV17" i="5"/>
  <c r="N18" i="5"/>
  <c r="BK17" i="5"/>
  <c r="L16" i="5"/>
  <c r="AK16" i="5"/>
  <c r="T17" i="5"/>
  <c r="BH16" i="5"/>
  <c r="BN18" i="5"/>
  <c r="BQ18" i="5"/>
  <c r="BK15" i="5"/>
  <c r="AF15" i="5"/>
  <c r="AC18" i="5"/>
  <c r="BC18" i="5"/>
  <c r="BB15" i="5"/>
  <c r="O15" i="5"/>
  <c r="BN15" i="5"/>
  <c r="AP15" i="5"/>
  <c r="BC15" i="5"/>
  <c r="AM15" i="5"/>
  <c r="AU15" i="5"/>
  <c r="AG15" i="5"/>
  <c r="Z15" i="5"/>
  <c r="AP17" i="5"/>
  <c r="AW16" i="5"/>
  <c r="BN16" i="5"/>
  <c r="AL16" i="5"/>
  <c r="AD18" i="5"/>
  <c r="AK17" i="5"/>
  <c r="BG16" i="5"/>
  <c r="BP16" i="5"/>
  <c r="BM17" i="5"/>
  <c r="AC16" i="5"/>
  <c r="AD17" i="5"/>
  <c r="N17" i="5"/>
  <c r="AL18" i="5"/>
  <c r="BE16" i="5"/>
  <c r="BK18" i="5"/>
  <c r="Z18" i="5"/>
  <c r="M18" i="5"/>
  <c r="AO17" i="5"/>
  <c r="AG18" i="5"/>
  <c r="P18" i="5"/>
  <c r="AZ17" i="5"/>
  <c r="X16" i="5"/>
  <c r="E180" i="4"/>
  <c r="H181" i="4"/>
  <c r="G179" i="4"/>
  <c r="G183" i="4"/>
  <c r="E181" i="4"/>
  <c r="D182" i="4"/>
  <c r="D183" i="4"/>
  <c r="H180" i="4"/>
  <c r="D179" i="4"/>
  <c r="G180" i="4"/>
  <c r="H182" i="4"/>
  <c r="G181" i="4"/>
  <c r="G182" i="4"/>
  <c r="F179" i="4"/>
  <c r="F180" i="4"/>
  <c r="F181" i="4"/>
  <c r="F183" i="4"/>
  <c r="E182" i="4"/>
  <c r="D181" i="4"/>
  <c r="E183" i="4"/>
  <c r="D180" i="4"/>
  <c r="E179" i="4"/>
  <c r="H179" i="4"/>
  <c r="H183" i="4"/>
  <c r="H216" i="4"/>
  <c r="F108" i="4"/>
  <c r="AH17" i="5"/>
  <c r="F109" i="4"/>
  <c r="J16" i="5"/>
  <c r="D108" i="4"/>
  <c r="AH18" i="5"/>
  <c r="F110" i="4"/>
  <c r="V18" i="5"/>
  <c r="E110" i="4"/>
  <c r="V15" i="5"/>
  <c r="E107" i="4"/>
  <c r="BF18" i="5"/>
  <c r="H110" i="4"/>
  <c r="G108" i="4"/>
  <c r="BF15" i="5"/>
  <c r="H107" i="4"/>
  <c r="G110" i="4"/>
  <c r="BF17" i="5"/>
  <c r="H109" i="4"/>
  <c r="AT17" i="5"/>
  <c r="G109" i="4"/>
  <c r="J17" i="5"/>
  <c r="D109" i="4"/>
  <c r="E109" i="4"/>
  <c r="V16" i="5"/>
  <c r="E108" i="4"/>
  <c r="H108" i="4"/>
  <c r="AT15" i="5"/>
  <c r="G107" i="4"/>
  <c r="AH15" i="5"/>
  <c r="F107" i="4"/>
  <c r="J15" i="5"/>
  <c r="D107" i="4"/>
  <c r="BQ8" i="6"/>
  <c r="H8" i="6" s="1"/>
  <c r="H70" i="4"/>
  <c r="D218" i="4"/>
  <c r="F216" i="4"/>
  <c r="G216" i="4"/>
  <c r="D219" i="4"/>
  <c r="D216" i="4"/>
  <c r="E218" i="4"/>
  <c r="E220" i="4"/>
  <c r="D220" i="4"/>
  <c r="F219" i="4"/>
  <c r="F218" i="4"/>
  <c r="E219" i="4"/>
  <c r="AS8" i="6"/>
  <c r="F8" i="6" s="1"/>
  <c r="F70" i="4"/>
  <c r="AG11" i="6"/>
  <c r="E11" i="6" s="1"/>
  <c r="E73" i="4"/>
  <c r="AS11" i="6"/>
  <c r="F11" i="6" s="1"/>
  <c r="F73" i="4"/>
  <c r="BQ10" i="6"/>
  <c r="H10" i="6" s="1"/>
  <c r="H72" i="4"/>
  <c r="AG12" i="6"/>
  <c r="E12" i="6" s="1"/>
  <c r="E74" i="4"/>
  <c r="F217" i="4"/>
  <c r="D217" i="4"/>
  <c r="U11" i="6"/>
  <c r="D11" i="6" s="1"/>
  <c r="D73" i="4"/>
  <c r="U9" i="6"/>
  <c r="D9" i="6" s="1"/>
  <c r="D71" i="4"/>
  <c r="G217" i="4"/>
  <c r="G219" i="4"/>
  <c r="H220" i="4"/>
  <c r="H217" i="4"/>
  <c r="H219" i="4"/>
  <c r="G218" i="4"/>
  <c r="BE10" i="6"/>
  <c r="G10" i="6" s="1"/>
  <c r="G72" i="4"/>
  <c r="E216" i="4"/>
  <c r="E217" i="4"/>
  <c r="H218" i="4"/>
  <c r="F220" i="4"/>
  <c r="G220" i="4"/>
  <c r="BF75" i="4"/>
  <c r="BF13" i="6" s="1"/>
  <c r="AP75" i="4"/>
  <c r="AP13" i="6" s="1"/>
  <c r="BE9" i="6"/>
  <c r="G9" i="6" s="1"/>
  <c r="AP8" i="6"/>
  <c r="BF8" i="6"/>
  <c r="BE12" i="6"/>
  <c r="G12" i="6" s="1"/>
  <c r="BE147" i="4"/>
  <c r="G147" i="4" s="1"/>
  <c r="AJ75" i="4"/>
  <c r="AK75" i="4"/>
  <c r="AK13" i="6" s="1"/>
  <c r="AS75" i="4"/>
  <c r="F75" i="4" s="1"/>
  <c r="AT221" i="4"/>
  <c r="V221" i="4"/>
  <c r="BE111" i="4"/>
  <c r="BJ111" i="4"/>
  <c r="AZ221" i="4"/>
  <c r="AZ222" i="4" s="1"/>
  <c r="AS147" i="4"/>
  <c r="F147" i="4" s="1"/>
  <c r="F16" i="7"/>
  <c r="BJ184" i="4"/>
  <c r="BQ184" i="4"/>
  <c r="BQ185" i="4" s="1"/>
  <c r="BH75" i="4"/>
  <c r="BH13" i="6" s="1"/>
  <c r="BH14" i="6" s="1"/>
  <c r="BN147" i="4"/>
  <c r="BN148" i="4" s="1"/>
  <c r="BN15" i="6" s="1"/>
  <c r="BJ147" i="4"/>
  <c r="BJ148" i="4" s="1"/>
  <c r="BJ15" i="6" s="1"/>
  <c r="BQ147" i="4"/>
  <c r="AG75" i="4"/>
  <c r="BQ16" i="5"/>
  <c r="AW75" i="4"/>
  <c r="AW13" i="6" s="1"/>
  <c r="K75" i="4"/>
  <c r="K13" i="6" s="1"/>
  <c r="K14" i="6" s="1"/>
  <c r="U12" i="6"/>
  <c r="D12" i="6" s="1"/>
  <c r="AM184" i="4"/>
  <c r="AM185" i="4" s="1"/>
  <c r="BL75" i="4"/>
  <c r="BL13" i="6" s="1"/>
  <c r="AW10" i="6"/>
  <c r="L75" i="4"/>
  <c r="L13" i="6" s="1"/>
  <c r="L14" i="6" s="1"/>
  <c r="BP75" i="4"/>
  <c r="P221" i="4"/>
  <c r="P222" i="4" s="1"/>
  <c r="AI18" i="5"/>
  <c r="AB75" i="4"/>
  <c r="AB13" i="6" s="1"/>
  <c r="AB14" i="6" s="1"/>
  <c r="BQ75" i="4"/>
  <c r="BB75" i="4"/>
  <c r="BB76" i="4" s="1"/>
  <c r="AG8" i="6"/>
  <c r="E8" i="6" s="1"/>
  <c r="F15" i="7"/>
  <c r="AE75" i="4"/>
  <c r="AE13" i="6" s="1"/>
  <c r="AE14" i="6" s="1"/>
  <c r="BQ111" i="4"/>
  <c r="AK8" i="6"/>
  <c r="S221" i="4"/>
  <c r="S222" i="4" s="1"/>
  <c r="M221" i="4"/>
  <c r="M222" i="4" s="1"/>
  <c r="AU147" i="4"/>
  <c r="AU148" i="4" s="1"/>
  <c r="AU15" i="6" s="1"/>
  <c r="P147" i="4"/>
  <c r="P148" i="4" s="1"/>
  <c r="P15" i="6" s="1"/>
  <c r="AC75" i="4"/>
  <c r="AC13" i="6" s="1"/>
  <c r="AC14" i="6" s="1"/>
  <c r="AV75" i="4"/>
  <c r="AV13" i="6" s="1"/>
  <c r="AV14" i="6" s="1"/>
  <c r="AL221" i="4"/>
  <c r="AL222" i="4" s="1"/>
  <c r="V16" i="7"/>
  <c r="E16" i="7" s="1"/>
  <c r="BL111" i="4"/>
  <c r="AZ111" i="4"/>
  <c r="BG111" i="4"/>
  <c r="BD111" i="4"/>
  <c r="BD15" i="5"/>
  <c r="BL14" i="7"/>
  <c r="BL38" i="4"/>
  <c r="BL19" i="7" s="1"/>
  <c r="AQ38" i="4"/>
  <c r="AQ19" i="7" s="1"/>
  <c r="AQ14" i="7"/>
  <c r="AA111" i="4"/>
  <c r="AA15" i="5"/>
  <c r="AQ111" i="4"/>
  <c r="AQ15" i="5"/>
  <c r="BF111" i="4"/>
  <c r="BC111" i="4"/>
  <c r="AL111" i="4"/>
  <c r="BP111" i="4"/>
  <c r="BA111" i="4"/>
  <c r="AG111" i="4"/>
  <c r="AX111" i="4"/>
  <c r="AX15" i="5"/>
  <c r="AF38" i="4"/>
  <c r="AF19" i="7" s="1"/>
  <c r="AF14" i="7"/>
  <c r="BO111" i="4"/>
  <c r="BN38" i="4"/>
  <c r="BN19" i="7" s="1"/>
  <c r="BN14" i="7"/>
  <c r="AX38" i="4"/>
  <c r="AX19" i="7" s="1"/>
  <c r="AX14" i="7"/>
  <c r="J111" i="4"/>
  <c r="BI38" i="4"/>
  <c r="BI19" i="7" s="1"/>
  <c r="BI14" i="7"/>
  <c r="AV111" i="4"/>
  <c r="AV15" i="5"/>
  <c r="U111" i="4"/>
  <c r="AN111" i="4"/>
  <c r="AI38" i="4"/>
  <c r="AI19" i="7" s="1"/>
  <c r="AI14" i="7"/>
  <c r="BK111" i="4"/>
  <c r="BQ15" i="5"/>
  <c r="BB38" i="4"/>
  <c r="BB14" i="7"/>
  <c r="AY111" i="4"/>
  <c r="AH111" i="4"/>
  <c r="AP111" i="4"/>
  <c r="AO111" i="4"/>
  <c r="P111" i="4"/>
  <c r="AS111" i="4"/>
  <c r="Y111" i="4"/>
  <c r="Y15" i="5"/>
  <c r="BF14" i="7"/>
  <c r="BF38" i="4"/>
  <c r="AM111" i="4"/>
  <c r="AW111" i="4"/>
  <c r="AU111" i="4"/>
  <c r="AK111" i="4"/>
  <c r="X111" i="4"/>
  <c r="AJ111" i="4"/>
  <c r="AO38" i="4"/>
  <c r="AO19" i="7" s="1"/>
  <c r="AO14" i="7"/>
  <c r="AA14" i="7"/>
  <c r="AA38" i="4"/>
  <c r="AA19" i="7" s="1"/>
  <c r="BK38" i="4"/>
  <c r="BK14" i="7"/>
  <c r="AT14" i="7"/>
  <c r="AT38" i="4"/>
  <c r="BP38" i="4"/>
  <c r="BP14" i="7"/>
  <c r="AT111" i="4"/>
  <c r="W111" i="4"/>
  <c r="BH111" i="4"/>
  <c r="BE15" i="5"/>
  <c r="AC111" i="4"/>
  <c r="AR111" i="4"/>
  <c r="AY38" i="4"/>
  <c r="AY19" i="7" s="1"/>
  <c r="AY14" i="7"/>
  <c r="BG14" i="7"/>
  <c r="BG38" i="4"/>
  <c r="BG19" i="7" s="1"/>
  <c r="BM111" i="4"/>
  <c r="BN111" i="4"/>
  <c r="AI111" i="4"/>
  <c r="BI111" i="4"/>
  <c r="AH14" i="7"/>
  <c r="AH38" i="4"/>
  <c r="BB111" i="4"/>
  <c r="BQ38" i="4"/>
  <c r="BQ19" i="7" s="1"/>
  <c r="BQ14" i="7"/>
  <c r="BM38" i="4"/>
  <c r="BM19" i="7" s="1"/>
  <c r="BM14" i="7"/>
  <c r="AC14" i="7"/>
  <c r="AC38" i="4"/>
  <c r="AC19" i="7" s="1"/>
  <c r="BD38" i="4"/>
  <c r="BD19" i="7" s="1"/>
  <c r="BD14" i="7"/>
  <c r="AZ14" i="7"/>
  <c r="AZ38" i="4"/>
  <c r="AZ19" i="7" s="1"/>
  <c r="AE111" i="4"/>
  <c r="AE15" i="5"/>
  <c r="N38" i="4"/>
  <c r="N19" i="7" s="1"/>
  <c r="N14" i="7"/>
  <c r="BE14" i="7"/>
  <c r="BE38" i="4"/>
  <c r="BE19" i="7" s="1"/>
  <c r="Z111" i="4"/>
  <c r="AM38" i="4"/>
  <c r="AM14" i="7"/>
  <c r="AF111" i="4"/>
  <c r="K111" i="4"/>
  <c r="AL14" i="7"/>
  <c r="AL38" i="4"/>
  <c r="O184" i="4"/>
  <c r="O185" i="4" s="1"/>
  <c r="R111" i="4"/>
  <c r="AB14" i="7"/>
  <c r="AB38" i="4"/>
  <c r="AB111" i="4"/>
  <c r="AW38" i="4"/>
  <c r="AW14" i="7"/>
  <c r="O111" i="4"/>
  <c r="BJ38" i="4"/>
  <c r="BJ14" i="7"/>
  <c r="AG38" i="4"/>
  <c r="AG19" i="7" s="1"/>
  <c r="AG14" i="7"/>
  <c r="AE14" i="7"/>
  <c r="AE38" i="4"/>
  <c r="AE19" i="7" s="1"/>
  <c r="BO75" i="4"/>
  <c r="BO13" i="6" s="1"/>
  <c r="BO14" i="6" s="1"/>
  <c r="BM221" i="4"/>
  <c r="BM222" i="4" s="1"/>
  <c r="BH38" i="4"/>
  <c r="BH19" i="7" s="1"/>
  <c r="BH14" i="7"/>
  <c r="BO38" i="4"/>
  <c r="BO19" i="7" s="1"/>
  <c r="BO14" i="7"/>
  <c r="AJ14" i="7"/>
  <c r="AJ38" i="4"/>
  <c r="AJ19" i="7" s="1"/>
  <c r="T111" i="4"/>
  <c r="T15" i="5"/>
  <c r="BG221" i="4"/>
  <c r="BG222" i="4" s="1"/>
  <c r="AN14" i="7"/>
  <c r="AN38" i="4"/>
  <c r="BA38" i="4"/>
  <c r="BA14" i="7"/>
  <c r="BG75" i="4"/>
  <c r="BG13" i="6" s="1"/>
  <c r="BG8" i="6"/>
  <c r="AM147" i="4"/>
  <c r="AM148" i="4" s="1"/>
  <c r="AM15" i="6" s="1"/>
  <c r="AE184" i="4"/>
  <c r="AE185" i="4" s="1"/>
  <c r="AA184" i="4"/>
  <c r="AA185" i="4" s="1"/>
  <c r="R221" i="4"/>
  <c r="R222" i="4" s="1"/>
  <c r="AL147" i="4"/>
  <c r="AL148" i="4" s="1"/>
  <c r="AL15" i="6" s="1"/>
  <c r="AB221" i="4"/>
  <c r="AB222" i="4" s="1"/>
  <c r="N75" i="4"/>
  <c r="N13" i="6" s="1"/>
  <c r="R75" i="4"/>
  <c r="R8" i="6"/>
  <c r="AD111" i="4"/>
  <c r="AD15" i="5"/>
  <c r="J14" i="7"/>
  <c r="J38" i="4"/>
  <c r="V38" i="4"/>
  <c r="V14" i="7"/>
  <c r="Q75" i="4"/>
  <c r="Q13" i="6" s="1"/>
  <c r="Q14" i="6" s="1"/>
  <c r="M75" i="4"/>
  <c r="M13" i="6" s="1"/>
  <c r="M8" i="6"/>
  <c r="AN75" i="4"/>
  <c r="AN13" i="6" s="1"/>
  <c r="AN8" i="6"/>
  <c r="BB221" i="4"/>
  <c r="BB222" i="4" s="1"/>
  <c r="U184" i="4"/>
  <c r="U185" i="4" s="1"/>
  <c r="N111" i="4"/>
  <c r="W38" i="4"/>
  <c r="W19" i="7" s="1"/>
  <c r="W14" i="7"/>
  <c r="AH75" i="4"/>
  <c r="AH13" i="6" s="1"/>
  <c r="AH8" i="6"/>
  <c r="M38" i="4"/>
  <c r="M19" i="7" s="1"/>
  <c r="M14" i="7"/>
  <c r="BN75" i="4"/>
  <c r="BN13" i="6" s="1"/>
  <c r="BH147" i="4"/>
  <c r="BH148" i="4" s="1"/>
  <c r="BH15" i="6" s="1"/>
  <c r="AR14" i="7"/>
  <c r="AR38" i="4"/>
  <c r="AR19" i="7" s="1"/>
  <c r="BC38" i="4"/>
  <c r="BC19" i="7" s="1"/>
  <c r="BC14" i="7"/>
  <c r="L111" i="4"/>
  <c r="BQ221" i="4"/>
  <c r="BQ222" i="4" s="1"/>
  <c r="N8" i="6"/>
  <c r="V111" i="4"/>
  <c r="S111" i="4"/>
  <c r="AK38" i="4"/>
  <c r="AK14" i="7"/>
  <c r="BE75" i="4"/>
  <c r="BE8" i="6"/>
  <c r="G8" i="6" s="1"/>
  <c r="BK75" i="4"/>
  <c r="BK13" i="6" s="1"/>
  <c r="BK8" i="6"/>
  <c r="BL221" i="4"/>
  <c r="BL222" i="4" s="1"/>
  <c r="BC147" i="4"/>
  <c r="BC148" i="4" s="1"/>
  <c r="BC15" i="6" s="1"/>
  <c r="BD184" i="4"/>
  <c r="BD185" i="4" s="1"/>
  <c r="AP147" i="4"/>
  <c r="AP148" i="4" s="1"/>
  <c r="AP15" i="6" s="1"/>
  <c r="N147" i="4"/>
  <c r="N148" i="4" s="1"/>
  <c r="N15" i="6" s="1"/>
  <c r="AL75" i="4"/>
  <c r="AL8" i="6"/>
  <c r="Q147" i="4"/>
  <c r="Q148" i="4" s="1"/>
  <c r="Q15" i="6" s="1"/>
  <c r="X38" i="4"/>
  <c r="X14" i="7"/>
  <c r="BE221" i="4"/>
  <c r="BE222" i="4" s="1"/>
  <c r="BO147" i="4"/>
  <c r="BO148" i="4" s="1"/>
  <c r="BO15" i="6" s="1"/>
  <c r="AS221" i="4"/>
  <c r="AS222" i="4" s="1"/>
  <c r="Y184" i="4"/>
  <c r="Y185" i="4" s="1"/>
  <c r="X147" i="4"/>
  <c r="X148" i="4" s="1"/>
  <c r="X15" i="6" s="1"/>
  <c r="AZ8" i="6"/>
  <c r="AZ75" i="4"/>
  <c r="BL8" i="6"/>
  <c r="BI8" i="6"/>
  <c r="AX221" i="4"/>
  <c r="AX222" i="4" s="1"/>
  <c r="BI75" i="4"/>
  <c r="BI13" i="6" s="1"/>
  <c r="BA147" i="4"/>
  <c r="BA148" i="4" s="1"/>
  <c r="BA15" i="6" s="1"/>
  <c r="W10" i="6"/>
  <c r="Y221" i="4"/>
  <c r="Y222" i="4" s="1"/>
  <c r="AM221" i="4"/>
  <c r="AM222" i="4" s="1"/>
  <c r="P184" i="4"/>
  <c r="P185" i="4" s="1"/>
  <c r="BK184" i="4"/>
  <c r="BK185" i="4" s="1"/>
  <c r="BN221" i="4"/>
  <c r="BN222" i="4" s="1"/>
  <c r="AK221" i="4"/>
  <c r="AK222" i="4" s="1"/>
  <c r="BL147" i="4"/>
  <c r="BL148" i="4" s="1"/>
  <c r="BL15" i="6" s="1"/>
  <c r="AU38" i="4"/>
  <c r="AU19" i="7" s="1"/>
  <c r="AU14" i="7"/>
  <c r="AO75" i="4"/>
  <c r="AO13" i="6" s="1"/>
  <c r="AO8" i="6"/>
  <c r="AV38" i="4"/>
  <c r="AV19" i="7" s="1"/>
  <c r="AV14" i="7"/>
  <c r="BN8" i="6"/>
  <c r="AX9" i="6"/>
  <c r="AX75" i="4"/>
  <c r="AX13" i="6" s="1"/>
  <c r="AD75" i="4"/>
  <c r="AD13" i="6" s="1"/>
  <c r="AD8" i="6"/>
  <c r="AJ147" i="4"/>
  <c r="AJ148" i="4" s="1"/>
  <c r="AJ15" i="6" s="1"/>
  <c r="BJ75" i="4"/>
  <c r="BJ13" i="6" s="1"/>
  <c r="K221" i="4"/>
  <c r="K222" i="4" s="1"/>
  <c r="BH184" i="4"/>
  <c r="BH185" i="4" s="1"/>
  <c r="Y147" i="4"/>
  <c r="Y148" i="4" s="1"/>
  <c r="Y15" i="6" s="1"/>
  <c r="M147" i="4"/>
  <c r="M148" i="4" s="1"/>
  <c r="M15" i="6" s="1"/>
  <c r="AO184" i="4"/>
  <c r="AO185" i="4" s="1"/>
  <c r="BF147" i="4"/>
  <c r="BF148" i="4" s="1"/>
  <c r="BF15" i="6" s="1"/>
  <c r="U221" i="4"/>
  <c r="U222" i="4" s="1"/>
  <c r="AT75" i="4"/>
  <c r="O221" i="4"/>
  <c r="O222" i="4" s="1"/>
  <c r="BH221" i="4"/>
  <c r="BH222" i="4" s="1"/>
  <c r="AD38" i="4"/>
  <c r="AD14" i="7"/>
  <c r="S14" i="7"/>
  <c r="S38" i="4"/>
  <c r="N221" i="4"/>
  <c r="N222" i="4" s="1"/>
  <c r="BL184" i="4"/>
  <c r="BL185" i="4" s="1"/>
  <c r="AF221" i="4"/>
  <c r="AF222" i="4" s="1"/>
  <c r="BD147" i="4"/>
  <c r="BD148" i="4" s="1"/>
  <c r="BD15" i="6" s="1"/>
  <c r="S184" i="4"/>
  <c r="S185" i="4" s="1"/>
  <c r="AZ147" i="4"/>
  <c r="AZ148" i="4" s="1"/>
  <c r="AZ15" i="6" s="1"/>
  <c r="AB147" i="4"/>
  <c r="AB148" i="4" s="1"/>
  <c r="AB15" i="6" s="1"/>
  <c r="Q38" i="4"/>
  <c r="Q14" i="7"/>
  <c r="AM75" i="4"/>
  <c r="AM13" i="6" s="1"/>
  <c r="AM8" i="6"/>
  <c r="AQ75" i="4"/>
  <c r="AQ13" i="6" s="1"/>
  <c r="AE147" i="4"/>
  <c r="AE148" i="4" s="1"/>
  <c r="AE15" i="6" s="1"/>
  <c r="M111" i="4"/>
  <c r="AP38" i="4"/>
  <c r="AP14" i="7"/>
  <c r="Q221" i="4"/>
  <c r="Q222" i="4" s="1"/>
  <c r="AT147" i="4"/>
  <c r="AT148" i="4" s="1"/>
  <c r="AT15" i="6" s="1"/>
  <c r="W221" i="4"/>
  <c r="W222" i="4" s="1"/>
  <c r="AP184" i="4"/>
  <c r="AP185" i="4" s="1"/>
  <c r="AS38" i="4"/>
  <c r="AS14" i="7"/>
  <c r="AV147" i="4"/>
  <c r="AV148" i="4" s="1"/>
  <c r="AV15" i="6" s="1"/>
  <c r="O75" i="4"/>
  <c r="O8" i="6"/>
  <c r="BC12" i="6"/>
  <c r="AA75" i="4"/>
  <c r="AA13" i="6" s="1"/>
  <c r="AA8" i="6"/>
  <c r="AY12" i="6"/>
  <c r="Y75" i="4"/>
  <c r="Y13" i="6" s="1"/>
  <c r="Y8" i="6"/>
  <c r="AU75" i="4"/>
  <c r="AU13" i="6" s="1"/>
  <c r="AU14" i="6" s="1"/>
  <c r="AQ8" i="6"/>
  <c r="Q111" i="4"/>
  <c r="T147" i="4"/>
  <c r="T148" i="4" s="1"/>
  <c r="T15" i="6" s="1"/>
  <c r="AF147" i="4"/>
  <c r="AF148" i="4" s="1"/>
  <c r="AF15" i="6" s="1"/>
  <c r="BJ221" i="4"/>
  <c r="BJ222" i="4" s="1"/>
  <c r="AQ147" i="4"/>
  <c r="AQ148" i="4" s="1"/>
  <c r="AQ15" i="6" s="1"/>
  <c r="BI147" i="4"/>
  <c r="BI148" i="4" s="1"/>
  <c r="BI15" i="6" s="1"/>
  <c r="AK147" i="4"/>
  <c r="AK148" i="4" s="1"/>
  <c r="AK15" i="6" s="1"/>
  <c r="BP147" i="4"/>
  <c r="BP148" i="4" s="1"/>
  <c r="BP15" i="6" s="1"/>
  <c r="K184" i="4"/>
  <c r="K185" i="4" s="1"/>
  <c r="T221" i="4"/>
  <c r="T222" i="4" s="1"/>
  <c r="AG221" i="4"/>
  <c r="AG222" i="4" s="1"/>
  <c r="Z14" i="7"/>
  <c r="Z38" i="4"/>
  <c r="Z19" i="7" s="1"/>
  <c r="BM147" i="4"/>
  <c r="BM148" i="4" s="1"/>
  <c r="BM15" i="6" s="1"/>
  <c r="AU221" i="4"/>
  <c r="AU222" i="4" s="1"/>
  <c r="P75" i="4"/>
  <c r="BQ9" i="6"/>
  <c r="H9" i="6" s="1"/>
  <c r="BA221" i="4"/>
  <c r="BA222" i="4" s="1"/>
  <c r="AJ221" i="4"/>
  <c r="AJ222" i="4" s="1"/>
  <c r="X221" i="4"/>
  <c r="X222" i="4" s="1"/>
  <c r="T75" i="4"/>
  <c r="O38" i="4"/>
  <c r="O14" i="7"/>
  <c r="R38" i="4"/>
  <c r="R14" i="7"/>
  <c r="AY75" i="4"/>
  <c r="AY13" i="6" s="1"/>
  <c r="AX8" i="6"/>
  <c r="AX147" i="4"/>
  <c r="AX148" i="4" s="1"/>
  <c r="AX15" i="6" s="1"/>
  <c r="P14" i="7"/>
  <c r="P38" i="4"/>
  <c r="BD221" i="4"/>
  <c r="BD222" i="4" s="1"/>
  <c r="AG147" i="4"/>
  <c r="BI221" i="4"/>
  <c r="BI222" i="4" s="1"/>
  <c r="AV221" i="4"/>
  <c r="AV222" i="4" s="1"/>
  <c r="BP221" i="4"/>
  <c r="BP222" i="4" s="1"/>
  <c r="BG147" i="4"/>
  <c r="BG148" i="4" s="1"/>
  <c r="BG15" i="6" s="1"/>
  <c r="S147" i="4"/>
  <c r="S148" i="4" s="1"/>
  <c r="S15" i="6" s="1"/>
  <c r="AN221" i="4"/>
  <c r="AN222" i="4" s="1"/>
  <c r="P8" i="6"/>
  <c r="Z75" i="4"/>
  <c r="Z8" i="6"/>
  <c r="AY147" i="4"/>
  <c r="AY148" i="4" s="1"/>
  <c r="AY15" i="6" s="1"/>
  <c r="BO221" i="4"/>
  <c r="BO222" i="4" s="1"/>
  <c r="X75" i="4"/>
  <c r="X8" i="6"/>
  <c r="BK221" i="4"/>
  <c r="BK222" i="4" s="1"/>
  <c r="AR75" i="4"/>
  <c r="AR13" i="6" s="1"/>
  <c r="AR14" i="6" s="1"/>
  <c r="AD147" i="4"/>
  <c r="AD148" i="4" s="1"/>
  <c r="AD15" i="6" s="1"/>
  <c r="T38" i="4"/>
  <c r="T14" i="7"/>
  <c r="BC8" i="6"/>
  <c r="BC75" i="4"/>
  <c r="BC13" i="6" s="1"/>
  <c r="BF221" i="4"/>
  <c r="V75" i="4"/>
  <c r="V13" i="6" s="1"/>
  <c r="V14" i="6" s="1"/>
  <c r="BA8" i="6"/>
  <c r="BA75" i="4"/>
  <c r="AS12" i="6"/>
  <c r="F12" i="6" s="1"/>
  <c r="Y38" i="4"/>
  <c r="Y14" i="7"/>
  <c r="J221" i="4"/>
  <c r="L14" i="7"/>
  <c r="L38" i="4"/>
  <c r="AI75" i="4"/>
  <c r="BK147" i="4"/>
  <c r="BK148" i="4" s="1"/>
  <c r="BK15" i="6" s="1"/>
  <c r="BJ8" i="6"/>
  <c r="AW147" i="4"/>
  <c r="AW148" i="4" s="1"/>
  <c r="AW15" i="6" s="1"/>
  <c r="AR221" i="4"/>
  <c r="AR222" i="4" s="1"/>
  <c r="AH147" i="4"/>
  <c r="AH148" i="4" s="1"/>
  <c r="AH15" i="6" s="1"/>
  <c r="BJ185" i="4"/>
  <c r="AW221" i="4"/>
  <c r="AW222" i="4" s="1"/>
  <c r="AS10" i="6"/>
  <c r="F10" i="6" s="1"/>
  <c r="BM75" i="4"/>
  <c r="BM13" i="6" s="1"/>
  <c r="BM14" i="6" s="1"/>
  <c r="AP221" i="4"/>
  <c r="AP222" i="4" s="1"/>
  <c r="O147" i="4"/>
  <c r="O148" i="4" s="1"/>
  <c r="O15" i="6" s="1"/>
  <c r="AC147" i="4"/>
  <c r="AC148" i="4" s="1"/>
  <c r="AC15" i="6" s="1"/>
  <c r="AQ221" i="4"/>
  <c r="AQ222" i="4" s="1"/>
  <c r="BQ11" i="6"/>
  <c r="H11" i="6" s="1"/>
  <c r="BD75" i="4"/>
  <c r="BD13" i="6" s="1"/>
  <c r="R147" i="4"/>
  <c r="R148" i="4" s="1"/>
  <c r="R15" i="6" s="1"/>
  <c r="AE221" i="4"/>
  <c r="AE222" i="4" s="1"/>
  <c r="BD8" i="6"/>
  <c r="U75" i="4"/>
  <c r="D75" i="4" s="1"/>
  <c r="BA184" i="4"/>
  <c r="BA185" i="4" s="1"/>
  <c r="R184" i="4"/>
  <c r="R185" i="4" s="1"/>
  <c r="AG184" i="4"/>
  <c r="AG185" i="4" s="1"/>
  <c r="AY221" i="4"/>
  <c r="AY222" i="4" s="1"/>
  <c r="AR184" i="4"/>
  <c r="AR185" i="4" s="1"/>
  <c r="U38" i="4"/>
  <c r="U14" i="7"/>
  <c r="AH184" i="4"/>
  <c r="L221" i="4"/>
  <c r="L222" i="4" s="1"/>
  <c r="AX184" i="4"/>
  <c r="AX185" i="4" s="1"/>
  <c r="BE11" i="6"/>
  <c r="G11" i="6" s="1"/>
  <c r="D16" i="7"/>
  <c r="AR147" i="4"/>
  <c r="AR148" i="4" s="1"/>
  <c r="AR15" i="6" s="1"/>
  <c r="W75" i="4"/>
  <c r="W13" i="6" s="1"/>
  <c r="N184" i="4"/>
  <c r="N185" i="4" s="1"/>
  <c r="AO147" i="4"/>
  <c r="AO148" i="4" s="1"/>
  <c r="AO15" i="6" s="1"/>
  <c r="AB184" i="4"/>
  <c r="AB185" i="4" s="1"/>
  <c r="BE184" i="4"/>
  <c r="BE185" i="4" s="1"/>
  <c r="AW184" i="4"/>
  <c r="AW185" i="4" s="1"/>
  <c r="Z184" i="4"/>
  <c r="Z185" i="4" s="1"/>
  <c r="T184" i="4"/>
  <c r="T185" i="4" s="1"/>
  <c r="AI147" i="4"/>
  <c r="AI148" i="4" s="1"/>
  <c r="AI15" i="6" s="1"/>
  <c r="AS9" i="6"/>
  <c r="F9" i="6" s="1"/>
  <c r="AN147" i="4"/>
  <c r="AN148" i="4" s="1"/>
  <c r="AN15" i="6" s="1"/>
  <c r="AO221" i="4"/>
  <c r="AO222" i="4" s="1"/>
  <c r="X184" i="4"/>
  <c r="X185" i="4" s="1"/>
  <c r="BG184" i="4"/>
  <c r="BG185" i="4" s="1"/>
  <c r="J18" i="5"/>
  <c r="BO184" i="4"/>
  <c r="BO185" i="4" s="1"/>
  <c r="BC221" i="4"/>
  <c r="BC222" i="4" s="1"/>
  <c r="AT16" i="5"/>
  <c r="AJ17" i="7"/>
  <c r="F17" i="7" s="1"/>
  <c r="W184" i="4"/>
  <c r="W185" i="4" s="1"/>
  <c r="AF8" i="6"/>
  <c r="AF75" i="4"/>
  <c r="AF13" i="6" s="1"/>
  <c r="AH221" i="4"/>
  <c r="BF184" i="4"/>
  <c r="BQ12" i="6"/>
  <c r="H12" i="6" s="1"/>
  <c r="S75" i="4"/>
  <c r="S13" i="6" s="1"/>
  <c r="S14" i="6" s="1"/>
  <c r="BB147" i="4"/>
  <c r="BB148" i="4" s="1"/>
  <c r="BB15" i="6" s="1"/>
  <c r="U147" i="4"/>
  <c r="D147" i="4" s="1"/>
  <c r="AA147" i="4"/>
  <c r="AA148" i="4" s="1"/>
  <c r="AA15" i="6" s="1"/>
  <c r="AC221" i="4"/>
  <c r="AC222" i="4" s="1"/>
  <c r="AK184" i="4"/>
  <c r="AK185" i="4" s="1"/>
  <c r="V18" i="7"/>
  <c r="E18" i="7" s="1"/>
  <c r="AN184" i="4"/>
  <c r="AN185" i="4" s="1"/>
  <c r="U8" i="6"/>
  <c r="D8" i="6" s="1"/>
  <c r="AS184" i="4"/>
  <c r="AS185" i="4" s="1"/>
  <c r="BN184" i="4"/>
  <c r="BN185" i="4" s="1"/>
  <c r="AG10" i="6"/>
  <c r="E10" i="6" s="1"/>
  <c r="Z147" i="4"/>
  <c r="Z148" i="4" s="1"/>
  <c r="Z15" i="6" s="1"/>
  <c r="L184" i="4"/>
  <c r="L185" i="4" s="1"/>
  <c r="W147" i="4"/>
  <c r="W148" i="4" s="1"/>
  <c r="W15" i="6" s="1"/>
  <c r="AC184" i="4"/>
  <c r="AC185" i="4" s="1"/>
  <c r="AI221" i="4"/>
  <c r="AI222" i="4" s="1"/>
  <c r="K38" i="4"/>
  <c r="K14" i="7"/>
  <c r="AQ184" i="4"/>
  <c r="AQ185" i="4" s="1"/>
  <c r="V184" i="4"/>
  <c r="E15" i="7"/>
  <c r="AI184" i="4"/>
  <c r="AI185" i="4" s="1"/>
  <c r="J147" i="4"/>
  <c r="J148" i="4" s="1"/>
  <c r="J15" i="6" s="1"/>
  <c r="J15" i="7"/>
  <c r="D15" i="7" s="1"/>
  <c r="BI184" i="4"/>
  <c r="BI185" i="4" s="1"/>
  <c r="AU184" i="4"/>
  <c r="AU185" i="4" s="1"/>
  <c r="M184" i="4"/>
  <c r="M185" i="4" s="1"/>
  <c r="AF184" i="4"/>
  <c r="AF185" i="4" s="1"/>
  <c r="AZ184" i="4"/>
  <c r="AZ185" i="4" s="1"/>
  <c r="BP184" i="4"/>
  <c r="BP185" i="4" s="1"/>
  <c r="AG9" i="6"/>
  <c r="E9" i="6" s="1"/>
  <c r="AA221" i="4"/>
  <c r="AA222" i="4" s="1"/>
  <c r="AJ184" i="4"/>
  <c r="AJ185" i="4" s="1"/>
  <c r="Z221" i="4"/>
  <c r="Z222" i="4" s="1"/>
  <c r="AV184" i="4"/>
  <c r="AV185" i="4" s="1"/>
  <c r="AT184" i="4"/>
  <c r="K147" i="4"/>
  <c r="K148" i="4" s="1"/>
  <c r="K15" i="6" s="1"/>
  <c r="AU17" i="5"/>
  <c r="D18" i="7"/>
  <c r="AY184" i="4"/>
  <c r="AY185" i="4" s="1"/>
  <c r="BH16" i="7"/>
  <c r="H16" i="7" s="1"/>
  <c r="AT17" i="7"/>
  <c r="G17" i="7" s="1"/>
  <c r="G16" i="7"/>
  <c r="AL184" i="4"/>
  <c r="AL185" i="4" s="1"/>
  <c r="U10" i="6"/>
  <c r="D10" i="6" s="1"/>
  <c r="BC184" i="4"/>
  <c r="BC185" i="4" s="1"/>
  <c r="AW18" i="7"/>
  <c r="G18" i="7" s="1"/>
  <c r="AD221" i="4"/>
  <c r="AD222" i="4" s="1"/>
  <c r="BH15" i="7"/>
  <c r="H15" i="7" s="1"/>
  <c r="V147" i="4"/>
  <c r="V148" i="4" s="1"/>
  <c r="V15" i="6" s="1"/>
  <c r="AH18" i="7"/>
  <c r="F18" i="7" s="1"/>
  <c r="H17" i="7"/>
  <c r="Q184" i="4"/>
  <c r="Q185" i="4" s="1"/>
  <c r="BF16" i="5"/>
  <c r="E17" i="7"/>
  <c r="AH16" i="5"/>
  <c r="J75" i="4"/>
  <c r="J13" i="6" s="1"/>
  <c r="J14" i="6" s="1"/>
  <c r="BM184" i="4"/>
  <c r="BM185" i="4" s="1"/>
  <c r="L147" i="4"/>
  <c r="L148" i="4" s="1"/>
  <c r="L15" i="6" s="1"/>
  <c r="J184" i="4"/>
  <c r="J17" i="7"/>
  <c r="D17" i="7" s="1"/>
  <c r="BB184" i="4"/>
  <c r="BB185" i="4" s="1"/>
  <c r="AT15" i="7"/>
  <c r="G15" i="7" s="1"/>
  <c r="AT18" i="5"/>
  <c r="BG18" i="7"/>
  <c r="H18" i="7" s="1"/>
  <c r="AD184" i="4"/>
  <c r="AD185" i="4" s="1"/>
  <c r="V17" i="5"/>
  <c r="H16" i="5" l="1"/>
  <c r="F16" i="5"/>
  <c r="H15" i="5"/>
  <c r="F15" i="5"/>
  <c r="D18" i="5"/>
  <c r="G18" i="5"/>
  <c r="D15" i="5"/>
  <c r="E18" i="5"/>
  <c r="D17" i="5"/>
  <c r="F18" i="5"/>
  <c r="E17" i="5"/>
  <c r="G15" i="5"/>
  <c r="G17" i="5"/>
  <c r="H18" i="5"/>
  <c r="D16" i="5"/>
  <c r="H17" i="5"/>
  <c r="E15" i="5"/>
  <c r="F17" i="5"/>
  <c r="G16" i="5"/>
  <c r="E16" i="5"/>
  <c r="BF14" i="6"/>
  <c r="BF16" i="6" s="1"/>
  <c r="AC76" i="4"/>
  <c r="AB19" i="5"/>
  <c r="AB20" i="5" s="1"/>
  <c r="AB5" i="7" s="1"/>
  <c r="M19" i="5"/>
  <c r="M20" i="5" s="1"/>
  <c r="M5" i="7" s="1"/>
  <c r="AE19" i="5"/>
  <c r="AE20" i="5" s="1"/>
  <c r="BN19" i="5"/>
  <c r="BN20" i="5" s="1"/>
  <c r="BN5" i="7" s="1"/>
  <c r="AK19" i="5"/>
  <c r="AK20" i="5" s="1"/>
  <c r="AF8" i="8" s="1"/>
  <c r="AS19" i="5"/>
  <c r="AS20" i="5" s="1"/>
  <c r="AS5" i="7" s="1"/>
  <c r="BC19" i="5"/>
  <c r="BC20" i="5" s="1"/>
  <c r="BC5" i="7" s="1"/>
  <c r="BQ19" i="5"/>
  <c r="BQ20" i="5" s="1"/>
  <c r="BQ5" i="7" s="1"/>
  <c r="AF19" i="5"/>
  <c r="AF20" i="5" s="1"/>
  <c r="AA8" i="8" s="1"/>
  <c r="AL19" i="5"/>
  <c r="AL20" i="5" s="1"/>
  <c r="AL5" i="7" s="1"/>
  <c r="L19" i="5"/>
  <c r="L20" i="5" s="1"/>
  <c r="G8" i="8" s="1"/>
  <c r="BM19" i="5"/>
  <c r="BM20" i="5" s="1"/>
  <c r="BH19" i="5"/>
  <c r="BH20" i="5" s="1"/>
  <c r="BH5" i="7" s="1"/>
  <c r="AU19" i="5"/>
  <c r="AU20" i="5" s="1"/>
  <c r="P19" i="5"/>
  <c r="P20" i="5" s="1"/>
  <c r="K8" i="8" s="1"/>
  <c r="BK19" i="5"/>
  <c r="BK20" i="5" s="1"/>
  <c r="BK5" i="7" s="1"/>
  <c r="R19" i="5"/>
  <c r="R20" i="5" s="1"/>
  <c r="M8" i="8" s="1"/>
  <c r="Z19" i="5"/>
  <c r="Z20" i="5" s="1"/>
  <c r="Z5" i="7" s="1"/>
  <c r="W19" i="5"/>
  <c r="W20" i="5" s="1"/>
  <c r="W5" i="7" s="1"/>
  <c r="AW19" i="5"/>
  <c r="AW20" i="5" s="1"/>
  <c r="AW5" i="7" s="1"/>
  <c r="AO19" i="5"/>
  <c r="AO20" i="5" s="1"/>
  <c r="AJ8" i="8" s="1"/>
  <c r="AC19" i="5"/>
  <c r="AC20" i="5" s="1"/>
  <c r="X8" i="8" s="1"/>
  <c r="X19" i="5"/>
  <c r="X20" i="5" s="1"/>
  <c r="X5" i="7" s="1"/>
  <c r="BO19" i="5"/>
  <c r="BO20" i="5" s="1"/>
  <c r="BJ8" i="8" s="1"/>
  <c r="BE19" i="5"/>
  <c r="BE20" i="5" s="1"/>
  <c r="AZ8" i="8" s="1"/>
  <c r="AD19" i="5"/>
  <c r="AD20" i="5" s="1"/>
  <c r="BB19" i="5"/>
  <c r="BB20" i="5" s="1"/>
  <c r="AM19" i="5"/>
  <c r="AM20" i="5" s="1"/>
  <c r="AH8" i="8" s="1"/>
  <c r="AP19" i="5"/>
  <c r="AP20" i="5" s="1"/>
  <c r="AP5" i="7" s="1"/>
  <c r="AX19" i="5"/>
  <c r="AX20" i="5" s="1"/>
  <c r="AS8" i="8" s="1"/>
  <c r="AQ19" i="5"/>
  <c r="AQ20" i="5" s="1"/>
  <c r="BD19" i="5"/>
  <c r="BD20" i="5" s="1"/>
  <c r="AY8" i="8" s="1"/>
  <c r="AV19" i="5"/>
  <c r="AV20" i="5" s="1"/>
  <c r="AQ8" i="8" s="1"/>
  <c r="Q19" i="5"/>
  <c r="Q20" i="5" s="1"/>
  <c r="L8" i="8" s="1"/>
  <c r="O19" i="5"/>
  <c r="O20" i="5" s="1"/>
  <c r="O5" i="7" s="1"/>
  <c r="AN19" i="5"/>
  <c r="AN20" i="5" s="1"/>
  <c r="AN5" i="7" s="1"/>
  <c r="AG19" i="5"/>
  <c r="AG20" i="5" s="1"/>
  <c r="AG5" i="7" s="1"/>
  <c r="BG19" i="5"/>
  <c r="BG20" i="5" s="1"/>
  <c r="BG5" i="7" s="1"/>
  <c r="E184" i="4"/>
  <c r="S19" i="5"/>
  <c r="S20" i="5" s="1"/>
  <c r="S5" i="7" s="1"/>
  <c r="T19" i="5"/>
  <c r="T20" i="5" s="1"/>
  <c r="AY19" i="5"/>
  <c r="AY20" i="5" s="1"/>
  <c r="AT8" i="8" s="1"/>
  <c r="U19" i="5"/>
  <c r="U20" i="5" s="1"/>
  <c r="U5" i="7" s="1"/>
  <c r="BA19" i="5"/>
  <c r="BA20" i="5" s="1"/>
  <c r="AA19" i="5"/>
  <c r="AA20" i="5" s="1"/>
  <c r="AZ19" i="5"/>
  <c r="AZ20" i="5" s="1"/>
  <c r="AZ5" i="7" s="1"/>
  <c r="AI19" i="5"/>
  <c r="AI20" i="5" s="1"/>
  <c r="Y19" i="5"/>
  <c r="Y20" i="5" s="1"/>
  <c r="N19" i="5"/>
  <c r="N20" i="5" s="1"/>
  <c r="N5" i="7" s="1"/>
  <c r="K19" i="5"/>
  <c r="K20" i="5" s="1"/>
  <c r="K5" i="7" s="1"/>
  <c r="BI19" i="5"/>
  <c r="BI20" i="5" s="1"/>
  <c r="BD8" i="8" s="1"/>
  <c r="AR19" i="5"/>
  <c r="AR20" i="5" s="1"/>
  <c r="AR5" i="7" s="1"/>
  <c r="AJ19" i="5"/>
  <c r="AJ20" i="5" s="1"/>
  <c r="AJ5" i="7" s="1"/>
  <c r="BP19" i="5"/>
  <c r="BP20" i="5" s="1"/>
  <c r="BL19" i="5"/>
  <c r="BL20" i="5" s="1"/>
  <c r="BG8" i="8" s="1"/>
  <c r="BJ19" i="5"/>
  <c r="BJ20" i="5" s="1"/>
  <c r="BJ5" i="7" s="1"/>
  <c r="D184" i="4"/>
  <c r="AH185" i="4"/>
  <c r="F184" i="4"/>
  <c r="BF185" i="4"/>
  <c r="H184" i="4"/>
  <c r="AT185" i="4"/>
  <c r="G184" i="4"/>
  <c r="J112" i="4"/>
  <c r="D111" i="4"/>
  <c r="BF112" i="4"/>
  <c r="H111" i="4"/>
  <c r="E147" i="4"/>
  <c r="AT112" i="4"/>
  <c r="G111" i="4"/>
  <c r="V112" i="4"/>
  <c r="E111" i="4"/>
  <c r="AH112" i="4"/>
  <c r="F111" i="4"/>
  <c r="H147" i="4"/>
  <c r="F221" i="4"/>
  <c r="BE76" i="4"/>
  <c r="G76" i="4" s="1"/>
  <c r="G75" i="4"/>
  <c r="V222" i="4"/>
  <c r="E221" i="4"/>
  <c r="BF76" i="4"/>
  <c r="AT222" i="4"/>
  <c r="G221" i="4"/>
  <c r="BF222" i="4"/>
  <c r="H221" i="4"/>
  <c r="D221" i="4"/>
  <c r="AH39" i="4"/>
  <c r="AH30" i="3" s="1"/>
  <c r="F38" i="4"/>
  <c r="H38" i="4"/>
  <c r="AG13" i="6"/>
  <c r="E13" i="6" s="1"/>
  <c r="E75" i="4"/>
  <c r="J39" i="4"/>
  <c r="J30" i="3" s="1"/>
  <c r="D38" i="4"/>
  <c r="BQ76" i="4"/>
  <c r="H76" i="4" s="1"/>
  <c r="H75" i="4"/>
  <c r="V39" i="4"/>
  <c r="V30" i="3" s="1"/>
  <c r="E38" i="4"/>
  <c r="AT39" i="4"/>
  <c r="AT30" i="3" s="1"/>
  <c r="G38" i="4"/>
  <c r="AP76" i="4"/>
  <c r="BH76" i="4"/>
  <c r="AQ14" i="6"/>
  <c r="AQ16" i="6" s="1"/>
  <c r="BH16" i="6"/>
  <c r="AK76" i="4"/>
  <c r="BB13" i="6"/>
  <c r="BB14" i="6" s="1"/>
  <c r="BB16" i="6" s="1"/>
  <c r="AY14" i="6"/>
  <c r="AY16" i="6" s="1"/>
  <c r="AJ39" i="4"/>
  <c r="AJ30" i="3" s="1"/>
  <c r="AE16" i="6"/>
  <c r="AG76" i="4"/>
  <c r="E76" i="4" s="1"/>
  <c r="AE76" i="4"/>
  <c r="AW76" i="4"/>
  <c r="BE148" i="4"/>
  <c r="AU76" i="4"/>
  <c r="AK14" i="6"/>
  <c r="AK16" i="6" s="1"/>
  <c r="AP14" i="6"/>
  <c r="AP16" i="6" s="1"/>
  <c r="N39" i="4"/>
  <c r="N30" i="3" s="1"/>
  <c r="AX76" i="4"/>
  <c r="AA14" i="6"/>
  <c r="AA16" i="6" s="1"/>
  <c r="N14" i="6"/>
  <c r="N16" i="6" s="1"/>
  <c r="Q76" i="4"/>
  <c r="BE112" i="4"/>
  <c r="Z20" i="7"/>
  <c r="AA20" i="7"/>
  <c r="BL76" i="4"/>
  <c r="AU39" i="4"/>
  <c r="AU30" i="3" s="1"/>
  <c r="BG14" i="6"/>
  <c r="BG16" i="6" s="1"/>
  <c r="BJ112" i="4"/>
  <c r="BL14" i="6"/>
  <c r="BL16" i="6" s="1"/>
  <c r="AS148" i="4"/>
  <c r="X112" i="4"/>
  <c r="W14" i="6"/>
  <c r="W16" i="6" s="1"/>
  <c r="L112" i="4"/>
  <c r="BM16" i="6"/>
  <c r="V76" i="4"/>
  <c r="AV76" i="4"/>
  <c r="Z39" i="4"/>
  <c r="Z30" i="3" s="1"/>
  <c r="AQ76" i="4"/>
  <c r="AD76" i="4"/>
  <c r="AO14" i="6"/>
  <c r="AO16" i="6" s="1"/>
  <c r="AS13" i="6"/>
  <c r="F13" i="6" s="1"/>
  <c r="K112" i="4"/>
  <c r="AJ13" i="6"/>
  <c r="AJ14" i="6" s="1"/>
  <c r="AJ16" i="6" s="1"/>
  <c r="AJ76" i="4"/>
  <c r="AS76" i="4"/>
  <c r="F76" i="4" s="1"/>
  <c r="Y14" i="6"/>
  <c r="Y16" i="6" s="1"/>
  <c r="BK14" i="6"/>
  <c r="BK16" i="6" s="1"/>
  <c r="AH14" i="6"/>
  <c r="AH16" i="6" s="1"/>
  <c r="BO20" i="7"/>
  <c r="P112" i="4"/>
  <c r="BN20" i="7"/>
  <c r="L76" i="4"/>
  <c r="AW14" i="6"/>
  <c r="AW16" i="6" s="1"/>
  <c r="BE39" i="4"/>
  <c r="BE30" i="3" s="1"/>
  <c r="AF20" i="7"/>
  <c r="BD112" i="4"/>
  <c r="AF112" i="4"/>
  <c r="Q16" i="6"/>
  <c r="BO16" i="6"/>
  <c r="BC112" i="4"/>
  <c r="AA112" i="4"/>
  <c r="Q112" i="4"/>
  <c r="AB112" i="4"/>
  <c r="Z112" i="4"/>
  <c r="AI112" i="4"/>
  <c r="AW112" i="4"/>
  <c r="BQ112" i="4"/>
  <c r="M112" i="4"/>
  <c r="BA112" i="4"/>
  <c r="BL112" i="4"/>
  <c r="L16" i="6"/>
  <c r="S16" i="6"/>
  <c r="AR16" i="6"/>
  <c r="Y76" i="4"/>
  <c r="N76" i="4"/>
  <c r="AE112" i="4"/>
  <c r="AG112" i="4"/>
  <c r="AB76" i="4"/>
  <c r="W39" i="4"/>
  <c r="W30" i="3" s="1"/>
  <c r="AO76" i="4"/>
  <c r="AD112" i="4"/>
  <c r="BG20" i="7"/>
  <c r="AY39" i="4"/>
  <c r="AY30" i="3" s="1"/>
  <c r="AR20" i="7"/>
  <c r="AF14" i="6"/>
  <c r="AF16" i="6" s="1"/>
  <c r="BK76" i="4"/>
  <c r="W20" i="7"/>
  <c r="AE39" i="4"/>
  <c r="AE30" i="3" s="1"/>
  <c r="R112" i="4"/>
  <c r="AZ39" i="4"/>
  <c r="AZ30" i="3" s="1"/>
  <c r="BO39" i="4"/>
  <c r="BO30" i="3" s="1"/>
  <c r="AJ112" i="4"/>
  <c r="AO112" i="4"/>
  <c r="BG112" i="4"/>
  <c r="K76" i="4"/>
  <c r="BQ13" i="6"/>
  <c r="H13" i="6" s="1"/>
  <c r="K16" i="6"/>
  <c r="BJ14" i="6"/>
  <c r="BJ16" i="6" s="1"/>
  <c r="V16" i="6"/>
  <c r="BQ148" i="4"/>
  <c r="BI76" i="4"/>
  <c r="AE20" i="7"/>
  <c r="AZ20" i="7"/>
  <c r="AY20" i="7"/>
  <c r="AI39" i="4"/>
  <c r="AI30" i="3" s="1"/>
  <c r="AX112" i="4"/>
  <c r="BM39" i="4"/>
  <c r="BM30" i="3" s="1"/>
  <c r="AZ112" i="4"/>
  <c r="BC14" i="6"/>
  <c r="BC16" i="6" s="1"/>
  <c r="AB16" i="6"/>
  <c r="J16" i="6"/>
  <c r="AU16" i="6"/>
  <c r="M14" i="6"/>
  <c r="M16" i="6" s="1"/>
  <c r="BG76" i="4"/>
  <c r="BD20" i="7"/>
  <c r="BB112" i="4"/>
  <c r="BN112" i="4"/>
  <c r="AA39" i="4"/>
  <c r="AA30" i="3" s="1"/>
  <c r="BO112" i="4"/>
  <c r="BP13" i="6"/>
  <c r="BP14" i="6" s="1"/>
  <c r="BP16" i="6" s="1"/>
  <c r="BP76" i="4"/>
  <c r="M19" i="3"/>
  <c r="M21" i="7"/>
  <c r="AN19" i="3"/>
  <c r="AN21" i="7"/>
  <c r="AX23" i="5"/>
  <c r="AX6" i="7"/>
  <c r="AL19" i="3"/>
  <c r="AL21" i="7"/>
  <c r="AB21" i="7"/>
  <c r="AB19" i="3"/>
  <c r="AR19" i="3"/>
  <c r="AR21" i="7"/>
  <c r="BA19" i="3"/>
  <c r="BA21" i="7"/>
  <c r="AW6" i="7"/>
  <c r="AW23" i="5"/>
  <c r="O6" i="7"/>
  <c r="O23" i="5"/>
  <c r="AJ21" i="7"/>
  <c r="AJ19" i="3"/>
  <c r="AM6" i="7"/>
  <c r="AM23" i="5"/>
  <c r="AU19" i="3"/>
  <c r="AU21" i="7"/>
  <c r="AI6" i="7"/>
  <c r="AI23" i="5"/>
  <c r="BO21" i="7"/>
  <c r="BO19" i="3"/>
  <c r="AP23" i="5"/>
  <c r="AP6" i="7"/>
  <c r="BK6" i="7"/>
  <c r="BK23" i="5"/>
  <c r="AJ23" i="5"/>
  <c r="AJ6" i="7"/>
  <c r="BG6" i="7"/>
  <c r="BG23" i="5"/>
  <c r="T19" i="3"/>
  <c r="T21" i="7"/>
  <c r="AA23" i="5"/>
  <c r="AA6" i="7"/>
  <c r="AO6" i="7"/>
  <c r="AO23" i="5"/>
  <c r="BJ23" i="5"/>
  <c r="BJ6" i="7"/>
  <c r="BH6" i="7"/>
  <c r="BH23" i="5"/>
  <c r="AY21" i="7"/>
  <c r="AY19" i="3"/>
  <c r="BI21" i="7"/>
  <c r="BI19" i="3"/>
  <c r="BN19" i="3"/>
  <c r="BN21" i="7"/>
  <c r="W21" i="7"/>
  <c r="W19" i="3"/>
  <c r="Z21" i="7"/>
  <c r="Z19" i="3"/>
  <c r="L23" i="5"/>
  <c r="L6" i="7"/>
  <c r="S21" i="7"/>
  <c r="S19" i="3"/>
  <c r="AK23" i="5"/>
  <c r="AK6" i="7"/>
  <c r="BP19" i="3"/>
  <c r="BP21" i="7"/>
  <c r="AQ21" i="7"/>
  <c r="AQ19" i="3"/>
  <c r="AR6" i="7"/>
  <c r="AR23" i="5"/>
  <c r="BN6" i="7"/>
  <c r="BN23" i="5"/>
  <c r="BM6" i="7"/>
  <c r="BM23" i="5"/>
  <c r="AV19" i="3"/>
  <c r="AV21" i="7"/>
  <c r="AZ21" i="7"/>
  <c r="AZ19" i="3"/>
  <c r="AC6" i="7"/>
  <c r="AC23" i="5"/>
  <c r="BO23" i="5"/>
  <c r="BO6" i="7"/>
  <c r="AN6" i="7"/>
  <c r="AN23" i="5"/>
  <c r="BI23" i="5"/>
  <c r="BI6" i="7"/>
  <c r="Z23" i="5"/>
  <c r="Z6" i="7"/>
  <c r="AF21" i="7"/>
  <c r="AF19" i="3"/>
  <c r="AE6" i="7"/>
  <c r="AE23" i="5"/>
  <c r="AQ23" i="5"/>
  <c r="AQ6" i="7"/>
  <c r="Q23" i="5"/>
  <c r="Q6" i="7"/>
  <c r="U6" i="7"/>
  <c r="U23" i="5"/>
  <c r="BK19" i="3"/>
  <c r="BK21" i="7"/>
  <c r="AP21" i="7"/>
  <c r="AP19" i="3"/>
  <c r="AS21" i="7"/>
  <c r="AS19" i="3"/>
  <c r="BB21" i="7"/>
  <c r="BB19" i="3"/>
  <c r="BE23" i="5"/>
  <c r="BE6" i="7"/>
  <c r="K6" i="7"/>
  <c r="K23" i="5"/>
  <c r="M6" i="7"/>
  <c r="M23" i="5"/>
  <c r="AT19" i="5"/>
  <c r="AM112" i="4"/>
  <c r="J19" i="5"/>
  <c r="J20" i="5" s="1"/>
  <c r="BQ39" i="4"/>
  <c r="BQ30" i="3" s="1"/>
  <c r="AY23" i="5"/>
  <c r="AY6" i="7"/>
  <c r="J76" i="4"/>
  <c r="R19" i="7"/>
  <c r="R20" i="7" s="1"/>
  <c r="R39" i="4"/>
  <c r="R30" i="3" s="1"/>
  <c r="AV16" i="6"/>
  <c r="AA76" i="4"/>
  <c r="AL13" i="6"/>
  <c r="AL14" i="6" s="1"/>
  <c r="AL16" i="6" s="1"/>
  <c r="AL76" i="4"/>
  <c r="BC20" i="7"/>
  <c r="M76" i="4"/>
  <c r="BL23" i="5"/>
  <c r="BL6" i="7"/>
  <c r="AJ20" i="7"/>
  <c r="BJ19" i="7"/>
  <c r="BJ20" i="7" s="1"/>
  <c r="BJ39" i="4"/>
  <c r="BJ30" i="3" s="1"/>
  <c r="AC16" i="6"/>
  <c r="AC39" i="4"/>
  <c r="AC30" i="3" s="1"/>
  <c r="BH112" i="4"/>
  <c r="AK112" i="4"/>
  <c r="BF19" i="7"/>
  <c r="BF20" i="7" s="1"/>
  <c r="BF39" i="4"/>
  <c r="BF30" i="3" s="1"/>
  <c r="AY112" i="4"/>
  <c r="AI20" i="7"/>
  <c r="AV112" i="4"/>
  <c r="BG39" i="4"/>
  <c r="BG30" i="3" s="1"/>
  <c r="AD6" i="7"/>
  <c r="AD23" i="5"/>
  <c r="BC23" i="5"/>
  <c r="BC6" i="7"/>
  <c r="X23" i="5"/>
  <c r="X6" i="7"/>
  <c r="AI19" i="3"/>
  <c r="AI21" i="7"/>
  <c r="Y23" i="5"/>
  <c r="Y6" i="7"/>
  <c r="X13" i="6"/>
  <c r="X14" i="6" s="1"/>
  <c r="X16" i="6" s="1"/>
  <c r="X76" i="4"/>
  <c r="BB6" i="7"/>
  <c r="BB23" i="5"/>
  <c r="P19" i="7"/>
  <c r="P20" i="7" s="1"/>
  <c r="P39" i="4"/>
  <c r="P30" i="3" s="1"/>
  <c r="L19" i="3"/>
  <c r="L21" i="7"/>
  <c r="AP19" i="7"/>
  <c r="AP20" i="7" s="1"/>
  <c r="AP39" i="4"/>
  <c r="AP30" i="3" s="1"/>
  <c r="Q19" i="7"/>
  <c r="Q20" i="7" s="1"/>
  <c r="Q39" i="4"/>
  <c r="Q30" i="3" s="1"/>
  <c r="S19" i="7"/>
  <c r="S20" i="7" s="1"/>
  <c r="S39" i="4"/>
  <c r="S30" i="3" s="1"/>
  <c r="P6" i="7"/>
  <c r="P23" i="5"/>
  <c r="W76" i="4"/>
  <c r="AZ13" i="6"/>
  <c r="AZ14" i="6" s="1"/>
  <c r="AZ16" i="6" s="1"/>
  <c r="AZ76" i="4"/>
  <c r="AK19" i="7"/>
  <c r="AK20" i="7" s="1"/>
  <c r="AK39" i="4"/>
  <c r="AK30" i="3" s="1"/>
  <c r="BQ6" i="7"/>
  <c r="BQ23" i="5"/>
  <c r="BA19" i="7"/>
  <c r="BA20" i="7" s="1"/>
  <c r="BA39" i="4"/>
  <c r="BA30" i="3" s="1"/>
  <c r="BP19" i="7"/>
  <c r="BP20" i="7" s="1"/>
  <c r="BP39" i="4"/>
  <c r="BP30" i="3" s="1"/>
  <c r="H14" i="7"/>
  <c r="AO39" i="4"/>
  <c r="AO30" i="3" s="1"/>
  <c r="N19" i="3"/>
  <c r="N21" i="7"/>
  <c r="U13" i="6"/>
  <c r="D13" i="6" s="1"/>
  <c r="AZ6" i="7"/>
  <c r="AZ23" i="5"/>
  <c r="BG19" i="3"/>
  <c r="BG21" i="7"/>
  <c r="D14" i="7"/>
  <c r="BK19" i="7"/>
  <c r="BK20" i="7" s="1"/>
  <c r="BK39" i="4"/>
  <c r="BK30" i="3" s="1"/>
  <c r="AH19" i="5"/>
  <c r="AG21" i="7"/>
  <c r="AG19" i="3"/>
  <c r="AX19" i="3"/>
  <c r="AX21" i="7"/>
  <c r="S23" i="5"/>
  <c r="S6" i="7"/>
  <c r="U19" i="3"/>
  <c r="U21" i="7"/>
  <c r="BL21" i="7"/>
  <c r="BL19" i="3"/>
  <c r="AL6" i="7"/>
  <c r="AL23" i="5"/>
  <c r="O19" i="7"/>
  <c r="O20" i="7" s="1"/>
  <c r="O39" i="4"/>
  <c r="O30" i="3" s="1"/>
  <c r="AF76" i="4"/>
  <c r="S76" i="4"/>
  <c r="BC76" i="4"/>
  <c r="AS19" i="7"/>
  <c r="AS20" i="7" s="1"/>
  <c r="AS39" i="4"/>
  <c r="AS30" i="3" s="1"/>
  <c r="AU20" i="7"/>
  <c r="BI14" i="6"/>
  <c r="BI16" i="6" s="1"/>
  <c r="S112" i="4"/>
  <c r="AM76" i="4"/>
  <c r="M39" i="4"/>
  <c r="M30" i="3" s="1"/>
  <c r="E14" i="7"/>
  <c r="AN19" i="7"/>
  <c r="AN20" i="7" s="1"/>
  <c r="AN39" i="4"/>
  <c r="AN30" i="3" s="1"/>
  <c r="O112" i="4"/>
  <c r="AR39" i="4"/>
  <c r="AR30" i="3" s="1"/>
  <c r="BE20" i="7"/>
  <c r="AC20" i="7"/>
  <c r="AO20" i="7"/>
  <c r="AU112" i="4"/>
  <c r="AN112" i="4"/>
  <c r="AX39" i="4"/>
  <c r="AX30" i="3" s="1"/>
  <c r="BP112" i="4"/>
  <c r="BF19" i="5"/>
  <c r="BL20" i="7"/>
  <c r="BI39" i="4"/>
  <c r="BI30" i="3" s="1"/>
  <c r="AM21" i="7"/>
  <c r="AM19" i="3"/>
  <c r="AC19" i="3"/>
  <c r="AC21" i="7"/>
  <c r="AF6" i="7"/>
  <c r="AF23" i="5"/>
  <c r="BM76" i="4"/>
  <c r="BA23" i="5"/>
  <c r="BA6" i="7"/>
  <c r="AB6" i="7"/>
  <c r="AB23" i="5"/>
  <c r="AI13" i="6"/>
  <c r="AI14" i="6" s="1"/>
  <c r="AI16" i="6" s="1"/>
  <c r="AI76" i="4"/>
  <c r="BA76" i="4"/>
  <c r="BA13" i="6"/>
  <c r="BA14" i="6" s="1"/>
  <c r="BA16" i="6" s="1"/>
  <c r="T19" i="7"/>
  <c r="T20" i="7" s="1"/>
  <c r="T39" i="4"/>
  <c r="T30" i="3" s="1"/>
  <c r="AH222" i="4"/>
  <c r="AG6" i="7"/>
  <c r="AG23" i="5"/>
  <c r="AO19" i="3"/>
  <c r="AO21" i="7"/>
  <c r="BN14" i="6"/>
  <c r="BN16" i="6" s="1"/>
  <c r="X19" i="7"/>
  <c r="X20" i="7" s="1"/>
  <c r="X39" i="4"/>
  <c r="X30" i="3" s="1"/>
  <c r="BD19" i="3"/>
  <c r="BD21" i="7"/>
  <c r="BE13" i="6"/>
  <c r="G13" i="6" s="1"/>
  <c r="M20" i="7"/>
  <c r="N112" i="4"/>
  <c r="V19" i="7"/>
  <c r="V20" i="7" s="1"/>
  <c r="R13" i="6"/>
  <c r="R14" i="6" s="1"/>
  <c r="R16" i="6" s="1"/>
  <c r="R76" i="4"/>
  <c r="T112" i="4"/>
  <c r="BH39" i="4"/>
  <c r="BH30" i="3" s="1"/>
  <c r="AR76" i="4"/>
  <c r="N20" i="7"/>
  <c r="BM20" i="7"/>
  <c r="AH19" i="7"/>
  <c r="AH20" i="7" s="1"/>
  <c r="BM112" i="4"/>
  <c r="AR112" i="4"/>
  <c r="W112" i="4"/>
  <c r="AT19" i="7"/>
  <c r="AT20" i="7" s="1"/>
  <c r="Y112" i="4"/>
  <c r="AP112" i="4"/>
  <c r="BB19" i="7"/>
  <c r="BB20" i="7" s="1"/>
  <c r="BB39" i="4"/>
  <c r="BB30" i="3" s="1"/>
  <c r="BI20" i="7"/>
  <c r="AX20" i="7"/>
  <c r="AF39" i="4"/>
  <c r="AF30" i="3" s="1"/>
  <c r="AW19" i="3"/>
  <c r="AW21" i="7"/>
  <c r="W6" i="7"/>
  <c r="W23" i="5"/>
  <c r="AV23" i="5"/>
  <c r="AV6" i="7"/>
  <c r="AE19" i="3"/>
  <c r="AE21" i="7"/>
  <c r="J222" i="4"/>
  <c r="BP6" i="7"/>
  <c r="BP23" i="5"/>
  <c r="AD19" i="3"/>
  <c r="AD21" i="7"/>
  <c r="N6" i="7"/>
  <c r="N23" i="5"/>
  <c r="Y21" i="7"/>
  <c r="Y19" i="3"/>
  <c r="BE19" i="3"/>
  <c r="BE21" i="7"/>
  <c r="BD76" i="4"/>
  <c r="AA21" i="7"/>
  <c r="AA19" i="3"/>
  <c r="Y19" i="7"/>
  <c r="Y20" i="7" s="1"/>
  <c r="Y39" i="4"/>
  <c r="Y30" i="3" s="1"/>
  <c r="BH19" i="3"/>
  <c r="BH21" i="7"/>
  <c r="U76" i="4"/>
  <c r="D76" i="4" s="1"/>
  <c r="U19" i="7"/>
  <c r="U20" i="7" s="1"/>
  <c r="U39" i="4"/>
  <c r="U30" i="3" s="1"/>
  <c r="R21" i="7"/>
  <c r="R19" i="3"/>
  <c r="L19" i="7"/>
  <c r="L20" i="7" s="1"/>
  <c r="L39" i="4"/>
  <c r="L30" i="3" s="1"/>
  <c r="AS23" i="5"/>
  <c r="AS6" i="7"/>
  <c r="T13" i="6"/>
  <c r="T14" i="6" s="1"/>
  <c r="T16" i="6" s="1"/>
  <c r="T76" i="4"/>
  <c r="BJ76" i="4"/>
  <c r="O13" i="6"/>
  <c r="O14" i="6" s="1"/>
  <c r="O16" i="6" s="1"/>
  <c r="O76" i="4"/>
  <c r="AD19" i="7"/>
  <c r="AD20" i="7" s="1"/>
  <c r="AD39" i="4"/>
  <c r="AD30" i="3" s="1"/>
  <c r="BN76" i="4"/>
  <c r="AN14" i="6"/>
  <c r="AN16" i="6" s="1"/>
  <c r="R6" i="7"/>
  <c r="R23" i="5"/>
  <c r="BH20" i="7"/>
  <c r="AG39" i="4"/>
  <c r="AG30" i="3" s="1"/>
  <c r="O21" i="7"/>
  <c r="O19" i="3"/>
  <c r="F14" i="7"/>
  <c r="G14" i="7"/>
  <c r="AL112" i="4"/>
  <c r="AQ112" i="4"/>
  <c r="BL39" i="4"/>
  <c r="BL30" i="3" s="1"/>
  <c r="BD6" i="7"/>
  <c r="BD23" i="5"/>
  <c r="AU23" i="5"/>
  <c r="AU6" i="7"/>
  <c r="K19" i="7"/>
  <c r="K20" i="7" s="1"/>
  <c r="K39" i="4"/>
  <c r="K30" i="3" s="1"/>
  <c r="BD14" i="6"/>
  <c r="BD16" i="6" s="1"/>
  <c r="AK19" i="3"/>
  <c r="AK21" i="7"/>
  <c r="BC19" i="3"/>
  <c r="BC21" i="7"/>
  <c r="U148" i="4"/>
  <c r="BM19" i="3"/>
  <c r="BM21" i="7"/>
  <c r="Q21" i="7"/>
  <c r="Q19" i="3"/>
  <c r="P21" i="7"/>
  <c r="P19" i="3"/>
  <c r="X21" i="7"/>
  <c r="X19" i="3"/>
  <c r="T6" i="7"/>
  <c r="T23" i="5"/>
  <c r="K19" i="3"/>
  <c r="K21" i="7"/>
  <c r="BQ21" i="7"/>
  <c r="BQ19" i="3"/>
  <c r="V185" i="4"/>
  <c r="J185" i="4"/>
  <c r="BJ19" i="3"/>
  <c r="BJ21" i="7"/>
  <c r="Z13" i="6"/>
  <c r="Z14" i="6" s="1"/>
  <c r="Z16" i="6" s="1"/>
  <c r="Z76" i="4"/>
  <c r="AX14" i="6"/>
  <c r="AX16" i="6" s="1"/>
  <c r="AG148" i="4"/>
  <c r="P13" i="6"/>
  <c r="P14" i="6" s="1"/>
  <c r="P16" i="6" s="1"/>
  <c r="P76" i="4"/>
  <c r="AY76" i="4"/>
  <c r="AM14" i="6"/>
  <c r="AM16" i="6" s="1"/>
  <c r="AT76" i="4"/>
  <c r="AT13" i="6"/>
  <c r="AT14" i="6" s="1"/>
  <c r="AT16" i="6" s="1"/>
  <c r="AD14" i="6"/>
  <c r="AD16" i="6" s="1"/>
  <c r="AV20" i="7"/>
  <c r="V19" i="5"/>
  <c r="AH76" i="4"/>
  <c r="AN76" i="4"/>
  <c r="AV39" i="4"/>
  <c r="AV30" i="3" s="1"/>
  <c r="J19" i="7"/>
  <c r="J20" i="7" s="1"/>
  <c r="BC39" i="4"/>
  <c r="BC30" i="3" s="1"/>
  <c r="BO76" i="4"/>
  <c r="AG20" i="7"/>
  <c r="AW19" i="7"/>
  <c r="AW20" i="7" s="1"/>
  <c r="AW39" i="4"/>
  <c r="AW30" i="3" s="1"/>
  <c r="AB19" i="7"/>
  <c r="AB20" i="7" s="1"/>
  <c r="AB39" i="4"/>
  <c r="AB30" i="3" s="1"/>
  <c r="AL19" i="7"/>
  <c r="AL20" i="7" s="1"/>
  <c r="AL39" i="4"/>
  <c r="AL30" i="3" s="1"/>
  <c r="AM19" i="7"/>
  <c r="AM20" i="7" s="1"/>
  <c r="AM39" i="4"/>
  <c r="AM30" i="3" s="1"/>
  <c r="BD39" i="4"/>
  <c r="BD30" i="3" s="1"/>
  <c r="BQ20" i="7"/>
  <c r="BI112" i="4"/>
  <c r="AC112" i="4"/>
  <c r="AS112" i="4"/>
  <c r="BK112" i="4"/>
  <c r="U112" i="4"/>
  <c r="BN39" i="4"/>
  <c r="BN30" i="3" s="1"/>
  <c r="AQ20" i="7"/>
  <c r="AQ39" i="4"/>
  <c r="AQ30" i="3" s="1"/>
  <c r="F185" i="4" l="1"/>
  <c r="U9" i="8"/>
  <c r="V9" i="8"/>
  <c r="D185" i="4"/>
  <c r="AO9" i="8"/>
  <c r="E185" i="4"/>
  <c r="BH9" i="8"/>
  <c r="AT9" i="8"/>
  <c r="G185" i="4"/>
  <c r="I9" i="8"/>
  <c r="E9" i="8"/>
  <c r="H185" i="4"/>
  <c r="V20" i="5"/>
  <c r="E20" i="5" s="1"/>
  <c r="E19" i="5"/>
  <c r="AT20" i="5"/>
  <c r="G20" i="5" s="1"/>
  <c r="G19" i="5"/>
  <c r="AH20" i="5"/>
  <c r="F20" i="5" s="1"/>
  <c r="F19" i="5"/>
  <c r="D20" i="5"/>
  <c r="D19" i="5"/>
  <c r="BF20" i="5"/>
  <c r="H20" i="5" s="1"/>
  <c r="H19" i="5"/>
  <c r="BF21" i="7"/>
  <c r="H21" i="7" s="1"/>
  <c r="S8" i="8"/>
  <c r="BF19" i="3"/>
  <c r="H19" i="3" s="1"/>
  <c r="AF5" i="7"/>
  <c r="AE8" i="8"/>
  <c r="BF8" i="8"/>
  <c r="BL5" i="7"/>
  <c r="R5" i="7"/>
  <c r="BO5" i="7"/>
  <c r="AU8" i="8"/>
  <c r="AC9" i="8"/>
  <c r="AH19" i="3"/>
  <c r="F19" i="3" s="1"/>
  <c r="AV8" i="8"/>
  <c r="AH21" i="7"/>
  <c r="F21" i="7" s="1"/>
  <c r="BC8" i="8"/>
  <c r="BA5" i="7"/>
  <c r="BB8" i="8"/>
  <c r="P5" i="7"/>
  <c r="AC5" i="7"/>
  <c r="AM8" i="8"/>
  <c r="W8" i="8"/>
  <c r="AY5" i="7"/>
  <c r="AI8" i="8"/>
  <c r="BI8" i="8"/>
  <c r="BM5" i="7"/>
  <c r="N8" i="8"/>
  <c r="R8" i="8"/>
  <c r="Q5" i="7"/>
  <c r="I8" i="8"/>
  <c r="BH8" i="8"/>
  <c r="L5" i="7"/>
  <c r="AK5" i="7"/>
  <c r="AO5" i="7"/>
  <c r="AB8" i="8"/>
  <c r="BI5" i="7"/>
  <c r="BE8" i="8"/>
  <c r="J8" i="8"/>
  <c r="BB5" i="7"/>
  <c r="AK8" i="8"/>
  <c r="AX8" i="8"/>
  <c r="AW8" i="8"/>
  <c r="AR8" i="8"/>
  <c r="AM5" i="7"/>
  <c r="P8" i="8"/>
  <c r="F20" i="7"/>
  <c r="E20" i="7"/>
  <c r="F222" i="4"/>
  <c r="F8" i="8"/>
  <c r="G222" i="4"/>
  <c r="AG8" i="8"/>
  <c r="U8" i="8"/>
  <c r="AN8" i="8"/>
  <c r="BK8" i="8"/>
  <c r="E222" i="4"/>
  <c r="G20" i="7"/>
  <c r="H8" i="8"/>
  <c r="H20" i="7"/>
  <c r="BP5" i="7"/>
  <c r="D222" i="4"/>
  <c r="D20" i="7"/>
  <c r="H222" i="4"/>
  <c r="AT19" i="3"/>
  <c r="G19" i="3" s="1"/>
  <c r="AT21" i="7"/>
  <c r="G21" i="7" s="1"/>
  <c r="V23" i="5"/>
  <c r="E23" i="5" s="1"/>
  <c r="BQ15" i="6"/>
  <c r="H15" i="6" s="1"/>
  <c r="H148" i="4"/>
  <c r="AS15" i="6"/>
  <c r="F15" i="6" s="1"/>
  <c r="F148" i="4"/>
  <c r="G112" i="4"/>
  <c r="F112" i="4"/>
  <c r="H112" i="4"/>
  <c r="U15" i="6"/>
  <c r="D15" i="6" s="1"/>
  <c r="D148" i="4"/>
  <c r="BE15" i="6"/>
  <c r="G15" i="6" s="1"/>
  <c r="G148" i="4"/>
  <c r="AG15" i="6"/>
  <c r="E15" i="6" s="1"/>
  <c r="E148" i="4"/>
  <c r="E112" i="4"/>
  <c r="AM13" i="18" s="1"/>
  <c r="D112" i="4"/>
  <c r="AT6" i="7"/>
  <c r="AT23" i="5"/>
  <c r="G23" i="5" s="1"/>
  <c r="AG14" i="6"/>
  <c r="E14" i="6" s="1"/>
  <c r="V6" i="7"/>
  <c r="G39" i="4"/>
  <c r="AJ7" i="2" s="1"/>
  <c r="BF23" i="5"/>
  <c r="H23" i="5" s="1"/>
  <c r="H39" i="4"/>
  <c r="AK7" i="2" s="1"/>
  <c r="F39" i="4"/>
  <c r="AI7" i="2" s="1"/>
  <c r="BF6" i="7"/>
  <c r="E39" i="4"/>
  <c r="AH7" i="2" s="1"/>
  <c r="D39" i="4"/>
  <c r="AG7" i="2" s="1"/>
  <c r="Q9" i="8"/>
  <c r="BJ9" i="8"/>
  <c r="BN22" i="7"/>
  <c r="AE9" i="8"/>
  <c r="BE5" i="7"/>
  <c r="S22" i="7"/>
  <c r="Z22" i="7"/>
  <c r="AQ22" i="7"/>
  <c r="AR22" i="7"/>
  <c r="BK22" i="7"/>
  <c r="AU9" i="8"/>
  <c r="AN22" i="7"/>
  <c r="T22" i="7"/>
  <c r="BB22" i="7"/>
  <c r="AZ22" i="7"/>
  <c r="AE22" i="7"/>
  <c r="AS14" i="6"/>
  <c r="F14" i="6" s="1"/>
  <c r="AF22" i="7"/>
  <c r="BQ14" i="6"/>
  <c r="H14" i="6" s="1"/>
  <c r="AZ9" i="8"/>
  <c r="AB22" i="7"/>
  <c r="AW22" i="7"/>
  <c r="AP9" i="8"/>
  <c r="BD22" i="7"/>
  <c r="BD5" i="7"/>
  <c r="AU22" i="7"/>
  <c r="AM22" i="7"/>
  <c r="AL22" i="7"/>
  <c r="AA5" i="7"/>
  <c r="BG22" i="7"/>
  <c r="BP22" i="7"/>
  <c r="AA22" i="7"/>
  <c r="AJ22" i="7"/>
  <c r="W22" i="7"/>
  <c r="AY22" i="7"/>
  <c r="BI22" i="7"/>
  <c r="Z9" i="8"/>
  <c r="BO22" i="7"/>
  <c r="AV22" i="7"/>
  <c r="V8" i="8"/>
  <c r="AX22" i="7"/>
  <c r="AD22" i="7"/>
  <c r="BA22" i="7"/>
  <c r="AV5" i="7"/>
  <c r="AI5" i="7"/>
  <c r="AD8" i="8"/>
  <c r="M22" i="7"/>
  <c r="BL8" i="8"/>
  <c r="AP8" i="8"/>
  <c r="AX5" i="7"/>
  <c r="AU5" i="7"/>
  <c r="R22" i="7"/>
  <c r="BQ22" i="7"/>
  <c r="U14" i="6"/>
  <c r="D14" i="6" s="1"/>
  <c r="Y22" i="7"/>
  <c r="AP22" i="7"/>
  <c r="U22" i="7"/>
  <c r="AG22" i="7"/>
  <c r="D19" i="7"/>
  <c r="K22" i="7"/>
  <c r="X22" i="7"/>
  <c r="BC22" i="7"/>
  <c r="BH22" i="7"/>
  <c r="Q22" i="7"/>
  <c r="R9" i="8"/>
  <c r="AD9" i="8"/>
  <c r="BM22" i="7"/>
  <c r="BE22" i="7"/>
  <c r="BJ22" i="7"/>
  <c r="AS22" i="7"/>
  <c r="AK22" i="7"/>
  <c r="AH5" i="7"/>
  <c r="AC8" i="8"/>
  <c r="BL9" i="8"/>
  <c r="O9" i="8"/>
  <c r="BD9" i="8"/>
  <c r="AS9" i="8"/>
  <c r="AO22" i="7"/>
  <c r="H9" i="8"/>
  <c r="J9" i="8"/>
  <c r="AK9" i="8"/>
  <c r="H19" i="7"/>
  <c r="AD5" i="7"/>
  <c r="Y8" i="8"/>
  <c r="M9" i="8"/>
  <c r="W9" i="8"/>
  <c r="Y9" i="8"/>
  <c r="AH23" i="5"/>
  <c r="F23" i="5" s="1"/>
  <c r="AH6" i="7"/>
  <c r="BB9" i="8"/>
  <c r="X9" i="8"/>
  <c r="AQ9" i="8"/>
  <c r="V19" i="3"/>
  <c r="E19" i="3" s="1"/>
  <c r="V21" i="7"/>
  <c r="F9" i="8"/>
  <c r="AL9" i="8"/>
  <c r="AY9" i="8"/>
  <c r="AR9" i="8"/>
  <c r="F19" i="7"/>
  <c r="BL22" i="7"/>
  <c r="T5" i="7"/>
  <c r="O8" i="8"/>
  <c r="AF9" i="8"/>
  <c r="AI22" i="7"/>
  <c r="BC9" i="8"/>
  <c r="Y5" i="7"/>
  <c r="T8" i="8"/>
  <c r="T9" i="8"/>
  <c r="AW9" i="8"/>
  <c r="BF9" i="8"/>
  <c r="G9" i="8"/>
  <c r="AQ5" i="7"/>
  <c r="AL8" i="8"/>
  <c r="G19" i="7"/>
  <c r="N22" i="7"/>
  <c r="E19" i="7"/>
  <c r="S9" i="8"/>
  <c r="AC22" i="7"/>
  <c r="AN9" i="8"/>
  <c r="BK9" i="8"/>
  <c r="AV9" i="8"/>
  <c r="L9" i="8"/>
  <c r="J19" i="3"/>
  <c r="D19" i="3" s="1"/>
  <c r="J21" i="7"/>
  <c r="BG9" i="8"/>
  <c r="P9" i="8"/>
  <c r="AM9" i="8"/>
  <c r="K9" i="8"/>
  <c r="AI9" i="8"/>
  <c r="P22" i="7"/>
  <c r="BI9" i="8"/>
  <c r="L22" i="7"/>
  <c r="AA9" i="8"/>
  <c r="BE14" i="6"/>
  <c r="G14" i="6" s="1"/>
  <c r="N9" i="8"/>
  <c r="BE9" i="8"/>
  <c r="J23" i="5"/>
  <c r="D23" i="5" s="1"/>
  <c r="J6" i="7"/>
  <c r="BA9" i="8"/>
  <c r="Z8" i="8"/>
  <c r="AE5" i="7"/>
  <c r="AB9" i="8"/>
  <c r="AH9" i="8"/>
  <c r="AG9" i="8"/>
  <c r="AX9" i="8"/>
  <c r="O22" i="7"/>
  <c r="AJ9" i="8"/>
  <c r="BF22" i="7" l="1"/>
  <c r="H22" i="7" s="1"/>
  <c r="AK27" i="2" s="1"/>
  <c r="AT5" i="7"/>
  <c r="V5" i="7"/>
  <c r="E5" i="7" s="1"/>
  <c r="BA8" i="8"/>
  <c r="Q8" i="8"/>
  <c r="BF5" i="7"/>
  <c r="H5" i="7" s="1"/>
  <c r="AO8" i="8"/>
  <c r="J5" i="7"/>
  <c r="D5" i="7" s="1"/>
  <c r="E8" i="8"/>
  <c r="AH22" i="7"/>
  <c r="F22" i="7" s="1"/>
  <c r="AI27" i="2" s="1"/>
  <c r="U16" i="6"/>
  <c r="D16" i="6" s="1"/>
  <c r="AT22" i="7"/>
  <c r="G22" i="7" s="1"/>
  <c r="AJ27" i="2" s="1"/>
  <c r="AS16" i="6"/>
  <c r="F16" i="6" s="1"/>
  <c r="AG16" i="6"/>
  <c r="E16" i="6" s="1"/>
  <c r="J22" i="7"/>
  <c r="D22" i="7" s="1"/>
  <c r="AG27" i="2" s="1"/>
  <c r="D21" i="7"/>
  <c r="V22" i="7"/>
  <c r="E22" i="7" s="1"/>
  <c r="AH27" i="2" s="1"/>
  <c r="E21" i="7"/>
  <c r="BQ16" i="6"/>
  <c r="H16" i="6" s="1"/>
  <c r="BE16" i="6"/>
  <c r="G16" i="6" s="1"/>
  <c r="P6" i="18"/>
  <c r="F30" i="3"/>
  <c r="D30" i="3"/>
  <c r="P5" i="18"/>
  <c r="G30" i="3"/>
  <c r="E30" i="3"/>
  <c r="H30" i="3"/>
  <c r="T6" i="18"/>
  <c r="T5" i="18"/>
  <c r="L6" i="18"/>
  <c r="K5" i="18"/>
  <c r="O5" i="18"/>
  <c r="K6" i="18"/>
  <c r="O6" i="18"/>
  <c r="S5" i="18"/>
  <c r="S6" i="18"/>
  <c r="R25" i="18"/>
  <c r="AG8" i="2"/>
  <c r="G5" i="7"/>
  <c r="AH8" i="2"/>
  <c r="AI8" i="2"/>
  <c r="AJ8" i="2"/>
  <c r="AK8" i="2"/>
  <c r="F5" i="7"/>
  <c r="J25" i="18" l="1"/>
  <c r="D25" i="18"/>
  <c r="N25" i="18"/>
  <c r="T25" i="18" s="1"/>
  <c r="L25" i="18" l="1"/>
  <c r="K25" i="18"/>
  <c r="G25" i="18"/>
  <c r="H25" i="18"/>
  <c r="P25" i="18"/>
  <c r="O25" i="18"/>
  <c r="S25" i="18"/>
  <c r="J5" i="5" l="1"/>
  <c r="J12" i="3" l="1"/>
  <c r="J6" i="5"/>
  <c r="BL22" i="3" l="1"/>
  <c r="BN25" i="3" s="1"/>
  <c r="AR22" i="3"/>
  <c r="AR23" i="3" s="1"/>
  <c r="R22" i="3"/>
  <c r="S24" i="3" s="1"/>
  <c r="BD22" i="3"/>
  <c r="BF25" i="3" s="1"/>
  <c r="AJ22" i="3"/>
  <c r="AJ23" i="3" s="1"/>
  <c r="Z22" i="3"/>
  <c r="AB25" i="3" s="1"/>
  <c r="BB22" i="3"/>
  <c r="BC24" i="3" s="1"/>
  <c r="AC22" i="3"/>
  <c r="AE25" i="3" s="1"/>
  <c r="BM22" i="3"/>
  <c r="BP26" i="3" s="1"/>
  <c r="AN22" i="3"/>
  <c r="AP25" i="3" s="1"/>
  <c r="T22" i="3"/>
  <c r="U24" i="3" s="1"/>
  <c r="BI22" i="3"/>
  <c r="BJ24" i="3" s="1"/>
  <c r="W22" i="3"/>
  <c r="W23" i="3" s="1"/>
  <c r="M22" i="3"/>
  <c r="N24" i="3" s="1"/>
  <c r="AV22" i="3"/>
  <c r="AX25" i="3" s="1"/>
  <c r="BO22" i="3"/>
  <c r="BQ25" i="3" s="1"/>
  <c r="S22" i="3"/>
  <c r="U25" i="3" s="1"/>
  <c r="N22" i="3"/>
  <c r="P25" i="3" s="1"/>
  <c r="BH22" i="3"/>
  <c r="BI24" i="3" s="1"/>
  <c r="AX22" i="3"/>
  <c r="AX23" i="3" s="1"/>
  <c r="Q22" i="3"/>
  <c r="R24" i="3" s="1"/>
  <c r="AE22" i="3"/>
  <c r="AH26" i="3" s="1"/>
  <c r="AP22" i="3"/>
  <c r="AP23" i="3" s="1"/>
  <c r="BN22" i="3"/>
  <c r="BN23" i="3" s="1"/>
  <c r="BP22" i="3"/>
  <c r="BQ24" i="3" s="1"/>
  <c r="AM22" i="3"/>
  <c r="AO25" i="3" s="1"/>
  <c r="AA22" i="3"/>
  <c r="AA23" i="3" s="1"/>
  <c r="AW22" i="3"/>
  <c r="AZ26" i="3" s="1"/>
  <c r="BQ22" i="3"/>
  <c r="BQ23" i="3" s="1"/>
  <c r="AQ22" i="3"/>
  <c r="AQ23" i="3" s="1"/>
  <c r="AI22" i="3"/>
  <c r="AI23" i="3" s="1"/>
  <c r="AB22" i="3"/>
  <c r="AE26" i="3" s="1"/>
  <c r="AL22" i="3"/>
  <c r="AL23" i="3" s="1"/>
  <c r="BK22" i="3"/>
  <c r="BM25" i="3" s="1"/>
  <c r="O22" i="3"/>
  <c r="O23" i="3" s="1"/>
  <c r="BA22" i="3"/>
  <c r="BB24" i="3" s="1"/>
  <c r="L22" i="3"/>
  <c r="L23" i="3" s="1"/>
  <c r="AZ22" i="3"/>
  <c r="BA24" i="3" s="1"/>
  <c r="BE22" i="3"/>
  <c r="BG25" i="3" s="1"/>
  <c r="BC22" i="3"/>
  <c r="BC23" i="3" s="1"/>
  <c r="AU22" i="3"/>
  <c r="AW25" i="3" s="1"/>
  <c r="AS22" i="3"/>
  <c r="AS23" i="3" s="1"/>
  <c r="AG22" i="3"/>
  <c r="AH24" i="3" s="1"/>
  <c r="AO22" i="3"/>
  <c r="AQ25" i="3" s="1"/>
  <c r="AK22" i="3"/>
  <c r="AN26" i="3" s="1"/>
  <c r="Y22" i="3"/>
  <c r="Y23" i="3" s="1"/>
  <c r="BG22" i="3"/>
  <c r="BI25" i="3" s="1"/>
  <c r="AD22" i="3"/>
  <c r="AG26" i="3" s="1"/>
  <c r="K22" i="3"/>
  <c r="M25" i="3" s="1"/>
  <c r="AY22" i="3"/>
  <c r="BB26" i="3" s="1"/>
  <c r="U22" i="3"/>
  <c r="W25" i="3" s="1"/>
  <c r="AF22" i="3"/>
  <c r="AI26" i="3" s="1"/>
  <c r="P22" i="3"/>
  <c r="S26" i="3" s="1"/>
  <c r="X22" i="3"/>
  <c r="AA26" i="3" s="1"/>
  <c r="BJ22" i="3"/>
  <c r="BJ23" i="3" s="1"/>
  <c r="J11" i="5"/>
  <c r="J7" i="5"/>
  <c r="F6" i="5"/>
  <c r="AI16" i="2" s="1"/>
  <c r="J14" i="18"/>
  <c r="AH22" i="3"/>
  <c r="E5" i="5"/>
  <c r="Q12" i="3"/>
  <c r="Q11" i="5"/>
  <c r="Q7" i="5"/>
  <c r="S11" i="5"/>
  <c r="S7" i="5"/>
  <c r="S12" i="3"/>
  <c r="U15" i="3" s="1"/>
  <c r="E6" i="5"/>
  <c r="AM9" i="18" s="1"/>
  <c r="V22" i="3"/>
  <c r="D5" i="5"/>
  <c r="K12" i="3"/>
  <c r="K11" i="5"/>
  <c r="K7" i="5"/>
  <c r="D6" i="5"/>
  <c r="AG16" i="2" s="1"/>
  <c r="J22" i="3"/>
  <c r="D14" i="18"/>
  <c r="N11" i="5"/>
  <c r="N7" i="5"/>
  <c r="N12" i="3"/>
  <c r="H5" i="5"/>
  <c r="H6" i="5"/>
  <c r="AK16" i="2" s="1"/>
  <c r="BF22" i="3"/>
  <c r="R14" i="18"/>
  <c r="F5" i="5"/>
  <c r="R7" i="5"/>
  <c r="R11" i="5"/>
  <c r="R12" i="3"/>
  <c r="O7" i="5"/>
  <c r="O11" i="5"/>
  <c r="O12" i="3"/>
  <c r="L11" i="5"/>
  <c r="L7" i="5"/>
  <c r="L12" i="3"/>
  <c r="G6" i="5"/>
  <c r="AJ16" i="2" s="1"/>
  <c r="AT22" i="3"/>
  <c r="N14" i="18"/>
  <c r="M12" i="3"/>
  <c r="M11" i="5"/>
  <c r="M7" i="5"/>
  <c r="G5" i="5"/>
  <c r="P11" i="5"/>
  <c r="P12" i="3"/>
  <c r="P7" i="5"/>
  <c r="Y23" i="22" l="1"/>
  <c r="AM8" i="18"/>
  <c r="AM12" i="18"/>
  <c r="BO26" i="3"/>
  <c r="BN24" i="3"/>
  <c r="BL23" i="3"/>
  <c r="BM23" i="3"/>
  <c r="BM24" i="3"/>
  <c r="BO25" i="3"/>
  <c r="AL25" i="3"/>
  <c r="AY26" i="3"/>
  <c r="AM26" i="3"/>
  <c r="AK24" i="3"/>
  <c r="Z26" i="3"/>
  <c r="AZ23" i="3"/>
  <c r="AC25" i="3"/>
  <c r="BK23" i="3"/>
  <c r="BN26" i="3"/>
  <c r="BC26" i="3"/>
  <c r="BL26" i="3"/>
  <c r="BD24" i="3"/>
  <c r="BE25" i="3"/>
  <c r="BL24" i="3"/>
  <c r="BB25" i="3"/>
  <c r="T23" i="3"/>
  <c r="T26" i="3"/>
  <c r="P32" i="3"/>
  <c r="Q32" i="3"/>
  <c r="L32" i="3"/>
  <c r="K32" i="3"/>
  <c r="R32" i="3"/>
  <c r="O32" i="3"/>
  <c r="S32" i="3"/>
  <c r="M32" i="3"/>
  <c r="N32" i="3"/>
  <c r="J32" i="3"/>
  <c r="BD25" i="3"/>
  <c r="O24" i="3"/>
  <c r="AV23" i="3"/>
  <c r="AW24" i="3"/>
  <c r="Y25" i="3"/>
  <c r="X24" i="3"/>
  <c r="AR26" i="3"/>
  <c r="BF26" i="3"/>
  <c r="AE24" i="3"/>
  <c r="AD23" i="3"/>
  <c r="AJ24" i="3"/>
  <c r="BB23" i="3"/>
  <c r="AQ24" i="3"/>
  <c r="BP23" i="3"/>
  <c r="U26" i="3"/>
  <c r="AF25" i="3"/>
  <c r="T25" i="3"/>
  <c r="S25" i="3"/>
  <c r="BE26" i="3"/>
  <c r="Q23" i="3"/>
  <c r="AS26" i="3"/>
  <c r="AR25" i="3"/>
  <c r="V25" i="3"/>
  <c r="AL26" i="3"/>
  <c r="W26" i="3"/>
  <c r="AK25" i="3"/>
  <c r="BJ25" i="3"/>
  <c r="R23" i="3"/>
  <c r="AO24" i="3"/>
  <c r="N23" i="3"/>
  <c r="O25" i="3"/>
  <c r="AC26" i="3"/>
  <c r="AU26" i="3"/>
  <c r="AS25" i="3"/>
  <c r="Z23" i="3"/>
  <c r="AS24" i="3"/>
  <c r="AR24" i="3"/>
  <c r="AN23" i="3"/>
  <c r="AT25" i="3"/>
  <c r="Q26" i="3"/>
  <c r="BK25" i="3"/>
  <c r="AT26" i="3"/>
  <c r="AQ26" i="3"/>
  <c r="BI23" i="3"/>
  <c r="BP24" i="3"/>
  <c r="M23" i="3"/>
  <c r="BO23" i="3"/>
  <c r="P26" i="3"/>
  <c r="AW23" i="3"/>
  <c r="AA24" i="3"/>
  <c r="AX24" i="3"/>
  <c r="BA23" i="3"/>
  <c r="AO23" i="3"/>
  <c r="AP24" i="3"/>
  <c r="AA25" i="3"/>
  <c r="X23" i="3"/>
  <c r="Z25" i="3"/>
  <c r="AF23" i="3"/>
  <c r="Y24" i="3"/>
  <c r="Z24" i="3"/>
  <c r="AU25" i="3"/>
  <c r="AY23" i="3"/>
  <c r="Q25" i="3"/>
  <c r="P24" i="3"/>
  <c r="AU23" i="3"/>
  <c r="R26" i="3"/>
  <c r="AZ24" i="3"/>
  <c r="AT24" i="3"/>
  <c r="AK23" i="3"/>
  <c r="AV24" i="3"/>
  <c r="AY25" i="3"/>
  <c r="AL24" i="3"/>
  <c r="AV26" i="3"/>
  <c r="M24" i="3"/>
  <c r="AG24" i="3"/>
  <c r="BK24" i="3"/>
  <c r="R25" i="3"/>
  <c r="BA25" i="3"/>
  <c r="AB26" i="3"/>
  <c r="BE23" i="3"/>
  <c r="AH25" i="3"/>
  <c r="AI25" i="3"/>
  <c r="Q24" i="3"/>
  <c r="AN25" i="3"/>
  <c r="AJ26" i="3"/>
  <c r="O26" i="3"/>
  <c r="AP26" i="3"/>
  <c r="BM26" i="3"/>
  <c r="BF24" i="3"/>
  <c r="AO26" i="3"/>
  <c r="N25" i="3"/>
  <c r="BL25" i="3"/>
  <c r="BH26" i="3"/>
  <c r="AG23" i="3"/>
  <c r="BA26" i="3"/>
  <c r="BQ26" i="3"/>
  <c r="BQ27" i="3" s="1"/>
  <c r="AC23" i="3"/>
  <c r="AY24" i="3"/>
  <c r="BO24" i="3"/>
  <c r="AM24" i="3"/>
  <c r="AC24" i="3"/>
  <c r="U23" i="3"/>
  <c r="BD23" i="3"/>
  <c r="AM23" i="3"/>
  <c r="AZ25" i="3"/>
  <c r="BJ26" i="3"/>
  <c r="BP25" i="3"/>
  <c r="X26" i="3"/>
  <c r="V24" i="3"/>
  <c r="AN24" i="3"/>
  <c r="BH24" i="3"/>
  <c r="BE24" i="3"/>
  <c r="BG23" i="3"/>
  <c r="BH23" i="3"/>
  <c r="AX26" i="3"/>
  <c r="AF26" i="3"/>
  <c r="BG26" i="3"/>
  <c r="K23" i="3"/>
  <c r="AE23" i="3"/>
  <c r="AM25" i="3"/>
  <c r="T24" i="3"/>
  <c r="AD24" i="3"/>
  <c r="N26" i="3"/>
  <c r="AF24" i="3"/>
  <c r="S23" i="3"/>
  <c r="L24" i="3"/>
  <c r="AG25" i="3"/>
  <c r="V26" i="3"/>
  <c r="BC25" i="3"/>
  <c r="AD25" i="3"/>
  <c r="AD26" i="3"/>
  <c r="P23" i="3"/>
  <c r="BK26" i="3"/>
  <c r="AB24" i="3"/>
  <c r="BD26" i="3"/>
  <c r="AB23" i="3"/>
  <c r="AJ15" i="2"/>
  <c r="L25" i="3"/>
  <c r="M26" i="3"/>
  <c r="J23" i="3"/>
  <c r="J27" i="3" s="1"/>
  <c r="J28" i="3" s="1"/>
  <c r="J29" i="3" s="1"/>
  <c r="D22" i="3"/>
  <c r="K24" i="3"/>
  <c r="R15" i="3"/>
  <c r="P13" i="3"/>
  <c r="Q14" i="3"/>
  <c r="S16" i="3"/>
  <c r="AI15" i="2"/>
  <c r="J13" i="3"/>
  <c r="J17" i="3" s="1"/>
  <c r="J18" i="3" s="1"/>
  <c r="M16" i="3"/>
  <c r="K14" i="3"/>
  <c r="L15" i="3"/>
  <c r="V16" i="3"/>
  <c r="S13" i="3"/>
  <c r="T14" i="3"/>
  <c r="Q12" i="5"/>
  <c r="Q13" i="5" s="1"/>
  <c r="Q21" i="5" s="1"/>
  <c r="AI24" i="3"/>
  <c r="AJ25" i="3"/>
  <c r="AH23" i="3"/>
  <c r="AK26" i="3"/>
  <c r="F22" i="3"/>
  <c r="J12" i="5" a="1"/>
  <c r="J12" i="5" s="1"/>
  <c r="M12" i="5"/>
  <c r="M13" i="5" s="1"/>
  <c r="M21" i="5" s="1"/>
  <c r="S14" i="3"/>
  <c r="U16" i="3"/>
  <c r="R13" i="3"/>
  <c r="T15" i="3"/>
  <c r="T14" i="18"/>
  <c r="S14" i="18"/>
  <c r="R14" i="3"/>
  <c r="T16" i="3"/>
  <c r="S15" i="3"/>
  <c r="Q13" i="3"/>
  <c r="K14" i="18"/>
  <c r="L14" i="18"/>
  <c r="O15" i="3"/>
  <c r="M13" i="3"/>
  <c r="N14" i="3"/>
  <c r="P16" i="3"/>
  <c r="R12" i="5"/>
  <c r="R13" i="5" s="1"/>
  <c r="R21" i="5" s="1"/>
  <c r="BI26" i="3"/>
  <c r="H22" i="3"/>
  <c r="BF23" i="3"/>
  <c r="BH25" i="3"/>
  <c r="BG24" i="3"/>
  <c r="AK15" i="2"/>
  <c r="K12" i="5"/>
  <c r="K13" i="5" s="1"/>
  <c r="K21" i="5" s="1"/>
  <c r="AG15" i="2"/>
  <c r="S12" i="5"/>
  <c r="S13" i="5" s="1"/>
  <c r="S21" i="5" s="1"/>
  <c r="P15" i="3"/>
  <c r="N13" i="3"/>
  <c r="O14" i="3"/>
  <c r="Q16" i="3"/>
  <c r="L14" i="3"/>
  <c r="N16" i="3"/>
  <c r="K13" i="3"/>
  <c r="M15" i="3"/>
  <c r="H14" i="18"/>
  <c r="G14" i="18"/>
  <c r="L12" i="5"/>
  <c r="L13" i="5" s="1"/>
  <c r="L21" i="5" s="1"/>
  <c r="W24" i="3"/>
  <c r="X25" i="3"/>
  <c r="E22" i="3"/>
  <c r="V23" i="3"/>
  <c r="Y26" i="3"/>
  <c r="AH15" i="2"/>
  <c r="P14" i="18"/>
  <c r="O14" i="18"/>
  <c r="Q15" i="3"/>
  <c r="R16" i="3"/>
  <c r="O13" i="3"/>
  <c r="P14" i="3"/>
  <c r="N12" i="5"/>
  <c r="N13" i="5" s="1"/>
  <c r="N21" i="5" s="1"/>
  <c r="AH16" i="2"/>
  <c r="P12" i="5"/>
  <c r="P13" i="5" s="1"/>
  <c r="P21" i="5" s="1"/>
  <c r="O16" i="3"/>
  <c r="M14" i="3"/>
  <c r="N15" i="3"/>
  <c r="L13" i="3"/>
  <c r="AU24" i="3"/>
  <c r="AV25" i="3"/>
  <c r="AT23" i="3"/>
  <c r="G22" i="3"/>
  <c r="AW26" i="3"/>
  <c r="O12" i="5"/>
  <c r="O13" i="5" s="1"/>
  <c r="O21" i="5" s="1"/>
  <c r="AM14" i="18" l="1"/>
  <c r="AI24" i="18" s="1"/>
  <c r="AJ26" i="18" s="1"/>
  <c r="BN27" i="3"/>
  <c r="BM27" i="3"/>
  <c r="BC27" i="3"/>
  <c r="U27" i="3"/>
  <c r="S27" i="3"/>
  <c r="BB27" i="3"/>
  <c r="BL27" i="3"/>
  <c r="P27" i="3"/>
  <c r="AL27" i="3"/>
  <c r="AH27" i="3"/>
  <c r="Y27" i="3"/>
  <c r="AT27" i="3"/>
  <c r="AS27" i="3"/>
  <c r="AR27" i="3"/>
  <c r="AA27" i="3"/>
  <c r="V27" i="3"/>
  <c r="AQ27" i="3"/>
  <c r="AX27" i="3"/>
  <c r="AZ27" i="3"/>
  <c r="AB27" i="3"/>
  <c r="AG27" i="3"/>
  <c r="AW27" i="3"/>
  <c r="T27" i="3"/>
  <c r="X27" i="3"/>
  <c r="W27" i="3"/>
  <c r="AP27" i="3"/>
  <c r="BK27" i="3"/>
  <c r="L27" i="3"/>
  <c r="BJ27" i="3"/>
  <c r="AJ27" i="3"/>
  <c r="AI27" i="3"/>
  <c r="O27" i="3"/>
  <c r="BG27" i="3"/>
  <c r="AU27" i="3"/>
  <c r="AF27" i="3"/>
  <c r="AD27" i="3"/>
  <c r="K27" i="3"/>
  <c r="K28" i="3" s="1"/>
  <c r="BO27" i="3"/>
  <c r="BD27" i="3"/>
  <c r="AK27" i="3"/>
  <c r="AY27" i="3"/>
  <c r="M27" i="3"/>
  <c r="AN27" i="3"/>
  <c r="N27" i="3"/>
  <c r="BP27" i="3"/>
  <c r="AM27" i="3"/>
  <c r="AE27" i="3"/>
  <c r="AO27" i="3"/>
  <c r="BF27" i="3"/>
  <c r="AC27" i="3"/>
  <c r="BE27" i="3"/>
  <c r="BA27" i="3"/>
  <c r="BI27" i="3"/>
  <c r="R27" i="3"/>
  <c r="Q27" i="3"/>
  <c r="BH27" i="3"/>
  <c r="Z27" i="3"/>
  <c r="AV27" i="3"/>
  <c r="D25" i="3"/>
  <c r="F24" i="3"/>
  <c r="F26" i="3"/>
  <c r="G26" i="3"/>
  <c r="K17" i="3"/>
  <c r="F25" i="3"/>
  <c r="H26" i="3"/>
  <c r="J13" i="5"/>
  <c r="E26" i="3"/>
  <c r="H25" i="3"/>
  <c r="L17" i="3"/>
  <c r="H24" i="3"/>
  <c r="G24" i="3"/>
  <c r="O17" i="3"/>
  <c r="G25" i="3"/>
  <c r="M17" i="3"/>
  <c r="G5" i="8"/>
  <c r="G6" i="8" s="1"/>
  <c r="G7" i="8" s="1"/>
  <c r="F5" i="8"/>
  <c r="F6" i="8" s="1"/>
  <c r="F7" i="8" s="1"/>
  <c r="D23" i="3"/>
  <c r="D16" i="3"/>
  <c r="E24" i="3"/>
  <c r="R17" i="3"/>
  <c r="S17" i="3"/>
  <c r="D26" i="3"/>
  <c r="H23" i="3"/>
  <c r="E23" i="3"/>
  <c r="G23" i="3"/>
  <c r="K5" i="8"/>
  <c r="K6" i="8" s="1"/>
  <c r="K7" i="8" s="1"/>
  <c r="I5" i="8"/>
  <c r="I6" i="8" s="1"/>
  <c r="I7" i="8" s="1"/>
  <c r="E25" i="3"/>
  <c r="M5" i="8"/>
  <c r="M6" i="8" s="1"/>
  <c r="M7" i="8" s="1"/>
  <c r="F23" i="3"/>
  <c r="P17" i="3"/>
  <c r="N5" i="8"/>
  <c r="N6" i="8" s="1"/>
  <c r="N7" i="8" s="1"/>
  <c r="Q17" i="3"/>
  <c r="H5" i="8"/>
  <c r="H6" i="8" s="1"/>
  <c r="H7" i="8" s="1"/>
  <c r="J5" i="8"/>
  <c r="J6" i="8" s="1"/>
  <c r="J7" i="8" s="1"/>
  <c r="D15" i="3"/>
  <c r="N17" i="3"/>
  <c r="L5" i="8"/>
  <c r="L6" i="8" s="1"/>
  <c r="L7" i="8" s="1"/>
  <c r="D24" i="3"/>
  <c r="AI15" i="18" l="1"/>
  <c r="AJ16" i="18" s="1"/>
  <c r="AI12" i="18"/>
  <c r="AJ14" i="18" s="1"/>
  <c r="AI21" i="18"/>
  <c r="AJ23" i="18" s="1"/>
  <c r="AJ25" i="18"/>
  <c r="AN13" i="18" s="1"/>
  <c r="AI18" i="18"/>
  <c r="AJ19" i="18" s="1"/>
  <c r="AI9" i="18"/>
  <c r="AJ11" i="18" s="1"/>
  <c r="AI6" i="18"/>
  <c r="AJ8" i="18" s="1"/>
  <c r="L28" i="3"/>
  <c r="M28" i="3" s="1"/>
  <c r="N28" i="3" s="1"/>
  <c r="O28" i="3" s="1"/>
  <c r="P28" i="3" s="1"/>
  <c r="Q28" i="3" s="1"/>
  <c r="R28" i="3" s="1"/>
  <c r="S28" i="3" s="1"/>
  <c r="T28" i="3" s="1"/>
  <c r="U28" i="3" s="1"/>
  <c r="V28" i="3" s="1"/>
  <c r="W28" i="3" s="1"/>
  <c r="X28" i="3" s="1"/>
  <c r="Y28" i="3" s="1"/>
  <c r="Z28" i="3" s="1"/>
  <c r="AA28" i="3" s="1"/>
  <c r="AB28" i="3" s="1"/>
  <c r="AC28" i="3" s="1"/>
  <c r="AD28" i="3" s="1"/>
  <c r="AE28" i="3" s="1"/>
  <c r="AF28" i="3" s="1"/>
  <c r="AG28" i="3" s="1"/>
  <c r="AH28" i="3" s="1"/>
  <c r="AI28" i="3" s="1"/>
  <c r="AJ28" i="3" s="1"/>
  <c r="AK28" i="3" s="1"/>
  <c r="AL28" i="3" s="1"/>
  <c r="AM28" i="3" s="1"/>
  <c r="AN28" i="3" s="1"/>
  <c r="AO28" i="3" s="1"/>
  <c r="AP28" i="3" s="1"/>
  <c r="AQ28" i="3" s="1"/>
  <c r="AR28" i="3" s="1"/>
  <c r="AS28" i="3" s="1"/>
  <c r="AT28" i="3" s="1"/>
  <c r="AU28" i="3" s="1"/>
  <c r="AV28" i="3" s="1"/>
  <c r="AW28" i="3" s="1"/>
  <c r="AX28" i="3" s="1"/>
  <c r="AY28" i="3" s="1"/>
  <c r="AZ28" i="3" s="1"/>
  <c r="BA28" i="3" s="1"/>
  <c r="BB28" i="3" s="1"/>
  <c r="BC28" i="3" s="1"/>
  <c r="BD28" i="3" s="1"/>
  <c r="BE28" i="3" s="1"/>
  <c r="BF28" i="3" s="1"/>
  <c r="BG28" i="3" s="1"/>
  <c r="BH28" i="3" s="1"/>
  <c r="BI28" i="3" s="1"/>
  <c r="BJ28" i="3" s="1"/>
  <c r="BK28" i="3" s="1"/>
  <c r="BL28" i="3" s="1"/>
  <c r="BM28" i="3" s="1"/>
  <c r="BN28" i="3" s="1"/>
  <c r="BO28" i="3" s="1"/>
  <c r="BP28" i="3" s="1"/>
  <c r="BQ28" i="3" s="1"/>
  <c r="J5" i="6"/>
  <c r="J8" i="7" s="1"/>
  <c r="J21" i="5"/>
  <c r="J25" i="5" s="1"/>
  <c r="F27" i="3"/>
  <c r="G27" i="3"/>
  <c r="H27" i="3"/>
  <c r="D27" i="3"/>
  <c r="E27" i="3"/>
  <c r="AJ13" i="18" l="1"/>
  <c r="AN9" i="18" s="1"/>
  <c r="AJ17" i="18"/>
  <c r="AN10" i="18" s="1"/>
  <c r="AJ22" i="18"/>
  <c r="AN12" i="18" s="1"/>
  <c r="AJ20" i="18"/>
  <c r="AN11" i="18" s="1"/>
  <c r="AJ10" i="18"/>
  <c r="AN8" i="18" s="1"/>
  <c r="AJ7" i="18"/>
  <c r="AN7" i="18" s="1"/>
  <c r="K18" i="3"/>
  <c r="E5" i="8"/>
  <c r="E6" i="8" s="1"/>
  <c r="E7" i="8" s="1"/>
  <c r="J26" i="5"/>
  <c r="J6" i="6"/>
  <c r="T11" i="5"/>
  <c r="T7" i="5"/>
  <c r="T12" i="3"/>
  <c r="D13" i="18"/>
  <c r="U11" i="5"/>
  <c r="U7" i="5"/>
  <c r="U12" i="3"/>
  <c r="AO9" i="18" l="1"/>
  <c r="AO11" i="18"/>
  <c r="AO10" i="18"/>
  <c r="AO13" i="18"/>
  <c r="AO8" i="18"/>
  <c r="AO12" i="18"/>
  <c r="AO7" i="18"/>
  <c r="J37" i="3"/>
  <c r="J38" i="3" s="1"/>
  <c r="J39" i="3" s="1"/>
  <c r="T32" i="3"/>
  <c r="U32" i="3"/>
  <c r="K5" i="6"/>
  <c r="K8" i="7" s="1"/>
  <c r="L18" i="3"/>
  <c r="D11" i="5"/>
  <c r="J19" i="6"/>
  <c r="J9" i="7"/>
  <c r="K29" i="3"/>
  <c r="K6" i="6" s="1"/>
  <c r="K9" i="7" s="1"/>
  <c r="D7" i="5"/>
  <c r="W16" i="3"/>
  <c r="D12" i="3"/>
  <c r="V15" i="3"/>
  <c r="U14" i="3"/>
  <c r="D14" i="3" s="1"/>
  <c r="T13" i="3"/>
  <c r="T12" i="5"/>
  <c r="U12" i="5"/>
  <c r="U13" i="5" s="1"/>
  <c r="U21" i="5" s="1"/>
  <c r="V14" i="3"/>
  <c r="X16" i="3"/>
  <c r="U13" i="3"/>
  <c r="W15" i="3"/>
  <c r="V7" i="5"/>
  <c r="V11" i="5"/>
  <c r="V12" i="3"/>
  <c r="N13" i="22" l="1"/>
  <c r="N9" i="22"/>
  <c r="M13" i="22"/>
  <c r="M9" i="22"/>
  <c r="N12" i="22"/>
  <c r="N8" i="22"/>
  <c r="M12" i="22"/>
  <c r="M8" i="22"/>
  <c r="N11" i="22"/>
  <c r="N7" i="22"/>
  <c r="M11" i="22"/>
  <c r="M7" i="22"/>
  <c r="N10" i="22"/>
  <c r="M10" i="22"/>
  <c r="J10" i="7"/>
  <c r="J11" i="7" s="1"/>
  <c r="V32" i="3"/>
  <c r="L5" i="6"/>
  <c r="L8" i="7" s="1"/>
  <c r="M18" i="3"/>
  <c r="J28" i="5"/>
  <c r="J4" i="7"/>
  <c r="J7" i="7" s="1"/>
  <c r="J27" i="5"/>
  <c r="T13" i="5"/>
  <c r="D12" i="5"/>
  <c r="K19" i="6"/>
  <c r="L29" i="3"/>
  <c r="L6" i="6" s="1"/>
  <c r="D32" i="3"/>
  <c r="U17" i="3"/>
  <c r="T17" i="3"/>
  <c r="D13" i="3"/>
  <c r="W7" i="5"/>
  <c r="W11" i="5"/>
  <c r="W12" i="3"/>
  <c r="Y16" i="3"/>
  <c r="V13" i="3"/>
  <c r="W14" i="3"/>
  <c r="X15" i="3"/>
  <c r="P5" i="8"/>
  <c r="P6" i="8" s="1"/>
  <c r="P7" i="8" s="1"/>
  <c r="V12" i="5"/>
  <c r="J12" i="7" l="1"/>
  <c r="K10" i="7"/>
  <c r="K11" i="7" s="1"/>
  <c r="W32" i="3"/>
  <c r="J29" i="5"/>
  <c r="J28" i="6" s="1"/>
  <c r="J29" i="6" s="1"/>
  <c r="N18" i="3"/>
  <c r="M5" i="6"/>
  <c r="M8" i="7" s="1"/>
  <c r="J7" i="3"/>
  <c r="J8" i="3" s="1"/>
  <c r="J30" i="7"/>
  <c r="J31" i="7" s="1"/>
  <c r="T21" i="5"/>
  <c r="D13" i="5"/>
  <c r="V13" i="5"/>
  <c r="L19" i="6"/>
  <c r="L10" i="7" s="1"/>
  <c r="L9" i="7"/>
  <c r="M29" i="3"/>
  <c r="M6" i="6" s="1"/>
  <c r="W12" i="5"/>
  <c r="W13" i="5" s="1"/>
  <c r="W21" i="5" s="1"/>
  <c r="X12" i="3"/>
  <c r="X7" i="5"/>
  <c r="X11" i="5"/>
  <c r="V17" i="3"/>
  <c r="D17" i="3"/>
  <c r="Y15" i="3"/>
  <c r="X14" i="3"/>
  <c r="Z16" i="3"/>
  <c r="W13" i="3"/>
  <c r="W17" i="3" s="1"/>
  <c r="L11" i="7" l="1"/>
  <c r="X32" i="3"/>
  <c r="J20" i="3"/>
  <c r="J40" i="3" s="1"/>
  <c r="O18" i="3"/>
  <c r="N5" i="6"/>
  <c r="N8" i="7" s="1"/>
  <c r="O5" i="8"/>
  <c r="O6" i="8" s="1"/>
  <c r="O7" i="8" s="1"/>
  <c r="D21" i="5"/>
  <c r="V21" i="5"/>
  <c r="M19" i="6"/>
  <c r="M10" i="7" s="1"/>
  <c r="N29" i="3"/>
  <c r="N6" i="6" s="1"/>
  <c r="N9" i="7" s="1"/>
  <c r="M9" i="7"/>
  <c r="R5" i="8"/>
  <c r="R6" i="8" s="1"/>
  <c r="R7" i="8" s="1"/>
  <c r="X12" i="5"/>
  <c r="X13" i="5" s="1"/>
  <c r="X21" i="5" s="1"/>
  <c r="Y11" i="5"/>
  <c r="Y7" i="5"/>
  <c r="Y12" i="3"/>
  <c r="Z15" i="3"/>
  <c r="X13" i="3"/>
  <c r="X17" i="3" s="1"/>
  <c r="Y14" i="3"/>
  <c r="AA16" i="3"/>
  <c r="M11" i="7" l="1"/>
  <c r="Y32" i="3"/>
  <c r="J42" i="3"/>
  <c r="J43" i="3" s="1"/>
  <c r="J45" i="3" s="1"/>
  <c r="K36" i="3" s="1"/>
  <c r="K24" i="5" s="1"/>
  <c r="K25" i="5" s="1"/>
  <c r="O5" i="6"/>
  <c r="O8" i="7" s="1"/>
  <c r="P18" i="3"/>
  <c r="Q5" i="8"/>
  <c r="Q6" i="8" s="1"/>
  <c r="Q7" i="8" s="1"/>
  <c r="N19" i="6"/>
  <c r="N10" i="7" s="1"/>
  <c r="N11" i="7" s="1"/>
  <c r="O29" i="3"/>
  <c r="O6" i="6" s="1"/>
  <c r="Y12" i="5"/>
  <c r="Y13" i="5" s="1"/>
  <c r="Y21" i="5" s="1"/>
  <c r="Z7" i="5"/>
  <c r="Z12" i="3"/>
  <c r="Z11" i="5"/>
  <c r="S5" i="8"/>
  <c r="S6" i="8" s="1"/>
  <c r="S7" i="8" s="1"/>
  <c r="AA15" i="3"/>
  <c r="Z14" i="3"/>
  <c r="Y13" i="3"/>
  <c r="Y17" i="3" s="1"/>
  <c r="AB16" i="3"/>
  <c r="Z32" i="3" l="1"/>
  <c r="P5" i="6"/>
  <c r="P8" i="7" s="1"/>
  <c r="Q18" i="3"/>
  <c r="J44" i="3"/>
  <c r="J20" i="6"/>
  <c r="O19" i="6"/>
  <c r="O10" i="7" s="1"/>
  <c r="O9" i="7"/>
  <c r="P29" i="3"/>
  <c r="P6" i="6" s="1"/>
  <c r="AB15" i="3"/>
  <c r="AA14" i="3"/>
  <c r="AC16" i="3"/>
  <c r="Z13" i="3"/>
  <c r="Z17" i="3" s="1"/>
  <c r="AA11" i="5"/>
  <c r="AA7" i="5"/>
  <c r="AA12" i="3"/>
  <c r="T5" i="8"/>
  <c r="T6" i="8" s="1"/>
  <c r="T7" i="8" s="1"/>
  <c r="Z12" i="5"/>
  <c r="Z13" i="5" s="1"/>
  <c r="Z21" i="5" s="1"/>
  <c r="O11" i="7" l="1"/>
  <c r="AA32" i="3"/>
  <c r="Q5" i="6"/>
  <c r="Q8" i="7" s="1"/>
  <c r="R18" i="3"/>
  <c r="K4" i="3"/>
  <c r="J4" i="6"/>
  <c r="J7" i="6" s="1"/>
  <c r="J26" i="7"/>
  <c r="J27" i="7" s="1"/>
  <c r="J32" i="7" s="1"/>
  <c r="J33" i="7" s="1"/>
  <c r="J22" i="6"/>
  <c r="P19" i="6"/>
  <c r="P10" i="7" s="1"/>
  <c r="Q29" i="3"/>
  <c r="Q6" i="6" s="1"/>
  <c r="Q9" i="7" s="1"/>
  <c r="P9" i="7"/>
  <c r="U5" i="8"/>
  <c r="U6" i="8" s="1"/>
  <c r="U7" i="8" s="1"/>
  <c r="AB11" i="5"/>
  <c r="AB7" i="5"/>
  <c r="AB12" i="3"/>
  <c r="AD16" i="3"/>
  <c r="AA13" i="3"/>
  <c r="AC15" i="3"/>
  <c r="AB14" i="3"/>
  <c r="AA12" i="5"/>
  <c r="AA13" i="5" s="1"/>
  <c r="AA21" i="5" s="1"/>
  <c r="P11" i="7" l="1"/>
  <c r="AB32" i="3"/>
  <c r="S18" i="3"/>
  <c r="R5" i="6"/>
  <c r="R8" i="7" s="1"/>
  <c r="J36" i="7"/>
  <c r="J37" i="7" s="1"/>
  <c r="J39" i="7" s="1"/>
  <c r="K35" i="7"/>
  <c r="E11" i="8"/>
  <c r="J24" i="6"/>
  <c r="E12" i="8"/>
  <c r="Q19" i="6"/>
  <c r="Q10" i="7" s="1"/>
  <c r="Q11" i="7" s="1"/>
  <c r="R29" i="3"/>
  <c r="R6" i="6" s="1"/>
  <c r="R9" i="7" s="1"/>
  <c r="AC11" i="5"/>
  <c r="AC12" i="3"/>
  <c r="AC7" i="5"/>
  <c r="V5" i="8"/>
  <c r="V6" i="8" s="1"/>
  <c r="V7" i="8" s="1"/>
  <c r="AB12" i="5"/>
  <c r="AB13" i="5" s="1"/>
  <c r="AB21" i="5" s="1"/>
  <c r="AA17" i="3"/>
  <c r="AE16" i="3"/>
  <c r="AB13" i="3"/>
  <c r="AB17" i="3" s="1"/>
  <c r="AD15" i="3"/>
  <c r="AC14" i="3"/>
  <c r="J40" i="7" l="1"/>
  <c r="AC32" i="3"/>
  <c r="K37" i="3"/>
  <c r="K38" i="3" s="1"/>
  <c r="K39" i="3" s="1"/>
  <c r="S5" i="6"/>
  <c r="S8" i="7" s="1"/>
  <c r="T18" i="3"/>
  <c r="K26" i="5"/>
  <c r="K28" i="5" s="1"/>
  <c r="E10" i="8"/>
  <c r="E13" i="8" s="1"/>
  <c r="E14" i="8" s="1"/>
  <c r="E15" i="8" s="1"/>
  <c r="E16" i="8" s="1"/>
  <c r="J17" i="6"/>
  <c r="R19" i="6"/>
  <c r="R10" i="7" s="1"/>
  <c r="R11" i="7" s="1"/>
  <c r="S29" i="3"/>
  <c r="S6" i="6" s="1"/>
  <c r="S9" i="7" s="1"/>
  <c r="AC12" i="5"/>
  <c r="AC13" i="5" s="1"/>
  <c r="AC21" i="5" s="1"/>
  <c r="AD7" i="5"/>
  <c r="AD11" i="5"/>
  <c r="AD12" i="3"/>
  <c r="W5" i="8"/>
  <c r="W6" i="8" s="1"/>
  <c r="W7" i="8" s="1"/>
  <c r="AE15" i="3"/>
  <c r="AD14" i="3"/>
  <c r="AF16" i="3"/>
  <c r="AC13" i="3"/>
  <c r="AC17" i="3" s="1"/>
  <c r="J31" i="6" l="1"/>
  <c r="AD32" i="3"/>
  <c r="K27" i="5"/>
  <c r="K4" i="7"/>
  <c r="U18" i="3"/>
  <c r="T5" i="6"/>
  <c r="T8" i="7" s="1"/>
  <c r="K29" i="5"/>
  <c r="K28" i="6" s="1"/>
  <c r="K29" i="6" s="1"/>
  <c r="K30" i="7"/>
  <c r="K31" i="7" s="1"/>
  <c r="K7" i="3"/>
  <c r="K8" i="3" s="1"/>
  <c r="K20" i="3" s="1"/>
  <c r="K40" i="3" s="1"/>
  <c r="S19" i="6"/>
  <c r="S10" i="7" s="1"/>
  <c r="S11" i="7" s="1"/>
  <c r="T29" i="3"/>
  <c r="T6" i="6" s="1"/>
  <c r="T9" i="7" s="1"/>
  <c r="AF15" i="3"/>
  <c r="AE14" i="3"/>
  <c r="AG16" i="3"/>
  <c r="E16" i="3" s="1"/>
  <c r="AD13" i="3"/>
  <c r="AD17" i="3" s="1"/>
  <c r="AD12" i="5"/>
  <c r="AD13" i="5" s="1"/>
  <c r="AD21" i="5" s="1"/>
  <c r="X5" i="8"/>
  <c r="X6" i="8" s="1"/>
  <c r="X7" i="8" s="1"/>
  <c r="AE7" i="5"/>
  <c r="AE12" i="3"/>
  <c r="AE11" i="5"/>
  <c r="K7" i="7" l="1"/>
  <c r="K12" i="7" s="1"/>
  <c r="AE32" i="3"/>
  <c r="D18" i="3"/>
  <c r="U5" i="6"/>
  <c r="V18" i="3"/>
  <c r="K42" i="3"/>
  <c r="K43" i="3" s="1"/>
  <c r="K45" i="3" s="1"/>
  <c r="L36" i="3" s="1"/>
  <c r="L24" i="5" s="1"/>
  <c r="L25" i="5" s="1"/>
  <c r="T19" i="6"/>
  <c r="T10" i="7" s="1"/>
  <c r="T11" i="7" s="1"/>
  <c r="D28" i="3"/>
  <c r="U29" i="3"/>
  <c r="AF7" i="5"/>
  <c r="AF11" i="5"/>
  <c r="AF12" i="3"/>
  <c r="Y5" i="8"/>
  <c r="Y6" i="8" s="1"/>
  <c r="Y7" i="8" s="1"/>
  <c r="AF14" i="3"/>
  <c r="AH16" i="3"/>
  <c r="AE13" i="3"/>
  <c r="AE17" i="3" s="1"/>
  <c r="AG15" i="3"/>
  <c r="E15" i="3" s="1"/>
  <c r="AE12" i="5"/>
  <c r="AE13" i="5" s="1"/>
  <c r="AE21" i="5" s="1"/>
  <c r="AF32" i="3" l="1"/>
  <c r="V5" i="6"/>
  <c r="V8" i="7" s="1"/>
  <c r="W18" i="3"/>
  <c r="D5" i="6"/>
  <c r="U8" i="7"/>
  <c r="K44" i="3"/>
  <c r="K20" i="6"/>
  <c r="V29" i="3"/>
  <c r="V6" i="6" s="1"/>
  <c r="U19" i="6"/>
  <c r="D19" i="6" s="1"/>
  <c r="U6" i="6"/>
  <c r="D6" i="6" s="1"/>
  <c r="D29" i="3"/>
  <c r="AG14" i="3"/>
  <c r="E14" i="3" s="1"/>
  <c r="AH15" i="3"/>
  <c r="AI16" i="3"/>
  <c r="AF13" i="3"/>
  <c r="AF17" i="3" s="1"/>
  <c r="AF12" i="5"/>
  <c r="AF13" i="5" s="1"/>
  <c r="AF21" i="5" s="1"/>
  <c r="AG7" i="5"/>
  <c r="E7" i="5" s="1"/>
  <c r="AG12" i="3"/>
  <c r="AG11" i="5"/>
  <c r="Z5" i="8"/>
  <c r="Z6" i="8" s="1"/>
  <c r="Z7" i="8" s="1"/>
  <c r="D8" i="7" l="1"/>
  <c r="AG32" i="3"/>
  <c r="W5" i="6"/>
  <c r="W8" i="7" s="1"/>
  <c r="X18" i="3"/>
  <c r="K26" i="7"/>
  <c r="K27" i="7" s="1"/>
  <c r="K32" i="7" s="1"/>
  <c r="K33" i="7" s="1"/>
  <c r="K22" i="6"/>
  <c r="K4" i="6"/>
  <c r="L4" i="3"/>
  <c r="E11" i="5"/>
  <c r="V19" i="6"/>
  <c r="V10" i="7" s="1"/>
  <c r="W29" i="3"/>
  <c r="W6" i="6" s="1"/>
  <c r="U10" i="7"/>
  <c r="D10" i="7" s="1"/>
  <c r="V9" i="7"/>
  <c r="U9" i="7"/>
  <c r="D9" i="7" s="1"/>
  <c r="AH12" i="3"/>
  <c r="AH11" i="5"/>
  <c r="AH7" i="5"/>
  <c r="AA5" i="8"/>
  <c r="AA6" i="8" s="1"/>
  <c r="AA7" i="8" s="1"/>
  <c r="H13" i="18"/>
  <c r="G13" i="18"/>
  <c r="AG12" i="5"/>
  <c r="AI15" i="3"/>
  <c r="AH14" i="3"/>
  <c r="AJ16" i="3"/>
  <c r="AG13" i="3"/>
  <c r="E12" i="3"/>
  <c r="V11" i="7" l="1"/>
  <c r="U11" i="7"/>
  <c r="D11" i="7" s="1"/>
  <c r="AH32" i="3"/>
  <c r="X5" i="6"/>
  <c r="X8" i="7" s="1"/>
  <c r="Y18" i="3"/>
  <c r="F12" i="8"/>
  <c r="K24" i="6"/>
  <c r="K7" i="6"/>
  <c r="K36" i="7"/>
  <c r="K37" i="7" s="1"/>
  <c r="K39" i="7" s="1"/>
  <c r="F11" i="8"/>
  <c r="L35" i="7"/>
  <c r="AG13" i="5"/>
  <c r="E12" i="5"/>
  <c r="Y22" i="22" s="1"/>
  <c r="X29" i="3"/>
  <c r="X6" i="6" s="1"/>
  <c r="X9" i="7" s="1"/>
  <c r="W19" i="6"/>
  <c r="W10" i="7" s="1"/>
  <c r="W9" i="7"/>
  <c r="AI11" i="5"/>
  <c r="AI7" i="5"/>
  <c r="AI12" i="3"/>
  <c r="E32" i="3"/>
  <c r="AG17" i="3"/>
  <c r="E17" i="3" s="1"/>
  <c r="E13" i="3"/>
  <c r="AH12" i="5"/>
  <c r="AJ15" i="3"/>
  <c r="AI14" i="3"/>
  <c r="AK16" i="3"/>
  <c r="AH13" i="3"/>
  <c r="W11" i="7" l="1"/>
  <c r="Y25" i="22"/>
  <c r="L37" i="3"/>
  <c r="L38" i="3" s="1"/>
  <c r="L39" i="3" s="1"/>
  <c r="AI32" i="3"/>
  <c r="Y5" i="6"/>
  <c r="Y8" i="7" s="1"/>
  <c r="Z18" i="3"/>
  <c r="L26" i="5"/>
  <c r="L4" i="7" s="1"/>
  <c r="K17" i="6"/>
  <c r="K31" i="6" s="1"/>
  <c r="F10" i="8"/>
  <c r="F13" i="8" s="1"/>
  <c r="F14" i="8" s="1"/>
  <c r="F15" i="8" s="1"/>
  <c r="F16" i="8" s="1"/>
  <c r="AG21" i="5"/>
  <c r="E13" i="5"/>
  <c r="AH13" i="5"/>
  <c r="X19" i="6"/>
  <c r="X10" i="7" s="1"/>
  <c r="X11" i="7" s="1"/>
  <c r="Y29" i="3"/>
  <c r="Y6" i="6" s="1"/>
  <c r="AJ11" i="5"/>
  <c r="AJ7" i="5"/>
  <c r="AJ12" i="3"/>
  <c r="AL16" i="3"/>
  <c r="AI13" i="3"/>
  <c r="AI17" i="3" s="1"/>
  <c r="AJ14" i="3"/>
  <c r="AK15" i="3"/>
  <c r="AH17" i="3"/>
  <c r="AI12" i="5"/>
  <c r="AI13" i="5" s="1"/>
  <c r="AI21" i="5" s="1"/>
  <c r="D27" i="8" l="1"/>
  <c r="D28" i="8" s="1"/>
  <c r="D29" i="18" s="1"/>
  <c r="L7" i="7"/>
  <c r="L12" i="7" s="1"/>
  <c r="AB20" i="22"/>
  <c r="AB22" i="22"/>
  <c r="AB25" i="22"/>
  <c r="AJ32" i="3"/>
  <c r="L28" i="5"/>
  <c r="L27" i="5"/>
  <c r="Z5" i="6"/>
  <c r="Z8" i="7" s="1"/>
  <c r="AA18" i="3"/>
  <c r="AK30" i="2"/>
  <c r="AB5" i="8"/>
  <c r="AB6" i="8" s="1"/>
  <c r="AB7" i="8" s="1"/>
  <c r="E21" i="5"/>
  <c r="AH21" i="5"/>
  <c r="Y19" i="6"/>
  <c r="Y10" i="7" s="1"/>
  <c r="Z29" i="3"/>
  <c r="Z6" i="6" s="1"/>
  <c r="Z9" i="7" s="1"/>
  <c r="Y9" i="7"/>
  <c r="AJ12" i="5"/>
  <c r="AJ13" i="5" s="1"/>
  <c r="AJ21" i="5" s="1"/>
  <c r="AD5" i="8"/>
  <c r="AD6" i="8" s="1"/>
  <c r="AD7" i="8" s="1"/>
  <c r="AK7" i="5"/>
  <c r="AK12" i="3"/>
  <c r="AK11" i="5"/>
  <c r="AL15" i="3"/>
  <c r="AJ13" i="3"/>
  <c r="AJ17" i="3" s="1"/>
  <c r="AK14" i="3"/>
  <c r="AM16" i="3"/>
  <c r="Y11" i="7" l="1"/>
  <c r="AD6" i="22"/>
  <c r="I13" i="22"/>
  <c r="AK32" i="3"/>
  <c r="L7" i="3"/>
  <c r="L8" i="3" s="1"/>
  <c r="L20" i="3" s="1"/>
  <c r="L40" i="3" s="1"/>
  <c r="L30" i="7"/>
  <c r="L31" i="7" s="1"/>
  <c r="L29" i="5"/>
  <c r="L28" i="6" s="1"/>
  <c r="L29" i="6" s="1"/>
  <c r="AA5" i="6"/>
  <c r="AA8" i="7" s="1"/>
  <c r="AB18" i="3"/>
  <c r="AC5" i="8"/>
  <c r="AC6" i="8" s="1"/>
  <c r="AC7" i="8" s="1"/>
  <c r="Z19" i="6"/>
  <c r="Z10" i="7" s="1"/>
  <c r="Z11" i="7" s="1"/>
  <c r="AA29" i="3"/>
  <c r="AA6" i="6" s="1"/>
  <c r="AA9" i="7" s="1"/>
  <c r="AE5" i="8"/>
  <c r="AE6" i="8" s="1"/>
  <c r="AE7" i="8" s="1"/>
  <c r="AM15" i="3"/>
  <c r="AL14" i="3"/>
  <c r="AN16" i="3"/>
  <c r="AK13" i="3"/>
  <c r="AK17" i="3" s="1"/>
  <c r="AK12" i="5"/>
  <c r="AL7" i="5"/>
  <c r="AL11" i="5"/>
  <c r="AL12" i="3"/>
  <c r="L42" i="3" l="1"/>
  <c r="AL32" i="3"/>
  <c r="AB5" i="6"/>
  <c r="AB8" i="7" s="1"/>
  <c r="AC18" i="3"/>
  <c r="AK13" i="5"/>
  <c r="AA19" i="6"/>
  <c r="AA10" i="7" s="1"/>
  <c r="AA11" i="7" s="1"/>
  <c r="AB29" i="3"/>
  <c r="AB6" i="6" s="1"/>
  <c r="AB9" i="7" s="1"/>
  <c r="AL13" i="3"/>
  <c r="AL17" i="3" s="1"/>
  <c r="AN15" i="3"/>
  <c r="AM14" i="3"/>
  <c r="AO16" i="3"/>
  <c r="AL12" i="5"/>
  <c r="AL13" i="5" s="1"/>
  <c r="AL21" i="5" s="1"/>
  <c r="AM12" i="3"/>
  <c r="AM11" i="5"/>
  <c r="AM7" i="5"/>
  <c r="L43" i="3" l="1"/>
  <c r="L45" i="3" s="1"/>
  <c r="AM32" i="3"/>
  <c r="AC5" i="6"/>
  <c r="AC8" i="7" s="1"/>
  <c r="AD18" i="3"/>
  <c r="AK21" i="5"/>
  <c r="AC29" i="3"/>
  <c r="AC6" i="6" s="1"/>
  <c r="AC9" i="7" s="1"/>
  <c r="AB19" i="6"/>
  <c r="AB10" i="7" s="1"/>
  <c r="AB11" i="7" s="1"/>
  <c r="AN7" i="5"/>
  <c r="AN11" i="5"/>
  <c r="AN12" i="3"/>
  <c r="AG5" i="8"/>
  <c r="AG6" i="8" s="1"/>
  <c r="AG7" i="8" s="1"/>
  <c r="AO15" i="3"/>
  <c r="AN14" i="3"/>
  <c r="AP16" i="3"/>
  <c r="AM13" i="3"/>
  <c r="AM17" i="3" s="1"/>
  <c r="AM12" i="5"/>
  <c r="AM13" i="5" s="1"/>
  <c r="AM21" i="5" s="1"/>
  <c r="L44" i="3" l="1"/>
  <c r="M36" i="3"/>
  <c r="L20" i="6"/>
  <c r="AN32" i="3"/>
  <c r="AD5" i="6"/>
  <c r="AD8" i="7" s="1"/>
  <c r="AE18" i="3"/>
  <c r="AF5" i="8"/>
  <c r="AF6" i="8" s="1"/>
  <c r="AF7" i="8" s="1"/>
  <c r="AC19" i="6"/>
  <c r="AC10" i="7" s="1"/>
  <c r="AC11" i="7" s="1"/>
  <c r="AD29" i="3"/>
  <c r="AD6" i="6" s="1"/>
  <c r="AH5" i="8"/>
  <c r="AH6" i="8" s="1"/>
  <c r="AH7" i="8" s="1"/>
  <c r="AN12" i="5"/>
  <c r="AN13" i="5" s="1"/>
  <c r="AN21" i="5" s="1"/>
  <c r="AO11" i="5"/>
  <c r="AO7" i="5"/>
  <c r="AO12" i="3"/>
  <c r="AP15" i="3"/>
  <c r="AN13" i="3"/>
  <c r="AN17" i="3" s="1"/>
  <c r="AO14" i="3"/>
  <c r="AQ16" i="3"/>
  <c r="M24" i="5" l="1"/>
  <c r="M25" i="5" s="1"/>
  <c r="L26" i="7"/>
  <c r="L27" i="7" s="1"/>
  <c r="L32" i="7" s="1"/>
  <c r="L33" i="7" s="1"/>
  <c r="L22" i="6"/>
  <c r="M4" i="3"/>
  <c r="L4" i="6"/>
  <c r="AO32" i="3"/>
  <c r="AF18" i="3"/>
  <c r="AE5" i="6"/>
  <c r="AE8" i="7" s="1"/>
  <c r="AD19" i="6"/>
  <c r="AD10" i="7" s="1"/>
  <c r="AE29" i="3"/>
  <c r="AE6" i="6" s="1"/>
  <c r="AD9" i="7"/>
  <c r="AO12" i="5"/>
  <c r="AO13" i="5" s="1"/>
  <c r="AO21" i="5" s="1"/>
  <c r="AP11" i="5"/>
  <c r="AP7" i="5"/>
  <c r="AP12" i="3"/>
  <c r="AQ15" i="3"/>
  <c r="AP14" i="3"/>
  <c r="AR16" i="3"/>
  <c r="AO13" i="3"/>
  <c r="AO17" i="3" s="1"/>
  <c r="AI5" i="8"/>
  <c r="AI6" i="8" s="1"/>
  <c r="AI7" i="8" s="1"/>
  <c r="AD11" i="7" l="1"/>
  <c r="M37" i="3"/>
  <c r="M38" i="3" s="1"/>
  <c r="M39" i="3" s="1"/>
  <c r="M26" i="5"/>
  <c r="M4" i="7" s="1"/>
  <c r="M35" i="7"/>
  <c r="L7" i="6"/>
  <c r="G11" i="8"/>
  <c r="L36" i="7"/>
  <c r="L37" i="7" s="1"/>
  <c r="L39" i="7" s="1"/>
  <c r="L24" i="6"/>
  <c r="G12" i="8"/>
  <c r="AP32" i="3"/>
  <c r="AF5" i="6"/>
  <c r="AF8" i="7" s="1"/>
  <c r="AG18" i="3"/>
  <c r="AE9" i="7"/>
  <c r="AF29" i="3"/>
  <c r="AF6" i="6" s="1"/>
  <c r="AE19" i="6"/>
  <c r="AE10" i="7" s="1"/>
  <c r="AR15" i="3"/>
  <c r="AP13" i="3"/>
  <c r="AP17" i="3" s="1"/>
  <c r="AQ14" i="3"/>
  <c r="AS16" i="3"/>
  <c r="F16" i="3" s="1"/>
  <c r="AP12" i="5"/>
  <c r="AP13" i="5" s="1"/>
  <c r="AP21" i="5" s="1"/>
  <c r="AJ5" i="8"/>
  <c r="AJ6" i="8" s="1"/>
  <c r="AJ7" i="8" s="1"/>
  <c r="AQ12" i="3"/>
  <c r="AQ11" i="5"/>
  <c r="AQ7" i="5"/>
  <c r="AE11" i="7" l="1"/>
  <c r="M7" i="7"/>
  <c r="M12" i="7" s="1"/>
  <c r="M28" i="5"/>
  <c r="M29" i="5" s="1"/>
  <c r="M28" i="6" s="1"/>
  <c r="M29" i="6" s="1"/>
  <c r="M27" i="5"/>
  <c r="G10" i="8"/>
  <c r="G13" i="8" s="1"/>
  <c r="G14" i="8" s="1"/>
  <c r="G15" i="8" s="1"/>
  <c r="G16" i="8" s="1"/>
  <c r="L17" i="6"/>
  <c r="L31" i="6" s="1"/>
  <c r="AQ32" i="3"/>
  <c r="AH18" i="3"/>
  <c r="AG5" i="6"/>
  <c r="E18" i="3"/>
  <c r="AF9" i="7"/>
  <c r="AG29" i="3"/>
  <c r="AG19" i="6" s="1"/>
  <c r="E19" i="6" s="1"/>
  <c r="E28" i="3"/>
  <c r="AF19" i="6"/>
  <c r="AF10" i="7" s="1"/>
  <c r="AK5" i="8"/>
  <c r="AK6" i="8" s="1"/>
  <c r="AK7" i="8" s="1"/>
  <c r="AQ12" i="5"/>
  <c r="AQ13" i="5" s="1"/>
  <c r="AQ21" i="5" s="1"/>
  <c r="AT16" i="3"/>
  <c r="AQ13" i="3"/>
  <c r="AQ17" i="3" s="1"/>
  <c r="AS15" i="3"/>
  <c r="F15" i="3" s="1"/>
  <c r="AR14" i="3"/>
  <c r="AR11" i="5"/>
  <c r="AR7" i="5"/>
  <c r="AR12" i="3"/>
  <c r="AF11" i="7" l="1"/>
  <c r="M7" i="3"/>
  <c r="M8" i="3" s="1"/>
  <c r="M20" i="3" s="1"/>
  <c r="M40" i="3" s="1"/>
  <c r="M42" i="3" s="1"/>
  <c r="M43" i="3" s="1"/>
  <c r="M45" i="3" s="1"/>
  <c r="N36" i="3" s="1"/>
  <c r="N24" i="5" s="1"/>
  <c r="N25" i="5" s="1"/>
  <c r="M30" i="7"/>
  <c r="M31" i="7" s="1"/>
  <c r="AR32" i="3"/>
  <c r="E5" i="6"/>
  <c r="AG8" i="7"/>
  <c r="AH5" i="6"/>
  <c r="AH8" i="7" s="1"/>
  <c r="AI18" i="3"/>
  <c r="AH29" i="3"/>
  <c r="AH6" i="6" s="1"/>
  <c r="AG10" i="7"/>
  <c r="E10" i="7" s="1"/>
  <c r="AG6" i="6"/>
  <c r="E6" i="6" s="1"/>
  <c r="E29" i="3"/>
  <c r="AT15" i="3"/>
  <c r="AS14" i="3"/>
  <c r="F14" i="3" s="1"/>
  <c r="AU16" i="3"/>
  <c r="AR13" i="3"/>
  <c r="AR17" i="3" s="1"/>
  <c r="AR12" i="5"/>
  <c r="AR13" i="5" s="1"/>
  <c r="AR21" i="5" s="1"/>
  <c r="AS7" i="5"/>
  <c r="F7" i="5" s="1"/>
  <c r="AS12" i="3"/>
  <c r="AS11" i="5"/>
  <c r="J13" i="18"/>
  <c r="AL5" i="8"/>
  <c r="AL6" i="8" s="1"/>
  <c r="AL7" i="8" s="1"/>
  <c r="E8" i="7" l="1"/>
  <c r="AS32" i="3"/>
  <c r="AJ18" i="3"/>
  <c r="AI5" i="6"/>
  <c r="AI8" i="7" s="1"/>
  <c r="M20" i="6"/>
  <c r="M26" i="7" s="1"/>
  <c r="M44" i="3"/>
  <c r="F11" i="5"/>
  <c r="AH19" i="6"/>
  <c r="AH10" i="7" s="1"/>
  <c r="AH9" i="7"/>
  <c r="AG9" i="7"/>
  <c r="E9" i="7" s="1"/>
  <c r="AI29" i="3"/>
  <c r="AI6" i="6" s="1"/>
  <c r="AM5" i="8"/>
  <c r="AM6" i="8" s="1"/>
  <c r="AM7" i="8" s="1"/>
  <c r="L13" i="18"/>
  <c r="K13" i="18"/>
  <c r="AS12" i="5"/>
  <c r="AU15" i="3"/>
  <c r="AT14" i="3"/>
  <c r="AV16" i="3"/>
  <c r="AS13" i="3"/>
  <c r="F12" i="3"/>
  <c r="AT11" i="5"/>
  <c r="AT7" i="5"/>
  <c r="AT12" i="3"/>
  <c r="AH11" i="7" l="1"/>
  <c r="AG11" i="7"/>
  <c r="E11" i="7" s="1"/>
  <c r="AT32" i="3"/>
  <c r="AK18" i="3"/>
  <c r="AJ5" i="6"/>
  <c r="AJ8" i="7" s="1"/>
  <c r="M22" i="6"/>
  <c r="M24" i="6" s="1"/>
  <c r="N4" i="3"/>
  <c r="M4" i="6"/>
  <c r="AS13" i="5"/>
  <c r="F12" i="5"/>
  <c r="AI19" i="6"/>
  <c r="AI10" i="7" s="1"/>
  <c r="AJ29" i="3"/>
  <c r="AJ6" i="6" s="1"/>
  <c r="AJ9" i="7" s="1"/>
  <c r="M27" i="7"/>
  <c r="AI9" i="7"/>
  <c r="F32" i="3"/>
  <c r="AU14" i="3"/>
  <c r="AW16" i="3"/>
  <c r="AT13" i="3"/>
  <c r="AV15" i="3"/>
  <c r="AS17" i="3"/>
  <c r="F17" i="3" s="1"/>
  <c r="F13" i="3"/>
  <c r="AU7" i="5"/>
  <c r="AU11" i="5"/>
  <c r="AU12" i="3"/>
  <c r="AT12" i="5"/>
  <c r="AI11" i="7" l="1"/>
  <c r="N37" i="3"/>
  <c r="N38" i="3" s="1"/>
  <c r="AU32" i="3"/>
  <c r="AK5" i="6"/>
  <c r="AK8" i="7" s="1"/>
  <c r="AL18" i="3"/>
  <c r="H12" i="8"/>
  <c r="M36" i="7"/>
  <c r="M37" i="7" s="1"/>
  <c r="H11" i="8"/>
  <c r="N35" i="7"/>
  <c r="M7" i="6"/>
  <c r="AS21" i="5"/>
  <c r="F13" i="5"/>
  <c r="AT13" i="5"/>
  <c r="AJ19" i="6"/>
  <c r="AJ10" i="7" s="1"/>
  <c r="AJ11" i="7" s="1"/>
  <c r="M32" i="7"/>
  <c r="N26" i="5"/>
  <c r="AK29" i="3"/>
  <c r="AK6" i="6" s="1"/>
  <c r="AK9" i="7" s="1"/>
  <c r="AV11" i="5"/>
  <c r="AV12" i="3"/>
  <c r="AV7" i="5"/>
  <c r="AT17" i="3"/>
  <c r="AV14" i="3"/>
  <c r="AX16" i="3"/>
  <c r="AU13" i="3"/>
  <c r="AU17" i="3" s="1"/>
  <c r="AW15" i="3"/>
  <c r="AU12" i="5"/>
  <c r="AU13" i="5" s="1"/>
  <c r="AU21" i="5" s="1"/>
  <c r="AV32" i="3" l="1"/>
  <c r="AM18" i="3"/>
  <c r="AL5" i="6"/>
  <c r="AL8" i="7" s="1"/>
  <c r="H10" i="8"/>
  <c r="H13" i="8" s="1"/>
  <c r="H14" i="8" s="1"/>
  <c r="H15" i="8" s="1"/>
  <c r="H16" i="8" s="1"/>
  <c r="M17" i="6"/>
  <c r="M31" i="6" s="1"/>
  <c r="AN5" i="8"/>
  <c r="AN6" i="8" s="1"/>
  <c r="AN7" i="8" s="1"/>
  <c r="F21" i="5"/>
  <c r="AT21" i="5"/>
  <c r="N28" i="5"/>
  <c r="AK19" i="6"/>
  <c r="AK10" i="7" s="1"/>
  <c r="AK11" i="7" s="1"/>
  <c r="M33" i="7"/>
  <c r="M39" i="7" s="1"/>
  <c r="N4" i="7"/>
  <c r="N7" i="7" s="1"/>
  <c r="N12" i="7" s="1"/>
  <c r="N27" i="5"/>
  <c r="AL29" i="3"/>
  <c r="AL6" i="6" s="1"/>
  <c r="N39" i="3"/>
  <c r="AP5" i="8"/>
  <c r="AP6" i="8" s="1"/>
  <c r="AP7" i="8" s="1"/>
  <c r="AY16" i="3"/>
  <c r="AV13" i="3"/>
  <c r="AW14" i="3"/>
  <c r="AX15" i="3"/>
  <c r="AV12" i="5"/>
  <c r="AV13" i="5" s="1"/>
  <c r="AV21" i="5" s="1"/>
  <c r="AW7" i="5"/>
  <c r="AW12" i="3"/>
  <c r="AW11" i="5"/>
  <c r="AW32" i="3" l="1"/>
  <c r="N29" i="5"/>
  <c r="N28" i="6" s="1"/>
  <c r="N29" i="6" s="1"/>
  <c r="AM5" i="6"/>
  <c r="AM8" i="7" s="1"/>
  <c r="AN18" i="3"/>
  <c r="AO5" i="8"/>
  <c r="AO6" i="8" s="1"/>
  <c r="AO7" i="8" s="1"/>
  <c r="AL19" i="6"/>
  <c r="AL10" i="7" s="1"/>
  <c r="AM29" i="3"/>
  <c r="AM6" i="6" s="1"/>
  <c r="AM9" i="7" s="1"/>
  <c r="AL9" i="7"/>
  <c r="N30" i="7"/>
  <c r="N7" i="3"/>
  <c r="AW12" i="5"/>
  <c r="AW13" i="5" s="1"/>
  <c r="AW21" i="5" s="1"/>
  <c r="AY15" i="3"/>
  <c r="AX14" i="3"/>
  <c r="AZ16" i="3"/>
  <c r="AW13" i="3"/>
  <c r="AW17" i="3" s="1"/>
  <c r="AV17" i="3"/>
  <c r="AQ5" i="8"/>
  <c r="AQ6" i="8" s="1"/>
  <c r="AQ7" i="8" s="1"/>
  <c r="AX12" i="3"/>
  <c r="AX11" i="5"/>
  <c r="AX7" i="5"/>
  <c r="AL11" i="7" l="1"/>
  <c r="AX32" i="3"/>
  <c r="AO18" i="3"/>
  <c r="AN5" i="6"/>
  <c r="AN8" i="7" s="1"/>
  <c r="AM19" i="6"/>
  <c r="AM10" i="7" s="1"/>
  <c r="AM11" i="7" s="1"/>
  <c r="AN29" i="3"/>
  <c r="AN6" i="6" s="1"/>
  <c r="N31" i="7"/>
  <c r="N8" i="3"/>
  <c r="AR5" i="8"/>
  <c r="AR6" i="8" s="1"/>
  <c r="AR7" i="8" s="1"/>
  <c r="AX12" i="5"/>
  <c r="AX13" i="5" s="1"/>
  <c r="AX21" i="5" s="1"/>
  <c r="AY11" i="5"/>
  <c r="AY7" i="5"/>
  <c r="AY12" i="3"/>
  <c r="AZ15" i="3"/>
  <c r="AY14" i="3"/>
  <c r="BA16" i="3"/>
  <c r="AX13" i="3"/>
  <c r="AY32" i="3" l="1"/>
  <c r="AP18" i="3"/>
  <c r="AO5" i="6"/>
  <c r="AO8" i="7" s="1"/>
  <c r="AN19" i="6"/>
  <c r="AN10" i="7" s="1"/>
  <c r="AN9" i="7"/>
  <c r="AO29" i="3"/>
  <c r="AO6" i="6" s="1"/>
  <c r="AO9" i="7" s="1"/>
  <c r="N20" i="3"/>
  <c r="N40" i="3" s="1"/>
  <c r="BB16" i="3"/>
  <c r="AY13" i="3"/>
  <c r="AY17" i="3" s="1"/>
  <c r="BA15" i="3"/>
  <c r="AZ14" i="3"/>
  <c r="AZ12" i="3"/>
  <c r="AZ11" i="5"/>
  <c r="AZ7" i="5"/>
  <c r="AX17" i="3"/>
  <c r="AY12" i="5"/>
  <c r="AY13" i="5" s="1"/>
  <c r="AY21" i="5" s="1"/>
  <c r="AS5" i="8"/>
  <c r="AS6" i="8" s="1"/>
  <c r="AS7" i="8" s="1"/>
  <c r="AN11" i="7" l="1"/>
  <c r="AZ32" i="3"/>
  <c r="AP5" i="6"/>
  <c r="AP8" i="7" s="1"/>
  <c r="AQ18" i="3"/>
  <c r="AO19" i="6"/>
  <c r="AO10" i="7" s="1"/>
  <c r="AO11" i="7" s="1"/>
  <c r="AP29" i="3"/>
  <c r="AP6" i="6" s="1"/>
  <c r="BA11" i="5"/>
  <c r="BA7" i="5"/>
  <c r="BA12" i="3"/>
  <c r="AT5" i="8"/>
  <c r="AT6" i="8" s="1"/>
  <c r="AT7" i="8" s="1"/>
  <c r="AZ12" i="5"/>
  <c r="AZ13" i="5" s="1"/>
  <c r="AZ21" i="5" s="1"/>
  <c r="AZ13" i="3"/>
  <c r="BA14" i="3"/>
  <c r="BC16" i="3"/>
  <c r="BB15" i="3"/>
  <c r="BA32" i="3" l="1"/>
  <c r="AR18" i="3"/>
  <c r="AQ5" i="6"/>
  <c r="AQ8" i="7" s="1"/>
  <c r="AQ29" i="3"/>
  <c r="AQ6" i="6" s="1"/>
  <c r="AP9" i="7"/>
  <c r="AP19" i="6"/>
  <c r="AP10" i="7" s="1"/>
  <c r="N42" i="3"/>
  <c r="BC15" i="3"/>
  <c r="BB14" i="3"/>
  <c r="BD16" i="3"/>
  <c r="BA13" i="3"/>
  <c r="BA17" i="3" s="1"/>
  <c r="BA12" i="5"/>
  <c r="BA13" i="5" s="1"/>
  <c r="BA21" i="5" s="1"/>
  <c r="AZ17" i="3"/>
  <c r="BB11" i="5"/>
  <c r="BB12" i="3"/>
  <c r="BB7" i="5"/>
  <c r="AU5" i="8"/>
  <c r="AU6" i="8" s="1"/>
  <c r="AU7" i="8" s="1"/>
  <c r="AP11" i="7" l="1"/>
  <c r="BB32" i="3"/>
  <c r="AR5" i="6"/>
  <c r="AR8" i="7" s="1"/>
  <c r="AS18" i="3"/>
  <c r="AQ19" i="6"/>
  <c r="AQ10" i="7" s="1"/>
  <c r="AR29" i="3"/>
  <c r="AR6" i="6" s="1"/>
  <c r="AR9" i="7" s="1"/>
  <c r="N43" i="3"/>
  <c r="AQ9" i="7"/>
  <c r="BC11" i="5"/>
  <c r="BC7" i="5"/>
  <c r="BC12" i="3"/>
  <c r="BB13" i="3"/>
  <c r="BB17" i="3" s="1"/>
  <c r="BD15" i="3"/>
  <c r="BC14" i="3"/>
  <c r="BE16" i="3"/>
  <c r="G16" i="3" s="1"/>
  <c r="BB12" i="5"/>
  <c r="BB13" i="5" s="1"/>
  <c r="BB21" i="5" s="1"/>
  <c r="AV5" i="8"/>
  <c r="AV6" i="8" s="1"/>
  <c r="AV7" i="8" s="1"/>
  <c r="AQ11" i="7" l="1"/>
  <c r="BC32" i="3"/>
  <c r="AS5" i="6"/>
  <c r="F18" i="3"/>
  <c r="AT18" i="3"/>
  <c r="N44" i="3"/>
  <c r="N4" i="6" s="1"/>
  <c r="AR19" i="6"/>
  <c r="AR10" i="7" s="1"/>
  <c r="AR11" i="7" s="1"/>
  <c r="N45" i="3"/>
  <c r="O36" i="3" s="1"/>
  <c r="O24" i="5" s="1"/>
  <c r="O25" i="5" s="1"/>
  <c r="AS29" i="3"/>
  <c r="AS19" i="6" s="1"/>
  <c r="F19" i="6" s="1"/>
  <c r="F28" i="3"/>
  <c r="BD7" i="5"/>
  <c r="BD11" i="5"/>
  <c r="BD12" i="3"/>
  <c r="BE15" i="3"/>
  <c r="G15" i="3" s="1"/>
  <c r="BD14" i="3"/>
  <c r="BF16" i="3"/>
  <c r="BC13" i="3"/>
  <c r="BC17" i="3" s="1"/>
  <c r="BC12" i="5"/>
  <c r="BC13" i="5" s="1"/>
  <c r="BC21" i="5" s="1"/>
  <c r="AW5" i="8"/>
  <c r="AW6" i="8" s="1"/>
  <c r="AW7" i="8" s="1"/>
  <c r="BD32" i="3" l="1"/>
  <c r="AU18" i="3"/>
  <c r="AT5" i="6"/>
  <c r="AT8" i="7" s="1"/>
  <c r="F5" i="6"/>
  <c r="AS8" i="7"/>
  <c r="O4" i="3"/>
  <c r="AS10" i="7"/>
  <c r="F10" i="7" s="1"/>
  <c r="AS6" i="6"/>
  <c r="F6" i="6" s="1"/>
  <c r="F29" i="3"/>
  <c r="N20" i="6"/>
  <c r="AT29" i="3"/>
  <c r="AT6" i="6" s="1"/>
  <c r="N36" i="7"/>
  <c r="N37" i="7" s="1"/>
  <c r="N7" i="6"/>
  <c r="O35" i="7"/>
  <c r="I11" i="8"/>
  <c r="BE11" i="5"/>
  <c r="BE7" i="5"/>
  <c r="G7" i="5" s="1"/>
  <c r="BE12" i="3"/>
  <c r="N13" i="18"/>
  <c r="BG16" i="3"/>
  <c r="BD13" i="3"/>
  <c r="BD17" i="3" s="1"/>
  <c r="BE14" i="3"/>
  <c r="G14" i="3" s="1"/>
  <c r="BF15" i="3"/>
  <c r="BD12" i="5"/>
  <c r="BD13" i="5" s="1"/>
  <c r="BD21" i="5" s="1"/>
  <c r="AX5" i="8"/>
  <c r="AX6" i="8" s="1"/>
  <c r="AX7" i="8" s="1"/>
  <c r="F8" i="7" l="1"/>
  <c r="BE32" i="3"/>
  <c r="AU5" i="6"/>
  <c r="AU8" i="7" s="1"/>
  <c r="AV18" i="3"/>
  <c r="G11" i="5"/>
  <c r="I10" i="8"/>
  <c r="N17" i="6"/>
  <c r="AU29" i="3"/>
  <c r="AU6" i="6" s="1"/>
  <c r="AU9" i="7" s="1"/>
  <c r="AT9" i="7"/>
  <c r="AS9" i="7"/>
  <c r="F9" i="7" s="1"/>
  <c r="N26" i="7"/>
  <c r="N22" i="6"/>
  <c r="AT19" i="6"/>
  <c r="AT10" i="7" s="1"/>
  <c r="AY5" i="8"/>
  <c r="AY6" i="8" s="1"/>
  <c r="AY7" i="8" s="1"/>
  <c r="BG15" i="3"/>
  <c r="BF14" i="3"/>
  <c r="BH16" i="3"/>
  <c r="BE13" i="3"/>
  <c r="G12" i="3"/>
  <c r="BE12" i="5"/>
  <c r="BF11" i="5"/>
  <c r="BF7" i="5"/>
  <c r="BF12" i="3"/>
  <c r="O13" i="18"/>
  <c r="P13" i="18"/>
  <c r="AT11" i="7" l="1"/>
  <c r="AS11" i="7"/>
  <c r="F11" i="7" s="1"/>
  <c r="BF32" i="3"/>
  <c r="AW18" i="3"/>
  <c r="AV5" i="6"/>
  <c r="AV8" i="7" s="1"/>
  <c r="BE13" i="5"/>
  <c r="G12" i="5"/>
  <c r="AU19" i="6"/>
  <c r="AU10" i="7" s="1"/>
  <c r="AU11" i="7" s="1"/>
  <c r="I12" i="8"/>
  <c r="I13" i="8" s="1"/>
  <c r="I14" i="8" s="1"/>
  <c r="I15" i="8" s="1"/>
  <c r="I16" i="8" s="1"/>
  <c r="N24" i="6"/>
  <c r="N31" i="6" s="1"/>
  <c r="N27" i="7"/>
  <c r="AV29" i="3"/>
  <c r="AV6" i="6" s="1"/>
  <c r="BE17" i="3"/>
  <c r="G17" i="3" s="1"/>
  <c r="G13" i="3"/>
  <c r="BF12" i="5"/>
  <c r="BG11" i="5"/>
  <c r="BG7" i="5"/>
  <c r="BG12" i="3"/>
  <c r="BF13" i="3"/>
  <c r="BI16" i="3"/>
  <c r="BH15" i="3"/>
  <c r="BG14" i="3"/>
  <c r="G32" i="3"/>
  <c r="O37" i="3" l="1"/>
  <c r="O38" i="3" s="1"/>
  <c r="BG32" i="3"/>
  <c r="AW5" i="6"/>
  <c r="AW8" i="7" s="1"/>
  <c r="AX18" i="3"/>
  <c r="BE21" i="5"/>
  <c r="G13" i="5"/>
  <c r="BF13" i="5"/>
  <c r="O26" i="5"/>
  <c r="AV19" i="6"/>
  <c r="AV10" i="7" s="1"/>
  <c r="AW29" i="3"/>
  <c r="AW6" i="6" s="1"/>
  <c r="AW9" i="7" s="1"/>
  <c r="AV9" i="7"/>
  <c r="N32" i="7"/>
  <c r="BG12" i="5"/>
  <c r="BG13" i="5" s="1"/>
  <c r="BG21" i="5" s="1"/>
  <c r="BH12" i="3"/>
  <c r="BH11" i="5"/>
  <c r="BH7" i="5"/>
  <c r="BF17" i="3"/>
  <c r="BG13" i="3"/>
  <c r="BG17" i="3" s="1"/>
  <c r="BI15" i="3"/>
  <c r="BH14" i="3"/>
  <c r="BJ16" i="3"/>
  <c r="AV11" i="7" l="1"/>
  <c r="BH32" i="3"/>
  <c r="AY18" i="3"/>
  <c r="AX5" i="6"/>
  <c r="AX8" i="7" s="1"/>
  <c r="AZ5" i="8"/>
  <c r="AZ6" i="8" s="1"/>
  <c r="AZ7" i="8" s="1"/>
  <c r="G21" i="5"/>
  <c r="BF21" i="5"/>
  <c r="O4" i="7"/>
  <c r="O28" i="5"/>
  <c r="O27" i="5"/>
  <c r="AW19" i="6"/>
  <c r="AW10" i="7" s="1"/>
  <c r="AW11" i="7" s="1"/>
  <c r="N33" i="7"/>
  <c r="N39" i="7" s="1"/>
  <c r="O39" i="3"/>
  <c r="AX29" i="3"/>
  <c r="AX6" i="6" s="1"/>
  <c r="AX9" i="7" s="1"/>
  <c r="BB5" i="8"/>
  <c r="BB6" i="8" s="1"/>
  <c r="BB7" i="8" s="1"/>
  <c r="BI11" i="5"/>
  <c r="BI7" i="5"/>
  <c r="BI12" i="3"/>
  <c r="BH12" i="5"/>
  <c r="BH13" i="5" s="1"/>
  <c r="BH21" i="5" s="1"/>
  <c r="BI14" i="3"/>
  <c r="BJ15" i="3"/>
  <c r="BH13" i="3"/>
  <c r="BH17" i="3" s="1"/>
  <c r="BK16" i="3"/>
  <c r="O7" i="7" l="1"/>
  <c r="O12" i="7" s="1"/>
  <c r="BI32" i="3"/>
  <c r="O29" i="5"/>
  <c r="O28" i="6" s="1"/>
  <c r="O29" i="6" s="1"/>
  <c r="AZ18" i="3"/>
  <c r="AY5" i="6"/>
  <c r="AY8" i="7" s="1"/>
  <c r="BA5" i="8"/>
  <c r="BA6" i="8" s="1"/>
  <c r="BA7" i="8" s="1"/>
  <c r="O7" i="3"/>
  <c r="O8" i="3" s="1"/>
  <c r="O30" i="7"/>
  <c r="O31" i="7" s="1"/>
  <c r="AX19" i="6"/>
  <c r="AX10" i="7" s="1"/>
  <c r="AX11" i="7" s="1"/>
  <c r="AY29" i="3"/>
  <c r="AY6" i="6" s="1"/>
  <c r="AY9" i="7" s="1"/>
  <c r="BC5" i="8"/>
  <c r="BC6" i="8" s="1"/>
  <c r="BC7" i="8" s="1"/>
  <c r="BK15" i="3"/>
  <c r="BJ14" i="3"/>
  <c r="BL16" i="3"/>
  <c r="BI13" i="3"/>
  <c r="BI17" i="3" s="1"/>
  <c r="BJ7" i="5"/>
  <c r="BJ12" i="3"/>
  <c r="BJ11" i="5"/>
  <c r="BI12" i="5"/>
  <c r="BI13" i="5" s="1"/>
  <c r="BI21" i="5" s="1"/>
  <c r="BJ32" i="3" l="1"/>
  <c r="BA18" i="3"/>
  <c r="AZ5" i="6"/>
  <c r="AZ8" i="7" s="1"/>
  <c r="AY19" i="6"/>
  <c r="AY10" i="7" s="1"/>
  <c r="AY11" i="7" s="1"/>
  <c r="O20" i="3"/>
  <c r="O40" i="3" s="1"/>
  <c r="AZ29" i="3"/>
  <c r="AZ6" i="6" s="1"/>
  <c r="BK11" i="5"/>
  <c r="BK7" i="5"/>
  <c r="BK12" i="3"/>
  <c r="BJ12" i="5"/>
  <c r="BJ13" i="5" s="1"/>
  <c r="BJ21" i="5" s="1"/>
  <c r="BD5" i="8"/>
  <c r="BD6" i="8" s="1"/>
  <c r="BD7" i="8" s="1"/>
  <c r="BJ13" i="3"/>
  <c r="BM16" i="3"/>
  <c r="BL15" i="3"/>
  <c r="BK14" i="3"/>
  <c r="BK32" i="3" l="1"/>
  <c r="BB18" i="3"/>
  <c r="BA5" i="6"/>
  <c r="BA8" i="7" s="1"/>
  <c r="AZ19" i="6"/>
  <c r="AZ10" i="7" s="1"/>
  <c r="BA29" i="3"/>
  <c r="BA6" i="6" s="1"/>
  <c r="BA9" i="7" s="1"/>
  <c r="AZ9" i="7"/>
  <c r="BE5" i="8"/>
  <c r="BE6" i="8" s="1"/>
  <c r="BE7" i="8" s="1"/>
  <c r="BK12" i="5"/>
  <c r="BK13" i="5" s="1"/>
  <c r="BK21" i="5" s="1"/>
  <c r="BJ17" i="3"/>
  <c r="BL11" i="5"/>
  <c r="BL7" i="5"/>
  <c r="BL12" i="3"/>
  <c r="BL14" i="3"/>
  <c r="BN16" i="3"/>
  <c r="BK13" i="3"/>
  <c r="BK17" i="3" s="1"/>
  <c r="BM15" i="3"/>
  <c r="AZ11" i="7" l="1"/>
  <c r="BL32" i="3"/>
  <c r="BB5" i="6"/>
  <c r="BB8" i="7" s="1"/>
  <c r="BC18" i="3"/>
  <c r="BA19" i="6"/>
  <c r="BA10" i="7" s="1"/>
  <c r="BA11" i="7" s="1"/>
  <c r="BB29" i="3"/>
  <c r="BB6" i="6" s="1"/>
  <c r="BB9" i="7" s="1"/>
  <c r="O42" i="3"/>
  <c r="BF5" i="8"/>
  <c r="BF6" i="8" s="1"/>
  <c r="BF7" i="8" s="1"/>
  <c r="BM11" i="5"/>
  <c r="BM7" i="5"/>
  <c r="BM12" i="3"/>
  <c r="BL12" i="5"/>
  <c r="BL13" i="5" s="1"/>
  <c r="BL21" i="5" s="1"/>
  <c r="BN15" i="3"/>
  <c r="BM14" i="3"/>
  <c r="BO16" i="3"/>
  <c r="BL13" i="3"/>
  <c r="BL17" i="3" s="1"/>
  <c r="BM32" i="3" l="1"/>
  <c r="BC5" i="6"/>
  <c r="BC8" i="7" s="1"/>
  <c r="BD18" i="3"/>
  <c r="BB19" i="6"/>
  <c r="BB10" i="7" s="1"/>
  <c r="BB11" i="7" s="1"/>
  <c r="O43" i="3"/>
  <c r="O44" i="3" s="1"/>
  <c r="BC29" i="3"/>
  <c r="BC6" i="6" s="1"/>
  <c r="BC9" i="7" s="1"/>
  <c r="BO15" i="3"/>
  <c r="BN14" i="3"/>
  <c r="BP16" i="3"/>
  <c r="BM13" i="3"/>
  <c r="BM17" i="3" s="1"/>
  <c r="BN11" i="5"/>
  <c r="BN12" i="3"/>
  <c r="BN7" i="5"/>
  <c r="BM12" i="5"/>
  <c r="BM13" i="5" s="1"/>
  <c r="BM21" i="5" s="1"/>
  <c r="BG5" i="8"/>
  <c r="BG6" i="8" s="1"/>
  <c r="BG7" i="8" s="1"/>
  <c r="BN32" i="3" l="1"/>
  <c r="BD5" i="6"/>
  <c r="BD8" i="7" s="1"/>
  <c r="BE18" i="3"/>
  <c r="BC19" i="6"/>
  <c r="BC10" i="7" s="1"/>
  <c r="BC11" i="7" s="1"/>
  <c r="BD29" i="3"/>
  <c r="BD6" i="6" s="1"/>
  <c r="BD9" i="7" s="1"/>
  <c r="O4" i="6"/>
  <c r="P4" i="3"/>
  <c r="O45" i="3"/>
  <c r="P36" i="3" s="1"/>
  <c r="P24" i="5" s="1"/>
  <c r="P25" i="5" s="1"/>
  <c r="BO12" i="3"/>
  <c r="BO11" i="5"/>
  <c r="BO7" i="5"/>
  <c r="BN12" i="5"/>
  <c r="BN13" i="5" s="1"/>
  <c r="BN21" i="5" s="1"/>
  <c r="BP15" i="3"/>
  <c r="BO14" i="3"/>
  <c r="BQ16" i="3"/>
  <c r="H16" i="3" s="1"/>
  <c r="BN13" i="3"/>
  <c r="BN17" i="3" s="1"/>
  <c r="BH5" i="8"/>
  <c r="BH6" i="8" s="1"/>
  <c r="BH7" i="8" s="1"/>
  <c r="BO32" i="3" l="1"/>
  <c r="BE5" i="6"/>
  <c r="BF18" i="3"/>
  <c r="G18" i="3"/>
  <c r="BD19" i="6"/>
  <c r="BD10" i="7" s="1"/>
  <c r="BD11" i="7" s="1"/>
  <c r="O36" i="7"/>
  <c r="O37" i="7" s="1"/>
  <c r="O7" i="6"/>
  <c r="P35" i="7"/>
  <c r="J11" i="8"/>
  <c r="G28" i="3"/>
  <c r="BE29" i="3"/>
  <c r="O20" i="6"/>
  <c r="BO13" i="3"/>
  <c r="BO17" i="3" s="1"/>
  <c r="BQ15" i="3"/>
  <c r="H15" i="3" s="1"/>
  <c r="BP14" i="3"/>
  <c r="BO12" i="5"/>
  <c r="BO13" i="5" s="1"/>
  <c r="BO21" i="5" s="1"/>
  <c r="BP7" i="5"/>
  <c r="BP11" i="5"/>
  <c r="BP12" i="3"/>
  <c r="BI5" i="8"/>
  <c r="BI6" i="8" s="1"/>
  <c r="BI7" i="8" s="1"/>
  <c r="BP32" i="3" l="1"/>
  <c r="BF5" i="6"/>
  <c r="BF8" i="7" s="1"/>
  <c r="BG18" i="3"/>
  <c r="G5" i="6"/>
  <c r="BE8" i="7"/>
  <c r="BE19" i="6"/>
  <c r="G19" i="6" s="1"/>
  <c r="G29" i="3"/>
  <c r="BE6" i="6"/>
  <c r="G6" i="6" s="1"/>
  <c r="BF29" i="3"/>
  <c r="BF6" i="6" s="1"/>
  <c r="O26" i="7"/>
  <c r="O22" i="6"/>
  <c r="J10" i="8"/>
  <c r="O17" i="6"/>
  <c r="BJ5" i="8"/>
  <c r="BJ6" i="8" s="1"/>
  <c r="BJ7" i="8" s="1"/>
  <c r="BP12" i="5"/>
  <c r="BP13" i="5" s="1"/>
  <c r="BP21" i="5" s="1"/>
  <c r="BQ12" i="3"/>
  <c r="BQ11" i="5"/>
  <c r="BQ7" i="5"/>
  <c r="H7" i="5" s="1"/>
  <c r="R13" i="18"/>
  <c r="BQ14" i="3"/>
  <c r="H14" i="3" s="1"/>
  <c r="BP13" i="3"/>
  <c r="BP17" i="3" s="1"/>
  <c r="G8" i="7" l="1"/>
  <c r="BQ32" i="3"/>
  <c r="BG5" i="6"/>
  <c r="BG8" i="7" s="1"/>
  <c r="BH18" i="3"/>
  <c r="H11" i="5"/>
  <c r="BF19" i="6"/>
  <c r="BF10" i="7" s="1"/>
  <c r="BG29" i="3"/>
  <c r="BG6" i="6" s="1"/>
  <c r="BG9" i="7" s="1"/>
  <c r="BF9" i="7"/>
  <c r="BE9" i="7"/>
  <c r="G9" i="7" s="1"/>
  <c r="J12" i="8"/>
  <c r="J13" i="8" s="1"/>
  <c r="J14" i="8" s="1"/>
  <c r="J15" i="8" s="1"/>
  <c r="J16" i="8" s="1"/>
  <c r="O24" i="6"/>
  <c r="O31" i="6" s="1"/>
  <c r="O27" i="7"/>
  <c r="BE10" i="7"/>
  <c r="G10" i="7" s="1"/>
  <c r="S13" i="18"/>
  <c r="T13" i="18"/>
  <c r="BQ12" i="5"/>
  <c r="BQ13" i="3"/>
  <c r="H12" i="3"/>
  <c r="BK5" i="8"/>
  <c r="BK6" i="8" s="1"/>
  <c r="BK7" i="8" s="1"/>
  <c r="BF11" i="7" l="1"/>
  <c r="BE11" i="7"/>
  <c r="G11" i="7" s="1"/>
  <c r="P37" i="3"/>
  <c r="P38" i="3" s="1"/>
  <c r="BH5" i="6"/>
  <c r="BH8" i="7" s="1"/>
  <c r="BI18" i="3"/>
  <c r="BQ13" i="5"/>
  <c r="H12" i="5"/>
  <c r="BG19" i="6"/>
  <c r="BG10" i="7" s="1"/>
  <c r="BG11" i="7" s="1"/>
  <c r="P26" i="5"/>
  <c r="BH29" i="3"/>
  <c r="BH6" i="6" s="1"/>
  <c r="BH9" i="7" s="1"/>
  <c r="O32" i="7"/>
  <c r="BQ17" i="3"/>
  <c r="H17" i="3" s="1"/>
  <c r="H13" i="3"/>
  <c r="H32" i="3"/>
  <c r="BJ18" i="3" l="1"/>
  <c r="BI5" i="6"/>
  <c r="BI8" i="7" s="1"/>
  <c r="BQ21" i="5"/>
  <c r="H13" i="5"/>
  <c r="P28" i="5"/>
  <c r="BH19" i="6"/>
  <c r="BH10" i="7" s="1"/>
  <c r="BH11" i="7" s="1"/>
  <c r="P39" i="3"/>
  <c r="P27" i="5"/>
  <c r="P4" i="7"/>
  <c r="P7" i="7" s="1"/>
  <c r="P12" i="7" s="1"/>
  <c r="BI29" i="3"/>
  <c r="BI6" i="6" s="1"/>
  <c r="O33" i="7"/>
  <c r="O39" i="7" s="1"/>
  <c r="BJ5" i="6" l="1"/>
  <c r="BJ8" i="7" s="1"/>
  <c r="BK18" i="3"/>
  <c r="BL5" i="8"/>
  <c r="BL6" i="8" s="1"/>
  <c r="BL7" i="8" s="1"/>
  <c r="H21" i="5"/>
  <c r="P7" i="3"/>
  <c r="P30" i="7"/>
  <c r="BI9" i="7"/>
  <c r="P29" i="5"/>
  <c r="P28" i="6" s="1"/>
  <c r="P29" i="6" s="1"/>
  <c r="BJ29" i="3"/>
  <c r="BJ6" i="6" s="1"/>
  <c r="BI19" i="6"/>
  <c r="BI10" i="7" s="1"/>
  <c r="BI11" i="7" l="1"/>
  <c r="BL18" i="3"/>
  <c r="BK5" i="6"/>
  <c r="BK8" i="7" s="1"/>
  <c r="BJ19" i="6"/>
  <c r="BJ10" i="7" s="1"/>
  <c r="BJ9" i="7"/>
  <c r="P31" i="7"/>
  <c r="BK29" i="3"/>
  <c r="BK6" i="6" s="1"/>
  <c r="P8" i="3"/>
  <c r="BJ11" i="7" l="1"/>
  <c r="BM18" i="3"/>
  <c r="BL5" i="6"/>
  <c r="BL8" i="7" s="1"/>
  <c r="BK19" i="6"/>
  <c r="BK10" i="7" s="1"/>
  <c r="P20" i="3"/>
  <c r="P40" i="3" s="1"/>
  <c r="BL29" i="3"/>
  <c r="BL6" i="6" s="1"/>
  <c r="BL9" i="7" s="1"/>
  <c r="BK9" i="7"/>
  <c r="BK11" i="7" l="1"/>
  <c r="BN18" i="3"/>
  <c r="BM5" i="6"/>
  <c r="BM8" i="7" s="1"/>
  <c r="BL19" i="6"/>
  <c r="BL10" i="7" s="1"/>
  <c r="BL11" i="7" s="1"/>
  <c r="BM29" i="3"/>
  <c r="BM6" i="6" s="1"/>
  <c r="BO18" i="3" l="1"/>
  <c r="BN5" i="6"/>
  <c r="BN8" i="7" s="1"/>
  <c r="BM19" i="6"/>
  <c r="BM10" i="7" s="1"/>
  <c r="BM9" i="7"/>
  <c r="BN29" i="3"/>
  <c r="BN6" i="6" s="1"/>
  <c r="BN9" i="7" s="1"/>
  <c r="P42" i="3"/>
  <c r="BM11" i="7" l="1"/>
  <c r="BO5" i="6"/>
  <c r="BO8" i="7" s="1"/>
  <c r="BP18" i="3"/>
  <c r="BN19" i="6"/>
  <c r="BN10" i="7" s="1"/>
  <c r="BN11" i="7" s="1"/>
  <c r="BO29" i="3"/>
  <c r="BO6" i="6" s="1"/>
  <c r="P43" i="3"/>
  <c r="BP5" i="6" l="1"/>
  <c r="BP8" i="7" s="1"/>
  <c r="BQ18" i="3"/>
  <c r="BO19" i="6"/>
  <c r="BO10" i="7" s="1"/>
  <c r="BP29" i="3"/>
  <c r="BP6" i="6" s="1"/>
  <c r="BP9" i="7" s="1"/>
  <c r="P45" i="3"/>
  <c r="Q36" i="3" s="1"/>
  <c r="Q24" i="5" s="1"/>
  <c r="Q25" i="5" s="1"/>
  <c r="P44" i="3"/>
  <c r="BO9" i="7"/>
  <c r="BO11" i="7" l="1"/>
  <c r="H18" i="3"/>
  <c r="BQ5" i="6"/>
  <c r="BP19" i="6"/>
  <c r="BP10" i="7" s="1"/>
  <c r="BP11" i="7" s="1"/>
  <c r="P20" i="6"/>
  <c r="H28" i="3"/>
  <c r="BQ29" i="3"/>
  <c r="P4" i="6"/>
  <c r="Q4" i="3"/>
  <c r="H5" i="6" l="1"/>
  <c r="BQ8" i="7"/>
  <c r="K11" i="8"/>
  <c r="P7" i="6"/>
  <c r="P36" i="7"/>
  <c r="P37" i="7" s="1"/>
  <c r="Q35" i="7"/>
  <c r="BQ19" i="6"/>
  <c r="H19" i="6" s="1"/>
  <c r="BQ6" i="6"/>
  <c r="H6" i="6" s="1"/>
  <c r="H29" i="3"/>
  <c r="P26" i="7"/>
  <c r="P22" i="6"/>
  <c r="H8" i="7" l="1"/>
  <c r="BQ10" i="7"/>
  <c r="H10" i="7" s="1"/>
  <c r="BQ9" i="7"/>
  <c r="H9" i="7" s="1"/>
  <c r="P17" i="6"/>
  <c r="K10" i="8"/>
  <c r="K12" i="8"/>
  <c r="P24" i="6"/>
  <c r="P27" i="7"/>
  <c r="BQ11" i="7" l="1"/>
  <c r="H11" i="7" s="1"/>
  <c r="P31" i="6"/>
  <c r="Q37" i="3"/>
  <c r="Q38" i="3" s="1"/>
  <c r="K13" i="8"/>
  <c r="K14" i="8" s="1"/>
  <c r="K15" i="8" s="1"/>
  <c r="K16" i="8" s="1"/>
  <c r="Q26" i="5"/>
  <c r="P32" i="7"/>
  <c r="Q4" i="7" l="1"/>
  <c r="Q28" i="5"/>
  <c r="Q27" i="5"/>
  <c r="Q39" i="3"/>
  <c r="P33" i="7"/>
  <c r="P39" i="7" s="1"/>
  <c r="Q7" i="7" l="1"/>
  <c r="Q12" i="7" s="1"/>
  <c r="Q7" i="3"/>
  <c r="Q8" i="3" s="1"/>
  <c r="Q29" i="5"/>
  <c r="Q28" i="6" s="1"/>
  <c r="Q29" i="6" s="1"/>
  <c r="Q30" i="7"/>
  <c r="Q31" i="7" s="1"/>
  <c r="Q20" i="3" l="1"/>
  <c r="Q40" i="3" s="1"/>
  <c r="Q42" i="3" l="1"/>
  <c r="Q43" i="3" l="1"/>
  <c r="Q44" i="3" s="1"/>
  <c r="Q4" i="6" l="1"/>
  <c r="R4" i="3"/>
  <c r="Q45" i="3"/>
  <c r="R36" i="3" s="1"/>
  <c r="R24" i="5" s="1"/>
  <c r="R25" i="5" s="1"/>
  <c r="Q20" i="6" l="1"/>
  <c r="R35" i="7"/>
  <c r="Q7" i="6"/>
  <c r="L11" i="8"/>
  <c r="Q36" i="7"/>
  <c r="Q37" i="7" s="1"/>
  <c r="L10" i="8" l="1"/>
  <c r="Q17" i="6"/>
  <c r="Q26" i="7"/>
  <c r="Q22" i="6"/>
  <c r="R37" i="3" l="1"/>
  <c r="R38" i="3" s="1"/>
  <c r="R39" i="3" s="1"/>
  <c r="R26" i="5"/>
  <c r="L12" i="8"/>
  <c r="L13" i="8" s="1"/>
  <c r="L14" i="8" s="1"/>
  <c r="L15" i="8" s="1"/>
  <c r="L16" i="8" s="1"/>
  <c r="Q24" i="6"/>
  <c r="Q31" i="6" s="1"/>
  <c r="Q27" i="7"/>
  <c r="R28" i="5" l="1"/>
  <c r="Q32" i="7"/>
  <c r="R4" i="7"/>
  <c r="R27" i="5"/>
  <c r="R7" i="7" l="1"/>
  <c r="R12" i="7" s="1"/>
  <c r="R29" i="5"/>
  <c r="R28" i="6" s="1"/>
  <c r="R29" i="6" s="1"/>
  <c r="R30" i="7"/>
  <c r="R31" i="7" s="1"/>
  <c r="R7" i="3"/>
  <c r="R8" i="3" s="1"/>
  <c r="R20" i="3" s="1"/>
  <c r="R40" i="3" s="1"/>
  <c r="Q33" i="7"/>
  <c r="Q39" i="7" s="1"/>
  <c r="R42" i="3" l="1"/>
  <c r="R43" i="3" s="1"/>
  <c r="R45" i="3" s="1"/>
  <c r="S36" i="3" s="1"/>
  <c r="S24" i="5" s="1"/>
  <c r="S25" i="5" s="1"/>
  <c r="R44" i="3" l="1"/>
  <c r="R20" i="6"/>
  <c r="R26" i="7" l="1"/>
  <c r="R27" i="7" s="1"/>
  <c r="R32" i="7" s="1"/>
  <c r="R33" i="7" s="1"/>
  <c r="R22" i="6"/>
  <c r="R4" i="6"/>
  <c r="S4" i="3"/>
  <c r="S37" i="3" l="1"/>
  <c r="S38" i="3" s="1"/>
  <c r="S39" i="3" s="1"/>
  <c r="S26" i="5"/>
  <c r="R36" i="7"/>
  <c r="R37" i="7" s="1"/>
  <c r="R39" i="7" s="1"/>
  <c r="R7" i="6"/>
  <c r="M11" i="8"/>
  <c r="S35" i="7"/>
  <c r="R24" i="6"/>
  <c r="M12" i="8"/>
  <c r="S27" i="5" l="1"/>
  <c r="S28" i="5"/>
  <c r="S4" i="7"/>
  <c r="R17" i="6"/>
  <c r="R31" i="6" s="1"/>
  <c r="M10" i="8"/>
  <c r="M13" i="8" s="1"/>
  <c r="M14" i="8" s="1"/>
  <c r="M15" i="8" s="1"/>
  <c r="M16" i="8" s="1"/>
  <c r="S7" i="7" l="1"/>
  <c r="S12" i="7" s="1"/>
  <c r="S29" i="5"/>
  <c r="S28" i="6" s="1"/>
  <c r="S29" i="6" s="1"/>
  <c r="S7" i="3"/>
  <c r="S8" i="3" s="1"/>
  <c r="S20" i="3" s="1"/>
  <c r="S40" i="3" s="1"/>
  <c r="S30" i="7"/>
  <c r="S31" i="7" s="1"/>
  <c r="S42" i="3" l="1"/>
  <c r="S43" i="3" l="1"/>
  <c r="S45" i="3" s="1"/>
  <c r="T36" i="3" s="1"/>
  <c r="T24" i="5" s="1"/>
  <c r="T25" i="5" s="1"/>
  <c r="S44" i="3" l="1"/>
  <c r="T37" i="3"/>
  <c r="S20" i="6"/>
  <c r="T38" i="3" l="1"/>
  <c r="T39" i="3" s="1"/>
  <c r="S22" i="6"/>
  <c r="S26" i="7"/>
  <c r="S27" i="7" s="1"/>
  <c r="S32" i="7" s="1"/>
  <c r="S33" i="7" s="1"/>
  <c r="T26" i="5"/>
  <c r="T4" i="7" s="1"/>
  <c r="S4" i="6"/>
  <c r="T4" i="3"/>
  <c r="T7" i="7" l="1"/>
  <c r="T12" i="7" s="1"/>
  <c r="T28" i="5"/>
  <c r="T27" i="5"/>
  <c r="S7" i="6"/>
  <c r="N11" i="8"/>
  <c r="S36" i="7"/>
  <c r="S37" i="7" s="1"/>
  <c r="S39" i="7" s="1"/>
  <c r="T35" i="7"/>
  <c r="S24" i="6"/>
  <c r="N12" i="8"/>
  <c r="T30" i="7" l="1"/>
  <c r="T31" i="7" s="1"/>
  <c r="T7" i="3"/>
  <c r="T8" i="3" s="1"/>
  <c r="T20" i="3" s="1"/>
  <c r="T40" i="3" s="1"/>
  <c r="T42" i="3" s="1"/>
  <c r="T29" i="5"/>
  <c r="T28" i="6" s="1"/>
  <c r="T29" i="6" s="1"/>
  <c r="S17" i="6"/>
  <c r="S31" i="6" s="1"/>
  <c r="N10" i="8"/>
  <c r="N13" i="8" s="1"/>
  <c r="N14" i="8" s="1"/>
  <c r="N15" i="8" s="1"/>
  <c r="N16" i="8" s="1"/>
  <c r="T43" i="3" l="1"/>
  <c r="T45" i="3" s="1"/>
  <c r="U36" i="3" s="1"/>
  <c r="U24" i="5" s="1"/>
  <c r="U25" i="5" s="1"/>
  <c r="T20" i="6" l="1"/>
  <c r="T26" i="7" s="1"/>
  <c r="T27" i="7" s="1"/>
  <c r="T32" i="7" s="1"/>
  <c r="T33" i="7" s="1"/>
  <c r="T44" i="3"/>
  <c r="D24" i="5"/>
  <c r="D36" i="3"/>
  <c r="T22" i="6" l="1"/>
  <c r="T24" i="6" s="1"/>
  <c r="U4" i="3"/>
  <c r="T4" i="6"/>
  <c r="AG19" i="2"/>
  <c r="D17" i="18"/>
  <c r="U37" i="3" l="1"/>
  <c r="D37" i="3" s="1"/>
  <c r="O12" i="8"/>
  <c r="T36" i="7"/>
  <c r="T37" i="7" s="1"/>
  <c r="T39" i="7" s="1"/>
  <c r="T7" i="6"/>
  <c r="O11" i="8"/>
  <c r="U35" i="7"/>
  <c r="D25" i="5"/>
  <c r="U26" i="5"/>
  <c r="D26" i="5" s="1"/>
  <c r="O10" i="8" l="1"/>
  <c r="O13" i="8" s="1"/>
  <c r="O14" i="8" s="1"/>
  <c r="O15" i="8" s="1"/>
  <c r="O16" i="8" s="1"/>
  <c r="T17" i="6"/>
  <c r="T31" i="6" s="1"/>
  <c r="U38" i="3"/>
  <c r="U39" i="3" s="1"/>
  <c r="U28" i="5"/>
  <c r="D18" i="18"/>
  <c r="U4" i="7"/>
  <c r="U27" i="5"/>
  <c r="D4" i="7" l="1"/>
  <c r="U7" i="7"/>
  <c r="U30" i="7"/>
  <c r="U31" i="7" s="1"/>
  <c r="D31" i="7" s="1"/>
  <c r="D38" i="3"/>
  <c r="U29" i="5"/>
  <c r="U28" i="6" s="1"/>
  <c r="D28" i="6" s="1"/>
  <c r="D28" i="5"/>
  <c r="U7" i="3"/>
  <c r="U8" i="3" s="1"/>
  <c r="D39" i="3"/>
  <c r="D9" i="18"/>
  <c r="AG11" i="2" l="1"/>
  <c r="D7" i="7"/>
  <c r="U12" i="7"/>
  <c r="D12" i="7" s="1"/>
  <c r="AG26" i="2" s="1"/>
  <c r="D30" i="7"/>
  <c r="D29" i="5"/>
  <c r="D7" i="3"/>
  <c r="U20" i="3"/>
  <c r="U40" i="3" s="1"/>
  <c r="D8" i="3"/>
  <c r="U29" i="6"/>
  <c r="D29" i="6" s="1"/>
  <c r="D24" i="18" l="1"/>
  <c r="D22" i="18"/>
  <c r="AG24" i="2"/>
  <c r="D8" i="18"/>
  <c r="D20" i="3"/>
  <c r="AG10" i="2" l="1"/>
  <c r="D40" i="3"/>
  <c r="U42" i="3"/>
  <c r="U43" i="3" s="1"/>
  <c r="D43" i="3" s="1"/>
  <c r="D42" i="3" l="1"/>
  <c r="U45" i="3"/>
  <c r="V36" i="3" s="1"/>
  <c r="V24" i="5" s="1"/>
  <c r="V25" i="5" l="1"/>
  <c r="U44" i="3"/>
  <c r="AG12" i="2"/>
  <c r="D10" i="18"/>
  <c r="U20" i="6" l="1"/>
  <c r="D20" i="6" s="1"/>
  <c r="D45" i="3"/>
  <c r="D11" i="18"/>
  <c r="D44" i="3"/>
  <c r="V4" i="3"/>
  <c r="U4" i="6"/>
  <c r="AG13" i="2" l="1"/>
  <c r="E4" i="3"/>
  <c r="U36" i="7"/>
  <c r="U37" i="7" s="1"/>
  <c r="U7" i="6"/>
  <c r="D7" i="6" s="1"/>
  <c r="V35" i="7"/>
  <c r="D4" i="6"/>
  <c r="P11" i="8"/>
  <c r="U26" i="7"/>
  <c r="U22" i="6"/>
  <c r="D22" i="6" s="1"/>
  <c r="V37" i="3" l="1"/>
  <c r="V38" i="3" s="1"/>
  <c r="V39" i="3" s="1"/>
  <c r="V26" i="5"/>
  <c r="U17" i="6"/>
  <c r="P10" i="8"/>
  <c r="U27" i="7"/>
  <c r="D26" i="7"/>
  <c r="E35" i="7"/>
  <c r="D36" i="7"/>
  <c r="D37" i="7" s="1"/>
  <c r="P12" i="8"/>
  <c r="U24" i="6"/>
  <c r="D24" i="6" s="1"/>
  <c r="U31" i="6" l="1"/>
  <c r="D17" i="6"/>
  <c r="D31" i="6" s="1"/>
  <c r="V27" i="5"/>
  <c r="V28" i="5"/>
  <c r="V4" i="7"/>
  <c r="P13" i="8"/>
  <c r="P14" i="8" s="1"/>
  <c r="P15" i="8" s="1"/>
  <c r="P16" i="8" s="1"/>
  <c r="U32" i="7"/>
  <c r="D27" i="7"/>
  <c r="AG23" i="2"/>
  <c r="D21" i="18"/>
  <c r="D20" i="18"/>
  <c r="V7" i="7" l="1"/>
  <c r="V12" i="7" s="1"/>
  <c r="V29" i="5"/>
  <c r="V28" i="6" s="1"/>
  <c r="V29" i="6" s="1"/>
  <c r="V7" i="3"/>
  <c r="V8" i="3" s="1"/>
  <c r="V20" i="3" s="1"/>
  <c r="V30" i="7"/>
  <c r="V31" i="7" s="1"/>
  <c r="AG22" i="2"/>
  <c r="U33" i="7"/>
  <c r="U39" i="7" s="1"/>
  <c r="D32" i="7"/>
  <c r="AG28" i="2" s="1"/>
  <c r="D26" i="18"/>
  <c r="V40" i="3" l="1"/>
  <c r="V42" i="3" s="1"/>
  <c r="D33" i="7"/>
  <c r="D40" i="7" l="1"/>
  <c r="D39" i="7"/>
  <c r="V43" i="3"/>
  <c r="V45" i="3" l="1"/>
  <c r="W36" i="3" s="1"/>
  <c r="W24" i="5" s="1"/>
  <c r="V44" i="3"/>
  <c r="V20" i="6" l="1"/>
  <c r="V22" i="6" s="1"/>
  <c r="Q12" i="8" s="1"/>
  <c r="W25" i="5"/>
  <c r="W37" i="3" s="1"/>
  <c r="W38" i="3" s="1"/>
  <c r="V4" i="6"/>
  <c r="W4" i="3"/>
  <c r="W26" i="5" l="1"/>
  <c r="W28" i="5" s="1"/>
  <c r="V24" i="6"/>
  <c r="V26" i="7"/>
  <c r="V27" i="7" s="1"/>
  <c r="V32" i="7" s="1"/>
  <c r="W35" i="7"/>
  <c r="V36" i="7"/>
  <c r="V37" i="7" s="1"/>
  <c r="V7" i="6"/>
  <c r="Q11" i="8"/>
  <c r="W39" i="3"/>
  <c r="V33" i="7" l="1"/>
  <c r="V39" i="7" s="1"/>
  <c r="W27" i="5"/>
  <c r="W4" i="7"/>
  <c r="W7" i="7" s="1"/>
  <c r="W12" i="7" s="1"/>
  <c r="W7" i="3"/>
  <c r="W8" i="3" s="1"/>
  <c r="W20" i="3" s="1"/>
  <c r="Q10" i="8"/>
  <c r="Q13" i="8" s="1"/>
  <c r="Q14" i="8" s="1"/>
  <c r="Q15" i="8" s="1"/>
  <c r="Q16" i="8" s="1"/>
  <c r="V17" i="6"/>
  <c r="W30" i="7"/>
  <c r="W31" i="7" s="1"/>
  <c r="W29" i="5"/>
  <c r="W40" i="3" l="1"/>
  <c r="V31" i="6"/>
  <c r="I8" i="22"/>
  <c r="W28" i="6"/>
  <c r="W29" i="6" s="1"/>
  <c r="W42" i="3" l="1"/>
  <c r="W43" i="3" s="1"/>
  <c r="W44" i="3" l="1"/>
  <c r="W45" i="3"/>
  <c r="X36" i="3" s="1"/>
  <c r="X24" i="5" s="1"/>
  <c r="X25" i="5" l="1"/>
  <c r="W20" i="6"/>
  <c r="W4" i="6"/>
  <c r="X4" i="3"/>
  <c r="X35" i="7" l="1"/>
  <c r="R11" i="8"/>
  <c r="W36" i="7"/>
  <c r="W37" i="7" s="1"/>
  <c r="W7" i="6"/>
  <c r="W26" i="7"/>
  <c r="W27" i="7" s="1"/>
  <c r="W32" i="7" s="1"/>
  <c r="W22" i="6"/>
  <c r="W33" i="7" l="1"/>
  <c r="W39" i="7" s="1"/>
  <c r="R12" i="8"/>
  <c r="W24" i="6"/>
  <c r="W17" i="6"/>
  <c r="R10" i="8"/>
  <c r="W31" i="6" l="1"/>
  <c r="X37" i="3"/>
  <c r="X38" i="3" s="1"/>
  <c r="R13" i="8"/>
  <c r="R14" i="8" s="1"/>
  <c r="R15" i="8" s="1"/>
  <c r="R16" i="8" s="1"/>
  <c r="X26" i="5"/>
  <c r="X28" i="5" l="1"/>
  <c r="X39" i="3"/>
  <c r="X4" i="7"/>
  <c r="X27" i="5"/>
  <c r="X7" i="7" l="1"/>
  <c r="X12" i="7" s="1"/>
  <c r="X29" i="5"/>
  <c r="X28" i="6" s="1"/>
  <c r="X29" i="6" s="1"/>
  <c r="X30" i="7"/>
  <c r="X31" i="7" s="1"/>
  <c r="X7" i="3"/>
  <c r="X8" i="3" s="1"/>
  <c r="D27" i="5" l="1"/>
  <c r="AG20" i="2"/>
  <c r="X20" i="3"/>
  <c r="X40" i="3" l="1"/>
  <c r="X42" i="3" s="1"/>
  <c r="X43" i="3" s="1"/>
  <c r="X44" i="3" l="1"/>
  <c r="X45" i="3"/>
  <c r="Y36" i="3" s="1"/>
  <c r="Y24" i="5" s="1"/>
  <c r="Y25" i="5" l="1"/>
  <c r="X20" i="6"/>
  <c r="Y4" i="3"/>
  <c r="X4" i="6"/>
  <c r="Y35" i="7" l="1"/>
  <c r="S11" i="8"/>
  <c r="X36" i="7"/>
  <c r="X37" i="7" s="1"/>
  <c r="X7" i="6"/>
  <c r="X26" i="7"/>
  <c r="X22" i="6"/>
  <c r="S12" i="8" l="1"/>
  <c r="X24" i="6"/>
  <c r="X27" i="7"/>
  <c r="S10" i="8"/>
  <c r="X17" i="6"/>
  <c r="X31" i="6" l="1"/>
  <c r="Y37" i="3"/>
  <c r="Y38" i="3" s="1"/>
  <c r="Y26" i="5"/>
  <c r="X32" i="7"/>
  <c r="S13" i="8"/>
  <c r="S14" i="8" s="1"/>
  <c r="S15" i="8" s="1"/>
  <c r="S16" i="8" s="1"/>
  <c r="Y28" i="5" l="1"/>
  <c r="Y27" i="5"/>
  <c r="Y4" i="7"/>
  <c r="Y39" i="3"/>
  <c r="X33" i="7"/>
  <c r="X39" i="7" s="1"/>
  <c r="Y7" i="7" l="1"/>
  <c r="Y12" i="7" s="1"/>
  <c r="Y29" i="5"/>
  <c r="Y28" i="6" s="1"/>
  <c r="Y29" i="6" s="1"/>
  <c r="Y30" i="7"/>
  <c r="Y31" i="7" s="1"/>
  <c r="Y7" i="3"/>
  <c r="Y8" i="3" s="1"/>
  <c r="Y20" i="3" s="1"/>
  <c r="Y40" i="3" l="1"/>
  <c r="Y42" i="3" s="1"/>
  <c r="Y43" i="3" s="1"/>
  <c r="Y44" i="3" l="1"/>
  <c r="Y45" i="3"/>
  <c r="Z36" i="3" s="1"/>
  <c r="Z24" i="5" s="1"/>
  <c r="Z25" i="5" l="1"/>
  <c r="Y20" i="6"/>
  <c r="Z4" i="3"/>
  <c r="Y4" i="6"/>
  <c r="Y36" i="7" l="1"/>
  <c r="Y37" i="7" s="1"/>
  <c r="Y7" i="6"/>
  <c r="T11" i="8"/>
  <c r="Z35" i="7"/>
  <c r="Y22" i="6"/>
  <c r="Y26" i="7"/>
  <c r="T12" i="8" l="1"/>
  <c r="Y24" i="6"/>
  <c r="T10" i="8"/>
  <c r="Y17" i="6"/>
  <c r="Y27" i="7"/>
  <c r="Y31" i="6" l="1"/>
  <c r="Z37" i="3"/>
  <c r="Z38" i="3" s="1"/>
  <c r="Z26" i="5"/>
  <c r="Y32" i="7"/>
  <c r="T13" i="8"/>
  <c r="T14" i="8" s="1"/>
  <c r="T15" i="8" s="1"/>
  <c r="T16" i="8" s="1"/>
  <c r="Z4" i="7" l="1"/>
  <c r="Z28" i="5"/>
  <c r="Z27" i="5"/>
  <c r="Z39" i="3"/>
  <c r="Y33" i="7"/>
  <c r="Y39" i="7" s="1"/>
  <c r="Z7" i="7" l="1"/>
  <c r="Z12" i="7" s="1"/>
  <c r="Z29" i="5"/>
  <c r="Z28" i="6" s="1"/>
  <c r="Z29" i="6" s="1"/>
  <c r="Z30" i="7"/>
  <c r="Z31" i="7" s="1"/>
  <c r="Z7" i="3"/>
  <c r="Z8" i="3" s="1"/>
  <c r="Z20" i="3" s="1"/>
  <c r="Z40" i="3" l="1"/>
  <c r="Z42" i="3" s="1"/>
  <c r="Z43" i="3" s="1"/>
  <c r="Z44" i="3" l="1"/>
  <c r="Z45" i="3"/>
  <c r="AA36" i="3" s="1"/>
  <c r="AA24" i="5" s="1"/>
  <c r="AA25" i="5" s="1"/>
  <c r="Z20" i="6" l="1"/>
  <c r="AA4" i="3"/>
  <c r="Z4" i="6"/>
  <c r="AA35" i="7" l="1"/>
  <c r="U11" i="8"/>
  <c r="Z7" i="6"/>
  <c r="Z36" i="7"/>
  <c r="Z37" i="7" s="1"/>
  <c r="Z26" i="7"/>
  <c r="Z22" i="6"/>
  <c r="Z27" i="7" l="1"/>
  <c r="U10" i="8"/>
  <c r="Z17" i="6"/>
  <c r="U12" i="8"/>
  <c r="Z24" i="6"/>
  <c r="Z31" i="6" l="1"/>
  <c r="AA37" i="3"/>
  <c r="AA38" i="3" s="1"/>
  <c r="U13" i="8"/>
  <c r="U14" i="8" s="1"/>
  <c r="U15" i="8" s="1"/>
  <c r="U16" i="8" s="1"/>
  <c r="AA26" i="5"/>
  <c r="Z32" i="7"/>
  <c r="AA27" i="5" l="1"/>
  <c r="AA28" i="5"/>
  <c r="AA4" i="7"/>
  <c r="Z33" i="7"/>
  <c r="Z39" i="7" s="1"/>
  <c r="AA39" i="3"/>
  <c r="AA7" i="7" l="1"/>
  <c r="AA12" i="7" s="1"/>
  <c r="AA7" i="3"/>
  <c r="AA8" i="3" s="1"/>
  <c r="AA20" i="3" s="1"/>
  <c r="AA40" i="3" s="1"/>
  <c r="AA30" i="7"/>
  <c r="AA31" i="7" s="1"/>
  <c r="AA29" i="5"/>
  <c r="AA28" i="6" s="1"/>
  <c r="AA29" i="6" s="1"/>
  <c r="AA42" i="3" l="1"/>
  <c r="AA43" i="3" l="1"/>
  <c r="AA44" i="3" s="1"/>
  <c r="AB4" i="3" l="1"/>
  <c r="AA4" i="6"/>
  <c r="AA45" i="3"/>
  <c r="AB36" i="3" s="1"/>
  <c r="AB24" i="5" s="1"/>
  <c r="AB25" i="5" s="1"/>
  <c r="AA20" i="6" l="1"/>
  <c r="AA36" i="7"/>
  <c r="AA37" i="7" s="1"/>
  <c r="AA7" i="6"/>
  <c r="AB35" i="7"/>
  <c r="V11" i="8"/>
  <c r="AA17" i="6" l="1"/>
  <c r="V10" i="8"/>
  <c r="AA26" i="7"/>
  <c r="AA22" i="6"/>
  <c r="AB37" i="3" l="1"/>
  <c r="AB38" i="3" s="1"/>
  <c r="AB39" i="3" s="1"/>
  <c r="AB26" i="5"/>
  <c r="V12" i="8"/>
  <c r="V13" i="8" s="1"/>
  <c r="V14" i="8" s="1"/>
  <c r="V15" i="8" s="1"/>
  <c r="V16" i="8" s="1"/>
  <c r="AA24" i="6"/>
  <c r="AA31" i="6" s="1"/>
  <c r="AA27" i="7"/>
  <c r="AB4" i="7" l="1"/>
  <c r="AB28" i="5"/>
  <c r="AB27" i="5"/>
  <c r="AA32" i="7"/>
  <c r="AB7" i="7" l="1"/>
  <c r="AB12" i="7" s="1"/>
  <c r="AB7" i="3"/>
  <c r="AB8" i="3" s="1"/>
  <c r="AB20" i="3" s="1"/>
  <c r="AB40" i="3" s="1"/>
  <c r="AB30" i="7"/>
  <c r="AB31" i="7" s="1"/>
  <c r="AB29" i="5"/>
  <c r="AB28" i="6" s="1"/>
  <c r="AB29" i="6" s="1"/>
  <c r="AA33" i="7"/>
  <c r="AA39" i="7" s="1"/>
  <c r="AB42" i="3" l="1"/>
  <c r="AB43" i="3" s="1"/>
  <c r="AB44" i="3" l="1"/>
  <c r="AB45" i="3"/>
  <c r="AC36" i="3" s="1"/>
  <c r="AC24" i="5" s="1"/>
  <c r="AC25" i="5" s="1"/>
  <c r="AB20" i="6" l="1"/>
  <c r="AB22" i="6" s="1"/>
  <c r="AC4" i="3"/>
  <c r="AB4" i="6"/>
  <c r="AB26" i="7" l="1"/>
  <c r="AB27" i="7" s="1"/>
  <c r="AB32" i="7" s="1"/>
  <c r="W11" i="8"/>
  <c r="AB7" i="6"/>
  <c r="AC35" i="7"/>
  <c r="AB36" i="7"/>
  <c r="AB37" i="7" s="1"/>
  <c r="AC37" i="3"/>
  <c r="AC38" i="3" s="1"/>
  <c r="AC39" i="3" s="1"/>
  <c r="W12" i="8"/>
  <c r="AB24" i="6"/>
  <c r="AC26" i="5"/>
  <c r="AB17" i="6" l="1"/>
  <c r="AB31" i="6" s="1"/>
  <c r="W10" i="8"/>
  <c r="W13" i="8" s="1"/>
  <c r="W14" i="8" s="1"/>
  <c r="W15" i="8" s="1"/>
  <c r="W16" i="8" s="1"/>
  <c r="AC28" i="5"/>
  <c r="AB33" i="7"/>
  <c r="AB39" i="7" s="1"/>
  <c r="AC4" i="7"/>
  <c r="AC27" i="5"/>
  <c r="AC7" i="7" l="1"/>
  <c r="AC12" i="7" s="1"/>
  <c r="AC7" i="3"/>
  <c r="AC8" i="3" s="1"/>
  <c r="AC20" i="3" s="1"/>
  <c r="AC40" i="3" s="1"/>
  <c r="AC30" i="7"/>
  <c r="AC31" i="7" s="1"/>
  <c r="AC29" i="5"/>
  <c r="AC28" i="6" s="1"/>
  <c r="AC29" i="6" s="1"/>
  <c r="AC42" i="3" l="1"/>
  <c r="AC43" i="3" s="1"/>
  <c r="AC45" i="3" s="1"/>
  <c r="AD36" i="3" s="1"/>
  <c r="AD24" i="5" s="1"/>
  <c r="AD25" i="5" s="1"/>
  <c r="AC44" i="3" l="1"/>
  <c r="AC20" i="6"/>
  <c r="AC22" i="6" l="1"/>
  <c r="AC26" i="7"/>
  <c r="AC27" i="7" s="1"/>
  <c r="AC32" i="7" s="1"/>
  <c r="AC33" i="7" s="1"/>
  <c r="AC4" i="6"/>
  <c r="AD4" i="3"/>
  <c r="AD37" i="3" l="1"/>
  <c r="AD38" i="3" s="1"/>
  <c r="AD39" i="3" s="1"/>
  <c r="X12" i="8"/>
  <c r="AC24" i="6"/>
  <c r="AD26" i="5"/>
  <c r="AC36" i="7"/>
  <c r="AC37" i="7" s="1"/>
  <c r="AC39" i="7" s="1"/>
  <c r="AC7" i="6"/>
  <c r="X11" i="8"/>
  <c r="AD35" i="7"/>
  <c r="AD28" i="5" l="1"/>
  <c r="AD4" i="7"/>
  <c r="AD27" i="5"/>
  <c r="X10" i="8"/>
  <c r="X13" i="8" s="1"/>
  <c r="X14" i="8" s="1"/>
  <c r="X15" i="8" s="1"/>
  <c r="X16" i="8" s="1"/>
  <c r="AC17" i="6"/>
  <c r="AC31" i="6" s="1"/>
  <c r="AD7" i="7" l="1"/>
  <c r="AD12" i="7" s="1"/>
  <c r="AD29" i="5"/>
  <c r="AD28" i="6" s="1"/>
  <c r="AD29" i="6" s="1"/>
  <c r="AD7" i="3"/>
  <c r="AD8" i="3" s="1"/>
  <c r="AD20" i="3" s="1"/>
  <c r="AD40" i="3" s="1"/>
  <c r="AD30" i="7"/>
  <c r="AD31" i="7" s="1"/>
  <c r="AD42" i="3" l="1"/>
  <c r="AD43" i="3" s="1"/>
  <c r="AD45" i="3" s="1"/>
  <c r="AE36" i="3" s="1"/>
  <c r="AE24" i="5" s="1"/>
  <c r="AE25" i="5" s="1"/>
  <c r="AD44" i="3" l="1"/>
  <c r="AE4" i="3" s="1"/>
  <c r="AD20" i="6"/>
  <c r="AD4" i="6" l="1"/>
  <c r="AE35" i="7" s="1"/>
  <c r="AD26" i="7"/>
  <c r="AD27" i="7" s="1"/>
  <c r="AD32" i="7" s="1"/>
  <c r="AD33" i="7" s="1"/>
  <c r="AD22" i="6"/>
  <c r="AE37" i="3" l="1"/>
  <c r="AE38" i="3" s="1"/>
  <c r="AE39" i="3" s="1"/>
  <c r="AD36" i="7"/>
  <c r="AD37" i="7" s="1"/>
  <c r="AD39" i="7" s="1"/>
  <c r="Y11" i="8"/>
  <c r="AD7" i="6"/>
  <c r="Y10" i="8" s="1"/>
  <c r="AD24" i="6"/>
  <c r="Y12" i="8"/>
  <c r="AE26" i="5"/>
  <c r="AE28" i="5" l="1"/>
  <c r="AD17" i="6"/>
  <c r="AD31" i="6" s="1"/>
  <c r="AE4" i="7"/>
  <c r="AE27" i="5"/>
  <c r="Y13" i="8"/>
  <c r="Y14" i="8" s="1"/>
  <c r="Y15" i="8" s="1"/>
  <c r="Y16" i="8" s="1"/>
  <c r="AE7" i="7" l="1"/>
  <c r="AE12" i="7" s="1"/>
  <c r="AE29" i="5"/>
  <c r="AE28" i="6" s="1"/>
  <c r="AE29" i="6" s="1"/>
  <c r="AE30" i="7"/>
  <c r="AE31" i="7" s="1"/>
  <c r="AE7" i="3"/>
  <c r="AE8" i="3" s="1"/>
  <c r="AE20" i="3" s="1"/>
  <c r="AE40" i="3" s="1"/>
  <c r="AE42" i="3" l="1"/>
  <c r="AE43" i="3" s="1"/>
  <c r="AE45" i="3" s="1"/>
  <c r="AF36" i="3" s="1"/>
  <c r="AF24" i="5" s="1"/>
  <c r="AF25" i="5" s="1"/>
  <c r="AE44" i="3" l="1"/>
  <c r="AE4" i="6" s="1"/>
  <c r="AE20" i="6"/>
  <c r="AF4" i="3" l="1"/>
  <c r="AE26" i="7"/>
  <c r="AE27" i="7" s="1"/>
  <c r="AE32" i="7" s="1"/>
  <c r="AE33" i="7" s="1"/>
  <c r="AE22" i="6"/>
  <c r="AE7" i="6"/>
  <c r="AE36" i="7"/>
  <c r="AE37" i="7" s="1"/>
  <c r="Z11" i="8"/>
  <c r="AF35" i="7"/>
  <c r="AE39" i="7" l="1"/>
  <c r="AF37" i="3"/>
  <c r="AF38" i="3" s="1"/>
  <c r="AF39" i="3" s="1"/>
  <c r="AF26" i="5"/>
  <c r="Z12" i="8"/>
  <c r="AE24" i="6"/>
  <c r="AE17" i="6"/>
  <c r="Z10" i="8"/>
  <c r="AE31" i="6" l="1"/>
  <c r="AF27" i="5"/>
  <c r="AF28" i="5"/>
  <c r="AF4" i="7"/>
  <c r="Z13" i="8"/>
  <c r="Z14" i="8" s="1"/>
  <c r="Z15" i="8" s="1"/>
  <c r="Z16" i="8" s="1"/>
  <c r="AF7" i="7" l="1"/>
  <c r="AF12" i="7" s="1"/>
  <c r="AF29" i="5"/>
  <c r="AF28" i="6" s="1"/>
  <c r="AF29" i="6" s="1"/>
  <c r="AF7" i="3"/>
  <c r="AF8" i="3" s="1"/>
  <c r="AF20" i="3" s="1"/>
  <c r="AF40" i="3" s="1"/>
  <c r="AF30" i="7"/>
  <c r="AF31" i="7" s="1"/>
  <c r="AF42" i="3" l="1"/>
  <c r="AF43" i="3" l="1"/>
  <c r="AF45" i="3" s="1"/>
  <c r="AG36" i="3" s="1"/>
  <c r="AG24" i="5" s="1"/>
  <c r="F17" i="18" s="1"/>
  <c r="AG25" i="5" l="1"/>
  <c r="AF44" i="3"/>
  <c r="AF20" i="6"/>
  <c r="AF22" i="6" l="1"/>
  <c r="AF26" i="7"/>
  <c r="AF27" i="7" s="1"/>
  <c r="AF32" i="7" s="1"/>
  <c r="AF33" i="7" s="1"/>
  <c r="E36" i="3"/>
  <c r="AF4" i="6"/>
  <c r="AG4" i="3"/>
  <c r="E24" i="5" l="1"/>
  <c r="AH19" i="2" s="1"/>
  <c r="AA11" i="8"/>
  <c r="AF36" i="7"/>
  <c r="AF37" i="7" s="1"/>
  <c r="AF39" i="7" s="1"/>
  <c r="AG35" i="7"/>
  <c r="AF7" i="6"/>
  <c r="AA12" i="8"/>
  <c r="AF24" i="6"/>
  <c r="AG37" i="3" l="1"/>
  <c r="AG26" i="5"/>
  <c r="F18" i="18" s="1"/>
  <c r="AA10" i="8"/>
  <c r="AA13" i="8" s="1"/>
  <c r="AA14" i="8" s="1"/>
  <c r="AA15" i="8" s="1"/>
  <c r="AA16" i="8" s="1"/>
  <c r="AF17" i="6"/>
  <c r="AF31" i="6" s="1"/>
  <c r="G17" i="18"/>
  <c r="H17" i="18"/>
  <c r="E25" i="5"/>
  <c r="E26" i="5" l="1"/>
  <c r="D30" i="8" s="1"/>
  <c r="D31" i="8" s="1"/>
  <c r="G18" i="18"/>
  <c r="AG28" i="5"/>
  <c r="AG27" i="5"/>
  <c r="AG4" i="7"/>
  <c r="E37" i="3"/>
  <c r="AG38" i="3"/>
  <c r="D30" i="18" l="1"/>
  <c r="AK31" i="2"/>
  <c r="AH20" i="2"/>
  <c r="E27" i="5"/>
  <c r="I14" i="22"/>
  <c r="E4" i="7"/>
  <c r="AG7" i="7"/>
  <c r="AG30" i="7"/>
  <c r="E30" i="7" s="1"/>
  <c r="AG7" i="3"/>
  <c r="E7" i="3" s="1"/>
  <c r="H18" i="18"/>
  <c r="AG29" i="5"/>
  <c r="E29" i="5" s="1"/>
  <c r="E28" i="5"/>
  <c r="E38" i="3"/>
  <c r="AG39" i="3"/>
  <c r="F9" i="18" s="1"/>
  <c r="E7" i="7" l="1"/>
  <c r="AG12" i="7"/>
  <c r="F24" i="18" s="1"/>
  <c r="AG31" i="7"/>
  <c r="E31" i="7" s="1"/>
  <c r="AG8" i="3"/>
  <c r="E8" i="3" s="1"/>
  <c r="AG28" i="6"/>
  <c r="E28" i="6" s="1"/>
  <c r="E39" i="3"/>
  <c r="AH11" i="2" l="1"/>
  <c r="E12" i="7"/>
  <c r="AH26" i="2" s="1"/>
  <c r="H24" i="18"/>
  <c r="AG29" i="6"/>
  <c r="F22" i="18" s="1"/>
  <c r="AG20" i="3"/>
  <c r="F8" i="18" s="1"/>
  <c r="H9" i="18"/>
  <c r="G9" i="18"/>
  <c r="E29" i="6" l="1"/>
  <c r="AH24" i="2" s="1"/>
  <c r="G22" i="18"/>
  <c r="AG40" i="3"/>
  <c r="AG42" i="3" s="1"/>
  <c r="E42" i="3" s="1"/>
  <c r="G24" i="18"/>
  <c r="E20" i="3"/>
  <c r="AH10" i="2" l="1"/>
  <c r="E40" i="3"/>
  <c r="AG43" i="3"/>
  <c r="H8" i="18"/>
  <c r="H22" i="18"/>
  <c r="G8" i="18"/>
  <c r="AG45" i="3" l="1"/>
  <c r="F11" i="18" s="1"/>
  <c r="G11" i="18" s="1"/>
  <c r="F10" i="18"/>
  <c r="G10" i="18" s="1"/>
  <c r="AG44" i="3"/>
  <c r="AH4" i="3" s="1"/>
  <c r="F4" i="3" s="1"/>
  <c r="E43" i="3"/>
  <c r="AH12" i="2" l="1"/>
  <c r="AG20" i="6"/>
  <c r="E20" i="6" s="1"/>
  <c r="R21" i="22" s="1"/>
  <c r="P21" i="22" s="1"/>
  <c r="E45" i="3"/>
  <c r="AH36" i="3"/>
  <c r="AH24" i="5" s="1"/>
  <c r="AH25" i="5" s="1"/>
  <c r="E44" i="3"/>
  <c r="AG4" i="6"/>
  <c r="E4" i="6" s="1"/>
  <c r="D22" i="8" s="1"/>
  <c r="H10" i="18"/>
  <c r="H11" i="18"/>
  <c r="D18" i="8" l="1"/>
  <c r="P20" i="8" s="1"/>
  <c r="AG22" i="6"/>
  <c r="E22" i="6" s="1"/>
  <c r="I7" i="22" s="1"/>
  <c r="AG26" i="7"/>
  <c r="AG27" i="7" s="1"/>
  <c r="R24" i="22"/>
  <c r="P24" i="22" s="1"/>
  <c r="R20" i="22"/>
  <c r="P20" i="22" s="1"/>
  <c r="R23" i="22"/>
  <c r="P23" i="22" s="1"/>
  <c r="AH13" i="2"/>
  <c r="R19" i="22"/>
  <c r="P19" i="22" s="1"/>
  <c r="AH35" i="7"/>
  <c r="AG7" i="6"/>
  <c r="E7" i="6" s="1"/>
  <c r="AG36" i="7"/>
  <c r="AG37" i="7" s="1"/>
  <c r="AB11" i="8"/>
  <c r="E36" i="7"/>
  <c r="E37" i="7" s="1"/>
  <c r="F35" i="7"/>
  <c r="E20" i="8"/>
  <c r="O22" i="22"/>
  <c r="AD12" i="22"/>
  <c r="I6" i="22"/>
  <c r="AB12" i="8"/>
  <c r="E26" i="7"/>
  <c r="AH37" i="3"/>
  <c r="AH38" i="3" s="1"/>
  <c r="AH26" i="5"/>
  <c r="M20" i="8"/>
  <c r="S20" i="8"/>
  <c r="T20" i="8"/>
  <c r="Z20" i="8"/>
  <c r="AA20" i="8"/>
  <c r="AG32" i="7"/>
  <c r="F26" i="18" s="1"/>
  <c r="E27" i="7"/>
  <c r="X20" i="8" l="1"/>
  <c r="W20" i="8"/>
  <c r="Y20" i="8"/>
  <c r="U20" i="8"/>
  <c r="AG24" i="6"/>
  <c r="F21" i="18" s="1"/>
  <c r="H21" i="18" s="1"/>
  <c r="R20" i="8"/>
  <c r="I20" i="8"/>
  <c r="G20" i="8"/>
  <c r="F20" i="8"/>
  <c r="V20" i="8"/>
  <c r="J20" i="8"/>
  <c r="L20" i="8"/>
  <c r="O20" i="8"/>
  <c r="Q20" i="8"/>
  <c r="H20" i="8"/>
  <c r="N20" i="8"/>
  <c r="K20" i="8"/>
  <c r="AB10" i="8"/>
  <c r="AB13" i="8" s="1"/>
  <c r="AB14" i="8" s="1"/>
  <c r="AB15" i="8" s="1"/>
  <c r="AB16" i="8" s="1"/>
  <c r="AB20" i="8" s="1"/>
  <c r="AG17" i="6"/>
  <c r="F20" i="18" s="1"/>
  <c r="G20" i="18" s="1"/>
  <c r="AH28" i="5"/>
  <c r="AH27" i="5"/>
  <c r="AH4" i="7"/>
  <c r="AH39" i="3"/>
  <c r="AG33" i="7"/>
  <c r="AG39" i="7" s="1"/>
  <c r="E32" i="7"/>
  <c r="AH28" i="2" s="1"/>
  <c r="E24" i="6" l="1"/>
  <c r="D21" i="8" s="1"/>
  <c r="E17" i="6"/>
  <c r="E18" i="22" s="1"/>
  <c r="F18" i="22" s="1"/>
  <c r="AG31" i="6"/>
  <c r="AH23" i="2"/>
  <c r="I12" i="22"/>
  <c r="AH7" i="7"/>
  <c r="AH12" i="7" s="1"/>
  <c r="E22" i="22"/>
  <c r="F22" i="22" s="1"/>
  <c r="G21" i="18"/>
  <c r="H20" i="18"/>
  <c r="AH30" i="7"/>
  <c r="AH31" i="7" s="1"/>
  <c r="AH29" i="5"/>
  <c r="AH28" i="6" s="1"/>
  <c r="AH29" i="6" s="1"/>
  <c r="AH7" i="3"/>
  <c r="AH8" i="3" s="1"/>
  <c r="AH20" i="3" s="1"/>
  <c r="AH40" i="3" s="1"/>
  <c r="E33" i="7"/>
  <c r="E39" i="7" s="1"/>
  <c r="G26" i="18"/>
  <c r="H26" i="18"/>
  <c r="E19" i="22" l="1"/>
  <c r="F19" i="22" s="1"/>
  <c r="E20" i="22"/>
  <c r="F20" i="22" s="1"/>
  <c r="AD7" i="22"/>
  <c r="AD8" i="22" s="1"/>
  <c r="AD13" i="22" s="1"/>
  <c r="AD14" i="22" s="1"/>
  <c r="AH22" i="2"/>
  <c r="E31" i="6"/>
  <c r="AH42" i="3"/>
  <c r="AH43" i="3" l="1"/>
  <c r="AH45" i="3" s="1"/>
  <c r="AI36" i="3" s="1"/>
  <c r="AI24" i="5" s="1"/>
  <c r="AI25" i="5" s="1"/>
  <c r="AH20" i="6" l="1"/>
  <c r="AH22" i="6" s="1"/>
  <c r="AH44" i="3"/>
  <c r="AH26" i="7" l="1"/>
  <c r="AH27" i="7" s="1"/>
  <c r="AH32" i="7" s="1"/>
  <c r="AH33" i="7" s="1"/>
  <c r="AH4" i="6"/>
  <c r="AI4" i="3"/>
  <c r="AH24" i="6"/>
  <c r="AC12" i="8"/>
  <c r="AI37" i="3" l="1"/>
  <c r="AI38" i="3" s="1"/>
  <c r="AC11" i="8"/>
  <c r="AH7" i="6"/>
  <c r="AH36" i="7"/>
  <c r="AH37" i="7" s="1"/>
  <c r="AH39" i="7" s="1"/>
  <c r="AI35" i="7"/>
  <c r="AI26" i="5"/>
  <c r="AC10" i="8" l="1"/>
  <c r="AC13" i="8" s="1"/>
  <c r="AC14" i="8" s="1"/>
  <c r="AC15" i="8" s="1"/>
  <c r="AC16" i="8" s="1"/>
  <c r="AC20" i="8" s="1"/>
  <c r="AH17" i="6"/>
  <c r="AH31" i="6" s="1"/>
  <c r="AI27" i="5"/>
  <c r="AI28" i="5"/>
  <c r="AI4" i="7"/>
  <c r="AI39" i="3"/>
  <c r="AI7" i="7" l="1"/>
  <c r="AI12" i="7" s="1"/>
  <c r="AI7" i="3"/>
  <c r="AI8" i="3" s="1"/>
  <c r="AI30" i="7"/>
  <c r="AI31" i="7" s="1"/>
  <c r="AI29" i="5"/>
  <c r="AI28" i="6" s="1"/>
  <c r="AI29" i="6" s="1"/>
  <c r="AI20" i="3" l="1"/>
  <c r="AI40" i="3" s="1"/>
  <c r="AI42" i="3" l="1"/>
  <c r="AI43" i="3" s="1"/>
  <c r="AI44" i="3" l="1"/>
  <c r="AI45" i="3"/>
  <c r="AJ36" i="3" s="1"/>
  <c r="AJ24" i="5" s="1"/>
  <c r="AJ25" i="5" s="1"/>
  <c r="AI20" i="6" l="1"/>
  <c r="AI4" i="6"/>
  <c r="AJ4" i="3"/>
  <c r="AI26" i="7" l="1"/>
  <c r="AI22" i="6"/>
  <c r="AJ35" i="7"/>
  <c r="AI7" i="6"/>
  <c r="AD11" i="8"/>
  <c r="AI36" i="7"/>
  <c r="AI37" i="7" s="1"/>
  <c r="AI17" i="6" l="1"/>
  <c r="AD10" i="8"/>
  <c r="AD12" i="8"/>
  <c r="AI24" i="6"/>
  <c r="AI27" i="7"/>
  <c r="AI31" i="6" l="1"/>
  <c r="AJ37" i="3"/>
  <c r="AJ38" i="3" s="1"/>
  <c r="AD13" i="8"/>
  <c r="AD14" i="8" s="1"/>
  <c r="AD15" i="8" s="1"/>
  <c r="AD16" i="8" s="1"/>
  <c r="AD20" i="8" s="1"/>
  <c r="AJ26" i="5"/>
  <c r="AI32" i="7"/>
  <c r="AJ27" i="5" l="1"/>
  <c r="AJ28" i="5"/>
  <c r="AJ4" i="7"/>
  <c r="AI33" i="7"/>
  <c r="AI39" i="7" s="1"/>
  <c r="AJ39" i="3"/>
  <c r="AJ7" i="7" l="1"/>
  <c r="AJ12" i="7" s="1"/>
  <c r="AJ29" i="5"/>
  <c r="AJ28" i="6" s="1"/>
  <c r="AJ29" i="6" s="1"/>
  <c r="AJ7" i="3"/>
  <c r="AJ8" i="3" s="1"/>
  <c r="AJ30" i="7"/>
  <c r="AJ31" i="7" s="1"/>
  <c r="AJ20" i="3" l="1"/>
  <c r="AJ40" i="3" s="1"/>
  <c r="AJ42" i="3" l="1"/>
  <c r="AJ43" i="3" l="1"/>
  <c r="AJ44" i="3" l="1"/>
  <c r="AK4" i="3" s="1"/>
  <c r="AJ45" i="3"/>
  <c r="AK36" i="3" s="1"/>
  <c r="AK24" i="5" s="1"/>
  <c r="AK25" i="5" s="1"/>
  <c r="AJ4" i="6" l="1"/>
  <c r="AK35" i="7" s="1"/>
  <c r="AJ20" i="6"/>
  <c r="AE11" i="8" l="1"/>
  <c r="AJ36" i="7"/>
  <c r="AJ37" i="7" s="1"/>
  <c r="AJ7" i="6"/>
  <c r="AJ17" i="6" s="1"/>
  <c r="AJ22" i="6"/>
  <c r="AJ26" i="7"/>
  <c r="AE10" i="8" l="1"/>
  <c r="AJ27" i="7"/>
  <c r="AJ24" i="6"/>
  <c r="AJ31" i="6" s="1"/>
  <c r="AE12" i="8"/>
  <c r="AK37" i="3" l="1"/>
  <c r="AK38" i="3" s="1"/>
  <c r="AE13" i="8"/>
  <c r="AE14" i="8" s="1"/>
  <c r="AE15" i="8" s="1"/>
  <c r="AE16" i="8" s="1"/>
  <c r="AE20" i="8" s="1"/>
  <c r="AK26" i="5"/>
  <c r="AJ32" i="7"/>
  <c r="AK28" i="5" l="1"/>
  <c r="AJ33" i="7"/>
  <c r="AJ39" i="7" s="1"/>
  <c r="AK4" i="7"/>
  <c r="AK7" i="7" s="1"/>
  <c r="AK12" i="7" s="1"/>
  <c r="AK27" i="5"/>
  <c r="AK39" i="3"/>
  <c r="AK29" i="5" l="1"/>
  <c r="AK28" i="6" s="1"/>
  <c r="AK29" i="6" s="1"/>
  <c r="AK30" i="7"/>
  <c r="AK7" i="3"/>
  <c r="AK31" i="7" l="1"/>
  <c r="AK8" i="3"/>
  <c r="AK20" i="3" l="1"/>
  <c r="AK40" i="3" s="1"/>
  <c r="AK42" i="3" l="1"/>
  <c r="AK43" i="3" s="1"/>
  <c r="AK44" i="3" l="1"/>
  <c r="AK45" i="3"/>
  <c r="AL36" i="3" s="1"/>
  <c r="AL24" i="5" s="1"/>
  <c r="AL25" i="5" s="1"/>
  <c r="AK20" i="6" l="1"/>
  <c r="AL4" i="3"/>
  <c r="AK4" i="6"/>
  <c r="AK7" i="6" l="1"/>
  <c r="AF11" i="8"/>
  <c r="AL35" i="7"/>
  <c r="AK36" i="7"/>
  <c r="AK37" i="7" s="1"/>
  <c r="AK22" i="6"/>
  <c r="AK26" i="7"/>
  <c r="AK24" i="6" l="1"/>
  <c r="AF12" i="8"/>
  <c r="AK17" i="6"/>
  <c r="AF10" i="8"/>
  <c r="AK27" i="7"/>
  <c r="AK31" i="6" l="1"/>
  <c r="AL37" i="3"/>
  <c r="AL38" i="3" s="1"/>
  <c r="AL26" i="5"/>
  <c r="AF13" i="8"/>
  <c r="AF14" i="8" s="1"/>
  <c r="AF15" i="8" s="1"/>
  <c r="AF16" i="8" s="1"/>
  <c r="AF20" i="8" s="1"/>
  <c r="AK32" i="7"/>
  <c r="AL27" i="5" l="1"/>
  <c r="AL28" i="5"/>
  <c r="AL4" i="7"/>
  <c r="AK33" i="7"/>
  <c r="AK39" i="7" s="1"/>
  <c r="AL39" i="3"/>
  <c r="AL7" i="7" l="1"/>
  <c r="AL12" i="7" s="1"/>
  <c r="AL30" i="7"/>
  <c r="AL31" i="7" s="1"/>
  <c r="AL29" i="5"/>
  <c r="AL28" i="6" s="1"/>
  <c r="AL29" i="6" s="1"/>
  <c r="AL7" i="3"/>
  <c r="AL8" i="3" s="1"/>
  <c r="AL20" i="3" l="1"/>
  <c r="AL40" i="3" s="1"/>
  <c r="AL42" i="3" l="1"/>
  <c r="AL43" i="3" s="1"/>
  <c r="AL44" i="3" l="1"/>
  <c r="AL45" i="3"/>
  <c r="AM36" i="3" s="1"/>
  <c r="AM24" i="5" s="1"/>
  <c r="AM25" i="5" s="1"/>
  <c r="AL20" i="6" l="1"/>
  <c r="AL4" i="6"/>
  <c r="AM4" i="3"/>
  <c r="AL36" i="7" l="1"/>
  <c r="AL37" i="7" s="1"/>
  <c r="AL7" i="6"/>
  <c r="AM35" i="7"/>
  <c r="AG11" i="8"/>
  <c r="AL22" i="6"/>
  <c r="AL26" i="7"/>
  <c r="AM37" i="3" l="1"/>
  <c r="AM38" i="3" s="1"/>
  <c r="AM39" i="3" s="1"/>
  <c r="AL27" i="7"/>
  <c r="AG12" i="8"/>
  <c r="AL24" i="6"/>
  <c r="AM26" i="5"/>
  <c r="AG10" i="8"/>
  <c r="AL17" i="6"/>
  <c r="AL31" i="6" l="1"/>
  <c r="AM28" i="5"/>
  <c r="AG13" i="8"/>
  <c r="AG14" i="8" s="1"/>
  <c r="AG15" i="8" s="1"/>
  <c r="AG16" i="8" s="1"/>
  <c r="AG20" i="8" s="1"/>
  <c r="AM27" i="5"/>
  <c r="AM4" i="7"/>
  <c r="AL32" i="7"/>
  <c r="AM7" i="7" l="1"/>
  <c r="AM12" i="7" s="1"/>
  <c r="AM29" i="5"/>
  <c r="AM28" i="6" s="1"/>
  <c r="AM29" i="6" s="1"/>
  <c r="AM7" i="3"/>
  <c r="AM30" i="7"/>
  <c r="AM31" i="7" s="1"/>
  <c r="AL33" i="7"/>
  <c r="AL39" i="7" s="1"/>
  <c r="AM8" i="3" l="1"/>
  <c r="AM20" i="3" l="1"/>
  <c r="AM40" i="3" s="1"/>
  <c r="AM42" i="3" l="1"/>
  <c r="AM43" i="3" l="1"/>
  <c r="AM44" i="3" s="1"/>
  <c r="AM4" i="6" l="1"/>
  <c r="AN4" i="3"/>
  <c r="AM45" i="3"/>
  <c r="AN36" i="3" s="1"/>
  <c r="AN24" i="5" s="1"/>
  <c r="AN25" i="5" s="1"/>
  <c r="AM20" i="6" l="1"/>
  <c r="AH11" i="8"/>
  <c r="AM36" i="7"/>
  <c r="AM37" i="7" s="1"/>
  <c r="AN35" i="7"/>
  <c r="AM7" i="6"/>
  <c r="AH10" i="8" l="1"/>
  <c r="AM17" i="6"/>
  <c r="AM26" i="7"/>
  <c r="AM22" i="6"/>
  <c r="AN37" i="3" l="1"/>
  <c r="AN38" i="3" s="1"/>
  <c r="AN39" i="3" s="1"/>
  <c r="AN26" i="5"/>
  <c r="AM27" i="7"/>
  <c r="AH12" i="8"/>
  <c r="AH13" i="8" s="1"/>
  <c r="AH14" i="8" s="1"/>
  <c r="AH15" i="8" s="1"/>
  <c r="AH16" i="8" s="1"/>
  <c r="AH20" i="8" s="1"/>
  <c r="AM24" i="6"/>
  <c r="AM31" i="6" s="1"/>
  <c r="AN27" i="5" l="1"/>
  <c r="AN28" i="5"/>
  <c r="AN4" i="7"/>
  <c r="AM32" i="7"/>
  <c r="AN7" i="7" l="1"/>
  <c r="AN12" i="7" s="1"/>
  <c r="AN29" i="5"/>
  <c r="AN28" i="6" s="1"/>
  <c r="AN29" i="6" s="1"/>
  <c r="AN7" i="3"/>
  <c r="AN8" i="3" s="1"/>
  <c r="AN20" i="3" s="1"/>
  <c r="AN40" i="3" s="1"/>
  <c r="AN30" i="7"/>
  <c r="AN31" i="7" s="1"/>
  <c r="AM33" i="7"/>
  <c r="AM39" i="7" s="1"/>
  <c r="AN42" i="3" l="1"/>
  <c r="AN43" i="3" l="1"/>
  <c r="AN45" i="3" s="1"/>
  <c r="AO36" i="3" s="1"/>
  <c r="AO24" i="5" s="1"/>
  <c r="AO25" i="5" s="1"/>
  <c r="AN44" i="3" l="1"/>
  <c r="AN4" i="6" s="1"/>
  <c r="AN7" i="6" s="1"/>
  <c r="AN20" i="6"/>
  <c r="AO37" i="3" l="1"/>
  <c r="AO38" i="3" s="1"/>
  <c r="AO39" i="3" s="1"/>
  <c r="AN36" i="7"/>
  <c r="AN37" i="7" s="1"/>
  <c r="AI11" i="8"/>
  <c r="AO35" i="7"/>
  <c r="AO4" i="3"/>
  <c r="AN26" i="7"/>
  <c r="AN27" i="7" s="1"/>
  <c r="AN32" i="7" s="1"/>
  <c r="AN33" i="7" s="1"/>
  <c r="AN22" i="6"/>
  <c r="AI10" i="8"/>
  <c r="AN17" i="6"/>
  <c r="AN39" i="7" l="1"/>
  <c r="AO26" i="5"/>
  <c r="AO27" i="5" s="1"/>
  <c r="AN24" i="6"/>
  <c r="AN31" i="6" s="1"/>
  <c r="AI12" i="8"/>
  <c r="AI13" i="8" s="1"/>
  <c r="AI14" i="8" s="1"/>
  <c r="AI15" i="8" s="1"/>
  <c r="AI16" i="8" s="1"/>
  <c r="AI20" i="8" s="1"/>
  <c r="AO28" i="5" l="1"/>
  <c r="AO29" i="5" s="1"/>
  <c r="AO28" i="6" s="1"/>
  <c r="AO29" i="6" s="1"/>
  <c r="AO4" i="7"/>
  <c r="AO7" i="7" l="1"/>
  <c r="AO12" i="7" s="1"/>
  <c r="AO30" i="7"/>
  <c r="AO31" i="7" s="1"/>
  <c r="AO7" i="3"/>
  <c r="AO8" i="3" s="1"/>
  <c r="AO20" i="3" s="1"/>
  <c r="AO40" i="3" s="1"/>
  <c r="AO42" i="3" s="1"/>
  <c r="AO43" i="3" s="1"/>
  <c r="AO45" i="3" s="1"/>
  <c r="AP36" i="3" s="1"/>
  <c r="AP24" i="5" s="1"/>
  <c r="AP25" i="5" s="1"/>
  <c r="AO44" i="3" l="1"/>
  <c r="AP37" i="3"/>
  <c r="AO20" i="6"/>
  <c r="AP38" i="3" l="1"/>
  <c r="AP39" i="3" s="1"/>
  <c r="AP26" i="5"/>
  <c r="AP28" i="5" s="1"/>
  <c r="AO26" i="7"/>
  <c r="AO27" i="7" s="1"/>
  <c r="AO32" i="7" s="1"/>
  <c r="AO33" i="7" s="1"/>
  <c r="AO22" i="6"/>
  <c r="AP4" i="3"/>
  <c r="AO4" i="6"/>
  <c r="AP27" i="5" l="1"/>
  <c r="AP4" i="7"/>
  <c r="AP35" i="7"/>
  <c r="AO36" i="7"/>
  <c r="AO37" i="7" s="1"/>
  <c r="AO39" i="7" s="1"/>
  <c r="AJ11" i="8"/>
  <c r="AO7" i="6"/>
  <c r="AJ12" i="8"/>
  <c r="AO24" i="6"/>
  <c r="AP29" i="5"/>
  <c r="AP28" i="6" s="1"/>
  <c r="AP29" i="6" s="1"/>
  <c r="AP7" i="3"/>
  <c r="AP8" i="3" s="1"/>
  <c r="AP20" i="3" s="1"/>
  <c r="AP40" i="3" s="1"/>
  <c r="AP30" i="7"/>
  <c r="AP31" i="7" s="1"/>
  <c r="AP7" i="7" l="1"/>
  <c r="AP12" i="7" s="1"/>
  <c r="AP42" i="3"/>
  <c r="AP43" i="3" s="1"/>
  <c r="AP45" i="3" s="1"/>
  <c r="AQ36" i="3" s="1"/>
  <c r="AQ24" i="5" s="1"/>
  <c r="AQ25" i="5" s="1"/>
  <c r="AO17" i="6"/>
  <c r="AO31" i="6" s="1"/>
  <c r="AJ10" i="8"/>
  <c r="AJ13" i="8" s="1"/>
  <c r="AJ14" i="8" s="1"/>
  <c r="AJ15" i="8" s="1"/>
  <c r="AJ16" i="8" s="1"/>
  <c r="AJ20" i="8" s="1"/>
  <c r="AP44" i="3" l="1"/>
  <c r="AP20" i="6"/>
  <c r="AP22" i="6" l="1"/>
  <c r="AP26" i="7"/>
  <c r="AP27" i="7" s="1"/>
  <c r="AP32" i="7" s="1"/>
  <c r="AP33" i="7" s="1"/>
  <c r="AP4" i="6"/>
  <c r="AQ4" i="3"/>
  <c r="AQ37" i="3" l="1"/>
  <c r="AQ38" i="3" s="1"/>
  <c r="AQ39" i="3" s="1"/>
  <c r="AQ26" i="5"/>
  <c r="AP36" i="7"/>
  <c r="AP37" i="7" s="1"/>
  <c r="AP39" i="7" s="1"/>
  <c r="AP7" i="6"/>
  <c r="AQ35" i="7"/>
  <c r="AK11" i="8"/>
  <c r="AP24" i="6"/>
  <c r="AK12" i="8"/>
  <c r="AQ27" i="5" l="1"/>
  <c r="AQ28" i="5"/>
  <c r="AQ4" i="7"/>
  <c r="AK10" i="8"/>
  <c r="AK13" i="8" s="1"/>
  <c r="AK14" i="8" s="1"/>
  <c r="AK15" i="8" s="1"/>
  <c r="AK16" i="8" s="1"/>
  <c r="AK20" i="8" s="1"/>
  <c r="AP17" i="6"/>
  <c r="AP31" i="6" s="1"/>
  <c r="AQ7" i="7" l="1"/>
  <c r="AQ12" i="7" s="1"/>
  <c r="AQ29" i="5"/>
  <c r="AQ28" i="6" s="1"/>
  <c r="AQ29" i="6" s="1"/>
  <c r="AQ30" i="7"/>
  <c r="AQ31" i="7" s="1"/>
  <c r="AQ7" i="3"/>
  <c r="AQ8" i="3" s="1"/>
  <c r="AQ20" i="3" s="1"/>
  <c r="AQ40" i="3" s="1"/>
  <c r="AQ42" i="3" l="1"/>
  <c r="AQ43" i="3" l="1"/>
  <c r="AQ45" i="3" s="1"/>
  <c r="AR36" i="3" s="1"/>
  <c r="AR24" i="5" s="1"/>
  <c r="AR25" i="5" s="1"/>
  <c r="AQ44" i="3" l="1"/>
  <c r="AR37" i="3"/>
  <c r="AQ20" i="6"/>
  <c r="AR38" i="3" l="1"/>
  <c r="AR39" i="3" s="1"/>
  <c r="AR26" i="5"/>
  <c r="AR4" i="7" s="1"/>
  <c r="AQ26" i="7"/>
  <c r="AQ27" i="7" s="1"/>
  <c r="AQ32" i="7" s="1"/>
  <c r="AQ33" i="7" s="1"/>
  <c r="AQ22" i="6"/>
  <c r="AQ4" i="6"/>
  <c r="AR4" i="3"/>
  <c r="AR7" i="7" l="1"/>
  <c r="AR12" i="7" s="1"/>
  <c r="AR28" i="5"/>
  <c r="AR30" i="7" s="1"/>
  <c r="AR31" i="7" s="1"/>
  <c r="AR27" i="5"/>
  <c r="AQ36" i="7"/>
  <c r="AQ37" i="7" s="1"/>
  <c r="AQ39" i="7" s="1"/>
  <c r="AQ7" i="6"/>
  <c r="AR35" i="7"/>
  <c r="AL11" i="8"/>
  <c r="AL12" i="8"/>
  <c r="AQ24" i="6"/>
  <c r="AR7" i="3" l="1"/>
  <c r="AR8" i="3" s="1"/>
  <c r="AR20" i="3" s="1"/>
  <c r="AR40" i="3" s="1"/>
  <c r="AR29" i="5"/>
  <c r="AR28" i="6" s="1"/>
  <c r="AR29" i="6" s="1"/>
  <c r="AQ17" i="6"/>
  <c r="AQ31" i="6" s="1"/>
  <c r="AL10" i="8"/>
  <c r="AL13" i="8" s="1"/>
  <c r="AL14" i="8" s="1"/>
  <c r="AL15" i="8" s="1"/>
  <c r="AL16" i="8" s="1"/>
  <c r="AL20" i="8" s="1"/>
  <c r="AR42" i="3" l="1"/>
  <c r="AR43" i="3" s="1"/>
  <c r="AR45" i="3" s="1"/>
  <c r="AS36" i="3" s="1"/>
  <c r="AS24" i="5" s="1"/>
  <c r="AS25" i="5" s="1"/>
  <c r="AR44" i="3" l="1"/>
  <c r="AR20" i="6"/>
  <c r="AR22" i="6" l="1"/>
  <c r="AR26" i="7"/>
  <c r="AR27" i="7" s="1"/>
  <c r="AR32" i="7" s="1"/>
  <c r="AR33" i="7" s="1"/>
  <c r="F36" i="3"/>
  <c r="AR4" i="6"/>
  <c r="AS4" i="3"/>
  <c r="F24" i="5" l="1"/>
  <c r="AI19" i="2" s="1"/>
  <c r="J17" i="18"/>
  <c r="AM11" i="8"/>
  <c r="AR36" i="7"/>
  <c r="AR37" i="7" s="1"/>
  <c r="AR39" i="7" s="1"/>
  <c r="AR7" i="6"/>
  <c r="AS35" i="7"/>
  <c r="AR24" i="6"/>
  <c r="AM12" i="8"/>
  <c r="AS37" i="3" l="1"/>
  <c r="AS26" i="5"/>
  <c r="F26" i="5" s="1"/>
  <c r="F27" i="5" s="1"/>
  <c r="AR17" i="6"/>
  <c r="AR31" i="6" s="1"/>
  <c r="AM10" i="8"/>
  <c r="AM13" i="8" s="1"/>
  <c r="AM14" i="8" s="1"/>
  <c r="AM15" i="8" s="1"/>
  <c r="AM16" i="8" s="1"/>
  <c r="AM20" i="8" s="1"/>
  <c r="L17" i="18"/>
  <c r="K17" i="18"/>
  <c r="F25" i="5"/>
  <c r="J18" i="18" l="1"/>
  <c r="L18" i="18" s="1"/>
  <c r="AS27" i="5"/>
  <c r="AS28" i="5"/>
  <c r="AS7" i="3" s="1"/>
  <c r="AS8" i="3" s="1"/>
  <c r="AS20" i="3" s="1"/>
  <c r="AS4" i="7"/>
  <c r="AI20" i="2"/>
  <c r="AS38" i="3"/>
  <c r="F37" i="3"/>
  <c r="AS7" i="7" l="1"/>
  <c r="AS12" i="7" s="1"/>
  <c r="K18" i="18"/>
  <c r="F4" i="7"/>
  <c r="F28" i="5"/>
  <c r="AS30" i="7"/>
  <c r="F30" i="7" s="1"/>
  <c r="AS29" i="5"/>
  <c r="AS28" i="6" s="1"/>
  <c r="F8" i="3"/>
  <c r="F7" i="3"/>
  <c r="AS39" i="3"/>
  <c r="AS40" i="3" s="1"/>
  <c r="F38" i="3"/>
  <c r="J8" i="18"/>
  <c r="F20" i="3"/>
  <c r="AI10" i="2" l="1"/>
  <c r="F7" i="7"/>
  <c r="J24" i="18"/>
  <c r="F12" i="7"/>
  <c r="AI26" i="2" s="1"/>
  <c r="F29" i="5"/>
  <c r="AS31" i="7"/>
  <c r="F31" i="7" s="1"/>
  <c r="F28" i="6"/>
  <c r="AS29" i="6"/>
  <c r="F39" i="3"/>
  <c r="J9" i="18"/>
  <c r="AS42" i="3"/>
  <c r="K8" i="18"/>
  <c r="L8" i="18"/>
  <c r="AI11" i="2" l="1"/>
  <c r="K24" i="18"/>
  <c r="L24" i="18"/>
  <c r="F29" i="6"/>
  <c r="AI24" i="2" s="1"/>
  <c r="J22" i="18"/>
  <c r="F40" i="3"/>
  <c r="K9" i="18"/>
  <c r="L9" i="18"/>
  <c r="F42" i="3"/>
  <c r="AS43" i="3"/>
  <c r="F43" i="3" s="1"/>
  <c r="K22" i="18" l="1"/>
  <c r="L22" i="18"/>
  <c r="AS44" i="3"/>
  <c r="AI12" i="2"/>
  <c r="J10" i="18"/>
  <c r="AS45" i="3"/>
  <c r="AT36" i="3" s="1"/>
  <c r="AT24" i="5" s="1"/>
  <c r="AT25" i="5" s="1"/>
  <c r="K10" i="18" l="1"/>
  <c r="L10" i="18"/>
  <c r="F45" i="3"/>
  <c r="J11" i="18"/>
  <c r="AS20" i="6"/>
  <c r="F20" i="6" s="1"/>
  <c r="AS4" i="6"/>
  <c r="AT4" i="3"/>
  <c r="F44" i="3"/>
  <c r="AI13" i="2" l="1"/>
  <c r="AS36" i="7"/>
  <c r="AS37" i="7" s="1"/>
  <c r="F4" i="6"/>
  <c r="AS7" i="6"/>
  <c r="F7" i="6" s="1"/>
  <c r="AT35" i="7"/>
  <c r="AN11" i="8"/>
  <c r="AS22" i="6"/>
  <c r="F22" i="6" s="1"/>
  <c r="AS26" i="7"/>
  <c r="L11" i="18"/>
  <c r="K11" i="18"/>
  <c r="G4" i="3"/>
  <c r="AN10" i="8" l="1"/>
  <c r="AS17" i="6"/>
  <c r="F36" i="7"/>
  <c r="F37" i="7" s="1"/>
  <c r="G35" i="7"/>
  <c r="AS27" i="7"/>
  <c r="F26" i="7"/>
  <c r="AS24" i="6"/>
  <c r="F24" i="6" s="1"/>
  <c r="AN12" i="8"/>
  <c r="AS31" i="6" l="1"/>
  <c r="F17" i="6"/>
  <c r="F31" i="6" s="1"/>
  <c r="AT37" i="3"/>
  <c r="AT38" i="3" s="1"/>
  <c r="AN13" i="8"/>
  <c r="AN14" i="8" s="1"/>
  <c r="AN15" i="8" s="1"/>
  <c r="AN16" i="8" s="1"/>
  <c r="AN20" i="8" s="1"/>
  <c r="AT26" i="5"/>
  <c r="AS32" i="7"/>
  <c r="F27" i="7"/>
  <c r="J20" i="18"/>
  <c r="AI23" i="2"/>
  <c r="J21" i="18"/>
  <c r="AT27" i="5" l="1"/>
  <c r="AT28" i="5"/>
  <c r="AT4" i="7"/>
  <c r="L21" i="18"/>
  <c r="K21" i="18"/>
  <c r="K20" i="18"/>
  <c r="L20" i="18"/>
  <c r="AI22" i="2"/>
  <c r="AT39" i="3"/>
  <c r="AS33" i="7"/>
  <c r="AS39" i="7" s="1"/>
  <c r="J26" i="18"/>
  <c r="F32" i="7"/>
  <c r="AI28" i="2" s="1"/>
  <c r="AT7" i="7" l="1"/>
  <c r="AT12" i="7" s="1"/>
  <c r="AT30" i="7"/>
  <c r="AT31" i="7" s="1"/>
  <c r="AT7" i="3"/>
  <c r="AT8" i="3" s="1"/>
  <c r="AT29" i="5"/>
  <c r="AT28" i="6" s="1"/>
  <c r="AT29" i="6" s="1"/>
  <c r="F33" i="7"/>
  <c r="F39" i="7" s="1"/>
  <c r="L26" i="18"/>
  <c r="K26" i="18"/>
  <c r="AT20" i="3" l="1"/>
  <c r="AT40" i="3" s="1"/>
  <c r="AT42" i="3" l="1"/>
  <c r="AT43" i="3" s="1"/>
  <c r="AT44" i="3" l="1"/>
  <c r="AT45" i="3"/>
  <c r="AU36" i="3" s="1"/>
  <c r="AU24" i="5" s="1"/>
  <c r="AU25" i="5" s="1"/>
  <c r="AT20" i="6" l="1"/>
  <c r="AU4" i="3"/>
  <c r="AT4" i="6"/>
  <c r="AT7" i="6" l="1"/>
  <c r="AU35" i="7"/>
  <c r="AT36" i="7"/>
  <c r="AT37" i="7" s="1"/>
  <c r="AO11" i="8"/>
  <c r="AT22" i="6"/>
  <c r="AT26" i="7"/>
  <c r="AO12" i="8" l="1"/>
  <c r="AT24" i="6"/>
  <c r="AT27" i="7"/>
  <c r="AT17" i="6"/>
  <c r="AO10" i="8"/>
  <c r="AT31" i="6" l="1"/>
  <c r="AU37" i="3"/>
  <c r="AU38" i="3" s="1"/>
  <c r="AU26" i="5"/>
  <c r="AO13" i="8"/>
  <c r="AO14" i="8" s="1"/>
  <c r="AO15" i="8" s="1"/>
  <c r="AO16" i="8" s="1"/>
  <c r="AO20" i="8" s="1"/>
  <c r="AT32" i="7"/>
  <c r="AU27" i="5" l="1"/>
  <c r="AU28" i="5"/>
  <c r="AU4" i="7"/>
  <c r="AU39" i="3"/>
  <c r="AT33" i="7"/>
  <c r="AT39" i="7" s="1"/>
  <c r="AU7" i="7" l="1"/>
  <c r="AU12" i="7" s="1"/>
  <c r="AU30" i="7"/>
  <c r="AU31" i="7" s="1"/>
  <c r="AU7" i="3"/>
  <c r="AU8" i="3" s="1"/>
  <c r="AU29" i="5"/>
  <c r="AU28" i="6" s="1"/>
  <c r="AU29" i="6" s="1"/>
  <c r="AU20" i="3" l="1"/>
  <c r="AU40" i="3" s="1"/>
  <c r="AU42" i="3" l="1"/>
  <c r="AU43" i="3" s="1"/>
  <c r="AU44" i="3" l="1"/>
  <c r="AU45" i="3"/>
  <c r="AV36" i="3" s="1"/>
  <c r="AV24" i="5" s="1"/>
  <c r="AV25" i="5" s="1"/>
  <c r="AU20" i="6" l="1"/>
  <c r="AV4" i="3"/>
  <c r="AU4" i="6"/>
  <c r="AU7" i="6" l="1"/>
  <c r="AU36" i="7"/>
  <c r="AU37" i="7" s="1"/>
  <c r="AV35" i="7"/>
  <c r="AP11" i="8"/>
  <c r="AU26" i="7"/>
  <c r="AU22" i="6"/>
  <c r="AU24" i="6" l="1"/>
  <c r="AP12" i="8"/>
  <c r="AU27" i="7"/>
  <c r="AU17" i="6"/>
  <c r="AP10" i="8"/>
  <c r="AU31" i="6" l="1"/>
  <c r="AV37" i="3"/>
  <c r="AV38" i="3" s="1"/>
  <c r="AV26" i="5"/>
  <c r="AU32" i="7"/>
  <c r="AP13" i="8"/>
  <c r="AP14" i="8" s="1"/>
  <c r="AP15" i="8" s="1"/>
  <c r="AP16" i="8" s="1"/>
  <c r="AP20" i="8" s="1"/>
  <c r="AV27" i="5" l="1"/>
  <c r="AV28" i="5"/>
  <c r="AV4" i="7"/>
  <c r="AU33" i="7"/>
  <c r="AU39" i="7" s="1"/>
  <c r="AV39" i="3"/>
  <c r="AV7" i="7" l="1"/>
  <c r="AV12" i="7" s="1"/>
  <c r="AV7" i="3"/>
  <c r="AV8" i="3" s="1"/>
  <c r="AV29" i="5"/>
  <c r="AV28" i="6" s="1"/>
  <c r="AV29" i="6" s="1"/>
  <c r="AV30" i="7"/>
  <c r="AV31" i="7" s="1"/>
  <c r="AV20" i="3" l="1"/>
  <c r="AV40" i="3" s="1"/>
  <c r="AV42" i="3" l="1"/>
  <c r="AV43" i="3" s="1"/>
  <c r="AV44" i="3" l="1"/>
  <c r="AV45" i="3"/>
  <c r="AW36" i="3" s="1"/>
  <c r="AW24" i="5" s="1"/>
  <c r="AW25" i="5" s="1"/>
  <c r="AV20" i="6" l="1"/>
  <c r="AW4" i="3"/>
  <c r="AV4" i="6"/>
  <c r="AV7" i="6" l="1"/>
  <c r="AW35" i="7"/>
  <c r="AV36" i="7"/>
  <c r="AV37" i="7" s="1"/>
  <c r="AQ11" i="8"/>
  <c r="AV22" i="6"/>
  <c r="AV26" i="7"/>
  <c r="AV27" i="7" l="1"/>
  <c r="AV24" i="6"/>
  <c r="AQ12" i="8"/>
  <c r="AV17" i="6"/>
  <c r="AQ10" i="8"/>
  <c r="AV31" i="6" l="1"/>
  <c r="AW37" i="3"/>
  <c r="AW38" i="3" s="1"/>
  <c r="AQ13" i="8"/>
  <c r="AQ14" i="8" s="1"/>
  <c r="AQ15" i="8" s="1"/>
  <c r="AQ16" i="8" s="1"/>
  <c r="AQ20" i="8" s="1"/>
  <c r="AV32" i="7"/>
  <c r="AW26" i="5"/>
  <c r="AW28" i="5" l="1"/>
  <c r="AW4" i="7"/>
  <c r="AW7" i="7" s="1"/>
  <c r="AW12" i="7" s="1"/>
  <c r="AW27" i="5"/>
  <c r="AV33" i="7"/>
  <c r="AV39" i="7" s="1"/>
  <c r="AW39" i="3"/>
  <c r="AW29" i="5" l="1"/>
  <c r="AW28" i="6" s="1"/>
  <c r="AW29" i="6" s="1"/>
  <c r="AW7" i="3"/>
  <c r="AW30" i="7"/>
  <c r="AW31" i="7" l="1"/>
  <c r="AW8" i="3"/>
  <c r="AW20" i="3" l="1"/>
  <c r="AW40" i="3" s="1"/>
  <c r="AW42" i="3" l="1"/>
  <c r="AW43" i="3" s="1"/>
  <c r="AW44" i="3" l="1"/>
  <c r="AW45" i="3"/>
  <c r="AX36" i="3" s="1"/>
  <c r="AX24" i="5" s="1"/>
  <c r="AX25" i="5" s="1"/>
  <c r="AW20" i="6" l="1"/>
  <c r="AX4" i="3"/>
  <c r="AW4" i="6"/>
  <c r="AW7" i="6" l="1"/>
  <c r="AW36" i="7"/>
  <c r="AW37" i="7" s="1"/>
  <c r="AR11" i="8"/>
  <c r="AX35" i="7"/>
  <c r="AW26" i="7"/>
  <c r="AW22" i="6"/>
  <c r="AW27" i="7" l="1"/>
  <c r="AW24" i="6"/>
  <c r="AR12" i="8"/>
  <c r="AW17" i="6"/>
  <c r="AR10" i="8"/>
  <c r="AW31" i="6" l="1"/>
  <c r="AX37" i="3"/>
  <c r="AX38" i="3" s="1"/>
  <c r="AR13" i="8"/>
  <c r="AR14" i="8" s="1"/>
  <c r="AR15" i="8" s="1"/>
  <c r="AR16" i="8" s="1"/>
  <c r="AR20" i="8" s="1"/>
  <c r="AX26" i="5"/>
  <c r="AW32" i="7"/>
  <c r="AX27" i="5" l="1"/>
  <c r="AX28" i="5"/>
  <c r="AX4" i="7"/>
  <c r="AX39" i="3"/>
  <c r="AW33" i="7"/>
  <c r="AW39" i="7" s="1"/>
  <c r="AX7" i="7" l="1"/>
  <c r="AX12" i="7" s="1"/>
  <c r="AX29" i="5"/>
  <c r="AX28" i="6" s="1"/>
  <c r="AX29" i="6" s="1"/>
  <c r="AX7" i="3"/>
  <c r="AX8" i="3" s="1"/>
  <c r="AX30" i="7"/>
  <c r="AX31" i="7" s="1"/>
  <c r="AX20" i="3" l="1"/>
  <c r="AX40" i="3" s="1"/>
  <c r="AX42" i="3" l="1"/>
  <c r="AX43" i="3" s="1"/>
  <c r="AX44" i="3" l="1"/>
  <c r="AX45" i="3"/>
  <c r="AY36" i="3" s="1"/>
  <c r="AY24" i="5" s="1"/>
  <c r="AY25" i="5" s="1"/>
  <c r="AX20" i="6" l="1"/>
  <c r="AX4" i="6"/>
  <c r="AY4" i="3"/>
  <c r="AX7" i="6" l="1"/>
  <c r="AX36" i="7"/>
  <c r="AX37" i="7" s="1"/>
  <c r="AS11" i="8"/>
  <c r="AY35" i="7"/>
  <c r="AX22" i="6"/>
  <c r="AX26" i="7"/>
  <c r="AY37" i="3" l="1"/>
  <c r="AY38" i="3" s="1"/>
  <c r="AY39" i="3" s="1"/>
  <c r="AX27" i="7"/>
  <c r="AY26" i="5"/>
  <c r="AS12" i="8"/>
  <c r="AX24" i="6"/>
  <c r="AX17" i="6"/>
  <c r="AS10" i="8"/>
  <c r="AX31" i="6" l="1"/>
  <c r="AY28" i="5"/>
  <c r="AY4" i="7"/>
  <c r="AY27" i="5"/>
  <c r="AS13" i="8"/>
  <c r="AS14" i="8" s="1"/>
  <c r="AS15" i="8" s="1"/>
  <c r="AS16" i="8" s="1"/>
  <c r="AS20" i="8" s="1"/>
  <c r="AX32" i="7"/>
  <c r="AY7" i="7" l="1"/>
  <c r="AY12" i="7" s="1"/>
  <c r="AY29" i="5"/>
  <c r="AY28" i="6" s="1"/>
  <c r="AY29" i="6" s="1"/>
  <c r="AY7" i="3"/>
  <c r="AY8" i="3" s="1"/>
  <c r="AY20" i="3" s="1"/>
  <c r="AY40" i="3" s="1"/>
  <c r="AY30" i="7"/>
  <c r="AY31" i="7" s="1"/>
  <c r="AX33" i="7"/>
  <c r="AX39" i="7" s="1"/>
  <c r="AY42" i="3" l="1"/>
  <c r="AY43" i="3" s="1"/>
  <c r="AY45" i="3" s="1"/>
  <c r="AZ36" i="3" s="1"/>
  <c r="AZ24" i="5" s="1"/>
  <c r="AZ25" i="5" s="1"/>
  <c r="AY44" i="3" l="1"/>
  <c r="AZ4" i="3" s="1"/>
  <c r="AY20" i="6"/>
  <c r="AY4" i="6" l="1"/>
  <c r="AY7" i="6" s="1"/>
  <c r="AY22" i="6"/>
  <c r="AY26" i="7"/>
  <c r="AY27" i="7" s="1"/>
  <c r="AY32" i="7" s="1"/>
  <c r="AY33" i="7" s="1"/>
  <c r="AZ37" i="3" l="1"/>
  <c r="AZ38" i="3" s="1"/>
  <c r="AZ39" i="3" s="1"/>
  <c r="AT11" i="8"/>
  <c r="AY36" i="7"/>
  <c r="AY37" i="7" s="1"/>
  <c r="AY39" i="7" s="1"/>
  <c r="AZ35" i="7"/>
  <c r="AY17" i="6"/>
  <c r="AT10" i="8"/>
  <c r="AZ26" i="5"/>
  <c r="AT12" i="8"/>
  <c r="AY24" i="6"/>
  <c r="AY31" i="6" l="1"/>
  <c r="AZ28" i="5"/>
  <c r="AZ27" i="5"/>
  <c r="AZ4" i="7"/>
  <c r="AT13" i="8"/>
  <c r="AT14" i="8" s="1"/>
  <c r="AT15" i="8" s="1"/>
  <c r="AT16" i="8" s="1"/>
  <c r="AT20" i="8" s="1"/>
  <c r="AZ7" i="7" l="1"/>
  <c r="AZ12" i="7" s="1"/>
  <c r="AZ30" i="7"/>
  <c r="AZ31" i="7" s="1"/>
  <c r="AZ7" i="3"/>
  <c r="AZ8" i="3" s="1"/>
  <c r="AZ20" i="3" s="1"/>
  <c r="AZ40" i="3" s="1"/>
  <c r="AZ29" i="5"/>
  <c r="AZ28" i="6" s="1"/>
  <c r="AZ29" i="6" s="1"/>
  <c r="AZ42" i="3" l="1"/>
  <c r="AZ43" i="3" s="1"/>
  <c r="AZ45" i="3" s="1"/>
  <c r="BA36" i="3" s="1"/>
  <c r="BA24" i="5" s="1"/>
  <c r="BA25" i="5" s="1"/>
  <c r="AZ44" i="3" l="1"/>
  <c r="AZ4" i="6" s="1"/>
  <c r="AZ20" i="6"/>
  <c r="BA4" i="3" l="1"/>
  <c r="AZ26" i="7"/>
  <c r="AZ27" i="7" s="1"/>
  <c r="AZ32" i="7" s="1"/>
  <c r="AZ33" i="7" s="1"/>
  <c r="AZ22" i="6"/>
  <c r="BA35" i="7"/>
  <c r="AZ7" i="6"/>
  <c r="AU11" i="8"/>
  <c r="AZ36" i="7"/>
  <c r="AZ37" i="7" s="1"/>
  <c r="AZ39" i="7" l="1"/>
  <c r="BA37" i="3"/>
  <c r="BA38" i="3" s="1"/>
  <c r="BA39" i="3" s="1"/>
  <c r="BA26" i="5"/>
  <c r="AZ17" i="6"/>
  <c r="AU10" i="8"/>
  <c r="AZ24" i="6"/>
  <c r="AU12" i="8"/>
  <c r="AZ31" i="6" l="1"/>
  <c r="BA4" i="7"/>
  <c r="BA28" i="5"/>
  <c r="BA27" i="5"/>
  <c r="AU13" i="8"/>
  <c r="AU14" i="8" s="1"/>
  <c r="AU15" i="8" s="1"/>
  <c r="AU16" i="8" s="1"/>
  <c r="AU20" i="8" s="1"/>
  <c r="BA7" i="7" l="1"/>
  <c r="BA12" i="7" s="1"/>
  <c r="BA29" i="5"/>
  <c r="BA28" i="6" s="1"/>
  <c r="BA29" i="6" s="1"/>
  <c r="BA7" i="3"/>
  <c r="BA8" i="3" s="1"/>
  <c r="BA20" i="3" s="1"/>
  <c r="BA40" i="3" s="1"/>
  <c r="BA30" i="7"/>
  <c r="BA31" i="7" s="1"/>
  <c r="BA42" i="3" l="1"/>
  <c r="BA43" i="3" l="1"/>
  <c r="BA45" i="3" s="1"/>
  <c r="BB36" i="3" s="1"/>
  <c r="BB24" i="5" s="1"/>
  <c r="BB25" i="5" s="1"/>
  <c r="BA44" i="3" l="1"/>
  <c r="BB37" i="3"/>
  <c r="BA20" i="6"/>
  <c r="BB38" i="3" l="1"/>
  <c r="BB39" i="3" s="1"/>
  <c r="BB4" i="3"/>
  <c r="BA4" i="6"/>
  <c r="BB26" i="5"/>
  <c r="BB27" i="5" s="1"/>
  <c r="BA26" i="7"/>
  <c r="BA27" i="7" s="1"/>
  <c r="BA32" i="7" s="1"/>
  <c r="BA33" i="7" s="1"/>
  <c r="BA22" i="6"/>
  <c r="BB28" i="5" l="1"/>
  <c r="BB4" i="7"/>
  <c r="BA7" i="6"/>
  <c r="AV11" i="8"/>
  <c r="BB35" i="7"/>
  <c r="BA36" i="7"/>
  <c r="BA37" i="7" s="1"/>
  <c r="BA39" i="7" s="1"/>
  <c r="AV12" i="8"/>
  <c r="BA24" i="6"/>
  <c r="BB7" i="7" l="1"/>
  <c r="BB12" i="7" s="1"/>
  <c r="BB7" i="3"/>
  <c r="BB8" i="3" s="1"/>
  <c r="BB20" i="3" s="1"/>
  <c r="BB40" i="3" s="1"/>
  <c r="BB30" i="7"/>
  <c r="BB31" i="7" s="1"/>
  <c r="BB29" i="5"/>
  <c r="BB28" i="6" s="1"/>
  <c r="BB29" i="6" s="1"/>
  <c r="BA17" i="6"/>
  <c r="BA31" i="6" s="1"/>
  <c r="AV10" i="8"/>
  <c r="AV13" i="8" s="1"/>
  <c r="AV14" i="8" s="1"/>
  <c r="AV15" i="8" s="1"/>
  <c r="AV16" i="8" s="1"/>
  <c r="AV20" i="8" s="1"/>
  <c r="BB42" i="3" l="1"/>
  <c r="BB43" i="3" l="1"/>
  <c r="BB45" i="3" s="1"/>
  <c r="BB44" i="3" l="1"/>
  <c r="BC36" i="3"/>
  <c r="BB20" i="6"/>
  <c r="BC24" i="5" l="1"/>
  <c r="BC25" i="5" s="1"/>
  <c r="BB4" i="6"/>
  <c r="BC4" i="3"/>
  <c r="BB22" i="6"/>
  <c r="BB26" i="7"/>
  <c r="BB27" i="7" s="1"/>
  <c r="BB32" i="7" s="1"/>
  <c r="BB33" i="7" s="1"/>
  <c r="BC37" i="3" l="1"/>
  <c r="BC38" i="3" s="1"/>
  <c r="BC39" i="3" s="1"/>
  <c r="BC26" i="5"/>
  <c r="BB36" i="7"/>
  <c r="BB37" i="7" s="1"/>
  <c r="BB39" i="7" s="1"/>
  <c r="BB7" i="6"/>
  <c r="AW11" i="8"/>
  <c r="BC35" i="7"/>
  <c r="BB24" i="6"/>
  <c r="AW12" i="8"/>
  <c r="BC28" i="5" l="1"/>
  <c r="BC27" i="5"/>
  <c r="BC4" i="7"/>
  <c r="AW10" i="8"/>
  <c r="AW13" i="8" s="1"/>
  <c r="AW14" i="8" s="1"/>
  <c r="AW15" i="8" s="1"/>
  <c r="AW16" i="8" s="1"/>
  <c r="AW20" i="8" s="1"/>
  <c r="BB17" i="6"/>
  <c r="BB31" i="6" s="1"/>
  <c r="BC7" i="7" l="1"/>
  <c r="BC12" i="7" s="1"/>
  <c r="BC30" i="7"/>
  <c r="BC31" i="7" s="1"/>
  <c r="BC29" i="5"/>
  <c r="BC28" i="6" s="1"/>
  <c r="BC29" i="6" s="1"/>
  <c r="BC7" i="3"/>
  <c r="BC8" i="3" s="1"/>
  <c r="BC20" i="3" s="1"/>
  <c r="BC40" i="3" s="1"/>
  <c r="BC42" i="3" s="1"/>
  <c r="BC43" i="3" s="1"/>
  <c r="BC45" i="3" s="1"/>
  <c r="BD36" i="3" s="1"/>
  <c r="BD24" i="5" s="1"/>
  <c r="BD25" i="5" s="1"/>
  <c r="BC44" i="3" l="1"/>
  <c r="BC4" i="6" s="1"/>
  <c r="BC20" i="6"/>
  <c r="BC26" i="7" s="1"/>
  <c r="BC27" i="7" s="1"/>
  <c r="BC32" i="7" s="1"/>
  <c r="BC33" i="7" s="1"/>
  <c r="BD4" i="3" l="1"/>
  <c r="BC22" i="6"/>
  <c r="BC24" i="6" s="1"/>
  <c r="BD37" i="3"/>
  <c r="BD38" i="3" s="1"/>
  <c r="BD39" i="3" s="1"/>
  <c r="BD26" i="5"/>
  <c r="BD35" i="7"/>
  <c r="BC7" i="6"/>
  <c r="BC36" i="7"/>
  <c r="BC37" i="7" s="1"/>
  <c r="BC39" i="7" s="1"/>
  <c r="AX11" i="8"/>
  <c r="AX12" i="8" l="1"/>
  <c r="BD4" i="7"/>
  <c r="BD28" i="5"/>
  <c r="BD27" i="5"/>
  <c r="AX10" i="8"/>
  <c r="BC17" i="6"/>
  <c r="BC31" i="6" s="1"/>
  <c r="BD7" i="7" l="1"/>
  <c r="BD12" i="7" s="1"/>
  <c r="AX13" i="8"/>
  <c r="AX14" i="8" s="1"/>
  <c r="AX15" i="8" s="1"/>
  <c r="AX16" i="8" s="1"/>
  <c r="AX20" i="8" s="1"/>
  <c r="BD7" i="3"/>
  <c r="BD8" i="3" s="1"/>
  <c r="BD20" i="3" s="1"/>
  <c r="BD40" i="3" s="1"/>
  <c r="BD29" i="5"/>
  <c r="BD28" i="6" s="1"/>
  <c r="BD29" i="6" s="1"/>
  <c r="BD30" i="7"/>
  <c r="BD31" i="7" s="1"/>
  <c r="BD42" i="3" l="1"/>
  <c r="BD43" i="3" l="1"/>
  <c r="BD45" i="3" s="1"/>
  <c r="BD44" i="3" l="1"/>
  <c r="BE36" i="3"/>
  <c r="BE24" i="5" s="1"/>
  <c r="BE25" i="5" s="1"/>
  <c r="BD20" i="6"/>
  <c r="BD4" i="6" l="1"/>
  <c r="BE4" i="3"/>
  <c r="BD22" i="6"/>
  <c r="BD26" i="7"/>
  <c r="BD27" i="7" s="1"/>
  <c r="BD32" i="7" s="1"/>
  <c r="BD33" i="7" s="1"/>
  <c r="G36" i="3"/>
  <c r="AY11" i="8" l="1"/>
  <c r="BD36" i="7"/>
  <c r="BD37" i="7" s="1"/>
  <c r="BD39" i="7" s="1"/>
  <c r="BE35" i="7"/>
  <c r="BD7" i="6"/>
  <c r="AY12" i="8"/>
  <c r="BD24" i="6"/>
  <c r="G24" i="5"/>
  <c r="AJ19" i="2" s="1"/>
  <c r="N17" i="18"/>
  <c r="BE26" i="5"/>
  <c r="G26" i="5" s="1"/>
  <c r="AJ20" i="2" s="1"/>
  <c r="AY10" i="8" l="1"/>
  <c r="AY13" i="8" s="1"/>
  <c r="AY14" i="8" s="1"/>
  <c r="AY15" i="8" s="1"/>
  <c r="AY16" i="8" s="1"/>
  <c r="AY20" i="8" s="1"/>
  <c r="BD17" i="6"/>
  <c r="BD31" i="6" s="1"/>
  <c r="BE27" i="5"/>
  <c r="BE28" i="5"/>
  <c r="BE30" i="7" s="1"/>
  <c r="BE4" i="7"/>
  <c r="N18" i="18"/>
  <c r="O18" i="18" s="1"/>
  <c r="G25" i="5"/>
  <c r="BE37" i="3"/>
  <c r="O17" i="18"/>
  <c r="P17" i="18"/>
  <c r="G27" i="5"/>
  <c r="G4" i="7" l="1"/>
  <c r="BE7" i="7"/>
  <c r="P18" i="18"/>
  <c r="BE31" i="7"/>
  <c r="G31" i="7" s="1"/>
  <c r="G30" i="7"/>
  <c r="G37" i="3"/>
  <c r="BE38" i="3"/>
  <c r="BE7" i="3"/>
  <c r="G7" i="3" s="1"/>
  <c r="BE29" i="5"/>
  <c r="BE28" i="6" s="1"/>
  <c r="G28" i="6" s="1"/>
  <c r="G28" i="5"/>
  <c r="G7" i="7" l="1"/>
  <c r="BE12" i="7"/>
  <c r="N24" i="18" s="1"/>
  <c r="P24" i="18" s="1"/>
  <c r="BE8" i="3"/>
  <c r="BE20" i="3" s="1"/>
  <c r="G20" i="3" s="1"/>
  <c r="G29" i="5"/>
  <c r="G38" i="3"/>
  <c r="BE39" i="3"/>
  <c r="BE29" i="6"/>
  <c r="G29" i="6" s="1"/>
  <c r="AJ24" i="2" s="1"/>
  <c r="AJ10" i="2" l="1"/>
  <c r="G12" i="7"/>
  <c r="AJ26" i="2" s="1"/>
  <c r="O24" i="18"/>
  <c r="N8" i="18"/>
  <c r="O8" i="18" s="1"/>
  <c r="G8" i="3"/>
  <c r="BE40" i="3"/>
  <c r="G40" i="3" s="1"/>
  <c r="N22" i="18"/>
  <c r="P22" i="18" s="1"/>
  <c r="G39" i="3"/>
  <c r="N9" i="18"/>
  <c r="AJ11" i="2" l="1"/>
  <c r="P8" i="18"/>
  <c r="O22" i="18"/>
  <c r="BE42" i="3"/>
  <c r="G42" i="3" s="1"/>
  <c r="O9" i="18"/>
  <c r="P9" i="18"/>
  <c r="BE43" i="3" l="1"/>
  <c r="G43" i="3" s="1"/>
  <c r="AJ12" i="2" l="1"/>
  <c r="BE45" i="3"/>
  <c r="BF36" i="3" s="1"/>
  <c r="BF24" i="5" s="1"/>
  <c r="BF25" i="5" s="1"/>
  <c r="N10" i="18"/>
  <c r="P10" i="18" s="1"/>
  <c r="BE44" i="3"/>
  <c r="BF4" i="3" s="1"/>
  <c r="N11" i="18" l="1"/>
  <c r="O11" i="18" s="1"/>
  <c r="O10" i="18"/>
  <c r="G45" i="3"/>
  <c r="BE20" i="6"/>
  <c r="G20" i="6" s="1"/>
  <c r="BE4" i="6"/>
  <c r="AZ11" i="8" s="1"/>
  <c r="G44" i="3"/>
  <c r="H4" i="3"/>
  <c r="AJ13" i="2" l="1"/>
  <c r="P11" i="18"/>
  <c r="BE26" i="7"/>
  <c r="G26" i="7" s="1"/>
  <c r="BE22" i="6"/>
  <c r="G22" i="6" s="1"/>
  <c r="BF35" i="7"/>
  <c r="BE7" i="6"/>
  <c r="G7" i="6" s="1"/>
  <c r="G4" i="6"/>
  <c r="G36" i="7" s="1"/>
  <c r="G37" i="7" s="1"/>
  <c r="BE36" i="7"/>
  <c r="BE37" i="7" s="1"/>
  <c r="BE27" i="7" l="1"/>
  <c r="G27" i="7" s="1"/>
  <c r="AZ12" i="8"/>
  <c r="BE24" i="6"/>
  <c r="G24" i="6" s="1"/>
  <c r="AJ23" i="2" s="1"/>
  <c r="BE17" i="6"/>
  <c r="AZ10" i="8"/>
  <c r="H35" i="7"/>
  <c r="BF37" i="3"/>
  <c r="BF38" i="3" s="1"/>
  <c r="BF26" i="5"/>
  <c r="BE32" i="7" l="1"/>
  <c r="BE33" i="7" s="1"/>
  <c r="BE39" i="7" s="1"/>
  <c r="BE31" i="6"/>
  <c r="N21" i="18"/>
  <c r="P21" i="18" s="1"/>
  <c r="AZ13" i="8"/>
  <c r="AZ14" i="8" s="1"/>
  <c r="AZ15" i="8" s="1"/>
  <c r="AZ16" i="8" s="1"/>
  <c r="AZ20" i="8" s="1"/>
  <c r="G17" i="6"/>
  <c r="G31" i="6" s="1"/>
  <c r="N20" i="18"/>
  <c r="P20" i="18" s="1"/>
  <c r="BF27" i="5"/>
  <c r="BF28" i="5"/>
  <c r="BF4" i="7"/>
  <c r="BF39" i="3"/>
  <c r="BF7" i="7" l="1"/>
  <c r="BF12" i="7" s="1"/>
  <c r="G32" i="7"/>
  <c r="AJ28" i="2" s="1"/>
  <c r="N26" i="18"/>
  <c r="P26" i="18" s="1"/>
  <c r="O21" i="18"/>
  <c r="O20" i="18"/>
  <c r="AJ22" i="2"/>
  <c r="BF7" i="3"/>
  <c r="BF8" i="3" s="1"/>
  <c r="BF20" i="3" s="1"/>
  <c r="BF40" i="3" s="1"/>
  <c r="BF30" i="7"/>
  <c r="BF31" i="7" s="1"/>
  <c r="BF29" i="5"/>
  <c r="BF28" i="6" s="1"/>
  <c r="BF29" i="6" s="1"/>
  <c r="G33" i="7"/>
  <c r="G39" i="7" s="1"/>
  <c r="O26" i="18" l="1"/>
  <c r="BF42" i="3"/>
  <c r="BF43" i="3" s="1"/>
  <c r="BF44" i="3" l="1"/>
  <c r="BF45" i="3"/>
  <c r="BG36" i="3" s="1"/>
  <c r="BG24" i="5" s="1"/>
  <c r="BG25" i="5" s="1"/>
  <c r="BF20" i="6" l="1"/>
  <c r="BF4" i="6"/>
  <c r="BG4" i="3"/>
  <c r="BF36" i="7" l="1"/>
  <c r="BF37" i="7" s="1"/>
  <c r="BA11" i="8"/>
  <c r="BG35" i="7"/>
  <c r="BF7" i="6"/>
  <c r="BF26" i="7"/>
  <c r="BF22" i="6"/>
  <c r="BF27" i="7" l="1"/>
  <c r="BF17" i="6"/>
  <c r="BA10" i="8"/>
  <c r="BF24" i="6"/>
  <c r="BA12" i="8"/>
  <c r="BF31" i="6" l="1"/>
  <c r="BG37" i="3"/>
  <c r="BG38" i="3" s="1"/>
  <c r="BG26" i="5"/>
  <c r="BA13" i="8"/>
  <c r="BA14" i="8" s="1"/>
  <c r="BA15" i="8" s="1"/>
  <c r="BA16" i="8" s="1"/>
  <c r="BF32" i="7"/>
  <c r="BA20" i="8" l="1"/>
  <c r="BG4" i="7"/>
  <c r="BG28" i="5"/>
  <c r="BG27" i="5"/>
  <c r="BG39" i="3"/>
  <c r="BF33" i="7"/>
  <c r="BF39" i="7" s="1"/>
  <c r="BG7" i="7" l="1"/>
  <c r="BG12" i="7" s="1"/>
  <c r="BG29" i="5"/>
  <c r="BG28" i="6" s="1"/>
  <c r="BG29" i="6" s="1"/>
  <c r="BG30" i="7"/>
  <c r="BG31" i="7" s="1"/>
  <c r="BG7" i="3"/>
  <c r="BG8" i="3" s="1"/>
  <c r="BG20" i="3" s="1"/>
  <c r="BG40" i="3" s="1"/>
  <c r="BG42" i="3" l="1"/>
  <c r="BG43" i="3" l="1"/>
  <c r="BG44" i="3" l="1"/>
  <c r="BH4" i="3" s="1"/>
  <c r="BG45" i="3"/>
  <c r="BH36" i="3" s="1"/>
  <c r="BH24" i="5" s="1"/>
  <c r="BH25" i="5" s="1"/>
  <c r="BG4" i="6" l="1"/>
  <c r="BG7" i="6" s="1"/>
  <c r="BG20" i="6"/>
  <c r="BB11" i="8" l="1"/>
  <c r="BG36" i="7"/>
  <c r="BG37" i="7" s="1"/>
  <c r="BH35" i="7"/>
  <c r="BB10" i="8"/>
  <c r="BG17" i="6"/>
  <c r="BG26" i="7"/>
  <c r="BG22" i="6"/>
  <c r="BG27" i="7" l="1"/>
  <c r="BB12" i="8"/>
  <c r="BB13" i="8" s="1"/>
  <c r="BB14" i="8" s="1"/>
  <c r="BB15" i="8" s="1"/>
  <c r="BB16" i="8" s="1"/>
  <c r="BG24" i="6"/>
  <c r="BG31" i="6" s="1"/>
  <c r="BB20" i="8" l="1"/>
  <c r="BH37" i="3"/>
  <c r="BH38" i="3" s="1"/>
  <c r="BH26" i="5"/>
  <c r="BG32" i="7"/>
  <c r="BH28" i="5" l="1"/>
  <c r="BH27" i="5"/>
  <c r="BH4" i="7"/>
  <c r="BH39" i="3"/>
  <c r="BG33" i="7"/>
  <c r="BG39" i="7" s="1"/>
  <c r="BH7" i="7" l="1"/>
  <c r="BH12" i="7" s="1"/>
  <c r="BH29" i="5"/>
  <c r="BH28" i="6" s="1"/>
  <c r="BH29" i="6" s="1"/>
  <c r="BH30" i="7"/>
  <c r="BH31" i="7" s="1"/>
  <c r="BH7" i="3"/>
  <c r="BH8" i="3" s="1"/>
  <c r="BH20" i="3" s="1"/>
  <c r="BH40" i="3" s="1"/>
  <c r="BH42" i="3" l="1"/>
  <c r="BH43" i="3" s="1"/>
  <c r="BH44" i="3" l="1"/>
  <c r="BH45" i="3"/>
  <c r="BI36" i="3" s="1"/>
  <c r="BI24" i="5" s="1"/>
  <c r="BI25" i="5" s="1"/>
  <c r="BH20" i="6" l="1"/>
  <c r="BH4" i="6"/>
  <c r="BI4" i="3"/>
  <c r="BC11" i="8" l="1"/>
  <c r="BH7" i="6"/>
  <c r="BI35" i="7"/>
  <c r="BH36" i="7"/>
  <c r="BH37" i="7" s="1"/>
  <c r="BH26" i="7"/>
  <c r="BH22" i="6"/>
  <c r="BH17" i="6" l="1"/>
  <c r="BC10" i="8"/>
  <c r="BH27" i="7"/>
  <c r="BC12" i="8"/>
  <c r="BH24" i="6"/>
  <c r="BH31" i="6" l="1"/>
  <c r="BI37" i="3"/>
  <c r="BI38" i="3" s="1"/>
  <c r="BC13" i="8"/>
  <c r="BC14" i="8" s="1"/>
  <c r="BC15" i="8" s="1"/>
  <c r="BC16" i="8" s="1"/>
  <c r="BI26" i="5"/>
  <c r="BH32" i="7"/>
  <c r="BC20" i="8" l="1"/>
  <c r="BI4" i="7"/>
  <c r="BI28" i="5"/>
  <c r="BI27" i="5"/>
  <c r="BI39" i="3"/>
  <c r="BH33" i="7"/>
  <c r="BH39" i="7" s="1"/>
  <c r="BI7" i="7" l="1"/>
  <c r="BI12" i="7" s="1"/>
  <c r="BI7" i="3"/>
  <c r="BI8" i="3" s="1"/>
  <c r="BI20" i="3" s="1"/>
  <c r="BI40" i="3" s="1"/>
  <c r="BI29" i="5"/>
  <c r="BI28" i="6" s="1"/>
  <c r="BI29" i="6" s="1"/>
  <c r="BI30" i="7"/>
  <c r="BI31" i="7" s="1"/>
  <c r="BI42" i="3" l="1"/>
  <c r="BI43" i="3" l="1"/>
  <c r="BI44" i="3" s="1"/>
  <c r="BJ4" i="3" l="1"/>
  <c r="BI4" i="6"/>
  <c r="BI45" i="3"/>
  <c r="BJ36" i="3" s="1"/>
  <c r="BJ24" i="5" s="1"/>
  <c r="BJ25" i="5" s="1"/>
  <c r="BI20" i="6" l="1"/>
  <c r="BI7" i="6"/>
  <c r="BJ35" i="7"/>
  <c r="BI36" i="7"/>
  <c r="BI37" i="7" s="1"/>
  <c r="BD11" i="8"/>
  <c r="BD10" i="8" l="1"/>
  <c r="BI17" i="6"/>
  <c r="BI26" i="7"/>
  <c r="BI22" i="6"/>
  <c r="BI24" i="6" l="1"/>
  <c r="BI31" i="6" s="1"/>
  <c r="BD12" i="8"/>
  <c r="BD13" i="8" s="1"/>
  <c r="BD14" i="8" s="1"/>
  <c r="BD15" i="8" s="1"/>
  <c r="BD16" i="8" s="1"/>
  <c r="BD20" i="8" s="1"/>
  <c r="BI27" i="7"/>
  <c r="BJ37" i="3" l="1"/>
  <c r="BJ38" i="3" s="1"/>
  <c r="BJ26" i="5"/>
  <c r="BI32" i="7"/>
  <c r="BJ4" i="7" l="1"/>
  <c r="BJ28" i="5"/>
  <c r="BJ27" i="5"/>
  <c r="BI33" i="7"/>
  <c r="BI39" i="7" s="1"/>
  <c r="BJ39" i="3"/>
  <c r="BJ7" i="7" l="1"/>
  <c r="BJ12" i="7" s="1"/>
  <c r="BJ30" i="7"/>
  <c r="BJ31" i="7" s="1"/>
  <c r="BJ7" i="3"/>
  <c r="BJ8" i="3" s="1"/>
  <c r="BJ20" i="3" s="1"/>
  <c r="BJ40" i="3" s="1"/>
  <c r="BJ29" i="5"/>
  <c r="BJ28" i="6" s="1"/>
  <c r="BJ29" i="6" s="1"/>
  <c r="BJ42" i="3" l="1"/>
  <c r="BJ43" i="3" s="1"/>
  <c r="BJ44" i="3" l="1"/>
  <c r="BJ45" i="3"/>
  <c r="BK36" i="3" s="1"/>
  <c r="BK24" i="5" s="1"/>
  <c r="BK25" i="5" s="1"/>
  <c r="BJ20" i="6" l="1"/>
  <c r="BJ4" i="6"/>
  <c r="BK4" i="3"/>
  <c r="BJ7" i="6" l="1"/>
  <c r="BK35" i="7"/>
  <c r="BJ36" i="7"/>
  <c r="BJ37" i="7" s="1"/>
  <c r="BE11" i="8"/>
  <c r="BJ26" i="7"/>
  <c r="BJ22" i="6"/>
  <c r="BK37" i="3" l="1"/>
  <c r="BK38" i="3" s="1"/>
  <c r="BK39" i="3" s="1"/>
  <c r="BE12" i="8"/>
  <c r="BJ24" i="6"/>
  <c r="BJ27" i="7"/>
  <c r="BE10" i="8"/>
  <c r="BJ17" i="6"/>
  <c r="BK26" i="5"/>
  <c r="BK28" i="5" s="1"/>
  <c r="BJ31" i="6" l="1"/>
  <c r="BJ32" i="7"/>
  <c r="BK27" i="5"/>
  <c r="BK4" i="7"/>
  <c r="BE13" i="8"/>
  <c r="BE14" i="8" s="1"/>
  <c r="BE15" i="8" s="1"/>
  <c r="BE16" i="8" s="1"/>
  <c r="BE20" i="8" s="1"/>
  <c r="BK7" i="7" l="1"/>
  <c r="BK12" i="7" s="1"/>
  <c r="BK29" i="5"/>
  <c r="BK28" i="6" s="1"/>
  <c r="BK29" i="6" s="1"/>
  <c r="BK30" i="7"/>
  <c r="BK31" i="7" s="1"/>
  <c r="BK7" i="3"/>
  <c r="BK8" i="3" s="1"/>
  <c r="BK20" i="3" s="1"/>
  <c r="BK40" i="3" s="1"/>
  <c r="BJ33" i="7"/>
  <c r="BJ39" i="7" s="1"/>
  <c r="BK42" i="3" l="1"/>
  <c r="BK43" i="3" s="1"/>
  <c r="BK45" i="3" s="1"/>
  <c r="BL36" i="3" s="1"/>
  <c r="BL24" i="5" s="1"/>
  <c r="BL25" i="5" s="1"/>
  <c r="BK44" i="3" l="1"/>
  <c r="BK20" i="6"/>
  <c r="BK22" i="6" l="1"/>
  <c r="BK26" i="7"/>
  <c r="BK27" i="7" s="1"/>
  <c r="BK32" i="7" s="1"/>
  <c r="BK33" i="7" s="1"/>
  <c r="BL4" i="3"/>
  <c r="BK4" i="6"/>
  <c r="BL37" i="3" l="1"/>
  <c r="BL38" i="3" s="1"/>
  <c r="BL39" i="3" s="1"/>
  <c r="BL35" i="7"/>
  <c r="BK36" i="7"/>
  <c r="BK37" i="7" s="1"/>
  <c r="BK39" i="7" s="1"/>
  <c r="BF11" i="8"/>
  <c r="BK7" i="6"/>
  <c r="BF12" i="8"/>
  <c r="BK24" i="6"/>
  <c r="BL26" i="5"/>
  <c r="BL28" i="5" s="1"/>
  <c r="BL4" i="7" l="1"/>
  <c r="BL27" i="5"/>
  <c r="BK17" i="6"/>
  <c r="BK31" i="6" s="1"/>
  <c r="BF10" i="8"/>
  <c r="BF13" i="8" s="1"/>
  <c r="BF14" i="8" s="1"/>
  <c r="BF15" i="8" s="1"/>
  <c r="BF16" i="8" s="1"/>
  <c r="BF20" i="8" s="1"/>
  <c r="BL7" i="7" l="1"/>
  <c r="BL12" i="7" s="1"/>
  <c r="BL30" i="7"/>
  <c r="BL31" i="7" s="1"/>
  <c r="BL7" i="3"/>
  <c r="BL8" i="3" s="1"/>
  <c r="BL20" i="3" s="1"/>
  <c r="BL40" i="3" s="1"/>
  <c r="BL29" i="5"/>
  <c r="BL28" i="6" s="1"/>
  <c r="BL29" i="6" s="1"/>
  <c r="BL42" i="3" l="1"/>
  <c r="BL43" i="3" s="1"/>
  <c r="BL45" i="3" s="1"/>
  <c r="BM36" i="3" s="1"/>
  <c r="BM24" i="5" s="1"/>
  <c r="BM25" i="5" s="1"/>
  <c r="BL44" i="3" l="1"/>
  <c r="BL20" i="6"/>
  <c r="BL22" i="6" l="1"/>
  <c r="BL26" i="7"/>
  <c r="BL27" i="7" s="1"/>
  <c r="BL32" i="7" s="1"/>
  <c r="BL33" i="7" s="1"/>
  <c r="BM4" i="3"/>
  <c r="BL4" i="6"/>
  <c r="BM37" i="3" l="1"/>
  <c r="BM38" i="3" s="1"/>
  <c r="BM39" i="3" s="1"/>
  <c r="BM26" i="5"/>
  <c r="BL36" i="7"/>
  <c r="BL37" i="7" s="1"/>
  <c r="BL39" i="7" s="1"/>
  <c r="BL7" i="6"/>
  <c r="BM35" i="7"/>
  <c r="BG11" i="8"/>
  <c r="BG12" i="8"/>
  <c r="BL24" i="6"/>
  <c r="BM4" i="7" l="1"/>
  <c r="BM28" i="5"/>
  <c r="BM27" i="5"/>
  <c r="BG10" i="8"/>
  <c r="BG13" i="8" s="1"/>
  <c r="BG14" i="8" s="1"/>
  <c r="BG15" i="8" s="1"/>
  <c r="BG16" i="8" s="1"/>
  <c r="BG20" i="8" s="1"/>
  <c r="BL17" i="6"/>
  <c r="BL31" i="6" s="1"/>
  <c r="BM7" i="7" l="1"/>
  <c r="BM12" i="7" s="1"/>
  <c r="BM30" i="7"/>
  <c r="BM31" i="7" s="1"/>
  <c r="BM29" i="5"/>
  <c r="BM28" i="6" s="1"/>
  <c r="BM29" i="6" s="1"/>
  <c r="BM7" i="3"/>
  <c r="BM8" i="3" s="1"/>
  <c r="BM20" i="3" s="1"/>
  <c r="BM40" i="3" s="1"/>
  <c r="BM42" i="3" l="1"/>
  <c r="BM43" i="3" l="1"/>
  <c r="BM45" i="3" s="1"/>
  <c r="BN36" i="3" s="1"/>
  <c r="BN24" i="5" s="1"/>
  <c r="BN25" i="5" s="1"/>
  <c r="BM44" i="3" l="1"/>
  <c r="BN37" i="3"/>
  <c r="BM20" i="6"/>
  <c r="BN38" i="3" l="1"/>
  <c r="BN39" i="3" s="1"/>
  <c r="BN26" i="5"/>
  <c r="BN27" i="5" s="1"/>
  <c r="BN4" i="3"/>
  <c r="BM4" i="6"/>
  <c r="BM22" i="6"/>
  <c r="BM26" i="7"/>
  <c r="BM27" i="7" s="1"/>
  <c r="BM32" i="7" s="1"/>
  <c r="BM33" i="7" s="1"/>
  <c r="BN28" i="5" l="1"/>
  <c r="BN29" i="5" s="1"/>
  <c r="BN28" i="6" s="1"/>
  <c r="BN29" i="6" s="1"/>
  <c r="BN4" i="7"/>
  <c r="BM7" i="6"/>
  <c r="BH11" i="8"/>
  <c r="BN35" i="7"/>
  <c r="BM36" i="7"/>
  <c r="BM37" i="7" s="1"/>
  <c r="BM39" i="7" s="1"/>
  <c r="BH12" i="8"/>
  <c r="BM24" i="6"/>
  <c r="BN7" i="7" l="1"/>
  <c r="BN12" i="7" s="1"/>
  <c r="BN30" i="7"/>
  <c r="BN31" i="7" s="1"/>
  <c r="BN7" i="3"/>
  <c r="BN8" i="3" s="1"/>
  <c r="BN20" i="3" s="1"/>
  <c r="BN40" i="3" s="1"/>
  <c r="BN42" i="3" s="1"/>
  <c r="BM17" i="6"/>
  <c r="BM31" i="6" s="1"/>
  <c r="BH10" i="8"/>
  <c r="BH13" i="8" s="1"/>
  <c r="BH14" i="8" s="1"/>
  <c r="BH15" i="8" s="1"/>
  <c r="BH16" i="8" s="1"/>
  <c r="BH20" i="8" s="1"/>
  <c r="BN43" i="3" l="1"/>
  <c r="BN45" i="3" s="1"/>
  <c r="BO36" i="3" s="1"/>
  <c r="BO24" i="5" s="1"/>
  <c r="BO25" i="5" s="1"/>
  <c r="BN44" i="3" l="1"/>
  <c r="BN4" i="6" s="1"/>
  <c r="BN7" i="6" s="1"/>
  <c r="BN17" i="6" s="1"/>
  <c r="BO37" i="3"/>
  <c r="BN20" i="6"/>
  <c r="BI10" i="8" l="1"/>
  <c r="BO38" i="3"/>
  <c r="BO39" i="3" s="1"/>
  <c r="BO4" i="3"/>
  <c r="BN36" i="7"/>
  <c r="BN37" i="7" s="1"/>
  <c r="BO35" i="7"/>
  <c r="BI11" i="8"/>
  <c r="BO26" i="5"/>
  <c r="BO27" i="5" s="1"/>
  <c r="BN26" i="7"/>
  <c r="BN27" i="7" s="1"/>
  <c r="BN32" i="7" s="1"/>
  <c r="BN33" i="7" s="1"/>
  <c r="BN22" i="6"/>
  <c r="BN39" i="7" l="1"/>
  <c r="BO28" i="5"/>
  <c r="BO4" i="7"/>
  <c r="BI12" i="8"/>
  <c r="BI13" i="8" s="1"/>
  <c r="BI14" i="8" s="1"/>
  <c r="BI15" i="8" s="1"/>
  <c r="BI16" i="8" s="1"/>
  <c r="BI20" i="8" s="1"/>
  <c r="BN24" i="6"/>
  <c r="BN31" i="6" s="1"/>
  <c r="BO7" i="7" l="1"/>
  <c r="BO12" i="7" s="1"/>
  <c r="BO29" i="5"/>
  <c r="BO28" i="6" s="1"/>
  <c r="BO29" i="6" s="1"/>
  <c r="BO30" i="7"/>
  <c r="BO31" i="7" s="1"/>
  <c r="BO7" i="3"/>
  <c r="BO8" i="3" s="1"/>
  <c r="BO20" i="3" s="1"/>
  <c r="BO40" i="3" s="1"/>
  <c r="BO42" i="3" l="1"/>
  <c r="BO43" i="3" s="1"/>
  <c r="BO45" i="3" s="1"/>
  <c r="BP36" i="3" s="1"/>
  <c r="BP24" i="5" s="1"/>
  <c r="BP25" i="5" s="1"/>
  <c r="BO44" i="3" l="1"/>
  <c r="BP4" i="3" s="1"/>
  <c r="BO20" i="6"/>
  <c r="BP37" i="3" l="1"/>
  <c r="BP38" i="3" s="1"/>
  <c r="BP39" i="3" s="1"/>
  <c r="BO4" i="6"/>
  <c r="BO7" i="6" s="1"/>
  <c r="BO17" i="6" s="1"/>
  <c r="BP26" i="5"/>
  <c r="BP28" i="5" s="1"/>
  <c r="BO26" i="7"/>
  <c r="BO27" i="7" s="1"/>
  <c r="BO32" i="7" s="1"/>
  <c r="BO33" i="7" s="1"/>
  <c r="BO22" i="6"/>
  <c r="BO36" i="7" l="1"/>
  <c r="BO37" i="7" s="1"/>
  <c r="BO39" i="7" s="1"/>
  <c r="BJ11" i="8"/>
  <c r="BJ10" i="8"/>
  <c r="BP35" i="7"/>
  <c r="BP27" i="5"/>
  <c r="BP4" i="7"/>
  <c r="BP29" i="5"/>
  <c r="BP28" i="6" s="1"/>
  <c r="BP29" i="6" s="1"/>
  <c r="BO24" i="6"/>
  <c r="BO31" i="6" s="1"/>
  <c r="BJ12" i="8"/>
  <c r="BP30" i="7"/>
  <c r="BP31" i="7" s="1"/>
  <c r="BP7" i="3"/>
  <c r="BP8" i="3" s="1"/>
  <c r="BP20" i="3" s="1"/>
  <c r="BP40" i="3" s="1"/>
  <c r="BP7" i="7" l="1"/>
  <c r="BP12" i="7" s="1"/>
  <c r="BJ13" i="8"/>
  <c r="BJ14" i="8" s="1"/>
  <c r="BJ15" i="8" s="1"/>
  <c r="BJ16" i="8" s="1"/>
  <c r="BJ20" i="8" s="1"/>
  <c r="BP42" i="3"/>
  <c r="BP43" i="3" s="1"/>
  <c r="BP45" i="3" s="1"/>
  <c r="BQ36" i="3" s="1"/>
  <c r="BQ24" i="5" s="1"/>
  <c r="BQ25" i="5" s="1"/>
  <c r="BP44" i="3" l="1"/>
  <c r="BP20" i="6"/>
  <c r="BP22" i="6" l="1"/>
  <c r="BP26" i="7"/>
  <c r="BP27" i="7" s="1"/>
  <c r="BP32" i="7" s="1"/>
  <c r="BP33" i="7" s="1"/>
  <c r="H24" i="5"/>
  <c r="H36" i="3"/>
  <c r="BP4" i="6"/>
  <c r="BQ4" i="3"/>
  <c r="BK11" i="8" l="1"/>
  <c r="BQ35" i="7"/>
  <c r="BP7" i="6"/>
  <c r="BP36" i="7"/>
  <c r="BP37" i="7" s="1"/>
  <c r="BP39" i="7" s="1"/>
  <c r="AK19" i="2"/>
  <c r="R17" i="18"/>
  <c r="BK12" i="8"/>
  <c r="BP24" i="6"/>
  <c r="BQ37" i="3" l="1"/>
  <c r="BQ38" i="3" s="1"/>
  <c r="H25" i="5"/>
  <c r="BQ26" i="5"/>
  <c r="H26" i="5" s="1"/>
  <c r="BK10" i="8"/>
  <c r="BK13" i="8" s="1"/>
  <c r="BK14" i="8" s="1"/>
  <c r="BK15" i="8" s="1"/>
  <c r="BK16" i="8" s="1"/>
  <c r="BK20" i="8" s="1"/>
  <c r="BP17" i="6"/>
  <c r="BP31" i="6" s="1"/>
  <c r="T17" i="18"/>
  <c r="S17" i="18"/>
  <c r="H37" i="3" l="1"/>
  <c r="BQ28" i="5"/>
  <c r="BQ39" i="3"/>
  <c r="H38" i="3"/>
  <c r="BQ27" i="5"/>
  <c r="BQ4" i="7"/>
  <c r="BQ7" i="7" s="1"/>
  <c r="R18" i="18"/>
  <c r="H7" i="7" l="1"/>
  <c r="BQ12" i="7"/>
  <c r="H27" i="5"/>
  <c r="AK20" i="2"/>
  <c r="H4" i="7"/>
  <c r="T18" i="18"/>
  <c r="S18" i="18"/>
  <c r="BQ29" i="5"/>
  <c r="BQ30" i="7"/>
  <c r="BQ7" i="3"/>
  <c r="H28" i="5"/>
  <c r="H39" i="3"/>
  <c r="R9" i="18"/>
  <c r="AK11" i="2" l="1"/>
  <c r="H30" i="7"/>
  <c r="BQ31" i="7"/>
  <c r="H31" i="7" s="1"/>
  <c r="BQ28" i="6"/>
  <c r="H28" i="6" s="1"/>
  <c r="H29" i="5"/>
  <c r="H7" i="3"/>
  <c r="BQ8" i="3"/>
  <c r="S9" i="18"/>
  <c r="T9" i="18"/>
  <c r="R24" i="18"/>
  <c r="H12" i="7"/>
  <c r="AK26" i="2" s="1"/>
  <c r="H8" i="3" l="1"/>
  <c r="BQ20" i="3"/>
  <c r="BQ40" i="3" s="1"/>
  <c r="BQ29" i="6"/>
  <c r="H29" i="6" s="1"/>
  <c r="T24" i="18"/>
  <c r="S24" i="18"/>
  <c r="R8" i="18" l="1"/>
  <c r="H20" i="3"/>
  <c r="AK24" i="2"/>
  <c r="R22" i="18"/>
  <c r="AK10" i="2" l="1"/>
  <c r="T22" i="18"/>
  <c r="S22" i="18"/>
  <c r="BQ42" i="3"/>
  <c r="H40" i="3"/>
  <c r="S8" i="18"/>
  <c r="T8" i="18"/>
  <c r="H42" i="3" l="1"/>
  <c r="BQ43" i="3"/>
  <c r="H43" i="3" s="1"/>
  <c r="BQ44" i="3" l="1"/>
  <c r="AK12" i="2"/>
  <c r="R10" i="18"/>
  <c r="BQ45" i="3"/>
  <c r="S10" i="18" l="1"/>
  <c r="T10" i="18"/>
  <c r="BQ20" i="6"/>
  <c r="H20" i="6" s="1"/>
  <c r="R11" i="18"/>
  <c r="H45" i="3"/>
  <c r="H44" i="3"/>
  <c r="BQ4" i="6"/>
  <c r="AK13" i="2" l="1"/>
  <c r="BQ36" i="7"/>
  <c r="BQ37" i="7" s="1"/>
  <c r="BL11" i="8"/>
  <c r="BQ7" i="6"/>
  <c r="H7" i="6" s="1"/>
  <c r="H4" i="6"/>
  <c r="H36" i="7" s="1"/>
  <c r="H37" i="7" s="1"/>
  <c r="S11" i="18"/>
  <c r="T11" i="18"/>
  <c r="BQ26" i="7"/>
  <c r="BQ22" i="6"/>
  <c r="H22" i="6" s="1"/>
  <c r="BQ27" i="7" l="1"/>
  <c r="H26" i="7"/>
  <c r="BL10" i="8"/>
  <c r="BQ17" i="6"/>
  <c r="BQ24" i="6"/>
  <c r="H24" i="6" s="1"/>
  <c r="BL12" i="8"/>
  <c r="BQ31" i="6" l="1"/>
  <c r="H17" i="6"/>
  <c r="H31" i="6" s="1"/>
  <c r="BL13" i="8"/>
  <c r="BL14" i="8" s="1"/>
  <c r="BL15" i="8" s="1"/>
  <c r="BL16" i="8" s="1"/>
  <c r="D19" i="8" s="1"/>
  <c r="AK23" i="2"/>
  <c r="R21" i="18"/>
  <c r="R20" i="18"/>
  <c r="BQ32" i="7"/>
  <c r="H27" i="7"/>
  <c r="BL20" i="8" l="1"/>
  <c r="BQ33" i="7"/>
  <c r="BQ39" i="7" s="1"/>
  <c r="R26" i="18"/>
  <c r="H32" i="7"/>
  <c r="AK28" i="2" s="1"/>
  <c r="S20" i="18"/>
  <c r="T20" i="18"/>
  <c r="AK22" i="2"/>
  <c r="S21" i="18"/>
  <c r="T21" i="18"/>
  <c r="D20" i="8" l="1"/>
  <c r="T26" i="18"/>
  <c r="S26" i="18"/>
  <c r="H33" i="7"/>
  <c r="H39" i="7" s="1"/>
  <c r="B29" i="18" l="1"/>
  <c r="D23" i="8"/>
  <c r="B30" i="18" s="1"/>
  <c r="AH30" i="2"/>
  <c r="E21" i="22" l="1"/>
  <c r="F21" i="22" s="1"/>
  <c r="F24" i="22" s="1"/>
  <c r="H21" i="22" s="1"/>
  <c r="AH31" i="2"/>
  <c r="H19" i="22" l="1"/>
  <c r="H20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1" authorId="0" shapeId="0" xr:uid="{B3FAED7E-B7C6-4EA6-9ED6-15B53D092B71}">
      <text/>
    </comment>
    <comment ref="B4" authorId="0" shapeId="0" xr:uid="{2DC7B984-185A-47CA-9727-76717D437628}">
      <text>
        <r>
          <rPr>
            <b/>
            <sz val="9.5"/>
            <color indexed="81"/>
            <rFont val="Calibri"/>
            <family val="2"/>
          </rPr>
          <t>Enter up to 16 capital events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Month 0 reserved for seed funding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Any month 1-60 for subsequent events 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Preferred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common stock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Short &amp; long-term debt in thousands
</t>
        </r>
        <r>
          <rPr>
            <sz val="9"/>
            <color indexed="81"/>
            <rFont val="Calibri"/>
            <family val="2"/>
            <scheme val="minor"/>
          </rPr>
          <t xml:space="preserve">     • </t>
        </r>
        <r>
          <rPr>
            <sz val="9.5"/>
            <color indexed="81"/>
            <rFont val="Calibri"/>
            <family val="2"/>
            <scheme val="minor"/>
          </rPr>
          <t xml:space="preserve">LoC tapped automatically per cash needs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Dividends </t>
        </r>
        <r>
          <rPr>
            <sz val="9"/>
            <color indexed="81"/>
            <rFont val="Calibri"/>
            <family val="2"/>
            <scheme val="minor"/>
          </rPr>
          <t>%</t>
        </r>
        <r>
          <rPr>
            <sz val="9.5"/>
            <color indexed="81"/>
            <rFont val="Calibri"/>
            <family val="2"/>
            <scheme val="minor"/>
          </rPr>
          <t xml:space="preserve"> of earnings (trailing 12 mos)
</t>
        </r>
        <r>
          <rPr>
            <sz val="9"/>
            <color indexed="81"/>
            <rFont val="Calibri"/>
            <family val="2"/>
            <scheme val="minor"/>
          </rPr>
          <t xml:space="preserve">     • </t>
        </r>
        <r>
          <rPr>
            <sz val="9.5"/>
            <color indexed="81"/>
            <rFont val="Calibri"/>
            <family val="2"/>
            <scheme val="minor"/>
          </rPr>
          <t>Amassing too much cash distorts DCF</t>
        </r>
      </text>
    </comment>
    <comment ref="H4" authorId="0" shapeId="0" xr:uid="{1443A568-FD78-4C10-A863-B5A853EC3038}">
      <text>
        <r>
          <rPr>
            <b/>
            <sz val="9.5"/>
            <color indexed="81"/>
            <rFont val="Calibri"/>
            <family val="2"/>
          </rPr>
          <t>Enter up to 26 capital investments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Expense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Select </t>
        </r>
        <r>
          <rPr>
            <sz val="9.5"/>
            <color indexed="81"/>
            <rFont val="Calibri"/>
            <family val="2"/>
          </rPr>
          <t xml:space="preserve">category: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Equipment - tools, machinery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Facilities - buildings, structures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Fixtures - furnishings, improvements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Intangibles - patents, IP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Land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Other (or leave empty)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.5"/>
            <color indexed="81"/>
            <rFont val="Calibri"/>
            <family val="2"/>
          </rPr>
          <t xml:space="preserve"> Month of purchase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Price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Depreciation term in months, if any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Applies straight-line method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Leave empty for Land expense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Purchase price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Month of sale, if any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.5"/>
            <color indexed="81"/>
            <rFont val="Calibri"/>
            <family val="2"/>
          </rPr>
          <t xml:space="preserve"> Salvage price in thousands, if any</t>
        </r>
      </text>
    </comment>
    <comment ref="O4" authorId="0" shapeId="0" xr:uid="{DD151C1F-BB1C-4691-8EF1-2458C09614D1}">
      <text>
        <r>
          <rPr>
            <b/>
            <sz val="9.5"/>
            <color indexed="81"/>
            <rFont val="Calibri"/>
            <family val="2"/>
          </rPr>
          <t>Enter up to 27 Products</t>
        </r>
        <r>
          <rPr>
            <b/>
            <sz val="8.5"/>
            <color indexed="81"/>
            <rFont val="Calibri"/>
            <family val="2"/>
          </rPr>
          <t>/</t>
        </r>
        <r>
          <rPr>
            <b/>
            <sz val="9.5"/>
            <color indexed="81"/>
            <rFont val="Calibri"/>
            <family val="2"/>
          </rPr>
          <t>Services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Name of Product or Service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Y</t>
        </r>
        <r>
          <rPr>
            <sz val="9.5"/>
            <color indexed="81"/>
            <rFont val="Calibri"/>
            <family val="2"/>
          </rPr>
          <t xml:space="preserve">ear 1 unit sales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annual growth </t>
        </r>
        <r>
          <rPr>
            <sz val="9"/>
            <color indexed="81"/>
            <rFont val="Calibri"/>
            <family val="2"/>
          </rPr>
          <t>%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Year 1 unit price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annual growth </t>
        </r>
        <r>
          <rPr>
            <sz val="9"/>
            <color indexed="81"/>
            <rFont val="Calibri"/>
            <family val="2"/>
          </rPr>
          <t>%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Year 1 unit COGS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annual growth </t>
        </r>
        <r>
          <rPr>
            <sz val="9"/>
            <color indexed="81"/>
            <rFont val="Calibri"/>
            <family val="2"/>
          </rPr>
          <t>%</t>
        </r>
      </text>
    </comment>
    <comment ref="V4" authorId="0" shapeId="0" xr:uid="{341CD938-2D18-4D04-9C96-F51237550A17}">
      <text>
        <r>
          <rPr>
            <b/>
            <sz val="9.5"/>
            <color indexed="81"/>
            <rFont val="Calibri"/>
            <family val="2"/>
            <scheme val="minor"/>
          </rPr>
          <t>Enter up to 27 expenses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.5"/>
            <color indexed="81"/>
            <rFont val="Calibri"/>
            <family val="2"/>
            <scheme val="minor"/>
          </rPr>
          <t xml:space="preserve"> Name of expense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.5"/>
            <color indexed="81"/>
            <rFont val="Calibri"/>
            <family val="2"/>
            <scheme val="minor"/>
          </rPr>
          <t xml:space="preserve"> Year 1 amount in thousands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.5"/>
            <color indexed="81"/>
            <rFont val="Calibri"/>
            <family val="2"/>
            <scheme val="minor"/>
          </rPr>
          <t xml:space="preserve"> Annual growth </t>
        </r>
        <r>
          <rPr>
            <sz val="9"/>
            <color indexed="81"/>
            <rFont val="Calibri"/>
            <family val="2"/>
            <scheme val="minor"/>
          </rPr>
          <t>%</t>
        </r>
      </text>
    </comment>
    <comment ref="Y4" authorId="0" shapeId="0" xr:uid="{8E3A3874-7CA6-4CA5-835A-418A93E5F4EF}">
      <text>
        <r>
          <rPr>
            <b/>
            <sz val="9.5"/>
            <color indexed="81"/>
            <rFont val="Calibri"/>
            <family val="2"/>
          </rPr>
          <t>Enter up to 26 unique positions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Title / level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Employee count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.5"/>
            <color indexed="81"/>
            <rFont val="Calibri"/>
            <family val="2"/>
            <scheme val="minor"/>
          </rPr>
          <t xml:space="preserve"> S</t>
        </r>
        <r>
          <rPr>
            <sz val="9.5"/>
            <color indexed="81"/>
            <rFont val="Calibri"/>
            <family val="2"/>
          </rPr>
          <t xml:space="preserve">alary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Annual bonus %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Annual salary increase </t>
        </r>
        <r>
          <rPr>
            <sz val="9"/>
            <color indexed="81"/>
            <rFont val="Calibri"/>
            <family val="2"/>
          </rPr>
          <t>%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Benefits load %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.5"/>
            <color indexed="81"/>
            <rFont val="Calibri"/>
            <family val="2"/>
          </rPr>
          <t xml:space="preserve"> Commissions % of sales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Non-salaried contract work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Excludes benefits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load</t>
        </r>
      </text>
    </comment>
    <comment ref="B23" authorId="0" shapeId="0" xr:uid="{10C90BEC-8B48-4EE6-9840-D786963D57BF}">
      <text>
        <r>
          <rPr>
            <b/>
            <sz val="9.5"/>
            <color indexed="81"/>
            <rFont val="Calibri"/>
            <family val="2"/>
          </rPr>
          <t>Enter valuation parameters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Cost of Capital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Short &amp; long-term interest rates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Credit facility interest rate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Required return on equity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Drivers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EV/EBITDA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P/E comparables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Terminal growth % for DCF</t>
        </r>
      </text>
    </comment>
    <comment ref="E23" authorId="0" shapeId="0" xr:uid="{7C8E9F56-C25A-4384-A279-A42B9B8B8438}">
      <text>
        <r>
          <rPr>
            <b/>
            <sz val="9.5"/>
            <color indexed="81"/>
            <rFont val="Calibri"/>
            <family val="2"/>
          </rPr>
          <t>Enter liquidity parameters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Terms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Cash </t>
        </r>
        <r>
          <rPr>
            <sz val="9"/>
            <color indexed="81"/>
            <rFont val="Calibri"/>
            <family val="2"/>
          </rPr>
          <t>/</t>
        </r>
        <r>
          <rPr>
            <sz val="9.5"/>
            <color indexed="81"/>
            <rFont val="Calibri"/>
            <family val="2"/>
          </rPr>
          <t xml:space="preserve"> 30, 60,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90 days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Total must equal 100</t>
        </r>
        <r>
          <rPr>
            <sz val="9"/>
            <color indexed="81"/>
            <rFont val="Calibri"/>
            <family val="2"/>
          </rPr>
          <t>%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Other drivers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Minimum req'd cash balance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Corporate income tax </t>
        </r>
        <r>
          <rPr>
            <sz val="9"/>
            <color indexed="81"/>
            <rFont val="Calibri"/>
            <family val="2"/>
          </rPr>
          <t>rate
     • Inventory  % of Acc'ts Payable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1" authorId="0" shapeId="0" xr:uid="{EA9A5A02-355D-4F97-9C35-0A58861D589A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1" authorId="0" shapeId="0" xr:uid="{192BE771-3017-4522-A6CB-D4C1C32787A5}">
      <text/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1" authorId="0" shapeId="0" xr:uid="{DFACC307-C1DE-4DBE-A223-38959E7FAD79}">
      <text/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1" authorId="0" shapeId="0" xr:uid="{87EA772F-111D-4A2A-9628-870C34B611E6}">
      <text/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1" authorId="0" shapeId="0" xr:uid="{8041E6C0-FB76-4590-9F11-2A140EEB4E8B}">
      <text/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1" authorId="0" shapeId="0" xr:uid="{EA58D218-E187-495E-AE22-CC3E8CC84DF2}">
      <text/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1" authorId="0" shapeId="0" xr:uid="{6B7AE40F-85E4-4370-B83F-52A8F9E3071D}">
      <text/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1" authorId="0" shapeId="0" xr:uid="{C779B25D-F7DD-4125-AB36-DDEE943EAED9}">
      <text/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<sst xmlns="http://schemas.openxmlformats.org/spreadsheetml/2006/main" count="726" uniqueCount="346">
  <si>
    <t>Divs</t>
  </si>
  <si>
    <t>Amt</t>
  </si>
  <si>
    <t>Units</t>
  </si>
  <si>
    <t>Price</t>
  </si>
  <si>
    <t>COGS</t>
  </si>
  <si>
    <t>FTE</t>
  </si>
  <si>
    <t>Base</t>
  </si>
  <si>
    <t xml:space="preserve">Rent      </t>
  </si>
  <si>
    <t>CapEx</t>
  </si>
  <si>
    <t>Utilities</t>
  </si>
  <si>
    <t>CTO</t>
  </si>
  <si>
    <t>Spend</t>
  </si>
  <si>
    <t>Developer/1</t>
  </si>
  <si>
    <t>Deprec</t>
  </si>
  <si>
    <t>Line of Credit</t>
  </si>
  <si>
    <t>Land</t>
  </si>
  <si>
    <t>Cash in</t>
  </si>
  <si>
    <t>Cash out</t>
  </si>
  <si>
    <t>Borrow</t>
  </si>
  <si>
    <t>Balance</t>
  </si>
  <si>
    <t>Profit &amp; Loss</t>
  </si>
  <si>
    <t>Interest</t>
  </si>
  <si>
    <t>Balances</t>
  </si>
  <si>
    <t>Assets</t>
  </si>
  <si>
    <t>Debt</t>
  </si>
  <si>
    <t>Overhead</t>
  </si>
  <si>
    <t>Equity</t>
  </si>
  <si>
    <t>Cost of capital</t>
  </si>
  <si>
    <t>Pay</t>
  </si>
  <si>
    <t>Cash Flow</t>
  </si>
  <si>
    <t>Cash</t>
  </si>
  <si>
    <t>Ops</t>
  </si>
  <si>
    <t>30-day</t>
  </si>
  <si>
    <t>Invest</t>
  </si>
  <si>
    <t>60-day</t>
  </si>
  <si>
    <t>Finance</t>
  </si>
  <si>
    <t>90-day</t>
  </si>
  <si>
    <t>Valuation</t>
  </si>
  <si>
    <t>Drivers</t>
  </si>
  <si>
    <t>Total</t>
  </si>
  <si>
    <t>P/E ratio</t>
  </si>
  <si>
    <t>Income taxes</t>
  </si>
  <si>
    <t>P/E</t>
  </si>
  <si>
    <t>Collections</t>
  </si>
  <si>
    <t>Accounts Receivable</t>
  </si>
  <si>
    <t>Forecasted COGS</t>
  </si>
  <si>
    <t>Payments</t>
  </si>
  <si>
    <t>Accounts Payable</t>
  </si>
  <si>
    <t>(inventory carve-out)</t>
  </si>
  <si>
    <t>Capital expense</t>
  </si>
  <si>
    <t>Payroll expense</t>
  </si>
  <si>
    <t>Commissions</t>
  </si>
  <si>
    <t>Interest on S/T debt</t>
  </si>
  <si>
    <t>Interest on L/T debt</t>
  </si>
  <si>
    <t>Taxes</t>
  </si>
  <si>
    <t>Disbursements</t>
  </si>
  <si>
    <t>Unadjusted cash</t>
  </si>
  <si>
    <t>By item</t>
  </si>
  <si>
    <t>By category</t>
  </si>
  <si>
    <t>All other</t>
  </si>
  <si>
    <t>By Item</t>
  </si>
  <si>
    <t>Revenue</t>
  </si>
  <si>
    <t>Gross Margin</t>
  </si>
  <si>
    <t>Payroll</t>
  </si>
  <si>
    <t>EBITDA</t>
  </si>
  <si>
    <t>EBIT</t>
  </si>
  <si>
    <t>Earnings</t>
  </si>
  <si>
    <t>Profit margin %</t>
  </si>
  <si>
    <t>Dividends</t>
  </si>
  <si>
    <t>Retained Earnings</t>
  </si>
  <si>
    <t>Inventory</t>
  </si>
  <si>
    <t>Current Assets</t>
  </si>
  <si>
    <t>(Accum Depreciation)</t>
  </si>
  <si>
    <t>Net Fixed Assets</t>
  </si>
  <si>
    <t>Current Liabilities</t>
  </si>
  <si>
    <t>Liabilities</t>
  </si>
  <si>
    <t>Net Income</t>
  </si>
  <si>
    <t>Depreciation</t>
  </si>
  <si>
    <t>Cash from Operations</t>
  </si>
  <si>
    <t>Cash from Investing</t>
  </si>
  <si>
    <t>Cash from Financing</t>
  </si>
  <si>
    <t>Taxed EBIT</t>
  </si>
  <si>
    <t>plus Current Assets</t>
  </si>
  <si>
    <t>minus Cash</t>
  </si>
  <si>
    <t>minus Curr Liabilities</t>
  </si>
  <si>
    <t>Free Cash Flow</t>
  </si>
  <si>
    <t>Measure</t>
  </si>
  <si>
    <t>Name</t>
  </si>
  <si>
    <t>Formula</t>
  </si>
  <si>
    <t>Calc</t>
  </si>
  <si>
    <t>Liquidity</t>
  </si>
  <si>
    <t>Current Ratio</t>
  </si>
  <si>
    <t>Curr Assets / Curr Liabs</t>
  </si>
  <si>
    <t>Efficiency</t>
  </si>
  <si>
    <t>Asset Turns</t>
  </si>
  <si>
    <t>Revenue / Assets</t>
  </si>
  <si>
    <t>Leverage</t>
  </si>
  <si>
    <t>Debt-Equity Ratio</t>
  </si>
  <si>
    <t>Debt / Equity</t>
  </si>
  <si>
    <t>Profitability</t>
  </si>
  <si>
    <t>Net Margin</t>
  </si>
  <si>
    <t>Earnings / Sales</t>
  </si>
  <si>
    <t>Ratio</t>
  </si>
  <si>
    <t>Mult</t>
  </si>
  <si>
    <t>Term</t>
  </si>
  <si>
    <t>EBIT * (1-Tax %)</t>
  </si>
  <si>
    <t>Assets - Current Liabilities</t>
  </si>
  <si>
    <t>EBIT / Assets</t>
  </si>
  <si>
    <t>WACC</t>
  </si>
  <si>
    <t xml:space="preserve">Excess Profit </t>
  </si>
  <si>
    <t>ROIC - WACC</t>
  </si>
  <si>
    <t>Economic Profit</t>
  </si>
  <si>
    <t>Common</t>
  </si>
  <si>
    <t>Preferred</t>
  </si>
  <si>
    <t>L/T Debt</t>
  </si>
  <si>
    <t>S/T Debt</t>
  </si>
  <si>
    <t>Credit</t>
  </si>
  <si>
    <t>Slope</t>
  </si>
  <si>
    <t>Rank</t>
  </si>
  <si>
    <t>Income Statement</t>
  </si>
  <si>
    <t>Balance Sheet</t>
  </si>
  <si>
    <t>Cash Flow Statement</t>
  </si>
  <si>
    <t>Mo</t>
  </si>
  <si>
    <t>Deprc</t>
  </si>
  <si>
    <t>Depreciation expense</t>
  </si>
  <si>
    <t>Operating expense</t>
  </si>
  <si>
    <t>Preferred stock</t>
  </si>
  <si>
    <t>Common stock</t>
  </si>
  <si>
    <t>Short-term debt</t>
  </si>
  <si>
    <t>Long-term debt</t>
  </si>
  <si>
    <t>Forecasted sales</t>
  </si>
  <si>
    <t>Overhead expense</t>
  </si>
  <si>
    <t>Interest on credit line</t>
  </si>
  <si>
    <t>Credit line balance</t>
  </si>
  <si>
    <t>Line of credit</t>
  </si>
  <si>
    <t>Interest expense</t>
  </si>
  <si>
    <t>Starting cash balance</t>
  </si>
  <si>
    <t>Ending cash balance</t>
  </si>
  <si>
    <t>Net Earnings</t>
  </si>
  <si>
    <t>Cash collected</t>
  </si>
  <si>
    <t>Cash disbursed</t>
  </si>
  <si>
    <t>Ending cash</t>
  </si>
  <si>
    <t>Starting cash</t>
  </si>
  <si>
    <t>Capital Expenses</t>
  </si>
  <si>
    <t>New equity</t>
  </si>
  <si>
    <t>New debt</t>
  </si>
  <si>
    <t>Cash from debt</t>
  </si>
  <si>
    <t>Cash from equity</t>
  </si>
  <si>
    <t>Working capital</t>
  </si>
  <si>
    <t>∆ in working capital</t>
  </si>
  <si>
    <t>Facility</t>
  </si>
  <si>
    <t>Fixture</t>
  </si>
  <si>
    <t>Intang</t>
  </si>
  <si>
    <t>Equip</t>
  </si>
  <si>
    <t>Income tax</t>
  </si>
  <si>
    <t>Min cash bal</t>
  </si>
  <si>
    <t>Invntory/AP</t>
  </si>
  <si>
    <t>Bonus</t>
  </si>
  <si>
    <t>y/y</t>
  </si>
  <si>
    <t>Catgry</t>
  </si>
  <si>
    <t>Terminal</t>
  </si>
  <si>
    <t xml:space="preserve">Expense                  </t>
  </si>
  <si>
    <t xml:space="preserve">SKU                           </t>
  </si>
  <si>
    <t>y.1</t>
  </si>
  <si>
    <t>Pref'd</t>
  </si>
  <si>
    <t>Facilities</t>
  </si>
  <si>
    <t>Equipment</t>
  </si>
  <si>
    <t>Fixtures</t>
  </si>
  <si>
    <t>Intangibles</t>
  </si>
  <si>
    <t xml:space="preserve">Title/Level             </t>
  </si>
  <si>
    <t>Commisn's/Rev</t>
  </si>
  <si>
    <t>Load Pct</t>
  </si>
  <si>
    <t>Value</t>
  </si>
  <si>
    <t>Metric</t>
  </si>
  <si>
    <t>Order</t>
  </si>
  <si>
    <t>S/T debt</t>
  </si>
  <si>
    <t>L/T debt</t>
  </si>
  <si>
    <t>Enterprise</t>
  </si>
  <si>
    <t>Item 1</t>
  </si>
  <si>
    <t>Item 2</t>
  </si>
  <si>
    <t>EV/EBITDA</t>
  </si>
  <si>
    <r>
      <rPr>
        <sz val="9"/>
        <rFont val="Calibri"/>
        <family val="2"/>
        <scheme val="minor"/>
      </rPr>
      <t>EV</t>
    </r>
    <r>
      <rPr>
        <sz val="8.5"/>
        <rFont val="Calibri"/>
        <family val="2"/>
        <scheme val="minor"/>
      </rPr>
      <t>/EBITDA</t>
    </r>
  </si>
  <si>
    <t>Ovrhead</t>
  </si>
  <si>
    <t>Accum. Depreciation</t>
  </si>
  <si>
    <t>Asset sales</t>
  </si>
  <si>
    <t>Machine</t>
  </si>
  <si>
    <t>Capital expenditures</t>
  </si>
  <si>
    <t>Salvage</t>
  </si>
  <si>
    <t>Comm</t>
  </si>
  <si>
    <t>L/T</t>
  </si>
  <si>
    <t>% NI</t>
  </si>
  <si>
    <t>30 d</t>
  </si>
  <si>
    <t>60 d</t>
  </si>
  <si>
    <t>90 d</t>
  </si>
  <si>
    <t>S/T</t>
  </si>
  <si>
    <t>Cash in/out</t>
  </si>
  <si>
    <t>∑ Cash in/out</t>
  </si>
  <si>
    <t>LOC borrow/lend</t>
  </si>
  <si>
    <t>Gain/Loss on Asset Sales</t>
  </si>
  <si>
    <t>Purchase</t>
  </si>
  <si>
    <t>Mos</t>
  </si>
  <si>
    <t>Construction</t>
  </si>
  <si>
    <t>Cost of Goods Sold</t>
  </si>
  <si>
    <t>Expenditures</t>
  </si>
  <si>
    <t>Rec'v</t>
  </si>
  <si>
    <r>
      <rPr>
        <b/>
        <sz val="12.5"/>
        <rFont val="Calibri"/>
        <family val="2"/>
        <scheme val="minor"/>
      </rPr>
      <t>5</t>
    </r>
    <r>
      <rPr>
        <b/>
        <sz val="11"/>
        <rFont val="Calibri"/>
        <family val="2"/>
        <scheme val="minor"/>
      </rPr>
      <t>-</t>
    </r>
    <r>
      <rPr>
        <b/>
        <sz val="12.5"/>
        <rFont val="Calibri"/>
        <family val="2"/>
        <scheme val="minor"/>
      </rPr>
      <t>Y</t>
    </r>
    <r>
      <rPr>
        <b/>
        <sz val="11"/>
        <rFont val="Calibri"/>
        <family val="2"/>
        <scheme val="minor"/>
      </rPr>
      <t xml:space="preserve">EAR </t>
    </r>
    <r>
      <rPr>
        <b/>
        <sz val="12.5"/>
        <rFont val="Calibri"/>
        <family val="2"/>
        <scheme val="minor"/>
      </rPr>
      <t>S</t>
    </r>
    <r>
      <rPr>
        <b/>
        <sz val="11"/>
        <rFont val="Calibri"/>
        <family val="2"/>
        <scheme val="minor"/>
      </rPr>
      <t>UMMARY</t>
    </r>
  </si>
  <si>
    <t>y5</t>
  </si>
  <si>
    <t>y4</t>
  </si>
  <si>
    <t>y3</t>
  </si>
  <si>
    <t>y2</t>
  </si>
  <si>
    <t>y1</t>
  </si>
  <si>
    <t>Enterprise Value</t>
  </si>
  <si>
    <t>Equity Value</t>
  </si>
  <si>
    <t>∆ in Wkg Capital</t>
  </si>
  <si>
    <t>salary</t>
  </si>
  <si>
    <t>bonus</t>
  </si>
  <si>
    <t>UNITS</t>
  </si>
  <si>
    <t>PRICE</t>
  </si>
  <si>
    <r>
      <t>Cash borrowed/</t>
    </r>
    <r>
      <rPr>
        <sz val="9.5"/>
        <color rgb="FFFF0000"/>
        <rFont val="Calibri"/>
        <family val="2"/>
        <scheme val="minor"/>
      </rPr>
      <t>repaid</t>
    </r>
  </si>
  <si>
    <t>Discounted Cash Flow</t>
  </si>
  <si>
    <t>Industry Multiple</t>
  </si>
  <si>
    <t>Capital Expenditures</t>
  </si>
  <si>
    <t>Wkg Capital/Assets</t>
  </si>
  <si>
    <t>Risk</t>
  </si>
  <si>
    <t>High</t>
  </si>
  <si>
    <t>Low</t>
  </si>
  <si>
    <t>Med</t>
  </si>
  <si>
    <t>MV Equity / Debt</t>
  </si>
  <si>
    <t xml:space="preserve">  Comps:</t>
  </si>
  <si>
    <t xml:space="preserve"> DCF:</t>
  </si>
  <si>
    <r>
      <t>C</t>
    </r>
    <r>
      <rPr>
        <b/>
        <sz val="11"/>
        <color rgb="FF000000"/>
        <rFont val="Calibri"/>
        <family val="2"/>
        <scheme val="minor"/>
      </rPr>
      <t>APITALIZATION</t>
    </r>
  </si>
  <si>
    <r>
      <t>C</t>
    </r>
    <r>
      <rPr>
        <b/>
        <sz val="11"/>
        <color rgb="FF000000"/>
        <rFont val="Calibri"/>
        <family val="2"/>
        <scheme val="minor"/>
      </rPr>
      <t xml:space="preserve">APITAL </t>
    </r>
    <r>
      <rPr>
        <b/>
        <sz val="12.5"/>
        <color rgb="FF000000"/>
        <rFont val="Calibri"/>
        <family val="2"/>
        <scheme val="minor"/>
      </rPr>
      <t>E</t>
    </r>
    <r>
      <rPr>
        <b/>
        <sz val="11"/>
        <color rgb="FF000000"/>
        <rFont val="Calibri"/>
        <family val="2"/>
        <scheme val="minor"/>
      </rPr>
      <t>XPENDITURES</t>
    </r>
  </si>
  <si>
    <r>
      <t>G</t>
    </r>
    <r>
      <rPr>
        <b/>
        <sz val="11"/>
        <color rgb="FF000000"/>
        <rFont val="Calibri"/>
        <family val="2"/>
        <scheme val="minor"/>
      </rPr>
      <t xml:space="preserve">ROSS </t>
    </r>
    <r>
      <rPr>
        <b/>
        <sz val="12.5"/>
        <color rgb="FF000000"/>
        <rFont val="Calibri"/>
        <family val="2"/>
        <scheme val="minor"/>
      </rPr>
      <t>M</t>
    </r>
    <r>
      <rPr>
        <b/>
        <sz val="11"/>
        <color rgb="FF000000"/>
        <rFont val="Calibri"/>
        <family val="2"/>
        <scheme val="minor"/>
      </rPr>
      <t>ARGIN</t>
    </r>
  </si>
  <si>
    <r>
      <t>O</t>
    </r>
    <r>
      <rPr>
        <b/>
        <sz val="11"/>
        <color rgb="FF000000"/>
        <rFont val="Calibri"/>
        <family val="2"/>
        <scheme val="minor"/>
      </rPr>
      <t>VERHEAD</t>
    </r>
  </si>
  <si>
    <r>
      <t>P</t>
    </r>
    <r>
      <rPr>
        <b/>
        <sz val="11"/>
        <color rgb="FF000000"/>
        <rFont val="Calibri"/>
        <family val="2"/>
        <scheme val="minor"/>
      </rPr>
      <t>AYROLL</t>
    </r>
  </si>
  <si>
    <r>
      <t>V</t>
    </r>
    <r>
      <rPr>
        <b/>
        <sz val="11"/>
        <color rgb="FF000000"/>
        <rFont val="Calibri"/>
        <family val="2"/>
        <scheme val="minor"/>
      </rPr>
      <t>ALUATION</t>
    </r>
  </si>
  <si>
    <r>
      <t>L</t>
    </r>
    <r>
      <rPr>
        <b/>
        <sz val="11"/>
        <color rgb="FF000000"/>
        <rFont val="Calibri"/>
        <family val="2"/>
        <scheme val="minor"/>
      </rPr>
      <t>IQUIDITY</t>
    </r>
  </si>
  <si>
    <t>Developer/2</t>
  </si>
  <si>
    <t>Gain/Loss on asset sales</t>
  </si>
  <si>
    <t>chk</t>
  </si>
  <si>
    <t>y/y %</t>
  </si>
  <si>
    <t>Line-items are limited to major categories to facilitate strategic planning</t>
  </si>
  <si>
    <t>Unauthorized sale or distribution of this software is prohibited</t>
  </si>
  <si>
    <t>info@ExcelModels.com</t>
  </si>
  <si>
    <r>
      <rPr>
        <sz val="10"/>
        <rFont val="Segoe UI Variable Display Semib"/>
      </rPr>
      <t>O</t>
    </r>
    <r>
      <rPr>
        <sz val="9"/>
        <rFont val="Segoe UI Variable Display Semib"/>
      </rPr>
      <t xml:space="preserve">UTPUT </t>
    </r>
    <r>
      <rPr>
        <sz val="10"/>
        <rFont val="Segoe UI Variable Display Semib"/>
      </rPr>
      <t>O</t>
    </r>
    <r>
      <rPr>
        <sz val="9"/>
        <rFont val="Segoe UI Variable Display Semib"/>
      </rPr>
      <t>PTIONS</t>
    </r>
  </si>
  <si>
    <r>
      <rPr>
        <sz val="10"/>
        <rFont val="Segoe UI Variable Display Semib"/>
      </rPr>
      <t>R</t>
    </r>
    <r>
      <rPr>
        <sz val="9"/>
        <rFont val="Segoe UI Variable Display Semib"/>
      </rPr>
      <t xml:space="preserve">ECOMMENDED </t>
    </r>
    <r>
      <rPr>
        <sz val="10"/>
        <rFont val="Segoe UI Variable Display Semib"/>
      </rPr>
      <t>S</t>
    </r>
    <r>
      <rPr>
        <sz val="9"/>
        <rFont val="Segoe UI Variable Display Semib"/>
      </rPr>
      <t>ETTINGS</t>
    </r>
  </si>
  <si>
    <r>
      <rPr>
        <sz val="10"/>
        <rFont val="Segoe UI Variable Text Semibold"/>
      </rPr>
      <t>N</t>
    </r>
    <r>
      <rPr>
        <sz val="9"/>
        <rFont val="Segoe UI Variable Text Semibold"/>
      </rPr>
      <t>OTE</t>
    </r>
  </si>
  <si>
    <r>
      <t>©</t>
    </r>
    <r>
      <rPr>
        <sz val="6"/>
        <color theme="1"/>
        <rFont val="Calibri"/>
        <family val="2"/>
        <scheme val="minor"/>
      </rPr>
      <t xml:space="preserve"> </t>
    </r>
    <r>
      <rPr>
        <sz val="9.5"/>
        <color theme="1"/>
        <rFont val="Calibri"/>
        <family val="2"/>
        <scheme val="minor"/>
      </rPr>
      <t>2025,</t>
    </r>
    <r>
      <rPr>
        <sz val="6"/>
        <color theme="1"/>
        <rFont val="Calibri"/>
        <family val="2"/>
        <scheme val="minor"/>
      </rPr>
      <t xml:space="preserve"> </t>
    </r>
    <r>
      <rPr>
        <sz val="12"/>
        <color rgb="FF002060"/>
        <rFont val="Rough Draft"/>
      </rPr>
      <t>E</t>
    </r>
    <r>
      <rPr>
        <sz val="10"/>
        <color rgb="FF002060"/>
        <rFont val="Rough Draft"/>
      </rPr>
      <t>XCEL</t>
    </r>
    <r>
      <rPr>
        <sz val="12"/>
        <color rgb="FF002060"/>
        <rFont val="Rough Draft"/>
      </rPr>
      <t>M</t>
    </r>
    <r>
      <rPr>
        <sz val="10"/>
        <color rgb="FF002060"/>
        <rFont val="Rough Draft"/>
      </rPr>
      <t>ODELS</t>
    </r>
    <r>
      <rPr>
        <sz val="9.5"/>
        <rFont val="Calibri"/>
        <family val="2"/>
        <scheme val="minor"/>
      </rPr>
      <t>.com</t>
    </r>
  </si>
  <si>
    <r>
      <t xml:space="preserve">This model is purpose-built for forecasting, not bookkeeping </t>
    </r>
    <r>
      <rPr>
        <sz val="9"/>
        <rFont val="Calibri"/>
        <family val="2"/>
        <scheme val="minor"/>
      </rPr>
      <t>&amp;</t>
    </r>
    <r>
      <rPr>
        <sz val="10"/>
        <rFont val="Calibri"/>
        <family val="2"/>
        <scheme val="minor"/>
      </rPr>
      <t xml:space="preserve"> compliance</t>
    </r>
  </si>
  <si>
    <r>
      <rPr>
        <sz val="9"/>
        <color rgb="FF003DB8"/>
        <rFont val="Segoe UI Variable Text Semibold"/>
      </rPr>
      <t>Excel</t>
    </r>
    <r>
      <rPr>
        <sz val="10"/>
        <color rgb="FF002D86"/>
        <rFont val="Calibri"/>
        <family val="2"/>
        <scheme val="minor"/>
      </rPr>
      <t xml:space="preserve">          </t>
    </r>
    <r>
      <rPr>
        <sz val="10"/>
        <color rgb="FF003DB8"/>
        <rFont val="Calibri"/>
        <family val="2"/>
        <scheme val="minor"/>
      </rPr>
      <t>For each tab:</t>
    </r>
  </si>
  <si>
    <r>
      <rPr>
        <sz val="9.5"/>
        <color theme="1"/>
        <rFont val="Calibri"/>
        <family val="2"/>
        <scheme val="minor"/>
      </rPr>
      <t xml:space="preserve">               3</t>
    </r>
    <r>
      <rPr>
        <sz val="10"/>
        <color theme="1"/>
        <rFont val="Calibri"/>
        <family val="2"/>
        <scheme val="minor"/>
      </rPr>
      <t xml:space="preserve">. File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Save As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Browse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choose folder</t>
    </r>
  </si>
  <si>
    <r>
      <rPr>
        <sz val="9.5"/>
        <color theme="1"/>
        <rFont val="Calibri"/>
        <family val="2"/>
        <scheme val="minor"/>
      </rPr>
      <t xml:space="preserve">               4</t>
    </r>
    <r>
      <rPr>
        <sz val="10"/>
        <color theme="1"/>
        <rFont val="Calibri"/>
        <family val="2"/>
        <scheme val="minor"/>
      </rPr>
      <t xml:space="preserve">. Enter new file name </t>
    </r>
    <r>
      <rPr>
        <sz val="9"/>
        <color theme="1"/>
        <rFont val="Calibri"/>
        <family val="2"/>
        <scheme val="minor"/>
      </rPr>
      <t>(</t>
    </r>
    <r>
      <rPr>
        <sz val="10"/>
        <color theme="1"/>
        <rFont val="Calibri"/>
        <family val="2"/>
        <scheme val="minor"/>
      </rPr>
      <t>optional</t>
    </r>
    <r>
      <rPr>
        <sz val="9"/>
        <color theme="1"/>
        <rFont val="Calibri"/>
        <family val="2"/>
        <scheme val="minor"/>
      </rPr>
      <t>)</t>
    </r>
  </si>
  <si>
    <r>
      <rPr>
        <sz val="9.5"/>
        <color rgb="FF002D86"/>
        <rFont val="Calibri"/>
        <family val="2"/>
        <scheme val="minor"/>
      </rPr>
      <t xml:space="preserve">               6</t>
    </r>
    <r>
      <rPr>
        <sz val="10"/>
        <color rgb="FF002D86"/>
        <rFont val="Calibri"/>
        <family val="2"/>
        <scheme val="minor"/>
      </rPr>
      <t xml:space="preserve">. </t>
    </r>
    <r>
      <rPr>
        <sz val="10"/>
        <rFont val="Calibri"/>
        <family val="2"/>
        <scheme val="minor"/>
      </rPr>
      <t xml:space="preserve">Close model </t>
    </r>
    <r>
      <rPr>
        <sz val="9"/>
        <color rgb="FFFF0000"/>
        <rFont val="Segoe UI Variable Text Semibold"/>
      </rPr>
      <t>WITHOUT SAVING</t>
    </r>
  </si>
  <si>
    <r>
      <rPr>
        <sz val="9.5"/>
        <color theme="1"/>
        <rFont val="Calibri"/>
        <family val="2"/>
        <scheme val="minor"/>
      </rPr>
      <t xml:space="preserve">               2</t>
    </r>
    <r>
      <rPr>
        <sz val="10"/>
        <color theme="1"/>
        <rFont val="Calibri"/>
        <family val="2"/>
        <scheme val="minor"/>
      </rPr>
      <t xml:space="preserve">. Open model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Select tab to export</t>
    </r>
  </si>
  <si>
    <r>
      <rPr>
        <sz val="9"/>
        <color rgb="FF003DB8"/>
        <rFont val="Segoe UI Variable Text Semibold"/>
      </rPr>
      <t>PDF</t>
    </r>
    <r>
      <rPr>
        <sz val="9.5"/>
        <rFont val="Calibri"/>
        <family val="2"/>
        <scheme val="minor"/>
      </rPr>
      <t xml:space="preserve">        </t>
    </r>
    <r>
      <rPr>
        <sz val="10"/>
        <rFont val="Calibri"/>
        <family val="2"/>
        <scheme val="minor"/>
      </rPr>
      <t xml:space="preserve">File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Save As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Browse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choose folder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select PDF</t>
    </r>
  </si>
  <si>
    <r>
      <rPr>
        <sz val="9"/>
        <color rgb="FF003DB8"/>
        <rFont val="Segoe UI Variable Text Semibold"/>
      </rPr>
      <t>Printer</t>
    </r>
    <r>
      <rPr>
        <sz val="9.5"/>
        <rFont val="Calibri"/>
        <family val="2"/>
        <scheme val="minor"/>
      </rPr>
      <t xml:space="preserve">   </t>
    </r>
    <r>
      <rPr>
        <sz val="10"/>
        <rFont val="Calibri"/>
        <family val="2"/>
        <scheme val="minor"/>
      </rPr>
      <t xml:space="preserve">File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Print</t>
    </r>
  </si>
  <si>
    <r>
      <rPr>
        <sz val="9"/>
        <color rgb="FF003DB8"/>
        <rFont val="Segoe UI Variable Text Semibold"/>
      </rPr>
      <t>Export</t>
    </r>
    <r>
      <rPr>
        <sz val="9.5"/>
        <color rgb="FF002D86"/>
        <rFont val="Calibri"/>
        <family val="2"/>
        <scheme val="minor"/>
      </rPr>
      <t xml:space="preserve">   </t>
    </r>
    <r>
      <rPr>
        <sz val="9"/>
        <color rgb="FF002D86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. </t>
    </r>
    <r>
      <rPr>
        <sz val="9"/>
        <color rgb="FFFF0000"/>
        <rFont val="Segoe UI Variable Text Semibold"/>
      </rPr>
      <t>MAKE A BACKUP</t>
    </r>
    <r>
      <rPr>
        <sz val="10"/>
        <rFont val="Calibri"/>
        <family val="2"/>
        <scheme val="minor"/>
      </rPr>
      <t xml:space="preserve"> of the model</t>
    </r>
  </si>
  <si>
    <r>
      <t xml:space="preserve">                    1.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Zoom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click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>100%</t>
    </r>
  </si>
  <si>
    <r>
      <t xml:space="preserve">                    2.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Show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uncheck </t>
    </r>
    <r>
      <rPr>
        <b/>
        <sz val="9.5"/>
        <color theme="1"/>
        <rFont val="Calibri"/>
        <family val="2"/>
        <scheme val="minor"/>
      </rPr>
      <t>Headings</t>
    </r>
  </si>
  <si>
    <r>
      <t xml:space="preserve">                    3.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Show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uncheck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>Formula Bar</t>
    </r>
  </si>
  <si>
    <r>
      <rPr>
        <sz val="9.5"/>
        <color theme="1"/>
        <rFont val="Calibri"/>
        <family val="2"/>
        <scheme val="minor"/>
      </rPr>
      <t xml:space="preserve">               5</t>
    </r>
    <r>
      <rPr>
        <sz val="10"/>
        <color theme="1"/>
        <rFont val="Calibri"/>
        <family val="2"/>
        <scheme val="minor"/>
      </rPr>
      <t>. Select</t>
    </r>
    <r>
      <rPr>
        <sz val="9.5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 xml:space="preserve">CSV </t>
    </r>
    <r>
      <rPr>
        <sz val="9.5"/>
        <color theme="1"/>
        <rFont val="Calibri"/>
        <family val="2"/>
        <scheme val="minor"/>
      </rPr>
      <t>(</t>
    </r>
    <r>
      <rPr>
        <b/>
        <sz val="9.5"/>
        <color theme="1"/>
        <rFont val="Calibri"/>
        <family val="2"/>
        <scheme val="minor"/>
      </rPr>
      <t>Comma delimited</t>
    </r>
    <r>
      <rPr>
        <sz val="9.5"/>
        <color theme="1"/>
        <rFont val="Calibri"/>
        <family val="2"/>
        <scheme val="minor"/>
      </rPr>
      <t>)</t>
    </r>
    <r>
      <rPr>
        <sz val="10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Save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OK</t>
    </r>
  </si>
  <si>
    <r>
      <rPr>
        <sz val="9"/>
        <color rgb="FF003DB8"/>
        <rFont val="Segoe UI Variable Text Semibold"/>
      </rPr>
      <t>Display</t>
    </r>
    <r>
      <rPr>
        <sz val="10"/>
        <rFont val="Calibri"/>
        <family val="2"/>
        <scheme val="minor"/>
      </rPr>
      <t xml:space="preserve">      23" monitor,  1920 x 1080 resolution,  125</t>
    </r>
    <r>
      <rPr>
        <sz val="9"/>
        <rFont val="Calibri"/>
        <family val="2"/>
        <scheme val="minor"/>
      </rPr>
      <t>%</t>
    </r>
    <r>
      <rPr>
        <sz val="10"/>
        <rFont val="Calibri"/>
        <family val="2"/>
        <scheme val="minor"/>
      </rPr>
      <t xml:space="preserve"> scaling</t>
    </r>
  </si>
  <si>
    <t>Supplies</t>
  </si>
  <si>
    <t>Item 3</t>
  </si>
  <si>
    <t>Price/Earnings ratio</t>
  </si>
  <si>
    <t>∆ Balance Sheet</t>
  </si>
  <si>
    <t>WACC =</t>
  </si>
  <si>
    <t>Weighted cost</t>
  </si>
  <si>
    <t>Cost</t>
  </si>
  <si>
    <t>Pct of total</t>
  </si>
  <si>
    <t xml:space="preserve"> Range</t>
  </si>
  <si>
    <t>Breakeven</t>
  </si>
  <si>
    <t>Op Income / Sales</t>
  </si>
  <si>
    <t>Operating Margin</t>
  </si>
  <si>
    <t>Cash Ratio</t>
  </si>
  <si>
    <t>Cash / Curr Liabilities</t>
  </si>
  <si>
    <t>Setup</t>
  </si>
  <si>
    <t xml:space="preserve">   &lt;1.81</t>
  </si>
  <si>
    <t xml:space="preserve">   &gt;2.99</t>
  </si>
  <si>
    <t xml:space="preserve"> info</t>
  </si>
  <si>
    <t>Time 0</t>
  </si>
  <si>
    <r>
      <t>D</t>
    </r>
    <r>
      <rPr>
        <b/>
        <sz val="11"/>
        <rFont val="Calibri"/>
        <family val="2"/>
        <scheme val="minor"/>
      </rPr>
      <t>ISCOUNTED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CF</t>
    </r>
  </si>
  <si>
    <r>
      <t>I</t>
    </r>
    <r>
      <rPr>
        <b/>
        <sz val="11"/>
        <rFont val="Calibri"/>
        <family val="2"/>
        <scheme val="minor"/>
      </rPr>
      <t>NDUSTRY</t>
    </r>
    <r>
      <rPr>
        <sz val="11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M</t>
    </r>
    <r>
      <rPr>
        <b/>
        <sz val="11"/>
        <rFont val="Calibri"/>
        <family val="2"/>
        <scheme val="minor"/>
      </rPr>
      <t>ULTIPLE</t>
    </r>
  </si>
  <si>
    <r>
      <rPr>
        <b/>
        <sz val="16"/>
        <rFont val="Calibri"/>
        <family val="2"/>
        <scheme val="minor"/>
      </rPr>
      <t>L</t>
    </r>
    <r>
      <rPr>
        <b/>
        <sz val="14"/>
        <rFont val="Calibri"/>
        <family val="2"/>
        <scheme val="minor"/>
      </rPr>
      <t>INE</t>
    </r>
    <r>
      <rPr>
        <sz val="8"/>
        <rFont val="Calibri"/>
        <family val="2"/>
        <scheme val="minor"/>
      </rPr>
      <t xml:space="preserve"> </t>
    </r>
    <r>
      <rPr>
        <b/>
        <sz val="14"/>
        <rFont val="Calibri"/>
        <family val="2"/>
        <scheme val="minor"/>
      </rPr>
      <t>OF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C</t>
    </r>
    <r>
      <rPr>
        <b/>
        <sz val="14"/>
        <rFont val="Calibri"/>
        <family val="2"/>
        <scheme val="minor"/>
      </rPr>
      <t>REDIT</t>
    </r>
  </si>
  <si>
    <r>
      <rPr>
        <b/>
        <sz val="16"/>
        <rFont val="Calibri"/>
        <family val="2"/>
        <scheme val="minor"/>
      </rPr>
      <t>C</t>
    </r>
    <r>
      <rPr>
        <b/>
        <sz val="14"/>
        <rFont val="Calibri"/>
        <family val="2"/>
        <scheme val="minor"/>
      </rPr>
      <t>APITAL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E</t>
    </r>
    <r>
      <rPr>
        <b/>
        <sz val="14"/>
        <rFont val="Calibri"/>
        <family val="2"/>
        <scheme val="minor"/>
      </rPr>
      <t>XPENSE</t>
    </r>
  </si>
  <si>
    <r>
      <rPr>
        <b/>
        <sz val="16"/>
        <rFont val="Calibri"/>
        <family val="2"/>
        <scheme val="minor"/>
      </rPr>
      <t>P</t>
    </r>
    <r>
      <rPr>
        <b/>
        <sz val="14"/>
        <rFont val="Calibri"/>
        <family val="2"/>
        <scheme val="minor"/>
      </rPr>
      <t>ROFIT</t>
    </r>
    <r>
      <rPr>
        <sz val="8"/>
        <rFont val="Calibri"/>
        <family val="2"/>
        <scheme val="minor"/>
      </rPr>
      <t xml:space="preserve"> </t>
    </r>
    <r>
      <rPr>
        <sz val="13"/>
        <rFont val="Calibri"/>
        <family val="2"/>
        <scheme val="minor"/>
      </rPr>
      <t>&amp;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L</t>
    </r>
    <r>
      <rPr>
        <b/>
        <sz val="14"/>
        <rFont val="Calibri"/>
        <family val="2"/>
        <scheme val="minor"/>
      </rPr>
      <t>OSS</t>
    </r>
  </si>
  <si>
    <r>
      <rPr>
        <b/>
        <sz val="16"/>
        <rFont val="Calibri"/>
        <family val="2"/>
        <scheme val="minor"/>
      </rPr>
      <t>B</t>
    </r>
    <r>
      <rPr>
        <b/>
        <sz val="14"/>
        <rFont val="Calibri"/>
        <family val="2"/>
        <scheme val="minor"/>
      </rPr>
      <t>ALANCE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S</t>
    </r>
    <r>
      <rPr>
        <b/>
        <sz val="14"/>
        <rFont val="Calibri"/>
        <family val="2"/>
        <scheme val="minor"/>
      </rPr>
      <t>HEET</t>
    </r>
  </si>
  <si>
    <r>
      <rPr>
        <b/>
        <sz val="16"/>
        <rFont val="Calibri"/>
        <family val="2"/>
        <scheme val="minor"/>
      </rPr>
      <t>C</t>
    </r>
    <r>
      <rPr>
        <b/>
        <sz val="14"/>
        <rFont val="Calibri"/>
        <family val="2"/>
        <scheme val="minor"/>
      </rPr>
      <t>ASH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F</t>
    </r>
    <r>
      <rPr>
        <b/>
        <sz val="14"/>
        <rFont val="Calibri"/>
        <family val="2"/>
        <scheme val="minor"/>
      </rPr>
      <t>LOW</t>
    </r>
  </si>
  <si>
    <r>
      <rPr>
        <b/>
        <sz val="16"/>
        <rFont val="Calibri"/>
        <family val="2"/>
        <scheme val="minor"/>
      </rPr>
      <t>V</t>
    </r>
    <r>
      <rPr>
        <b/>
        <sz val="14"/>
        <rFont val="Calibri"/>
        <family val="2"/>
        <scheme val="minor"/>
      </rPr>
      <t>ALUATION</t>
    </r>
  </si>
  <si>
    <r>
      <rPr>
        <b/>
        <sz val="16"/>
        <rFont val="Calibri"/>
        <family val="2"/>
        <scheme val="minor"/>
      </rPr>
      <t>A</t>
    </r>
    <r>
      <rPr>
        <b/>
        <sz val="14"/>
        <rFont val="Calibri"/>
        <family val="2"/>
        <scheme val="minor"/>
      </rPr>
      <t>NALYSIS</t>
    </r>
  </si>
  <si>
    <r>
      <rPr>
        <b/>
        <sz val="16"/>
        <rFont val="Calibri"/>
        <family val="2"/>
        <scheme val="minor"/>
      </rPr>
      <t>5</t>
    </r>
    <r>
      <rPr>
        <sz val="14"/>
        <rFont val="Calibri"/>
        <family val="2"/>
        <scheme val="minor"/>
      </rPr>
      <t>-</t>
    </r>
    <r>
      <rPr>
        <b/>
        <sz val="16"/>
        <rFont val="Calibri"/>
        <family val="2"/>
        <scheme val="minor"/>
      </rPr>
      <t>Y</t>
    </r>
    <r>
      <rPr>
        <b/>
        <sz val="14"/>
        <rFont val="Calibri"/>
        <family val="2"/>
        <scheme val="minor"/>
      </rPr>
      <t>R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S</t>
    </r>
    <r>
      <rPr>
        <b/>
        <sz val="14"/>
        <rFont val="Calibri"/>
        <family val="2"/>
        <scheme val="minor"/>
      </rPr>
      <t>UMMARY</t>
    </r>
  </si>
  <si>
    <r>
      <rPr>
        <b/>
        <sz val="16"/>
        <rFont val="Calibri"/>
        <family val="2"/>
        <scheme val="minor"/>
      </rPr>
      <t>A</t>
    </r>
    <r>
      <rPr>
        <b/>
        <sz val="14"/>
        <rFont val="Calibri"/>
        <family val="2"/>
        <scheme val="minor"/>
      </rPr>
      <t>SSUMPTIONS</t>
    </r>
  </si>
  <si>
    <t>CMGR</t>
  </si>
  <si>
    <t>|</t>
  </si>
  <si>
    <t>OH</t>
  </si>
  <si>
    <t>CAGR</t>
  </si>
  <si>
    <t>-------</t>
  </si>
  <si>
    <t xml:space="preserve">      </t>
  </si>
  <si>
    <t>Sensitivity</t>
  </si>
  <si>
    <t xml:space="preserve">          </t>
  </si>
  <si>
    <t>---------</t>
  </si>
  <si>
    <t>-------------</t>
  </si>
  <si>
    <t xml:space="preserve">                  </t>
  </si>
  <si>
    <t>----</t>
  </si>
  <si>
    <t>------</t>
  </si>
  <si>
    <t xml:space="preserve">                   </t>
  </si>
  <si>
    <t xml:space="preserve">                         </t>
  </si>
  <si>
    <t>Sum ("Z-score")</t>
  </si>
  <si>
    <t>Payroll+OH+Deprec</t>
  </si>
  <si>
    <t>Taxed EBIT / Invesetd Cap</t>
  </si>
  <si>
    <t>Wgt avg cost of capital</t>
  </si>
  <si>
    <t>Ret on invested capital</t>
  </si>
  <si>
    <t>Invested capital</t>
  </si>
  <si>
    <t>Sales / Total Assets</t>
  </si>
  <si>
    <t>Value Drivers</t>
  </si>
  <si>
    <t>Indicators</t>
  </si>
  <si>
    <t>Excess Proft * Investd Cap</t>
  </si>
  <si>
    <t>1.81 - 2.99</t>
  </si>
  <si>
    <t>Price - Unit COGS</t>
  </si>
  <si>
    <t>Score</t>
  </si>
  <si>
    <t>Contribut'n margin</t>
  </si>
  <si>
    <t>Breakeven units * Price</t>
  </si>
  <si>
    <t xml:space="preserve">       Fixed Costs       </t>
  </si>
  <si>
    <t xml:space="preserve">         Assessment         </t>
  </si>
  <si>
    <r>
      <t>Adjustmts</t>
    </r>
    <r>
      <rPr>
        <sz val="8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to</t>
    </r>
    <r>
      <rPr>
        <sz val="8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Net Income</t>
    </r>
  </si>
  <si>
    <r>
      <t>Asset sales gain/</t>
    </r>
    <r>
      <rPr>
        <sz val="9.5"/>
        <color rgb="FFFF0000"/>
        <rFont val="Calibri"/>
        <family val="2"/>
        <scheme val="minor"/>
      </rPr>
      <t>loss</t>
    </r>
  </si>
  <si>
    <t>+ Depreciation</t>
  </si>
  <si>
    <t>- CapEx</t>
  </si>
  <si>
    <t>- ∆ in Wkg Cap</t>
  </si>
  <si>
    <r>
      <t xml:space="preserve">- Debt  </t>
    </r>
    <r>
      <rPr>
        <sz val="8.5"/>
        <rFont val="Calibri"/>
        <family val="2"/>
        <scheme val="minor"/>
      </rPr>
      <t>(</t>
    </r>
    <r>
      <rPr>
        <sz val="4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y2</t>
    </r>
    <r>
      <rPr>
        <sz val="4"/>
        <rFont val="Calibri"/>
        <family val="2"/>
        <scheme val="minor"/>
      </rPr>
      <t xml:space="preserve"> </t>
    </r>
    <r>
      <rPr>
        <sz val="8.5"/>
        <rFont val="Calibri"/>
        <family val="2"/>
        <scheme val="minor"/>
      </rPr>
      <t>)</t>
    </r>
  </si>
  <si>
    <r>
      <t xml:space="preserve">+ Cash  </t>
    </r>
    <r>
      <rPr>
        <sz val="8.5"/>
        <rFont val="Calibri"/>
        <family val="2"/>
        <scheme val="minor"/>
      </rPr>
      <t>(</t>
    </r>
    <r>
      <rPr>
        <sz val="4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y2</t>
    </r>
    <r>
      <rPr>
        <sz val="4"/>
        <rFont val="Calibri"/>
        <family val="2"/>
        <scheme val="minor"/>
      </rPr>
      <t xml:space="preserve"> </t>
    </r>
    <r>
      <rPr>
        <sz val="8.5"/>
        <rFont val="Calibri"/>
        <family val="2"/>
        <scheme val="minor"/>
      </rPr>
      <t>)</t>
    </r>
  </si>
  <si>
    <t>EV/EBITDA ratio</t>
  </si>
  <si>
    <r>
      <t xml:space="preserve">EBITDA  </t>
    </r>
    <r>
      <rPr>
        <sz val="8.5"/>
        <rFont val="Calibri"/>
        <family val="2"/>
        <scheme val="minor"/>
      </rPr>
      <t>(</t>
    </r>
    <r>
      <rPr>
        <sz val="4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y2</t>
    </r>
    <r>
      <rPr>
        <sz val="4"/>
        <rFont val="Calibri"/>
        <family val="2"/>
        <scheme val="minor"/>
      </rPr>
      <t xml:space="preserve"> </t>
    </r>
    <r>
      <rPr>
        <sz val="8.5"/>
        <rFont val="Calibri"/>
        <family val="2"/>
        <scheme val="minor"/>
      </rPr>
      <t>)</t>
    </r>
  </si>
  <si>
    <r>
      <t xml:space="preserve">Earnings  </t>
    </r>
    <r>
      <rPr>
        <sz val="8.5"/>
        <rFont val="Calibri"/>
        <family val="2"/>
        <scheme val="minor"/>
      </rPr>
      <t>(</t>
    </r>
    <r>
      <rPr>
        <sz val="4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y2</t>
    </r>
    <r>
      <rPr>
        <sz val="4"/>
        <rFont val="Calibri"/>
        <family val="2"/>
        <scheme val="minor"/>
      </rPr>
      <t xml:space="preserve"> </t>
    </r>
    <r>
      <rPr>
        <sz val="8.5"/>
        <rFont val="Calibri"/>
        <family val="2"/>
        <scheme val="minor"/>
      </rPr>
      <t>)</t>
    </r>
  </si>
  <si>
    <t>Cmsns</t>
  </si>
  <si>
    <t>Comsn</t>
  </si>
  <si>
    <t>Depn</t>
  </si>
  <si>
    <t>P&amp;L</t>
  </si>
  <si>
    <t>PV terminal</t>
  </si>
  <si>
    <r>
      <rPr>
        <sz val="10"/>
        <color theme="1"/>
        <rFont val="Segoe UI Variable Display Semib"/>
      </rPr>
      <t>Ratios</t>
    </r>
    <r>
      <rPr>
        <sz val="10"/>
        <color theme="1"/>
        <rFont val="Segoe UI Variable Display"/>
      </rPr>
      <t>:  Compare 2 KPIs to measure health &amp; performance</t>
    </r>
  </si>
  <si>
    <r>
      <rPr>
        <sz val="10"/>
        <rFont val="Segoe UI Variable Display Semib"/>
      </rPr>
      <t>Sensitivity</t>
    </r>
    <r>
      <rPr>
        <sz val="10"/>
        <rFont val="Segoe UI Variable Display"/>
      </rPr>
      <t>: EBIT multiplier when a driver's value increases</t>
    </r>
  </si>
  <si>
    <r>
      <rPr>
        <sz val="10"/>
        <color theme="1"/>
        <rFont val="Segoe UI Variable Display Semib"/>
      </rPr>
      <t>Economic Profit</t>
    </r>
    <r>
      <rPr>
        <sz val="10"/>
        <color theme="1"/>
        <rFont val="Segoe UI Variable Display"/>
      </rPr>
      <t>:  Marginal return after covering costs</t>
    </r>
  </si>
  <si>
    <r>
      <rPr>
        <b/>
        <sz val="10"/>
        <color theme="1"/>
        <rFont val="Segoe UI Variable Display"/>
      </rPr>
      <t>Distress</t>
    </r>
    <r>
      <rPr>
        <sz val="10"/>
        <color theme="1"/>
        <rFont val="Segoe UI Variable Display"/>
      </rPr>
      <t>:  Use a composite metric to calculate default risk</t>
    </r>
  </si>
  <si>
    <r>
      <rPr>
        <b/>
        <sz val="10"/>
        <color theme="1"/>
        <rFont val="Segoe UI Variable Display"/>
      </rPr>
      <t>WACC</t>
    </r>
    <r>
      <rPr>
        <sz val="10"/>
        <color theme="1"/>
        <rFont val="Segoe UI Variable Display"/>
      </rPr>
      <t>:  Return that covers the cost of capital from all sources</t>
    </r>
  </si>
  <si>
    <r>
      <rPr>
        <b/>
        <sz val="10"/>
        <color theme="1"/>
        <rFont val="Segoe UI Variable Display"/>
      </rPr>
      <t>Breakeven</t>
    </r>
    <r>
      <rPr>
        <sz val="10"/>
        <color theme="1"/>
        <rFont val="Segoe UI Variable Display"/>
      </rPr>
      <t>:  Volume necessary to achieve profitability</t>
    </r>
  </si>
  <si>
    <r>
      <rPr>
        <b/>
        <sz val="11"/>
        <color rgb="FF0000FF"/>
        <rFont val="Calibri"/>
        <family val="2"/>
        <scheme val="minor"/>
      </rPr>
      <t>Blue</t>
    </r>
    <r>
      <rPr>
        <sz val="11"/>
        <rFont val="Calibri"/>
        <family val="2"/>
        <scheme val="minor"/>
      </rPr>
      <t xml:space="preserve"> cells can be adjusted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</si>
</sst>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(* #,##0.00_);_(* \(#,##0.00\);_(* &quot;-&quot;??_);_(@_)"/>
    <numFmt numFmtId="164" formatCode="#,##0;[Red]#,##0"/>
    <numFmt numFmtId="165" formatCode="#,##0.00;[Red]#,##0.00"/>
    <numFmt numFmtId="166" formatCode="0.0%"/>
    <numFmt numFmtId="167" formatCode="#,##0.0"/>
    <numFmt numFmtId="168" formatCode="#,##0.0;[Red]#,##0.0"/>
    <numFmt numFmtId="169" formatCode="&quot;m.&quot;0"/>
    <numFmt numFmtId="170" formatCode="0.0%;[Red]\-0.0%"/>
    <numFmt numFmtId="171" formatCode="0.0%;[Red]0.0%"/>
    <numFmt numFmtId="172" formatCode="0%;[Red]0%"/>
    <numFmt numFmtId="173" formatCode="0;[Red]0"/>
    <numFmt numFmtId="174" formatCode="#,##0&quot; Units&quot;;[Red]#,##0&quot; Units&quot;"/>
    <numFmt numFmtId="175" formatCode="&quot;m&quot;0"/>
    <numFmt numFmtId="176" formatCode="&quot;y&quot;0"/>
    <numFmt numFmtId="177" formatCode="#,##0.000;[Red]#,##0.000"/>
    <numFmt numFmtId="178" formatCode="#,##0.0000;[Red]#,##0.0000"/>
  </numFmts>
  <fonts count="10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Verdana"/>
      <family val="2"/>
    </font>
    <font>
      <sz val="9.5"/>
      <name val="Calibri"/>
      <family val="2"/>
      <scheme val="minor"/>
    </font>
    <font>
      <sz val="12.5"/>
      <name val="Calibri"/>
      <family val="2"/>
      <scheme val="minor"/>
    </font>
    <font>
      <b/>
      <sz val="9"/>
      <name val="Calibri"/>
      <family val="2"/>
      <scheme val="minor"/>
    </font>
    <font>
      <sz val="10"/>
      <name val="Arial"/>
      <family val="2"/>
    </font>
    <font>
      <sz val="9"/>
      <color indexed="81"/>
      <name val="Calibri"/>
      <family val="2"/>
      <scheme val="minor"/>
    </font>
    <font>
      <sz val="9"/>
      <color indexed="81"/>
      <name val="Calibri"/>
      <family val="2"/>
    </font>
    <font>
      <sz val="9.5"/>
      <color indexed="81"/>
      <name val="Calibri"/>
      <family val="2"/>
    </font>
    <font>
      <sz val="9.5"/>
      <color indexed="81"/>
      <name val="Calibri"/>
      <family val="2"/>
      <scheme val="minor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  <scheme val="minor"/>
    </font>
    <font>
      <sz val="8.5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u/>
      <sz val="9.5"/>
      <name val="Calibri"/>
      <family val="2"/>
      <scheme val="minor"/>
    </font>
    <font>
      <b/>
      <sz val="12.5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.5"/>
      <color rgb="FFFF0000"/>
      <name val="Calibri"/>
      <family val="2"/>
      <scheme val="minor"/>
    </font>
    <font>
      <sz val="8"/>
      <name val="Calibri"/>
      <family val="2"/>
      <scheme val="minor"/>
    </font>
    <font>
      <sz val="1"/>
      <name val="Calibri"/>
      <family val="2"/>
      <scheme val="minor"/>
    </font>
    <font>
      <sz val="9.5"/>
      <color rgb="FFFF0000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2.5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.5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u/>
      <sz val="9"/>
      <color rgb="FF000000"/>
      <name val="Calibri"/>
      <family val="2"/>
      <scheme val="minor"/>
    </font>
    <font>
      <sz val="9.5"/>
      <color rgb="FF000000"/>
      <name val="Calibri"/>
      <family val="2"/>
      <scheme val="minor"/>
    </font>
    <font>
      <b/>
      <sz val="9.5"/>
      <color indexed="81"/>
      <name val="Calibri"/>
      <family val="2"/>
    </font>
    <font>
      <sz val="14"/>
      <name val="Calibri"/>
      <family val="2"/>
      <scheme val="minor"/>
    </font>
    <font>
      <sz val="9.5"/>
      <color theme="4"/>
      <name val="Calibri"/>
      <family val="2"/>
      <scheme val="minor"/>
    </font>
    <font>
      <sz val="9"/>
      <color rgb="FF548235"/>
      <name val="Wingdings"/>
      <charset val="2"/>
    </font>
    <font>
      <sz val="9"/>
      <color rgb="FF548235"/>
      <name val="Calibri"/>
      <family val="2"/>
      <scheme val="minor"/>
    </font>
    <font>
      <sz val="11"/>
      <color theme="1"/>
      <name val="Segoe UI"/>
      <family val="2"/>
    </font>
    <font>
      <sz val="10"/>
      <color theme="1"/>
      <name val="Calibri"/>
      <family val="2"/>
      <scheme val="minor"/>
    </font>
    <font>
      <sz val="9.5"/>
      <color theme="1"/>
      <name val="Segoe UI"/>
      <family val="2"/>
    </font>
    <font>
      <sz val="10"/>
      <color theme="1"/>
      <name val="Segoe UI Variable Display Semib"/>
    </font>
    <font>
      <b/>
      <sz val="9.5"/>
      <color indexed="81"/>
      <name val="Calibri"/>
      <family val="2"/>
      <scheme val="minor"/>
    </font>
    <font>
      <sz val="10"/>
      <color rgb="FF002060"/>
      <name val="Rough Draft"/>
    </font>
    <font>
      <sz val="12"/>
      <color rgb="FF002060"/>
      <name val="Rough Draft"/>
    </font>
    <font>
      <u/>
      <sz val="11"/>
      <color theme="10"/>
      <name val="Calibri"/>
      <family val="2"/>
      <scheme val="minor"/>
    </font>
    <font>
      <sz val="10"/>
      <color rgb="FF002D86"/>
      <name val="Calibri"/>
      <family val="2"/>
      <scheme val="minor"/>
    </font>
    <font>
      <sz val="10"/>
      <color rgb="FF003DB8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name val="Segoe UI Variable Text Semibold"/>
    </font>
    <font>
      <sz val="9"/>
      <name val="Segoe UI Variable Display Semib"/>
    </font>
    <font>
      <sz val="10"/>
      <name val="Segoe UI Variable Display Semib"/>
    </font>
    <font>
      <sz val="10"/>
      <name val="Segoe UI Variable Text Semibold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rgb="FF003DB8"/>
      <name val="Segoe UI Variable Text Semibold"/>
    </font>
    <font>
      <sz val="9"/>
      <color rgb="FF002D86"/>
      <name val="Calibri"/>
      <family val="2"/>
      <scheme val="minor"/>
    </font>
    <font>
      <sz val="9"/>
      <color rgb="FFFF0000"/>
      <name val="Segoe UI Variable Text Semibold"/>
    </font>
    <font>
      <sz val="9.5"/>
      <color rgb="FF002D86"/>
      <name val="Calibri"/>
      <family val="2"/>
      <scheme val="minor"/>
    </font>
    <font>
      <b/>
      <i/>
      <sz val="9.5"/>
      <name val="Calibri"/>
      <family val="2"/>
      <scheme val="minor"/>
    </font>
    <font>
      <sz val="13"/>
      <name val="Calibri"/>
      <family val="2"/>
      <scheme val="minor"/>
    </font>
    <font>
      <b/>
      <sz val="9"/>
      <color rgb="FF548235"/>
      <name val="Wingdings"/>
      <charset val="2"/>
    </font>
    <font>
      <sz val="9.5"/>
      <color rgb="FF002060"/>
      <name val="Calibri"/>
      <family val="2"/>
      <scheme val="minor"/>
    </font>
    <font>
      <b/>
      <sz val="8.5"/>
      <color indexed="81"/>
      <name val="Calibri"/>
      <family val="2"/>
    </font>
    <font>
      <b/>
      <sz val="11"/>
      <color rgb="FF00359E"/>
      <name val="Calibri"/>
      <family val="2"/>
      <scheme val="minor"/>
    </font>
    <font>
      <sz val="11"/>
      <name val="Calibri"/>
      <family val="2"/>
      <scheme val="minor"/>
    </font>
    <font>
      <b/>
      <sz val="8.5"/>
      <name val="Calibri"/>
      <family val="2"/>
      <scheme val="minor"/>
    </font>
    <font>
      <sz val="8.5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8.5"/>
      <color rgb="FFFF0000"/>
      <name val="Calibri"/>
      <family val="2"/>
      <scheme val="minor"/>
    </font>
    <font>
      <b/>
      <sz val="9.5"/>
      <name val="Segoe UI Variable Text Semibold"/>
    </font>
    <font>
      <b/>
      <sz val="9"/>
      <color indexed="81"/>
      <name val="Calibri"/>
      <family val="2"/>
    </font>
    <font>
      <b/>
      <sz val="9"/>
      <color indexed="81"/>
      <name val="Calibri"/>
      <family val="2"/>
      <scheme val="minor"/>
    </font>
    <font>
      <sz val="4"/>
      <name val="Calibri"/>
      <family val="2"/>
      <scheme val="minor"/>
    </font>
    <font>
      <sz val="9.5"/>
      <name val="Segoe UI Variable Text"/>
    </font>
    <font>
      <b/>
      <sz val="9.5"/>
      <name val="Segoe UI Variable Text"/>
    </font>
    <font>
      <b/>
      <u/>
      <sz val="10"/>
      <color theme="1"/>
      <name val="Segoe UI Variable Text"/>
    </font>
    <font>
      <u/>
      <sz val="9.5"/>
      <color rgb="FF820000"/>
      <name val="Calibri"/>
      <family val="2"/>
      <scheme val="minor"/>
    </font>
    <font>
      <sz val="9.5"/>
      <color rgb="FF820000"/>
      <name val="Calibri"/>
      <family val="2"/>
      <scheme val="minor"/>
    </font>
    <font>
      <b/>
      <sz val="9.5"/>
      <color rgb="FF820000"/>
      <name val="Calibri"/>
      <family val="2"/>
      <scheme val="minor"/>
    </font>
    <font>
      <u/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3"/>
      <name val="Calibri"/>
      <family val="2"/>
      <scheme val="minor"/>
    </font>
    <font>
      <u/>
      <sz val="3"/>
      <name val="Calibri"/>
      <family val="2"/>
      <scheme val="minor"/>
    </font>
    <font>
      <b/>
      <sz val="10"/>
      <name val="Segoe UI Variable Text"/>
    </font>
    <font>
      <sz val="10"/>
      <color theme="1"/>
      <name val="Segoe UI Variable Display"/>
    </font>
    <font>
      <u/>
      <sz val="10"/>
      <color theme="1"/>
      <name val="Segoe UI Variable Display"/>
    </font>
    <font>
      <sz val="10"/>
      <name val="Segoe UI Variable Display"/>
    </font>
    <font>
      <b/>
      <sz val="10"/>
      <color theme="1"/>
      <name val="Segoe UI Variable Text"/>
    </font>
    <font>
      <sz val="10"/>
      <color theme="1"/>
      <name val="Segoe UI Variable Display Light"/>
    </font>
    <font>
      <b/>
      <u/>
      <sz val="10"/>
      <color theme="1"/>
      <name val="Segoe UI Variable Display Light"/>
    </font>
    <font>
      <u/>
      <sz val="10"/>
      <color theme="1"/>
      <name val="Segoe UI Variable Display Light"/>
    </font>
    <font>
      <b/>
      <u/>
      <sz val="10"/>
      <color theme="1"/>
      <name val="Segoe UI Variable Display"/>
    </font>
    <font>
      <b/>
      <sz val="10"/>
      <color theme="1"/>
      <name val="Segoe UI Variable Display"/>
    </font>
    <font>
      <sz val="10"/>
      <name val="Segoe UI Variable Display Light"/>
    </font>
    <font>
      <sz val="12.5"/>
      <name val="Segoe UI Variable Text Semibold"/>
    </font>
    <font>
      <b/>
      <sz val="12.5"/>
      <name val="Segoe UI Variable Text Semibold"/>
    </font>
    <font>
      <sz val="8"/>
      <color theme="4"/>
      <name val="Calibri"/>
      <family val="2"/>
      <scheme val="minor"/>
    </font>
    <font>
      <sz val="9.5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EB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theme="8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1" tint="0.499984740745262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1" tint="0.499984740745262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0691854609822"/>
      </top>
      <bottom style="hair">
        <color theme="0" tint="-0.14990691854609822"/>
      </bottom>
      <diagonal/>
    </border>
    <border>
      <left style="hair">
        <color theme="0" tint="-0.14993743705557422"/>
      </left>
      <right style="hair">
        <color theme="0" tint="-0.14993743705557422"/>
      </right>
      <top/>
      <bottom style="hair">
        <color theme="0" tint="-0.14990691854609822"/>
      </bottom>
      <diagonal/>
    </border>
    <border>
      <left style="hair">
        <color theme="0" tint="-0.14996795556505021"/>
      </left>
      <right style="thin">
        <color indexed="64"/>
      </right>
      <top/>
      <bottom style="hair">
        <color theme="0" tint="-0.14996795556505021"/>
      </bottom>
      <diagonal/>
    </border>
    <border>
      <left style="hair">
        <color theme="0" tint="-0.14996795556505021"/>
      </left>
      <right style="thin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thin">
        <color indexed="64"/>
      </bottom>
      <diagonal/>
    </border>
    <border>
      <left style="hair">
        <color theme="0" tint="-0.14996795556505021"/>
      </left>
      <right style="thin">
        <color indexed="64"/>
      </right>
      <top style="hair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hair">
        <color theme="0" tint="-0.14996795556505021"/>
      </bottom>
      <diagonal/>
    </border>
    <border>
      <left style="thin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indexed="64"/>
      </left>
      <right/>
      <top style="hair">
        <color theme="0" tint="-0.14996795556505021"/>
      </top>
      <bottom style="thin">
        <color indexed="64"/>
      </bottom>
      <diagonal/>
    </border>
    <border>
      <left style="hair">
        <color theme="1" tint="0.499984740745262"/>
      </left>
      <right style="hair">
        <color theme="0" tint="-0.14996795556505021"/>
      </right>
      <top style="hair">
        <color theme="0" tint="-0.14996795556505021"/>
      </top>
      <bottom style="thin">
        <color indexed="64"/>
      </bottom>
      <diagonal/>
    </border>
    <border>
      <left style="hair">
        <color theme="0" tint="-0.14996795556505021"/>
      </left>
      <right style="hair">
        <color theme="1" tint="0.499984740745262"/>
      </right>
      <top style="hair">
        <color theme="0" tint="-0.14996795556505021"/>
      </top>
      <bottom style="thin">
        <color indexed="64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0691854609822"/>
      </top>
      <bottom style="thin">
        <color indexed="64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theme="0" tint="-0.14990691854609822"/>
      </left>
      <right/>
      <top style="hair">
        <color theme="0" tint="-0.14993743705557422"/>
      </top>
      <bottom style="hair">
        <color theme="0" tint="-0.14993743705557422"/>
      </bottom>
      <diagonal/>
    </border>
    <border>
      <left style="hair">
        <color theme="0" tint="-0.14990691854609822"/>
      </left>
      <right/>
      <top/>
      <bottom style="hair">
        <color theme="0" tint="-0.14996795556505021"/>
      </bottom>
      <diagonal/>
    </border>
    <border>
      <left style="hair">
        <color theme="0" tint="-0.14990691854609822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0691854609822"/>
      </left>
      <right/>
      <top style="hair">
        <color theme="0" tint="-0.14996795556505021"/>
      </top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3743705557422"/>
      </right>
      <top style="hair">
        <color theme="0" tint="-0.14990691854609822"/>
      </top>
      <bottom style="thin">
        <color indexed="64"/>
      </bottom>
      <diagonal/>
    </border>
    <border>
      <left/>
      <right style="thin">
        <color indexed="64"/>
      </right>
      <top style="hair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1" tint="0.499984740745262"/>
      </left>
      <right/>
      <top style="hair">
        <color theme="0" tint="-0.14996795556505021"/>
      </top>
      <bottom/>
      <diagonal/>
    </border>
    <border>
      <left style="thin">
        <color rgb="FFA6A6A6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/>
      <top/>
      <bottom/>
      <diagonal/>
    </border>
    <border>
      <left/>
      <right style="thin">
        <color rgb="FFA6A6A6"/>
      </right>
      <top/>
      <bottom/>
      <diagonal/>
    </border>
    <border>
      <left style="thin">
        <color rgb="FFA6A6A6"/>
      </left>
      <right/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hair">
        <color rgb="FFE7E6E6"/>
      </left>
      <right style="hair">
        <color rgb="FFE7E6E6"/>
      </right>
      <top style="hair">
        <color rgb="FFE7E6E6"/>
      </top>
      <bottom style="hair">
        <color rgb="FFE7E6E6"/>
      </bottom>
      <diagonal/>
    </border>
    <border>
      <left style="hair">
        <color theme="0" tint="-0.14993743705557422"/>
      </left>
      <right/>
      <top style="hair">
        <color theme="0" tint="-0.14990691854609822"/>
      </top>
      <bottom style="hair">
        <color theme="0" tint="-0.14990691854609822"/>
      </bottom>
      <diagonal/>
    </border>
    <border>
      <left/>
      <right style="hair">
        <color theme="0" tint="-0.14993743705557422"/>
      </right>
      <top/>
      <bottom style="hair">
        <color theme="0" tint="-0.14990691854609822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hair">
        <color rgb="FFD9D9D9"/>
      </right>
      <top style="thin">
        <color indexed="64"/>
      </top>
      <bottom style="hair">
        <color rgb="FFD9D9D9"/>
      </bottom>
      <diagonal/>
    </border>
    <border>
      <left style="hair">
        <color rgb="FFD9D9D9"/>
      </left>
      <right style="hair">
        <color rgb="FFD9D9D9"/>
      </right>
      <top style="thin">
        <color indexed="64"/>
      </top>
      <bottom style="hair">
        <color rgb="FFD9D9D9"/>
      </bottom>
      <diagonal/>
    </border>
    <border>
      <left style="hair">
        <color rgb="FFD9D9D9"/>
      </left>
      <right style="thin">
        <color indexed="64"/>
      </right>
      <top style="thin">
        <color indexed="64"/>
      </top>
      <bottom style="hair">
        <color rgb="FFD9D9D9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hair">
        <color rgb="FFD9D9D9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thin">
        <color indexed="64"/>
      </bottom>
      <diagonal/>
    </border>
    <border>
      <left style="hair">
        <color rgb="FF808080"/>
      </left>
      <right style="hair">
        <color rgb="FFD9D9D9"/>
      </right>
      <top style="thin">
        <color indexed="64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hair">
        <color rgb="FF808080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hair">
        <color rgb="FF808080"/>
      </right>
      <top style="thin">
        <color indexed="64"/>
      </top>
      <bottom style="hair">
        <color rgb="FFD9D9D9"/>
      </bottom>
      <diagonal/>
    </border>
    <border>
      <left style="thin">
        <color indexed="64"/>
      </left>
      <right style="hair">
        <color rgb="FF808080"/>
      </right>
      <top style="thin">
        <color indexed="64"/>
      </top>
      <bottom style="hair">
        <color rgb="FFD9D9D9"/>
      </bottom>
      <diagonal/>
    </border>
    <border>
      <left style="thin">
        <color indexed="64"/>
      </left>
      <right style="hair">
        <color rgb="FF808080"/>
      </right>
      <top style="hair">
        <color rgb="FFD9D9D9"/>
      </top>
      <bottom style="hair">
        <color rgb="FFD9D9D9"/>
      </bottom>
      <diagonal/>
    </border>
    <border>
      <left style="thin">
        <color indexed="64"/>
      </left>
      <right style="hair">
        <color rgb="FF808080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hair">
        <color rgb="FF808080"/>
      </right>
      <top style="hair">
        <color rgb="FFD9D9D9"/>
      </top>
      <bottom style="thin">
        <color indexed="64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hair">
        <color rgb="FF808080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hair">
        <color rgb="FF808080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hair">
        <color rgb="FF80808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thin">
        <color indexed="64"/>
      </bottom>
      <diagonal/>
    </border>
    <border>
      <left style="hair">
        <color rgb="FF808080"/>
      </left>
      <right style="thin">
        <color indexed="64"/>
      </right>
      <top style="hair">
        <color rgb="FF808080"/>
      </top>
      <bottom style="thin">
        <color indexed="64"/>
      </bottom>
      <diagonal/>
    </border>
    <border>
      <left style="hair">
        <color rgb="FF808080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hair">
        <color rgb="FF808080"/>
      </left>
      <right style="thin">
        <color rgb="FFD9D9D9"/>
      </right>
      <top style="thin">
        <color rgb="FFD9D9D9"/>
      </top>
      <bottom style="hair">
        <color rgb="FF808080"/>
      </bottom>
      <diagonal/>
    </border>
    <border>
      <left style="hair">
        <color rgb="FF808080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indexed="64"/>
      </right>
      <top/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hair">
        <color rgb="FF808080"/>
      </bottom>
      <diagonal/>
    </border>
    <border>
      <left style="hair">
        <color rgb="FF808080"/>
      </left>
      <right style="thin">
        <color indexed="64"/>
      </right>
      <top/>
      <bottom style="hair">
        <color rgb="FFD9D9D9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thin">
        <color indexed="64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hair">
        <color rgb="FF808080"/>
      </bottom>
      <diagonal/>
    </border>
    <border>
      <left/>
      <right style="thin">
        <color indexed="64"/>
      </right>
      <top/>
      <bottom style="hair">
        <color theme="0" tint="-0.14996795556505021"/>
      </bottom>
      <diagonal/>
    </border>
    <border>
      <left style="hair">
        <color theme="1" tint="0.499984740745262"/>
      </left>
      <right/>
      <top style="hair">
        <color theme="0" tint="-0.14996795556505021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hair">
        <color theme="0" tint="-0.14996795556505021"/>
      </left>
      <right style="hair">
        <color theme="1" tint="0.499984740745262"/>
      </right>
      <top/>
      <bottom style="hair">
        <color theme="0" tint="-0.14996795556505021"/>
      </bottom>
      <diagonal/>
    </border>
    <border>
      <left style="hair">
        <color theme="1" tint="0.499984740745262"/>
      </left>
      <right/>
      <top/>
      <bottom style="hair">
        <color theme="0" tint="-0.14996795556505021"/>
      </bottom>
      <diagonal/>
    </border>
    <border>
      <left style="hair">
        <color theme="0" tint="-0.14996795556505021"/>
      </left>
      <right/>
      <top/>
      <bottom style="hair">
        <color theme="0" tint="-0.14996795556505021"/>
      </bottom>
      <diagonal/>
    </border>
    <border>
      <left style="thin">
        <color indexed="64"/>
      </left>
      <right style="hair">
        <color rgb="FF808080"/>
      </right>
      <top/>
      <bottom style="hair">
        <color rgb="FF808080"/>
      </bottom>
      <diagonal/>
    </border>
    <border>
      <left style="hair">
        <color rgb="FF808080"/>
      </left>
      <right style="thin">
        <color indexed="64"/>
      </right>
      <top/>
      <bottom style="hair">
        <color rgb="FF808080"/>
      </bottom>
      <diagonal/>
    </border>
    <border>
      <left/>
      <right/>
      <top style="thin">
        <color rgb="FFA6A6A6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3" fillId="0" borderId="0"/>
    <xf numFmtId="0" fontId="7" fillId="0" borderId="0"/>
    <xf numFmtId="43" fontId="3" fillId="0" borderId="0" applyFont="0" applyFill="0" applyBorder="0" applyAlignment="0" applyProtection="0"/>
    <xf numFmtId="0" fontId="50" fillId="0" borderId="0" applyNumberFormat="0" applyFill="0" applyBorder="0" applyAlignment="0" applyProtection="0"/>
  </cellStyleXfs>
  <cellXfs count="617">
    <xf numFmtId="0" fontId="0" fillId="0" borderId="0" xfId="0"/>
    <xf numFmtId="0" fontId="2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vertical="center"/>
      <protection hidden="1"/>
    </xf>
    <xf numFmtId="164" fontId="4" fillId="0" borderId="0" xfId="0" applyNumberFormat="1" applyFont="1" applyAlignment="1" applyProtection="1">
      <alignment horizontal="center"/>
      <protection hidden="1"/>
    </xf>
    <xf numFmtId="164" fontId="4" fillId="0" borderId="0" xfId="3" applyNumberFormat="1" applyFont="1" applyAlignment="1" applyProtection="1">
      <alignment horizontal="center"/>
      <protection hidden="1"/>
    </xf>
    <xf numFmtId="164" fontId="4" fillId="0" borderId="0" xfId="3" applyNumberFormat="1" applyFont="1" applyProtection="1">
      <protection hidden="1"/>
    </xf>
    <xf numFmtId="164" fontId="12" fillId="0" borderId="0" xfId="3" applyNumberFormat="1" applyFont="1" applyProtection="1">
      <protection hidden="1"/>
    </xf>
    <xf numFmtId="164" fontId="4" fillId="0" borderId="0" xfId="0" applyNumberFormat="1" applyFont="1" applyProtection="1">
      <protection hidden="1"/>
    </xf>
    <xf numFmtId="164" fontId="4" fillId="6" borderId="0" xfId="3" applyNumberFormat="1" applyFont="1" applyFill="1" applyProtection="1">
      <protection hidden="1"/>
    </xf>
    <xf numFmtId="171" fontId="4" fillId="0" borderId="0" xfId="1" applyNumberFormat="1" applyFont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left" vertical="center"/>
      <protection hidden="1"/>
    </xf>
    <xf numFmtId="0" fontId="4" fillId="0" borderId="3" xfId="0" applyFont="1" applyBorder="1" applyProtection="1"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164" fontId="2" fillId="0" borderId="26" xfId="0" applyNumberFormat="1" applyFont="1" applyBorder="1" applyAlignment="1" applyProtection="1">
      <alignment vertical="center"/>
      <protection hidden="1"/>
    </xf>
    <xf numFmtId="0" fontId="4" fillId="0" borderId="26" xfId="0" applyFont="1" applyBorder="1" applyProtection="1">
      <protection hidden="1"/>
    </xf>
    <xf numFmtId="164" fontId="2" fillId="0" borderId="26" xfId="0" applyNumberFormat="1" applyFont="1" applyBorder="1" applyAlignment="1" applyProtection="1">
      <alignment horizontal="center" vertical="center"/>
      <protection hidden="1"/>
    </xf>
    <xf numFmtId="164" fontId="4" fillId="0" borderId="0" xfId="4" applyNumberFormat="1" applyFont="1" applyProtection="1">
      <protection hidden="1"/>
    </xf>
    <xf numFmtId="0" fontId="4" fillId="0" borderId="16" xfId="0" applyFont="1" applyBorder="1" applyProtection="1">
      <protection hidden="1"/>
    </xf>
    <xf numFmtId="0" fontId="4" fillId="0" borderId="2" xfId="0" applyFont="1" applyBorder="1" applyProtection="1">
      <protection hidden="1"/>
    </xf>
    <xf numFmtId="0" fontId="4" fillId="0" borderId="27" xfId="0" applyFont="1" applyBorder="1" applyProtection="1">
      <protection hidden="1"/>
    </xf>
    <xf numFmtId="164" fontId="13" fillId="0" borderId="0" xfId="3" applyNumberFormat="1" applyFont="1" applyAlignment="1" applyProtection="1">
      <alignment horizontal="center"/>
      <protection hidden="1"/>
    </xf>
    <xf numFmtId="164" fontId="13" fillId="0" borderId="0" xfId="0" applyNumberFormat="1" applyFont="1" applyProtection="1">
      <protection hidden="1"/>
    </xf>
    <xf numFmtId="0" fontId="2" fillId="0" borderId="3" xfId="0" applyFont="1" applyBorder="1" applyAlignment="1" applyProtection="1">
      <alignment horizontal="left"/>
      <protection hidden="1"/>
    </xf>
    <xf numFmtId="164" fontId="2" fillId="0" borderId="26" xfId="3" applyNumberFormat="1" applyFont="1" applyBorder="1" applyAlignment="1" applyProtection="1">
      <alignment horizontal="center"/>
      <protection hidden="1"/>
    </xf>
    <xf numFmtId="168" fontId="4" fillId="0" borderId="0" xfId="0" applyNumberFormat="1" applyFont="1" applyProtection="1">
      <protection hidden="1"/>
    </xf>
    <xf numFmtId="168" fontId="4" fillId="0" borderId="2" xfId="0" applyNumberFormat="1" applyFont="1" applyBorder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9" fontId="4" fillId="0" borderId="0" xfId="0" applyNumberFormat="1" applyFont="1" applyProtection="1"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164" fontId="15" fillId="0" borderId="0" xfId="3" applyNumberFormat="1" applyFont="1" applyAlignment="1" applyProtection="1">
      <alignment horizontal="center"/>
      <protection hidden="1"/>
    </xf>
    <xf numFmtId="164" fontId="15" fillId="0" borderId="0" xfId="0" applyNumberFormat="1" applyFont="1" applyProtection="1">
      <protection hidden="1"/>
    </xf>
    <xf numFmtId="164" fontId="15" fillId="0" borderId="0" xfId="3" applyNumberFormat="1" applyFont="1" applyProtection="1">
      <protection hidden="1"/>
    </xf>
    <xf numFmtId="164" fontId="2" fillId="0" borderId="0" xfId="3" applyNumberFormat="1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vertical="top"/>
      <protection hidden="1"/>
    </xf>
    <xf numFmtId="0" fontId="28" fillId="0" borderId="0" xfId="0" applyFont="1" applyProtection="1">
      <protection hidden="1"/>
    </xf>
    <xf numFmtId="176" fontId="2" fillId="0" borderId="0" xfId="3" applyNumberFormat="1" applyFont="1" applyAlignment="1" applyProtection="1">
      <alignment horizontal="right" indent="1"/>
      <protection hidden="1"/>
    </xf>
    <xf numFmtId="164" fontId="19" fillId="0" borderId="0" xfId="3" applyNumberFormat="1" applyFont="1" applyProtection="1">
      <protection hidden="1"/>
    </xf>
    <xf numFmtId="164" fontId="19" fillId="0" borderId="0" xfId="3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vertical="center"/>
      <protection hidden="1"/>
    </xf>
    <xf numFmtId="164" fontId="6" fillId="0" borderId="0" xfId="0" applyNumberFormat="1" applyFont="1" applyAlignment="1" applyProtection="1">
      <alignment vertical="center"/>
      <protection hidden="1"/>
    </xf>
    <xf numFmtId="2" fontId="16" fillId="0" borderId="0" xfId="0" applyNumberFormat="1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hidden="1"/>
    </xf>
    <xf numFmtId="9" fontId="4" fillId="0" borderId="0" xfId="1" applyFont="1" applyProtection="1">
      <protection hidden="1"/>
    </xf>
    <xf numFmtId="166" fontId="4" fillId="0" borderId="0" xfId="1" applyNumberFormat="1" applyFont="1" applyProtection="1">
      <protection hidden="1"/>
    </xf>
    <xf numFmtId="1" fontId="4" fillId="0" borderId="0" xfId="0" applyNumberFormat="1" applyFont="1" applyProtection="1">
      <protection hidden="1"/>
    </xf>
    <xf numFmtId="164" fontId="39" fillId="0" borderId="0" xfId="3" applyNumberFormat="1" applyFont="1" applyProtection="1">
      <protection hidden="1"/>
    </xf>
    <xf numFmtId="165" fontId="40" fillId="0" borderId="0" xfId="3" applyNumberFormat="1" applyFont="1" applyProtection="1">
      <protection hidden="1"/>
    </xf>
    <xf numFmtId="165" fontId="4" fillId="0" borderId="0" xfId="0" applyNumberFormat="1" applyFont="1" applyProtection="1">
      <protection hidden="1"/>
    </xf>
    <xf numFmtId="164" fontId="41" fillId="0" borderId="0" xfId="0" applyNumberFormat="1" applyFont="1" applyAlignment="1" applyProtection="1">
      <alignment horizontal="right"/>
      <protection hidden="1"/>
    </xf>
    <xf numFmtId="169" fontId="15" fillId="0" borderId="0" xfId="3" applyNumberFormat="1" applyFont="1" applyAlignment="1" applyProtection="1">
      <alignment horizontal="center"/>
      <protection hidden="1"/>
    </xf>
    <xf numFmtId="164" fontId="15" fillId="0" borderId="0" xfId="3" applyNumberFormat="1" applyFont="1" applyAlignment="1" applyProtection="1">
      <alignment horizontal="center" vertical="center"/>
      <protection hidden="1"/>
    </xf>
    <xf numFmtId="164" fontId="4" fillId="0" borderId="0" xfId="3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164" fontId="12" fillId="0" borderId="0" xfId="0" applyNumberFormat="1" applyFont="1" applyAlignment="1" applyProtection="1">
      <alignment horizontal="center"/>
      <protection hidden="1"/>
    </xf>
    <xf numFmtId="164" fontId="4" fillId="0" borderId="0" xfId="3" applyNumberFormat="1" applyFont="1" applyAlignment="1" applyProtection="1">
      <alignment horizontal="left" indent="1"/>
      <protection hidden="1"/>
    </xf>
    <xf numFmtId="164" fontId="41" fillId="0" borderId="0" xfId="3" applyNumberFormat="1" applyFont="1" applyAlignment="1" applyProtection="1">
      <alignment horizontal="right"/>
      <protection hidden="1"/>
    </xf>
    <xf numFmtId="164" fontId="42" fillId="0" borderId="0" xfId="3" applyNumberFormat="1" applyFont="1" applyAlignment="1" applyProtection="1">
      <alignment horizontal="right"/>
      <protection hidden="1"/>
    </xf>
    <xf numFmtId="164" fontId="18" fillId="0" borderId="0" xfId="3" applyNumberFormat="1" applyFont="1" applyAlignment="1" applyProtection="1">
      <alignment horizontal="left"/>
      <protection hidden="1"/>
    </xf>
    <xf numFmtId="164" fontId="21" fillId="0" borderId="0" xfId="3" applyNumberFormat="1" applyFont="1" applyProtection="1">
      <protection hidden="1"/>
    </xf>
    <xf numFmtId="0" fontId="31" fillId="0" borderId="0" xfId="0" applyFont="1" applyProtection="1">
      <protection hidden="1"/>
    </xf>
    <xf numFmtId="164" fontId="14" fillId="0" borderId="0" xfId="3" applyNumberFormat="1" applyFont="1" applyProtection="1">
      <protection hidden="1"/>
    </xf>
    <xf numFmtId="175" fontId="39" fillId="0" borderId="0" xfId="3" applyNumberFormat="1" applyFont="1" applyAlignment="1" applyProtection="1">
      <alignment horizontal="center"/>
      <protection hidden="1"/>
    </xf>
    <xf numFmtId="164" fontId="18" fillId="0" borderId="0" xfId="3" applyNumberFormat="1" applyFont="1" applyProtection="1">
      <protection hidden="1"/>
    </xf>
    <xf numFmtId="175" fontId="15" fillId="0" borderId="0" xfId="3" applyNumberFormat="1" applyFont="1" applyAlignment="1" applyProtection="1">
      <alignment horizontal="center"/>
      <protection hidden="1"/>
    </xf>
    <xf numFmtId="175" fontId="21" fillId="0" borderId="0" xfId="3" applyNumberFormat="1" applyFont="1" applyAlignment="1" applyProtection="1">
      <alignment horizontal="center"/>
      <protection hidden="1"/>
    </xf>
    <xf numFmtId="164" fontId="14" fillId="0" borderId="0" xfId="3" applyNumberFormat="1" applyFont="1" applyAlignment="1" applyProtection="1">
      <alignment horizontal="center"/>
      <protection hidden="1"/>
    </xf>
    <xf numFmtId="164" fontId="12" fillId="6" borderId="0" xfId="3" applyNumberFormat="1" applyFont="1" applyFill="1" applyProtection="1">
      <protection hidden="1"/>
    </xf>
    <xf numFmtId="164" fontId="12" fillId="0" borderId="0" xfId="3" applyNumberFormat="1" applyFont="1" applyAlignment="1" applyProtection="1">
      <alignment horizontal="center"/>
      <protection hidden="1"/>
    </xf>
    <xf numFmtId="176" fontId="21" fillId="0" borderId="0" xfId="3" applyNumberFormat="1" applyFont="1" applyAlignment="1" applyProtection="1">
      <alignment horizontal="center"/>
      <protection hidden="1"/>
    </xf>
    <xf numFmtId="164" fontId="12" fillId="0" borderId="0" xfId="0" applyNumberFormat="1" applyFont="1" applyProtection="1">
      <protection hidden="1"/>
    </xf>
    <xf numFmtId="164" fontId="4" fillId="0" borderId="0" xfId="5" applyNumberFormat="1" applyFont="1" applyFill="1" applyBorder="1" applyAlignment="1" applyProtection="1">
      <protection hidden="1"/>
    </xf>
    <xf numFmtId="164" fontId="13" fillId="0" borderId="0" xfId="3" applyNumberFormat="1" applyFont="1" applyProtection="1">
      <protection hidden="1"/>
    </xf>
    <xf numFmtId="171" fontId="4" fillId="0" borderId="0" xfId="1" applyNumberFormat="1" applyFont="1" applyAlignment="1" applyProtection="1">
      <alignment horizontal="left" indent="1"/>
      <protection hidden="1"/>
    </xf>
    <xf numFmtId="171" fontId="13" fillId="0" borderId="0" xfId="1" applyNumberFormat="1" applyFont="1" applyProtection="1">
      <protection hidden="1"/>
    </xf>
    <xf numFmtId="171" fontId="4" fillId="0" borderId="0" xfId="1" applyNumberFormat="1" applyFont="1" applyAlignment="1" applyProtection="1">
      <protection hidden="1"/>
    </xf>
    <xf numFmtId="171" fontId="13" fillId="0" borderId="0" xfId="1" applyNumberFormat="1" applyFont="1" applyAlignment="1" applyProtection="1">
      <alignment horizontal="center"/>
      <protection hidden="1"/>
    </xf>
    <xf numFmtId="171" fontId="12" fillId="0" borderId="0" xfId="1" applyNumberFormat="1" applyFont="1" applyAlignment="1" applyProtection="1">
      <protection hidden="1"/>
    </xf>
    <xf numFmtId="164" fontId="12" fillId="0" borderId="0" xfId="3" applyNumberFormat="1" applyFont="1" applyAlignment="1" applyProtection="1">
      <alignment horizontal="left"/>
      <protection hidden="1"/>
    </xf>
    <xf numFmtId="164" fontId="13" fillId="0" borderId="0" xfId="3" applyNumberFormat="1" applyFont="1" applyAlignment="1" applyProtection="1">
      <alignment horizontal="left" indent="2"/>
      <protection hidden="1"/>
    </xf>
    <xf numFmtId="165" fontId="39" fillId="0" borderId="0" xfId="3" applyNumberFormat="1" applyFont="1" applyProtection="1">
      <protection hidden="1"/>
    </xf>
    <xf numFmtId="0" fontId="4" fillId="0" borderId="2" xfId="0" applyFont="1" applyBorder="1" applyAlignment="1" applyProtection="1">
      <alignment horizontal="left"/>
      <protection hidden="1"/>
    </xf>
    <xf numFmtId="0" fontId="35" fillId="0" borderId="3" xfId="0" applyFont="1" applyBorder="1" applyAlignment="1" applyProtection="1">
      <alignment horizontal="center"/>
      <protection hidden="1"/>
    </xf>
    <xf numFmtId="0" fontId="36" fillId="0" borderId="26" xfId="0" applyFont="1" applyBorder="1" applyAlignment="1" applyProtection="1">
      <alignment horizontal="center"/>
      <protection hidden="1"/>
    </xf>
    <xf numFmtId="164" fontId="35" fillId="0" borderId="0" xfId="3" applyNumberFormat="1" applyFont="1" applyAlignment="1" applyProtection="1">
      <alignment horizontal="center"/>
      <protection hidden="1"/>
    </xf>
    <xf numFmtId="164" fontId="35" fillId="0" borderId="0" xfId="3" applyNumberFormat="1" applyFont="1" applyProtection="1">
      <protection hidden="1"/>
    </xf>
    <xf numFmtId="164" fontId="35" fillId="0" borderId="3" xfId="3" applyNumberFormat="1" applyFont="1" applyBorder="1" applyProtection="1">
      <protection hidden="1"/>
    </xf>
    <xf numFmtId="165" fontId="35" fillId="0" borderId="0" xfId="2" applyNumberFormat="1" applyFont="1" applyFill="1" applyBorder="1" applyAlignment="1" applyProtection="1">
      <alignment horizontal="center"/>
      <protection hidden="1"/>
    </xf>
    <xf numFmtId="166" fontId="35" fillId="0" borderId="0" xfId="2" applyNumberFormat="1" applyFont="1" applyFill="1" applyBorder="1" applyAlignment="1" applyProtection="1">
      <alignment horizontal="center"/>
      <protection hidden="1"/>
    </xf>
    <xf numFmtId="164" fontId="35" fillId="0" borderId="16" xfId="3" applyNumberFormat="1" applyFont="1" applyBorder="1" applyProtection="1">
      <protection hidden="1"/>
    </xf>
    <xf numFmtId="164" fontId="35" fillId="0" borderId="2" xfId="3" applyNumberFormat="1" applyFont="1" applyBorder="1" applyAlignment="1" applyProtection="1">
      <alignment horizontal="center"/>
      <protection hidden="1"/>
    </xf>
    <xf numFmtId="164" fontId="35" fillId="0" borderId="27" xfId="3" applyNumberFormat="1" applyFont="1" applyBorder="1" applyAlignment="1" applyProtection="1">
      <alignment horizontal="center"/>
      <protection hidden="1"/>
    </xf>
    <xf numFmtId="0" fontId="35" fillId="0" borderId="2" xfId="0" applyFont="1" applyBorder="1" applyAlignment="1" applyProtection="1">
      <alignment horizontal="center"/>
      <protection hidden="1"/>
    </xf>
    <xf numFmtId="164" fontId="35" fillId="0" borderId="2" xfId="0" applyNumberFormat="1" applyFont="1" applyBorder="1" applyAlignment="1" applyProtection="1">
      <alignment horizontal="center"/>
      <protection hidden="1"/>
    </xf>
    <xf numFmtId="166" fontId="35" fillId="0" borderId="27" xfId="2" applyNumberFormat="1" applyFont="1" applyFill="1" applyBorder="1" applyAlignment="1" applyProtection="1">
      <alignment horizontal="center"/>
      <protection hidden="1"/>
    </xf>
    <xf numFmtId="164" fontId="35" fillId="0" borderId="2" xfId="3" applyNumberFormat="1" applyFont="1" applyBorder="1" applyProtection="1">
      <protection hidden="1"/>
    </xf>
    <xf numFmtId="0" fontId="35" fillId="0" borderId="27" xfId="0" applyFont="1" applyBorder="1" applyAlignment="1" applyProtection="1">
      <alignment horizontal="center"/>
      <protection hidden="1"/>
    </xf>
    <xf numFmtId="0" fontId="35" fillId="0" borderId="16" xfId="0" applyFont="1" applyBorder="1" applyAlignment="1" applyProtection="1">
      <alignment horizontal="left"/>
      <protection hidden="1"/>
    </xf>
    <xf numFmtId="164" fontId="34" fillId="0" borderId="2" xfId="0" applyNumberFormat="1" applyFont="1" applyBorder="1" applyProtection="1">
      <protection hidden="1"/>
    </xf>
    <xf numFmtId="0" fontId="34" fillId="0" borderId="27" xfId="0" applyFont="1" applyBorder="1" applyAlignment="1" applyProtection="1">
      <alignment horizontal="center"/>
      <protection hidden="1"/>
    </xf>
    <xf numFmtId="164" fontId="35" fillId="0" borderId="3" xfId="2" applyNumberFormat="1" applyFont="1" applyFill="1" applyBorder="1" applyAlignment="1" applyProtection="1">
      <alignment horizontal="left"/>
      <protection hidden="1"/>
    </xf>
    <xf numFmtId="164" fontId="35" fillId="0" borderId="16" xfId="2" applyNumberFormat="1" applyFont="1" applyFill="1" applyBorder="1" applyAlignment="1" applyProtection="1">
      <alignment horizontal="left"/>
      <protection hidden="1"/>
    </xf>
    <xf numFmtId="9" fontId="35" fillId="0" borderId="2" xfId="1" applyFont="1" applyFill="1" applyBorder="1" applyAlignment="1" applyProtection="1">
      <alignment horizontal="center"/>
      <protection hidden="1"/>
    </xf>
    <xf numFmtId="9" fontId="35" fillId="0" borderId="27" xfId="1" applyFont="1" applyFill="1" applyBorder="1" applyAlignment="1" applyProtection="1">
      <alignment horizontal="center"/>
      <protection hidden="1"/>
    </xf>
    <xf numFmtId="164" fontId="35" fillId="0" borderId="16" xfId="0" applyNumberFormat="1" applyFont="1" applyBorder="1" applyProtection="1">
      <protection hidden="1"/>
    </xf>
    <xf numFmtId="0" fontId="24" fillId="0" borderId="0" xfId="0" applyFont="1" applyProtection="1">
      <protection hidden="1"/>
    </xf>
    <xf numFmtId="164" fontId="15" fillId="0" borderId="0" xfId="3" applyNumberFormat="1" applyFont="1" applyAlignment="1" applyProtection="1">
      <alignment horizontal="left"/>
      <protection hidden="1"/>
    </xf>
    <xf numFmtId="173" fontId="15" fillId="0" borderId="0" xfId="3" applyNumberFormat="1" applyFont="1" applyProtection="1">
      <protection hidden="1"/>
    </xf>
    <xf numFmtId="9" fontId="25" fillId="0" borderId="0" xfId="1" applyFont="1" applyFill="1" applyBorder="1" applyAlignment="1" applyProtection="1">
      <alignment horizontal="center"/>
      <protection hidden="1"/>
    </xf>
    <xf numFmtId="0" fontId="46" fillId="0" borderId="0" xfId="0" applyFont="1" applyProtection="1">
      <protection hidden="1"/>
    </xf>
    <xf numFmtId="0" fontId="25" fillId="0" borderId="0" xfId="0" applyFont="1" applyAlignment="1" applyProtection="1">
      <alignment horizontal="center"/>
      <protection hidden="1"/>
    </xf>
    <xf numFmtId="0" fontId="44" fillId="0" borderId="0" xfId="0" applyFont="1" applyAlignment="1" applyProtection="1">
      <alignment vertical="center"/>
      <protection hidden="1"/>
    </xf>
    <xf numFmtId="0" fontId="46" fillId="0" borderId="0" xfId="0" applyFont="1" applyAlignment="1" applyProtection="1">
      <alignment vertical="center"/>
      <protection hidden="1"/>
    </xf>
    <xf numFmtId="0" fontId="53" fillId="0" borderId="0" xfId="0" applyFont="1" applyProtection="1">
      <protection hidden="1"/>
    </xf>
    <xf numFmtId="0" fontId="24" fillId="0" borderId="0" xfId="0" applyFont="1" applyAlignment="1" applyProtection="1">
      <alignment vertical="center"/>
      <protection hidden="1"/>
    </xf>
    <xf numFmtId="164" fontId="2" fillId="0" borderId="0" xfId="3" applyNumberFormat="1" applyFont="1" applyAlignment="1" applyProtection="1">
      <alignment horizontal="center"/>
      <protection hidden="1"/>
    </xf>
    <xf numFmtId="0" fontId="4" fillId="8" borderId="87" xfId="6" applyFont="1" applyFill="1" applyBorder="1" applyAlignment="1" applyProtection="1">
      <alignment horizontal="center"/>
      <protection hidden="1"/>
    </xf>
    <xf numFmtId="164" fontId="35" fillId="0" borderId="16" xfId="3" applyNumberFormat="1" applyFont="1" applyBorder="1" applyAlignment="1" applyProtection="1">
      <alignment horizontal="center"/>
      <protection hidden="1"/>
    </xf>
    <xf numFmtId="164" fontId="35" fillId="0" borderId="0" xfId="3" applyNumberFormat="1" applyFont="1" applyAlignment="1" applyProtection="1">
      <alignment horizontal="left"/>
      <protection hidden="1"/>
    </xf>
    <xf numFmtId="164" fontId="35" fillId="0" borderId="2" xfId="3" applyNumberFormat="1" applyFont="1" applyBorder="1" applyAlignment="1" applyProtection="1">
      <alignment horizontal="left"/>
      <protection hidden="1"/>
    </xf>
    <xf numFmtId="164" fontId="27" fillId="0" borderId="0" xfId="3" applyNumberFormat="1" applyFont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164" fontId="27" fillId="0" borderId="0" xfId="0" applyNumberFormat="1" applyFont="1" applyProtection="1">
      <protection hidden="1"/>
    </xf>
    <xf numFmtId="164" fontId="64" fillId="0" borderId="0" xfId="0" applyNumberFormat="1" applyFont="1" applyProtection="1">
      <protection hidden="1"/>
    </xf>
    <xf numFmtId="164" fontId="2" fillId="7" borderId="39" xfId="0" applyNumberFormat="1" applyFont="1" applyFill="1" applyBorder="1" applyAlignment="1" applyProtection="1">
      <alignment horizontal="left" vertical="center"/>
      <protection hidden="1"/>
    </xf>
    <xf numFmtId="164" fontId="2" fillId="7" borderId="40" xfId="0" applyNumberFormat="1" applyFont="1" applyFill="1" applyBorder="1" applyAlignment="1" applyProtection="1">
      <alignment vertical="center"/>
      <protection hidden="1"/>
    </xf>
    <xf numFmtId="164" fontId="2" fillId="7" borderId="41" xfId="0" applyNumberFormat="1" applyFont="1" applyFill="1" applyBorder="1" applyAlignment="1" applyProtection="1">
      <alignment vertical="center"/>
      <protection hidden="1"/>
    </xf>
    <xf numFmtId="164" fontId="2" fillId="7" borderId="44" xfId="0" applyNumberFormat="1" applyFont="1" applyFill="1" applyBorder="1" applyAlignment="1" applyProtection="1">
      <alignment horizontal="left" vertical="center"/>
      <protection hidden="1"/>
    </xf>
    <xf numFmtId="164" fontId="2" fillId="7" borderId="45" xfId="0" applyNumberFormat="1" applyFont="1" applyFill="1" applyBorder="1" applyAlignment="1" applyProtection="1">
      <alignment vertical="center"/>
      <protection hidden="1"/>
    </xf>
    <xf numFmtId="164" fontId="2" fillId="7" borderId="46" xfId="0" applyNumberFormat="1" applyFont="1" applyFill="1" applyBorder="1" applyAlignment="1" applyProtection="1">
      <alignment vertical="center"/>
      <protection hidden="1"/>
    </xf>
    <xf numFmtId="164" fontId="2" fillId="7" borderId="42" xfId="0" applyNumberFormat="1" applyFont="1" applyFill="1" applyBorder="1" applyAlignment="1" applyProtection="1">
      <alignment horizontal="left" vertical="center"/>
      <protection hidden="1"/>
    </xf>
    <xf numFmtId="164" fontId="2" fillId="7" borderId="0" xfId="0" applyNumberFormat="1" applyFont="1" applyFill="1" applyAlignment="1" applyProtection="1">
      <alignment vertical="center"/>
      <protection hidden="1"/>
    </xf>
    <xf numFmtId="164" fontId="2" fillId="7" borderId="43" xfId="0" applyNumberFormat="1" applyFont="1" applyFill="1" applyBorder="1" applyAlignment="1" applyProtection="1">
      <alignment vertical="center"/>
      <protection hidden="1"/>
    </xf>
    <xf numFmtId="164" fontId="6" fillId="7" borderId="39" xfId="0" applyNumberFormat="1" applyFont="1" applyFill="1" applyBorder="1" applyAlignment="1" applyProtection="1">
      <alignment vertical="center"/>
      <protection hidden="1"/>
    </xf>
    <xf numFmtId="164" fontId="2" fillId="7" borderId="40" xfId="0" applyNumberFormat="1" applyFont="1" applyFill="1" applyBorder="1" applyAlignment="1" applyProtection="1">
      <alignment horizontal="left" vertical="center"/>
      <protection hidden="1"/>
    </xf>
    <xf numFmtId="164" fontId="2" fillId="7" borderId="40" xfId="0" applyNumberFormat="1" applyFont="1" applyFill="1" applyBorder="1" applyAlignment="1" applyProtection="1">
      <alignment horizontal="left" vertical="center" indent="1"/>
      <protection hidden="1"/>
    </xf>
    <xf numFmtId="164" fontId="17" fillId="7" borderId="40" xfId="0" applyNumberFormat="1" applyFont="1" applyFill="1" applyBorder="1" applyAlignment="1" applyProtection="1">
      <alignment horizontal="left" vertical="center"/>
      <protection hidden="1"/>
    </xf>
    <xf numFmtId="164" fontId="2" fillId="7" borderId="41" xfId="0" applyNumberFormat="1" applyFont="1" applyFill="1" applyBorder="1" applyAlignment="1" applyProtection="1">
      <alignment horizontal="left" vertical="center" indent="1"/>
      <protection hidden="1"/>
    </xf>
    <xf numFmtId="164" fontId="6" fillId="7" borderId="44" xfId="0" applyNumberFormat="1" applyFont="1" applyFill="1" applyBorder="1" applyAlignment="1" applyProtection="1">
      <alignment vertical="center"/>
      <protection hidden="1"/>
    </xf>
    <xf numFmtId="164" fontId="2" fillId="7" borderId="45" xfId="0" applyNumberFormat="1" applyFont="1" applyFill="1" applyBorder="1" applyAlignment="1" applyProtection="1">
      <alignment horizontal="left" vertical="center"/>
      <protection hidden="1"/>
    </xf>
    <xf numFmtId="164" fontId="2" fillId="7" borderId="45" xfId="0" applyNumberFormat="1" applyFont="1" applyFill="1" applyBorder="1" applyAlignment="1" applyProtection="1">
      <alignment horizontal="left" vertical="center" indent="1"/>
      <protection hidden="1"/>
    </xf>
    <xf numFmtId="164" fontId="2" fillId="7" borderId="46" xfId="0" applyNumberFormat="1" applyFont="1" applyFill="1" applyBorder="1" applyAlignment="1" applyProtection="1">
      <alignment horizontal="left" vertical="center" indent="1"/>
      <protection hidden="1"/>
    </xf>
    <xf numFmtId="164" fontId="4" fillId="0" borderId="45" xfId="3" applyNumberFormat="1" applyFont="1" applyBorder="1" applyProtection="1">
      <protection hidden="1"/>
    </xf>
    <xf numFmtId="164" fontId="4" fillId="0" borderId="2" xfId="3" applyNumberFormat="1" applyFont="1" applyBorder="1" applyProtection="1">
      <protection hidden="1"/>
    </xf>
    <xf numFmtId="164" fontId="12" fillId="0" borderId="2" xfId="3" applyNumberFormat="1" applyFont="1" applyBorder="1" applyProtection="1">
      <protection hidden="1"/>
    </xf>
    <xf numFmtId="164" fontId="4" fillId="0" borderId="94" xfId="0" applyNumberFormat="1" applyFont="1" applyBorder="1" applyProtection="1">
      <protection hidden="1"/>
    </xf>
    <xf numFmtId="164" fontId="12" fillId="0" borderId="94" xfId="3" applyNumberFormat="1" applyFont="1" applyBorder="1" applyProtection="1">
      <protection hidden="1"/>
    </xf>
    <xf numFmtId="164" fontId="4" fillId="0" borderId="0" xfId="0" applyNumberFormat="1" applyFont="1" applyAlignment="1" applyProtection="1">
      <alignment horizontal="left" indent="1"/>
      <protection hidden="1"/>
    </xf>
    <xf numFmtId="164" fontId="4" fillId="0" borderId="2" xfId="0" applyNumberFormat="1" applyFont="1" applyBorder="1" applyAlignment="1" applyProtection="1">
      <alignment horizontal="left" indent="1"/>
      <protection hidden="1"/>
    </xf>
    <xf numFmtId="164" fontId="4" fillId="0" borderId="94" xfId="3" applyNumberFormat="1" applyFont="1" applyBorder="1" applyAlignment="1" applyProtection="1">
      <alignment horizontal="left" indent="1"/>
      <protection hidden="1"/>
    </xf>
    <xf numFmtId="164" fontId="4" fillId="9" borderId="0" xfId="0" applyNumberFormat="1" applyFont="1" applyFill="1" applyProtection="1">
      <protection hidden="1"/>
    </xf>
    <xf numFmtId="164" fontId="4" fillId="9" borderId="45" xfId="0" applyNumberFormat="1" applyFont="1" applyFill="1" applyBorder="1" applyProtection="1">
      <protection hidden="1"/>
    </xf>
    <xf numFmtId="164" fontId="4" fillId="9" borderId="2" xfId="0" applyNumberFormat="1" applyFont="1" applyFill="1" applyBorder="1" applyProtection="1">
      <protection hidden="1"/>
    </xf>
    <xf numFmtId="164" fontId="26" fillId="0" borderId="0" xfId="3" applyNumberFormat="1" applyFont="1" applyProtection="1">
      <protection hidden="1"/>
    </xf>
    <xf numFmtId="164" fontId="12" fillId="9" borderId="2" xfId="3" applyNumberFormat="1" applyFont="1" applyFill="1" applyBorder="1" applyProtection="1">
      <protection hidden="1"/>
    </xf>
    <xf numFmtId="164" fontId="4" fillId="9" borderId="0" xfId="3" applyNumberFormat="1" applyFont="1" applyFill="1" applyProtection="1">
      <protection hidden="1"/>
    </xf>
    <xf numFmtId="164" fontId="4" fillId="0" borderId="45" xfId="0" applyNumberFormat="1" applyFont="1" applyBorder="1" applyProtection="1">
      <protection hidden="1"/>
    </xf>
    <xf numFmtId="164" fontId="64" fillId="0" borderId="0" xfId="3" applyNumberFormat="1" applyFont="1" applyProtection="1">
      <protection hidden="1"/>
    </xf>
    <xf numFmtId="164" fontId="64" fillId="0" borderId="0" xfId="3" applyNumberFormat="1" applyFont="1" applyAlignment="1" applyProtection="1">
      <alignment horizontal="center"/>
      <protection hidden="1"/>
    </xf>
    <xf numFmtId="164" fontId="12" fillId="0" borderId="0" xfId="3" applyNumberFormat="1" applyFont="1" applyAlignment="1" applyProtection="1">
      <alignment vertical="top"/>
      <protection hidden="1"/>
    </xf>
    <xf numFmtId="164" fontId="4" fillId="9" borderId="2" xfId="3" applyNumberFormat="1" applyFont="1" applyFill="1" applyBorder="1" applyProtection="1">
      <protection hidden="1"/>
    </xf>
    <xf numFmtId="164" fontId="4" fillId="9" borderId="0" xfId="3" applyNumberFormat="1" applyFont="1" applyFill="1" applyAlignment="1" applyProtection="1">
      <alignment horizontal="left" indent="2"/>
      <protection hidden="1"/>
    </xf>
    <xf numFmtId="164" fontId="4" fillId="9" borderId="45" xfId="3" applyNumberFormat="1" applyFont="1" applyFill="1" applyBorder="1" applyAlignment="1" applyProtection="1">
      <alignment horizontal="left" indent="2"/>
      <protection hidden="1"/>
    </xf>
    <xf numFmtId="164" fontId="4" fillId="9" borderId="0" xfId="3" applyNumberFormat="1" applyFont="1" applyFill="1" applyAlignment="1" applyProtection="1">
      <alignment horizontal="left" indent="1"/>
      <protection hidden="1"/>
    </xf>
    <xf numFmtId="164" fontId="4" fillId="9" borderId="45" xfId="3" applyNumberFormat="1" applyFont="1" applyFill="1" applyBorder="1" applyAlignment="1" applyProtection="1">
      <alignment horizontal="left" indent="1"/>
      <protection hidden="1"/>
    </xf>
    <xf numFmtId="164" fontId="4" fillId="9" borderId="2" xfId="0" applyNumberFormat="1" applyFont="1" applyFill="1" applyBorder="1" applyAlignment="1" applyProtection="1">
      <alignment horizontal="left" indent="1"/>
      <protection hidden="1"/>
    </xf>
    <xf numFmtId="164" fontId="29" fillId="9" borderId="45" xfId="3" applyNumberFormat="1" applyFont="1" applyFill="1" applyBorder="1" applyAlignment="1" applyProtection="1">
      <alignment horizontal="left" indent="1"/>
      <protection hidden="1"/>
    </xf>
    <xf numFmtId="164" fontId="4" fillId="9" borderId="0" xfId="3" applyNumberFormat="1" applyFont="1" applyFill="1" applyAlignment="1" applyProtection="1">
      <alignment horizontal="left" indent="3"/>
      <protection hidden="1"/>
    </xf>
    <xf numFmtId="164" fontId="4" fillId="9" borderId="45" xfId="3" applyNumberFormat="1" applyFont="1" applyFill="1" applyBorder="1" applyAlignment="1" applyProtection="1">
      <alignment horizontal="left" indent="4"/>
      <protection hidden="1"/>
    </xf>
    <xf numFmtId="164" fontId="4" fillId="9" borderId="0" xfId="3" applyNumberFormat="1" applyFont="1" applyFill="1" applyAlignment="1" applyProtection="1">
      <alignment horizontal="left" indent="4"/>
      <protection hidden="1"/>
    </xf>
    <xf numFmtId="164" fontId="4" fillId="9" borderId="2" xfId="3" applyNumberFormat="1" applyFont="1" applyFill="1" applyBorder="1" applyAlignment="1" applyProtection="1">
      <alignment horizontal="left" indent="1"/>
      <protection hidden="1"/>
    </xf>
    <xf numFmtId="0" fontId="4" fillId="7" borderId="0" xfId="0" applyFont="1" applyFill="1" applyAlignment="1" applyProtection="1">
      <alignment horizontal="left" indent="2"/>
      <protection hidden="1"/>
    </xf>
    <xf numFmtId="164" fontId="4" fillId="7" borderId="0" xfId="3" applyNumberFormat="1" applyFont="1" applyFill="1" applyAlignment="1" applyProtection="1">
      <alignment horizontal="left" indent="2"/>
      <protection hidden="1"/>
    </xf>
    <xf numFmtId="164" fontId="22" fillId="7" borderId="0" xfId="3" applyNumberFormat="1" applyFont="1" applyFill="1" applyAlignment="1" applyProtection="1">
      <alignment horizontal="left" indent="2"/>
      <protection hidden="1"/>
    </xf>
    <xf numFmtId="0" fontId="12" fillId="0" borderId="0" xfId="0" applyFont="1" applyProtection="1">
      <protection hidden="1"/>
    </xf>
    <xf numFmtId="164" fontId="4" fillId="7" borderId="2" xfId="3" applyNumberFormat="1" applyFont="1" applyFill="1" applyBorder="1" applyAlignment="1" applyProtection="1">
      <alignment horizontal="left" indent="1"/>
      <protection hidden="1"/>
    </xf>
    <xf numFmtId="164" fontId="4" fillId="0" borderId="0" xfId="0" applyNumberFormat="1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right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171" fontId="2" fillId="0" borderId="0" xfId="1" applyNumberFormat="1" applyFont="1" applyFill="1" applyBorder="1" applyAlignment="1" applyProtection="1">
      <alignment horizontal="center" vertical="center"/>
      <protection hidden="1"/>
    </xf>
    <xf numFmtId="166" fontId="2" fillId="0" borderId="0" xfId="1" applyNumberFormat="1" applyFont="1" applyFill="1" applyBorder="1" applyProtection="1">
      <protection hidden="1"/>
    </xf>
    <xf numFmtId="0" fontId="4" fillId="9" borderId="0" xfId="0" applyFont="1" applyFill="1" applyAlignment="1" applyProtection="1">
      <alignment horizontal="left" vertical="center" indent="1"/>
      <protection hidden="1"/>
    </xf>
    <xf numFmtId="164" fontId="4" fillId="9" borderId="0" xfId="0" applyNumberFormat="1" applyFont="1" applyFill="1" applyAlignment="1" applyProtection="1">
      <alignment horizontal="right" vertical="center"/>
      <protection hidden="1"/>
    </xf>
    <xf numFmtId="164" fontId="4" fillId="9" borderId="0" xfId="0" applyNumberFormat="1" applyFont="1" applyFill="1" applyAlignment="1" applyProtection="1">
      <alignment horizontal="left" indent="1"/>
      <protection hidden="1"/>
    </xf>
    <xf numFmtId="165" fontId="4" fillId="0" borderId="45" xfId="3" applyNumberFormat="1" applyFont="1" applyBorder="1" applyProtection="1">
      <protection hidden="1"/>
    </xf>
    <xf numFmtId="177" fontId="4" fillId="0" borderId="0" xfId="0" applyNumberFormat="1" applyFont="1" applyProtection="1">
      <protection hidden="1"/>
    </xf>
    <xf numFmtId="178" fontId="4" fillId="0" borderId="0" xfId="0" applyNumberFormat="1" applyFont="1" applyProtection="1">
      <protection hidden="1"/>
    </xf>
    <xf numFmtId="164" fontId="66" fillId="0" borderId="0" xfId="3" applyNumberFormat="1" applyFont="1" applyAlignment="1" applyProtection="1">
      <alignment horizontal="right"/>
      <protection hidden="1"/>
    </xf>
    <xf numFmtId="0" fontId="67" fillId="0" borderId="0" xfId="0" applyFont="1" applyProtection="1">
      <protection hidden="1"/>
    </xf>
    <xf numFmtId="3" fontId="4" fillId="0" borderId="0" xfId="0" applyNumberFormat="1" applyFont="1" applyAlignment="1" applyProtection="1">
      <alignment horizontal="center"/>
      <protection hidden="1"/>
    </xf>
    <xf numFmtId="164" fontId="27" fillId="0" borderId="0" xfId="3" applyNumberFormat="1" applyFont="1" applyProtection="1">
      <protection hidden="1"/>
    </xf>
    <xf numFmtId="164" fontId="27" fillId="0" borderId="0" xfId="3" applyNumberFormat="1" applyFont="1" applyAlignment="1" applyProtection="1">
      <alignment horizontal="center"/>
      <protection hidden="1"/>
    </xf>
    <xf numFmtId="164" fontId="27" fillId="0" borderId="0" xfId="0" applyNumberFormat="1" applyFont="1" applyAlignment="1" applyProtection="1">
      <alignment horizontal="center"/>
      <protection hidden="1"/>
    </xf>
    <xf numFmtId="0" fontId="58" fillId="0" borderId="0" xfId="0" applyFont="1" applyProtection="1">
      <protection hidden="1"/>
    </xf>
    <xf numFmtId="0" fontId="69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0" fillId="0" borderId="0" xfId="0" applyFont="1" applyAlignment="1" applyProtection="1">
      <alignment vertical="top"/>
      <protection hidden="1"/>
    </xf>
    <xf numFmtId="164" fontId="6" fillId="0" borderId="0" xfId="3" applyNumberFormat="1" applyFont="1" applyAlignment="1" applyProtection="1">
      <alignment horizontal="center"/>
      <protection hidden="1"/>
    </xf>
    <xf numFmtId="164" fontId="12" fillId="0" borderId="0" xfId="5" applyNumberFormat="1" applyFont="1" applyFill="1" applyBorder="1" applyAlignment="1" applyProtection="1">
      <protection hidden="1"/>
    </xf>
    <xf numFmtId="168" fontId="2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/>
      <protection hidden="1"/>
    </xf>
    <xf numFmtId="164" fontId="15" fillId="0" borderId="0" xfId="4" applyNumberFormat="1" applyFont="1" applyProtection="1">
      <protection hidden="1"/>
    </xf>
    <xf numFmtId="164" fontId="15" fillId="0" borderId="0" xfId="4" applyNumberFormat="1" applyFont="1" applyAlignment="1" applyProtection="1">
      <alignment vertical="center"/>
      <protection hidden="1"/>
    </xf>
    <xf numFmtId="3" fontId="15" fillId="0" borderId="0" xfId="0" applyNumberFormat="1" applyFont="1" applyAlignment="1" applyProtection="1">
      <alignment horizontal="center"/>
      <protection hidden="1"/>
    </xf>
    <xf numFmtId="164" fontId="75" fillId="0" borderId="0" xfId="3" applyNumberFormat="1" applyFont="1" applyProtection="1">
      <protection hidden="1"/>
    </xf>
    <xf numFmtId="0" fontId="72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left" vertical="top"/>
      <protection hidden="1"/>
    </xf>
    <xf numFmtId="0" fontId="74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54" fillId="8" borderId="86" xfId="0" applyFont="1" applyFill="1" applyBorder="1" applyAlignment="1" applyProtection="1">
      <alignment horizontal="left" indent="1"/>
      <protection hidden="1"/>
    </xf>
    <xf numFmtId="0" fontId="15" fillId="8" borderId="87" xfId="0" applyFont="1" applyFill="1" applyBorder="1" applyAlignment="1" applyProtection="1">
      <alignment horizontal="left" vertical="center" indent="1"/>
      <protection hidden="1"/>
    </xf>
    <xf numFmtId="0" fontId="15" fillId="8" borderId="88" xfId="0" applyFont="1" applyFill="1" applyBorder="1" applyAlignment="1" applyProtection="1">
      <alignment horizontal="left" vertical="top" indent="1"/>
      <protection hidden="1"/>
    </xf>
    <xf numFmtId="0" fontId="16" fillId="0" borderId="0" xfId="0" applyFont="1" applyProtection="1">
      <protection hidden="1"/>
    </xf>
    <xf numFmtId="0" fontId="55" fillId="8" borderId="86" xfId="0" applyFont="1" applyFill="1" applyBorder="1" applyAlignment="1" applyProtection="1">
      <alignment horizontal="left" indent="1"/>
      <protection hidden="1"/>
    </xf>
    <xf numFmtId="0" fontId="51" fillId="8" borderId="87" xfId="0" applyFont="1" applyFill="1" applyBorder="1" applyAlignment="1" applyProtection="1">
      <alignment horizontal="left" vertical="center" indent="1"/>
      <protection hidden="1"/>
    </xf>
    <xf numFmtId="0" fontId="44" fillId="8" borderId="87" xfId="0" applyFont="1" applyFill="1" applyBorder="1" applyAlignment="1" applyProtection="1">
      <alignment horizontal="left" vertical="center" indent="1"/>
      <protection hidden="1"/>
    </xf>
    <xf numFmtId="0" fontId="44" fillId="8" borderId="88" xfId="0" applyFont="1" applyFill="1" applyBorder="1" applyAlignment="1" applyProtection="1">
      <alignment horizontal="left" vertical="top" indent="1"/>
      <protection hidden="1"/>
    </xf>
    <xf numFmtId="0" fontId="52" fillId="8" borderId="87" xfId="0" applyFont="1" applyFill="1" applyBorder="1" applyAlignment="1" applyProtection="1">
      <alignment horizontal="left" vertical="center" indent="1"/>
      <protection hidden="1"/>
    </xf>
    <xf numFmtId="0" fontId="51" fillId="8" borderId="88" xfId="0" applyFont="1" applyFill="1" applyBorder="1" applyAlignment="1" applyProtection="1">
      <alignment horizontal="left" vertical="top" indent="1"/>
      <protection hidden="1"/>
    </xf>
    <xf numFmtId="0" fontId="58" fillId="8" borderId="86" xfId="0" applyFont="1" applyFill="1" applyBorder="1" applyAlignment="1" applyProtection="1">
      <alignment horizontal="center"/>
      <protection hidden="1"/>
    </xf>
    <xf numFmtId="0" fontId="30" fillId="8" borderId="88" xfId="0" applyFont="1" applyFill="1" applyBorder="1" applyAlignment="1" applyProtection="1">
      <alignment horizontal="center" vertical="top"/>
      <protection hidden="1"/>
    </xf>
    <xf numFmtId="0" fontId="45" fillId="0" borderId="0" xfId="0" applyFont="1" applyProtection="1">
      <protection hidden="1"/>
    </xf>
    <xf numFmtId="0" fontId="21" fillId="0" borderId="0" xfId="0" applyFont="1" applyProtection="1">
      <protection hidden="1"/>
    </xf>
    <xf numFmtId="164" fontId="4" fillId="0" borderId="0" xfId="3" applyNumberFormat="1" applyFont="1" applyAlignment="1" applyProtection="1">
      <alignment horizontal="left" indent="2"/>
      <protection hidden="1"/>
    </xf>
    <xf numFmtId="164" fontId="29" fillId="9" borderId="45" xfId="3" applyNumberFormat="1" applyFont="1" applyFill="1" applyBorder="1" applyAlignment="1" applyProtection="1">
      <alignment horizontal="left" indent="2"/>
      <protection hidden="1"/>
    </xf>
    <xf numFmtId="164" fontId="12" fillId="0" borderId="0" xfId="3" applyNumberFormat="1" applyFont="1" applyAlignment="1" applyProtection="1">
      <alignment horizontal="left" indent="1"/>
      <protection hidden="1"/>
    </xf>
    <xf numFmtId="164" fontId="12" fillId="0" borderId="2" xfId="0" applyNumberFormat="1" applyFont="1" applyBorder="1" applyAlignment="1" applyProtection="1">
      <alignment horizontal="left" indent="1"/>
      <protection hidden="1"/>
    </xf>
    <xf numFmtId="164" fontId="4" fillId="9" borderId="2" xfId="3" applyNumberFormat="1" applyFont="1" applyFill="1" applyBorder="1" applyAlignment="1" applyProtection="1">
      <alignment horizontal="left" indent="2"/>
      <protection hidden="1"/>
    </xf>
    <xf numFmtId="164" fontId="22" fillId="0" borderId="0" xfId="3" applyNumberFormat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164" fontId="22" fillId="0" borderId="0" xfId="0" applyNumberFormat="1" applyFont="1" applyProtection="1">
      <protection hidden="1"/>
    </xf>
    <xf numFmtId="164" fontId="22" fillId="0" borderId="0" xfId="5" applyNumberFormat="1" applyFont="1" applyFill="1" applyBorder="1" applyAlignment="1" applyProtection="1">
      <protection hidden="1"/>
    </xf>
    <xf numFmtId="164" fontId="22" fillId="9" borderId="0" xfId="0" applyNumberFormat="1" applyFont="1" applyFill="1" applyProtection="1">
      <protection hidden="1"/>
    </xf>
    <xf numFmtId="164" fontId="22" fillId="0" borderId="0" xfId="3" applyNumberFormat="1" applyFont="1" applyProtection="1">
      <protection hidden="1"/>
    </xf>
    <xf numFmtId="164" fontId="12" fillId="0" borderId="97" xfId="3" applyNumberFormat="1" applyFont="1" applyBorder="1" applyProtection="1">
      <protection hidden="1"/>
    </xf>
    <xf numFmtId="164" fontId="12" fillId="0" borderId="97" xfId="0" applyNumberFormat="1" applyFont="1" applyBorder="1" applyProtection="1">
      <protection hidden="1"/>
    </xf>
    <xf numFmtId="0" fontId="4" fillId="0" borderId="0" xfId="0" quotePrefix="1" applyFont="1" applyAlignment="1" applyProtection="1">
      <alignment horizontal="left" indent="1"/>
      <protection hidden="1"/>
    </xf>
    <xf numFmtId="164" fontId="4" fillId="0" borderId="45" xfId="3" quotePrefix="1" applyNumberFormat="1" applyFont="1" applyBorder="1" applyAlignment="1" applyProtection="1">
      <alignment horizontal="left" indent="1"/>
      <protection hidden="1"/>
    </xf>
    <xf numFmtId="164" fontId="4" fillId="0" borderId="0" xfId="3" quotePrefix="1" applyNumberFormat="1" applyFont="1" applyAlignment="1" applyProtection="1">
      <alignment horizontal="left" indent="1"/>
      <protection hidden="1"/>
    </xf>
    <xf numFmtId="0" fontId="4" fillId="7" borderId="0" xfId="0" quotePrefix="1" applyFont="1" applyFill="1" applyAlignment="1" applyProtection="1">
      <alignment horizontal="left" indent="1"/>
      <protection hidden="1"/>
    </xf>
    <xf numFmtId="164" fontId="4" fillId="7" borderId="0" xfId="3" applyNumberFormat="1" applyFont="1" applyFill="1" applyAlignment="1" applyProtection="1">
      <alignment horizontal="left" indent="1"/>
      <protection hidden="1"/>
    </xf>
    <xf numFmtId="168" fontId="4" fillId="9" borderId="0" xfId="1" applyNumberFormat="1" applyFont="1" applyFill="1" applyBorder="1" applyProtection="1">
      <protection hidden="1"/>
    </xf>
    <xf numFmtId="0" fontId="4" fillId="7" borderId="2" xfId="0" quotePrefix="1" applyFont="1" applyFill="1" applyBorder="1" applyAlignment="1" applyProtection="1">
      <alignment horizontal="left" indent="1"/>
      <protection hidden="1"/>
    </xf>
    <xf numFmtId="164" fontId="4" fillId="9" borderId="2" xfId="1" applyNumberFormat="1" applyFont="1" applyFill="1" applyBorder="1" applyProtection="1">
      <protection hidden="1"/>
    </xf>
    <xf numFmtId="164" fontId="79" fillId="10" borderId="29" xfId="4" applyNumberFormat="1" applyFont="1" applyFill="1" applyBorder="1" applyAlignment="1" applyProtection="1">
      <alignment horizontal="left" vertical="center" indent="1"/>
      <protection hidden="1"/>
    </xf>
    <xf numFmtId="164" fontId="79" fillId="10" borderId="4" xfId="4" applyNumberFormat="1" applyFont="1" applyFill="1" applyBorder="1" applyAlignment="1" applyProtection="1">
      <alignment vertical="center"/>
      <protection hidden="1"/>
    </xf>
    <xf numFmtId="164" fontId="79" fillId="10" borderId="3" xfId="4" applyNumberFormat="1" applyFont="1" applyFill="1" applyBorder="1" applyAlignment="1" applyProtection="1">
      <alignment horizontal="left" vertical="center" indent="1"/>
      <protection hidden="1"/>
    </xf>
    <xf numFmtId="164" fontId="79" fillId="10" borderId="0" xfId="4" applyNumberFormat="1" applyFont="1" applyFill="1" applyAlignment="1" applyProtection="1">
      <alignment vertical="center"/>
      <protection hidden="1"/>
    </xf>
    <xf numFmtId="164" fontId="79" fillId="10" borderId="16" xfId="4" applyNumberFormat="1" applyFont="1" applyFill="1" applyBorder="1" applyAlignment="1" applyProtection="1">
      <alignment horizontal="left" vertical="center" indent="1"/>
      <protection hidden="1"/>
    </xf>
    <xf numFmtId="164" fontId="79" fillId="10" borderId="2" xfId="4" applyNumberFormat="1" applyFont="1" applyFill="1" applyBorder="1" applyAlignment="1" applyProtection="1">
      <alignment vertical="center"/>
      <protection hidden="1"/>
    </xf>
    <xf numFmtId="168" fontId="79" fillId="10" borderId="0" xfId="4" applyNumberFormat="1" applyFont="1" applyFill="1" applyAlignment="1" applyProtection="1">
      <alignment horizontal="center" vertical="center"/>
      <protection hidden="1"/>
    </xf>
    <xf numFmtId="164" fontId="79" fillId="10" borderId="2" xfId="4" applyNumberFormat="1" applyFont="1" applyFill="1" applyBorder="1" applyAlignment="1" applyProtection="1">
      <alignment horizontal="center" vertical="center"/>
      <protection hidden="1"/>
    </xf>
    <xf numFmtId="168" fontId="79" fillId="6" borderId="11" xfId="4" applyNumberFormat="1" applyFont="1" applyFill="1" applyBorder="1" applyAlignment="1" applyProtection="1">
      <alignment horizontal="center" vertical="center"/>
      <protection hidden="1"/>
    </xf>
    <xf numFmtId="168" fontId="79" fillId="6" borderId="96" xfId="4" applyNumberFormat="1" applyFont="1" applyFill="1" applyBorder="1" applyAlignment="1" applyProtection="1">
      <alignment horizontal="center" vertical="center"/>
      <protection hidden="1"/>
    </xf>
    <xf numFmtId="171" fontId="79" fillId="6" borderId="96" xfId="1" applyNumberFormat="1" applyFont="1" applyFill="1" applyBorder="1" applyAlignment="1" applyProtection="1">
      <alignment horizontal="center" vertical="center"/>
      <protection hidden="1"/>
    </xf>
    <xf numFmtId="171" fontId="79" fillId="6" borderId="95" xfId="1" applyNumberFormat="1" applyFont="1" applyFill="1" applyBorder="1" applyAlignment="1" applyProtection="1">
      <alignment horizontal="center" vertical="center"/>
      <protection hidden="1"/>
    </xf>
    <xf numFmtId="164" fontId="79" fillId="0" borderId="0" xfId="4" applyNumberFormat="1" applyFont="1" applyProtection="1">
      <protection hidden="1"/>
    </xf>
    <xf numFmtId="164" fontId="79" fillId="0" borderId="0" xfId="3" applyNumberFormat="1" applyFont="1" applyProtection="1">
      <protection hidden="1"/>
    </xf>
    <xf numFmtId="164" fontId="79" fillId="0" borderId="0" xfId="3" applyNumberFormat="1" applyFont="1" applyAlignment="1" applyProtection="1">
      <alignment horizontal="left" indent="1"/>
      <protection hidden="1"/>
    </xf>
    <xf numFmtId="166" fontId="79" fillId="0" borderId="0" xfId="1" applyNumberFormat="1" applyFont="1" applyFill="1" applyBorder="1" applyProtection="1">
      <protection hidden="1"/>
    </xf>
    <xf numFmtId="167" fontId="79" fillId="10" borderId="0" xfId="4" applyNumberFormat="1" applyFont="1" applyFill="1" applyAlignment="1" applyProtection="1">
      <alignment vertical="center"/>
      <protection hidden="1"/>
    </xf>
    <xf numFmtId="164" fontId="79" fillId="10" borderId="26" xfId="4" applyNumberFormat="1" applyFont="1" applyFill="1" applyBorder="1" applyAlignment="1" applyProtection="1">
      <alignment horizontal="center" vertical="center"/>
      <protection hidden="1"/>
    </xf>
    <xf numFmtId="167" fontId="79" fillId="10" borderId="0" xfId="4" applyNumberFormat="1" applyFont="1" applyFill="1" applyAlignment="1" applyProtection="1">
      <alignment horizontal="left" vertical="center"/>
      <protection hidden="1"/>
    </xf>
    <xf numFmtId="164" fontId="79" fillId="10" borderId="27" xfId="4" applyNumberFormat="1" applyFont="1" applyFill="1" applyBorder="1" applyAlignment="1" applyProtection="1">
      <alignment vertical="center"/>
      <protection hidden="1"/>
    </xf>
    <xf numFmtId="164" fontId="79" fillId="10" borderId="30" xfId="1" applyNumberFormat="1" applyFont="1" applyFill="1" applyBorder="1" applyAlignment="1" applyProtection="1">
      <alignment horizontal="center" vertical="center"/>
      <protection hidden="1"/>
    </xf>
    <xf numFmtId="164" fontId="79" fillId="10" borderId="26" xfId="1" applyNumberFormat="1" applyFont="1" applyFill="1" applyBorder="1" applyAlignment="1" applyProtection="1">
      <alignment horizontal="center" vertical="center"/>
      <protection hidden="1"/>
    </xf>
    <xf numFmtId="170" fontId="79" fillId="10" borderId="26" xfId="1" applyNumberFormat="1" applyFont="1" applyFill="1" applyBorder="1" applyAlignment="1" applyProtection="1">
      <alignment horizontal="center" vertical="center"/>
      <protection hidden="1"/>
    </xf>
    <xf numFmtId="172" fontId="79" fillId="6" borderId="11" xfId="1" applyNumberFormat="1" applyFont="1" applyFill="1" applyBorder="1" applyAlignment="1" applyProtection="1">
      <alignment horizontal="center" vertical="center"/>
      <protection hidden="1"/>
    </xf>
    <xf numFmtId="173" fontId="79" fillId="6" borderId="95" xfId="1" applyNumberFormat="1" applyFont="1" applyFill="1" applyBorder="1" applyAlignment="1" applyProtection="1">
      <alignment horizontal="center" vertical="center"/>
      <protection hidden="1"/>
    </xf>
    <xf numFmtId="164" fontId="79" fillId="10" borderId="4" xfId="4" quotePrefix="1" applyNumberFormat="1" applyFont="1" applyFill="1" applyBorder="1" applyAlignment="1" applyProtection="1">
      <alignment horizontal="center"/>
      <protection hidden="1"/>
    </xf>
    <xf numFmtId="164" fontId="79" fillId="10" borderId="4" xfId="4" quotePrefix="1" applyNumberFormat="1" applyFont="1" applyFill="1" applyBorder="1" applyAlignment="1" applyProtection="1">
      <alignment horizontal="left"/>
      <protection hidden="1"/>
    </xf>
    <xf numFmtId="164" fontId="79" fillId="10" borderId="0" xfId="4" applyNumberFormat="1" applyFont="1" applyFill="1" applyAlignment="1" applyProtection="1">
      <alignment horizontal="center"/>
      <protection hidden="1"/>
    </xf>
    <xf numFmtId="164" fontId="79" fillId="10" borderId="0" xfId="4" applyNumberFormat="1" applyFont="1" applyFill="1" applyAlignment="1" applyProtection="1">
      <alignment horizontal="left"/>
      <protection hidden="1"/>
    </xf>
    <xf numFmtId="164" fontId="79" fillId="10" borderId="26" xfId="4" applyNumberFormat="1" applyFont="1" applyFill="1" applyBorder="1" applyProtection="1">
      <protection hidden="1"/>
    </xf>
    <xf numFmtId="164" fontId="79" fillId="10" borderId="26" xfId="4" applyNumberFormat="1" applyFont="1" applyFill="1" applyBorder="1" applyAlignment="1" applyProtection="1">
      <alignment vertical="center"/>
      <protection hidden="1"/>
    </xf>
    <xf numFmtId="174" fontId="80" fillId="10" borderId="16" xfId="4" applyNumberFormat="1" applyFont="1" applyFill="1" applyBorder="1" applyAlignment="1" applyProtection="1">
      <alignment horizontal="center" vertical="center"/>
      <protection hidden="1"/>
    </xf>
    <xf numFmtId="164" fontId="79" fillId="10" borderId="2" xfId="4" applyNumberFormat="1" applyFont="1" applyFill="1" applyBorder="1" applyProtection="1">
      <protection hidden="1"/>
    </xf>
    <xf numFmtId="164" fontId="79" fillId="10" borderId="27" xfId="4" applyNumberFormat="1" applyFont="1" applyFill="1" applyBorder="1" applyProtection="1">
      <protection hidden="1"/>
    </xf>
    <xf numFmtId="164" fontId="81" fillId="0" borderId="0" xfId="4" applyNumberFormat="1" applyFont="1" applyProtection="1">
      <protection hidden="1"/>
    </xf>
    <xf numFmtId="164" fontId="83" fillId="6" borderId="2" xfId="4" applyNumberFormat="1" applyFont="1" applyFill="1" applyBorder="1" applyAlignment="1" applyProtection="1">
      <alignment horizontal="center"/>
      <protection hidden="1"/>
    </xf>
    <xf numFmtId="168" fontId="83" fillId="6" borderId="2" xfId="4" applyNumberFormat="1" applyFont="1" applyFill="1" applyBorder="1" applyAlignment="1" applyProtection="1">
      <alignment horizontal="center"/>
      <protection hidden="1"/>
    </xf>
    <xf numFmtId="2" fontId="4" fillId="0" borderId="0" xfId="0" applyNumberFormat="1" applyFont="1" applyProtection="1">
      <protection hidden="1"/>
    </xf>
    <xf numFmtId="166" fontId="4" fillId="9" borderId="0" xfId="1" applyNumberFormat="1" applyFont="1" applyFill="1" applyBorder="1" applyProtection="1">
      <protection hidden="1"/>
    </xf>
    <xf numFmtId="164" fontId="27" fillId="0" borderId="0" xfId="0" applyNumberFormat="1" applyFont="1" applyAlignment="1" applyProtection="1">
      <alignment horizontal="right"/>
      <protection hidden="1"/>
    </xf>
    <xf numFmtId="164" fontId="27" fillId="0" borderId="0" xfId="0" applyNumberFormat="1" applyFont="1" applyAlignment="1" applyProtection="1">
      <alignment horizontal="left"/>
      <protection hidden="1"/>
    </xf>
    <xf numFmtId="164" fontId="27" fillId="0" borderId="0" xfId="3" applyNumberFormat="1" applyFont="1" applyAlignment="1" applyProtection="1">
      <alignment horizontal="right" vertical="center"/>
      <protection hidden="1"/>
    </xf>
    <xf numFmtId="164" fontId="27" fillId="0" borderId="0" xfId="3" applyNumberFormat="1" applyFont="1" applyAlignment="1" applyProtection="1">
      <alignment horizontal="left" vertical="center"/>
      <protection hidden="1"/>
    </xf>
    <xf numFmtId="0" fontId="27" fillId="0" borderId="0" xfId="0" quotePrefix="1" applyFont="1" applyAlignment="1" applyProtection="1">
      <alignment horizontal="left" vertical="top"/>
      <protection hidden="1"/>
    </xf>
    <xf numFmtId="164" fontId="27" fillId="0" borderId="0" xfId="3" applyNumberFormat="1" applyFont="1" applyAlignment="1" applyProtection="1">
      <alignment horizontal="left"/>
      <protection hidden="1"/>
    </xf>
    <xf numFmtId="0" fontId="27" fillId="0" borderId="0" xfId="0" quotePrefix="1" applyFont="1" applyAlignment="1" applyProtection="1">
      <alignment horizontal="left" vertical="center"/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3" fontId="27" fillId="0" borderId="0" xfId="4" applyNumberFormat="1" applyFont="1" applyAlignment="1" applyProtection="1">
      <alignment horizontal="left"/>
      <protection hidden="1"/>
    </xf>
    <xf numFmtId="3" fontId="27" fillId="0" borderId="0" xfId="4" applyNumberFormat="1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right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7" fillId="0" borderId="0" xfId="0" quotePrefix="1" applyFont="1" applyAlignment="1" applyProtection="1">
      <alignment horizontal="center" vertical="center"/>
      <protection hidden="1"/>
    </xf>
    <xf numFmtId="164" fontId="86" fillId="0" borderId="0" xfId="0" applyNumberFormat="1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164" fontId="79" fillId="10" borderId="2" xfId="4" applyNumberFormat="1" applyFont="1" applyFill="1" applyBorder="1" applyAlignment="1" applyProtection="1">
      <alignment horizontal="left" vertical="center" indent="1"/>
      <protection hidden="1"/>
    </xf>
    <xf numFmtId="164" fontId="88" fillId="0" borderId="0" xfId="0" applyNumberFormat="1" applyFont="1" applyAlignment="1" applyProtection="1">
      <alignment horizontal="center"/>
      <protection hidden="1"/>
    </xf>
    <xf numFmtId="164" fontId="88" fillId="0" borderId="0" xfId="3" applyNumberFormat="1" applyFont="1" applyAlignment="1" applyProtection="1">
      <alignment horizontal="center"/>
      <protection hidden="1"/>
    </xf>
    <xf numFmtId="164" fontId="88" fillId="0" borderId="0" xfId="0" applyNumberFormat="1" applyFont="1" applyProtection="1">
      <protection hidden="1"/>
    </xf>
    <xf numFmtId="164" fontId="88" fillId="0" borderId="0" xfId="3" applyNumberFormat="1" applyFont="1" applyProtection="1">
      <protection hidden="1"/>
    </xf>
    <xf numFmtId="164" fontId="29" fillId="0" borderId="0" xfId="0" applyNumberFormat="1" applyFont="1" applyProtection="1">
      <protection hidden="1"/>
    </xf>
    <xf numFmtId="164" fontId="29" fillId="0" borderId="0" xfId="3" applyNumberFormat="1" applyFont="1" applyProtection="1">
      <protection hidden="1"/>
    </xf>
    <xf numFmtId="164" fontId="29" fillId="0" borderId="0" xfId="0" applyNumberFormat="1" applyFont="1" applyAlignment="1" applyProtection="1">
      <alignment horizontal="center"/>
      <protection hidden="1"/>
    </xf>
    <xf numFmtId="164" fontId="26" fillId="0" borderId="0" xfId="3" applyNumberFormat="1" applyFont="1" applyAlignment="1" applyProtection="1">
      <alignment horizontal="center"/>
      <protection hidden="1"/>
    </xf>
    <xf numFmtId="164" fontId="4" fillId="5" borderId="0" xfId="0" applyNumberFormat="1" applyFont="1" applyFill="1" applyProtection="1">
      <protection hidden="1"/>
    </xf>
    <xf numFmtId="164" fontId="4" fillId="4" borderId="0" xfId="5" applyNumberFormat="1" applyFont="1" applyFill="1" applyBorder="1" applyAlignment="1" applyProtection="1">
      <protection hidden="1"/>
    </xf>
    <xf numFmtId="164" fontId="4" fillId="4" borderId="0" xfId="0" applyNumberFormat="1" applyFont="1" applyFill="1" applyProtection="1">
      <protection hidden="1"/>
    </xf>
    <xf numFmtId="164" fontId="4" fillId="5" borderId="0" xfId="3" applyNumberFormat="1" applyFont="1" applyFill="1" applyAlignment="1" applyProtection="1">
      <alignment horizontal="left" indent="1"/>
      <protection hidden="1"/>
    </xf>
    <xf numFmtId="3" fontId="89" fillId="0" borderId="0" xfId="1" applyNumberFormat="1" applyFont="1" applyFill="1" applyBorder="1" applyAlignment="1" applyProtection="1">
      <alignment horizontal="left"/>
      <protection hidden="1"/>
    </xf>
    <xf numFmtId="166" fontId="89" fillId="0" borderId="0" xfId="1" applyNumberFormat="1" applyFont="1" applyFill="1" applyBorder="1" applyAlignment="1" applyProtection="1">
      <alignment horizontal="left"/>
      <protection hidden="1"/>
    </xf>
    <xf numFmtId="9" fontId="89" fillId="0" borderId="0" xfId="1" applyFont="1" applyFill="1" applyBorder="1" applyAlignment="1" applyProtection="1">
      <alignment horizontal="left"/>
      <protection hidden="1"/>
    </xf>
    <xf numFmtId="164" fontId="4" fillId="10" borderId="3" xfId="4" applyNumberFormat="1" applyFont="1" applyFill="1" applyBorder="1" applyProtection="1">
      <protection hidden="1"/>
    </xf>
    <xf numFmtId="164" fontId="75" fillId="10" borderId="0" xfId="3" applyNumberFormat="1" applyFont="1" applyFill="1" applyAlignment="1" applyProtection="1">
      <alignment vertical="center"/>
      <protection hidden="1"/>
    </xf>
    <xf numFmtId="164" fontId="75" fillId="10" borderId="26" xfId="3" applyNumberFormat="1" applyFont="1" applyFill="1" applyBorder="1" applyAlignment="1" applyProtection="1">
      <alignment vertical="center"/>
      <protection hidden="1"/>
    </xf>
    <xf numFmtId="164" fontId="75" fillId="10" borderId="3" xfId="3" applyNumberFormat="1" applyFont="1" applyFill="1" applyBorder="1" applyProtection="1">
      <protection hidden="1"/>
    </xf>
    <xf numFmtId="164" fontId="75" fillId="10" borderId="26" xfId="3" applyNumberFormat="1" applyFont="1" applyFill="1" applyBorder="1" applyProtection="1">
      <protection hidden="1"/>
    </xf>
    <xf numFmtId="164" fontId="82" fillId="0" borderId="0" xfId="4" applyNumberFormat="1" applyFont="1" applyProtection="1">
      <protection hidden="1"/>
    </xf>
    <xf numFmtId="164" fontId="83" fillId="0" borderId="0" xfId="4" applyNumberFormat="1" applyFont="1" applyProtection="1">
      <protection hidden="1"/>
    </xf>
    <xf numFmtId="164" fontId="91" fillId="0" borderId="0" xfId="4" applyNumberFormat="1" applyFont="1" applyProtection="1">
      <protection hidden="1"/>
    </xf>
    <xf numFmtId="0" fontId="92" fillId="0" borderId="0" xfId="0" applyFont="1" applyProtection="1">
      <protection hidden="1"/>
    </xf>
    <xf numFmtId="164" fontId="92" fillId="0" borderId="0" xfId="4" applyNumberFormat="1" applyFont="1" applyProtection="1">
      <protection hidden="1"/>
    </xf>
    <xf numFmtId="164" fontId="93" fillId="0" borderId="0" xfId="4" applyNumberFormat="1" applyFont="1" applyProtection="1">
      <protection hidden="1"/>
    </xf>
    <xf numFmtId="0" fontId="94" fillId="0" borderId="0" xfId="0" applyFont="1" applyProtection="1">
      <protection hidden="1"/>
    </xf>
    <xf numFmtId="0" fontId="93" fillId="0" borderId="0" xfId="0" applyFont="1" applyProtection="1">
      <protection hidden="1"/>
    </xf>
    <xf numFmtId="0" fontId="95" fillId="0" borderId="0" xfId="0" applyFont="1" applyProtection="1"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horizontal="right"/>
      <protection hidden="1"/>
    </xf>
    <xf numFmtId="0" fontId="91" fillId="0" borderId="0" xfId="0" applyFont="1" applyAlignment="1" applyProtection="1">
      <alignment horizontal="center"/>
      <protection hidden="1"/>
    </xf>
    <xf numFmtId="0" fontId="96" fillId="0" borderId="0" xfId="0" applyFont="1" applyProtection="1">
      <protection hidden="1"/>
    </xf>
    <xf numFmtId="164" fontId="97" fillId="0" borderId="0" xfId="4" applyNumberFormat="1" applyFont="1" applyProtection="1">
      <protection hidden="1"/>
    </xf>
    <xf numFmtId="164" fontId="98" fillId="0" borderId="0" xfId="4" applyNumberFormat="1" applyFont="1" applyProtection="1">
      <protection hidden="1"/>
    </xf>
    <xf numFmtId="164" fontId="99" fillId="0" borderId="0" xfId="4" applyNumberFormat="1" applyFont="1" applyProtection="1">
      <protection hidden="1"/>
    </xf>
    <xf numFmtId="0" fontId="99" fillId="0" borderId="0" xfId="0" applyFont="1" applyProtection="1">
      <protection hidden="1"/>
    </xf>
    <xf numFmtId="164" fontId="101" fillId="0" borderId="0" xfId="4" applyNumberFormat="1" applyFont="1" applyProtection="1">
      <protection hidden="1"/>
    </xf>
    <xf numFmtId="164" fontId="101" fillId="0" borderId="0" xfId="0" applyNumberFormat="1" applyFont="1" applyProtection="1">
      <protection hidden="1"/>
    </xf>
    <xf numFmtId="0" fontId="101" fillId="0" borderId="0" xfId="0" applyFont="1" applyProtection="1">
      <protection hidden="1"/>
    </xf>
    <xf numFmtId="0" fontId="101" fillId="0" borderId="0" xfId="0" quotePrefix="1" applyFont="1" applyAlignment="1" applyProtection="1">
      <alignment horizontal="left" vertical="top"/>
      <protection hidden="1"/>
    </xf>
    <xf numFmtId="0" fontId="101" fillId="0" borderId="0" xfId="0" quotePrefix="1" applyFont="1" applyAlignment="1" applyProtection="1">
      <alignment horizontal="center" vertical="top"/>
      <protection hidden="1"/>
    </xf>
    <xf numFmtId="0" fontId="89" fillId="0" borderId="0" xfId="0" applyFont="1" applyAlignment="1" applyProtection="1">
      <alignment horizontal="left"/>
      <protection hidden="1"/>
    </xf>
    <xf numFmtId="0" fontId="90" fillId="0" borderId="0" xfId="0" applyFont="1" applyAlignment="1" applyProtection="1">
      <alignment horizontal="left"/>
      <protection hidden="1"/>
    </xf>
    <xf numFmtId="3" fontId="89" fillId="0" borderId="0" xfId="0" applyNumberFormat="1" applyFont="1" applyAlignment="1" applyProtection="1">
      <alignment horizontal="left"/>
      <protection hidden="1"/>
    </xf>
    <xf numFmtId="164" fontId="89" fillId="0" borderId="0" xfId="0" applyNumberFormat="1" applyFont="1" applyAlignment="1" applyProtection="1">
      <alignment horizontal="left"/>
      <protection hidden="1"/>
    </xf>
    <xf numFmtId="168" fontId="79" fillId="10" borderId="0" xfId="0" applyNumberFormat="1" applyFont="1" applyFill="1" applyAlignment="1" applyProtection="1">
      <alignment horizontal="center"/>
      <protection hidden="1"/>
    </xf>
    <xf numFmtId="168" fontId="79" fillId="10" borderId="0" xfId="4" applyNumberFormat="1" applyFont="1" applyFill="1" applyAlignment="1" applyProtection="1">
      <alignment horizontal="center"/>
      <protection hidden="1"/>
    </xf>
    <xf numFmtId="164" fontId="79" fillId="10" borderId="0" xfId="4" applyNumberFormat="1" applyFont="1" applyFill="1" applyProtection="1">
      <protection hidden="1"/>
    </xf>
    <xf numFmtId="164" fontId="79" fillId="10" borderId="4" xfId="4" quotePrefix="1" applyNumberFormat="1" applyFont="1" applyFill="1" applyBorder="1" applyProtection="1">
      <protection hidden="1"/>
    </xf>
    <xf numFmtId="164" fontId="75" fillId="10" borderId="0" xfId="3" applyNumberFormat="1" applyFont="1" applyFill="1" applyAlignment="1" applyProtection="1">
      <alignment vertical="top"/>
      <protection hidden="1"/>
    </xf>
    <xf numFmtId="164" fontId="15" fillId="10" borderId="3" xfId="4" applyNumberFormat="1" applyFont="1" applyFill="1" applyBorder="1" applyProtection="1">
      <protection hidden="1"/>
    </xf>
    <xf numFmtId="164" fontId="79" fillId="10" borderId="0" xfId="4" quotePrefix="1" applyNumberFormat="1" applyFont="1" applyFill="1" applyAlignment="1" applyProtection="1">
      <alignment horizontal="left"/>
      <protection hidden="1"/>
    </xf>
    <xf numFmtId="164" fontId="79" fillId="10" borderId="0" xfId="4" quotePrefix="1" applyNumberFormat="1" applyFont="1" applyFill="1" applyProtection="1">
      <protection hidden="1"/>
    </xf>
    <xf numFmtId="168" fontId="79" fillId="10" borderId="4" xfId="0" applyNumberFormat="1" applyFont="1" applyFill="1" applyBorder="1" applyAlignment="1" applyProtection="1">
      <alignment horizontal="center"/>
      <protection hidden="1"/>
    </xf>
    <xf numFmtId="168" fontId="79" fillId="10" borderId="4" xfId="4" applyNumberFormat="1" applyFont="1" applyFill="1" applyBorder="1" applyAlignment="1" applyProtection="1">
      <alignment horizontal="center"/>
      <protection hidden="1"/>
    </xf>
    <xf numFmtId="164" fontId="83" fillId="6" borderId="16" xfId="4" applyNumberFormat="1" applyFont="1" applyFill="1" applyBorder="1" applyAlignment="1" applyProtection="1">
      <alignment horizontal="left"/>
      <protection hidden="1"/>
    </xf>
    <xf numFmtId="164" fontId="15" fillId="10" borderId="29" xfId="4" applyNumberFormat="1" applyFont="1" applyFill="1" applyBorder="1" applyProtection="1">
      <protection hidden="1"/>
    </xf>
    <xf numFmtId="164" fontId="79" fillId="10" borderId="30" xfId="4" quotePrefix="1" applyNumberFormat="1" applyFont="1" applyFill="1" applyBorder="1" applyProtection="1">
      <protection hidden="1"/>
    </xf>
    <xf numFmtId="164" fontId="79" fillId="10" borderId="3" xfId="4" applyNumberFormat="1" applyFont="1" applyFill="1" applyBorder="1" applyAlignment="1" applyProtection="1">
      <alignment horizontal="left"/>
      <protection hidden="1"/>
    </xf>
    <xf numFmtId="164" fontId="79" fillId="10" borderId="0" xfId="4" applyNumberFormat="1" applyFont="1" applyFill="1" applyAlignment="1" applyProtection="1">
      <alignment horizontal="center" vertical="center"/>
      <protection hidden="1"/>
    </xf>
    <xf numFmtId="174" fontId="80" fillId="10" borderId="3" xfId="4" applyNumberFormat="1" applyFont="1" applyFill="1" applyBorder="1" applyAlignment="1" applyProtection="1">
      <alignment horizontal="center" vertical="center"/>
      <protection hidden="1"/>
    </xf>
    <xf numFmtId="164" fontId="102" fillId="0" borderId="0" xfId="3" applyNumberFormat="1" applyFont="1" applyAlignment="1" applyProtection="1">
      <alignment horizontal="center" vertical="center"/>
      <protection hidden="1"/>
    </xf>
    <xf numFmtId="164" fontId="103" fillId="0" borderId="0" xfId="3" applyNumberFormat="1" applyFont="1" applyAlignment="1" applyProtection="1">
      <alignment vertical="center"/>
      <protection hidden="1"/>
    </xf>
    <xf numFmtId="164" fontId="5" fillId="0" borderId="0" xfId="3" applyNumberFormat="1" applyFont="1" applyAlignment="1" applyProtection="1">
      <alignment horizontal="center"/>
      <protection hidden="1"/>
    </xf>
    <xf numFmtId="164" fontId="5" fillId="0" borderId="0" xfId="3" applyNumberFormat="1" applyFont="1" applyAlignment="1" applyProtection="1">
      <alignment horizontal="right"/>
      <protection hidden="1"/>
    </xf>
    <xf numFmtId="164" fontId="5" fillId="0" borderId="0" xfId="3" applyNumberFormat="1" applyFont="1" applyProtection="1"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164" fontId="82" fillId="0" borderId="0" xfId="4" applyNumberFormat="1" applyFont="1" applyAlignment="1" applyProtection="1">
      <alignment vertical="center"/>
      <protection hidden="1"/>
    </xf>
    <xf numFmtId="164" fontId="83" fillId="0" borderId="0" xfId="4" applyNumberFormat="1" applyFont="1" applyAlignment="1" applyProtection="1">
      <alignment horizontal="left" vertical="center"/>
      <protection hidden="1"/>
    </xf>
    <xf numFmtId="164" fontId="83" fillId="0" borderId="0" xfId="4" applyNumberFormat="1" applyFont="1" applyAlignment="1" applyProtection="1">
      <alignment vertical="center"/>
      <protection hidden="1"/>
    </xf>
    <xf numFmtId="164" fontId="83" fillId="0" borderId="0" xfId="4" applyNumberFormat="1" applyFont="1" applyAlignment="1" applyProtection="1">
      <alignment horizontal="center" vertical="center"/>
      <protection hidden="1"/>
    </xf>
    <xf numFmtId="164" fontId="84" fillId="0" borderId="0" xfId="4" applyNumberFormat="1" applyFont="1" applyAlignment="1" applyProtection="1">
      <alignment vertical="center"/>
      <protection hidden="1"/>
    </xf>
    <xf numFmtId="164" fontId="83" fillId="0" borderId="0" xfId="3" applyNumberFormat="1" applyFont="1" applyAlignment="1" applyProtection="1">
      <alignment horizontal="center" vertical="center"/>
      <protection hidden="1"/>
    </xf>
    <xf numFmtId="164" fontId="71" fillId="0" borderId="0" xfId="3" applyNumberFormat="1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27" fillId="6" borderId="0" xfId="0" applyFont="1" applyFill="1" applyAlignment="1" applyProtection="1">
      <alignment horizontal="left"/>
      <protection hidden="1"/>
    </xf>
    <xf numFmtId="164" fontId="86" fillId="0" borderId="0" xfId="3" applyNumberFormat="1" applyFont="1" applyProtection="1">
      <protection hidden="1"/>
    </xf>
    <xf numFmtId="171" fontId="27" fillId="0" borderId="0" xfId="1" applyNumberFormat="1" applyFont="1" applyProtection="1">
      <protection hidden="1"/>
    </xf>
    <xf numFmtId="165" fontId="104" fillId="0" borderId="0" xfId="3" applyNumberFormat="1" applyFont="1" applyProtection="1">
      <protection hidden="1"/>
    </xf>
    <xf numFmtId="0" fontId="58" fillId="0" borderId="0" xfId="0" applyFont="1" applyAlignment="1" applyProtection="1">
      <alignment horizontal="center"/>
      <protection hidden="1"/>
    </xf>
    <xf numFmtId="0" fontId="4" fillId="10" borderId="0" xfId="0" applyFont="1" applyFill="1" applyProtection="1">
      <protection hidden="1"/>
    </xf>
    <xf numFmtId="0" fontId="27" fillId="10" borderId="0" xfId="0" applyFont="1" applyFill="1" applyAlignment="1" applyProtection="1">
      <alignment horizontal="center"/>
      <protection hidden="1"/>
    </xf>
    <xf numFmtId="164" fontId="86" fillId="10" borderId="0" xfId="0" applyNumberFormat="1" applyFont="1" applyFill="1" applyAlignment="1" applyProtection="1">
      <alignment horizontal="left"/>
      <protection hidden="1"/>
    </xf>
    <xf numFmtId="0" fontId="27" fillId="10" borderId="0" xfId="0" applyFont="1" applyFill="1" applyProtection="1">
      <protection hidden="1"/>
    </xf>
    <xf numFmtId="0" fontId="86" fillId="10" borderId="0" xfId="0" applyFont="1" applyFill="1" applyProtection="1">
      <protection hidden="1"/>
    </xf>
    <xf numFmtId="0" fontId="85" fillId="10" borderId="0" xfId="0" applyFont="1" applyFill="1" applyAlignment="1" applyProtection="1">
      <alignment horizontal="center"/>
      <protection hidden="1"/>
    </xf>
    <xf numFmtId="0" fontId="27" fillId="10" borderId="0" xfId="0" quotePrefix="1" applyFont="1" applyFill="1" applyAlignment="1" applyProtection="1">
      <alignment horizontal="center" vertical="center"/>
      <protection hidden="1"/>
    </xf>
    <xf numFmtId="0" fontId="27" fillId="10" borderId="0" xfId="0" applyFont="1" applyFill="1" applyAlignment="1" applyProtection="1">
      <alignment horizontal="left"/>
      <protection hidden="1"/>
    </xf>
    <xf numFmtId="0" fontId="27" fillId="10" borderId="0" xfId="0" quotePrefix="1" applyFont="1" applyFill="1" applyAlignment="1" applyProtection="1">
      <alignment horizontal="center"/>
      <protection hidden="1"/>
    </xf>
    <xf numFmtId="0" fontId="27" fillId="10" borderId="0" xfId="0" quotePrefix="1" applyFont="1" applyFill="1" applyAlignment="1" applyProtection="1">
      <alignment horizontal="left"/>
      <protection hidden="1"/>
    </xf>
    <xf numFmtId="0" fontId="4" fillId="10" borderId="0" xfId="0" applyFont="1" applyFill="1" applyAlignment="1" applyProtection="1">
      <alignment horizontal="center"/>
      <protection hidden="1"/>
    </xf>
    <xf numFmtId="0" fontId="85" fillId="10" borderId="0" xfId="0" applyFont="1" applyFill="1" applyAlignment="1" applyProtection="1">
      <alignment horizontal="center" vertical="center"/>
      <protection hidden="1"/>
    </xf>
    <xf numFmtId="3" fontId="85" fillId="10" borderId="0" xfId="4" applyNumberFormat="1" applyFont="1" applyFill="1" applyAlignment="1" applyProtection="1">
      <alignment horizontal="center"/>
      <protection hidden="1"/>
    </xf>
    <xf numFmtId="3" fontId="85" fillId="10" borderId="0" xfId="4" applyNumberFormat="1" applyFont="1" applyFill="1" applyAlignment="1" applyProtection="1">
      <alignment horizontal="left"/>
      <protection hidden="1"/>
    </xf>
    <xf numFmtId="3" fontId="27" fillId="10" borderId="0" xfId="4" applyNumberFormat="1" applyFont="1" applyFill="1" applyAlignment="1" applyProtection="1">
      <alignment horizontal="left"/>
      <protection hidden="1"/>
    </xf>
    <xf numFmtId="3" fontId="27" fillId="10" borderId="0" xfId="4" applyNumberFormat="1" applyFont="1" applyFill="1" applyAlignment="1" applyProtection="1">
      <alignment horizontal="center"/>
      <protection hidden="1"/>
    </xf>
    <xf numFmtId="0" fontId="27" fillId="10" borderId="0" xfId="0" applyFont="1" applyFill="1" applyAlignment="1" applyProtection="1">
      <alignment horizontal="left" vertical="center"/>
      <protection hidden="1"/>
    </xf>
    <xf numFmtId="0" fontId="27" fillId="10" borderId="0" xfId="0" applyFont="1" applyFill="1" applyAlignment="1" applyProtection="1">
      <alignment horizontal="center" vertical="center"/>
      <protection hidden="1"/>
    </xf>
    <xf numFmtId="176" fontId="27" fillId="10" borderId="0" xfId="3" applyNumberFormat="1" applyFont="1" applyFill="1" applyAlignment="1" applyProtection="1">
      <alignment horizontal="center"/>
      <protection hidden="1"/>
    </xf>
    <xf numFmtId="175" fontId="27" fillId="10" borderId="0" xfId="3" applyNumberFormat="1" applyFont="1" applyFill="1" applyAlignment="1" applyProtection="1">
      <alignment horizontal="center"/>
      <protection hidden="1"/>
    </xf>
    <xf numFmtId="3" fontId="27" fillId="10" borderId="0" xfId="0" applyNumberFormat="1" applyFont="1" applyFill="1" applyAlignment="1" applyProtection="1">
      <alignment horizontal="center"/>
      <protection hidden="1"/>
    </xf>
    <xf numFmtId="3" fontId="27" fillId="10" borderId="0" xfId="0" applyNumberFormat="1" applyFont="1" applyFill="1" applyAlignment="1" applyProtection="1">
      <alignment horizontal="left"/>
      <protection hidden="1"/>
    </xf>
    <xf numFmtId="164" fontId="27" fillId="10" borderId="0" xfId="0" applyNumberFormat="1" applyFont="1" applyFill="1" applyAlignment="1" applyProtection="1">
      <alignment horizontal="left"/>
      <protection hidden="1"/>
    </xf>
    <xf numFmtId="164" fontId="27" fillId="10" borderId="0" xfId="0" applyNumberFormat="1" applyFont="1" applyFill="1" applyAlignment="1" applyProtection="1">
      <alignment horizontal="center"/>
      <protection hidden="1"/>
    </xf>
    <xf numFmtId="164" fontId="27" fillId="10" borderId="0" xfId="0" applyNumberFormat="1" applyFont="1" applyFill="1" applyAlignment="1" applyProtection="1">
      <alignment horizontal="left" vertical="center"/>
      <protection hidden="1"/>
    </xf>
    <xf numFmtId="1" fontId="27" fillId="10" borderId="0" xfId="0" applyNumberFormat="1" applyFont="1" applyFill="1" applyAlignment="1" applyProtection="1">
      <alignment horizontal="center" vertical="center"/>
      <protection hidden="1"/>
    </xf>
    <xf numFmtId="166" fontId="27" fillId="10" borderId="0" xfId="1" applyNumberFormat="1" applyFont="1" applyFill="1" applyAlignment="1" applyProtection="1">
      <alignment horizontal="center" vertical="center"/>
      <protection hidden="1"/>
    </xf>
    <xf numFmtId="166" fontId="27" fillId="10" borderId="0" xfId="0" applyNumberFormat="1" applyFont="1" applyFill="1" applyAlignment="1" applyProtection="1">
      <alignment horizontal="center" vertical="center"/>
      <protection hidden="1"/>
    </xf>
    <xf numFmtId="176" fontId="27" fillId="10" borderId="0" xfId="3" applyNumberFormat="1" applyFont="1" applyFill="1" applyAlignment="1" applyProtection="1">
      <alignment horizontal="left"/>
      <protection hidden="1"/>
    </xf>
    <xf numFmtId="1" fontId="27" fillId="10" borderId="0" xfId="3" applyNumberFormat="1" applyFont="1" applyFill="1" applyAlignment="1" applyProtection="1">
      <alignment horizontal="center"/>
      <protection hidden="1"/>
    </xf>
    <xf numFmtId="164" fontId="27" fillId="10" borderId="0" xfId="3" applyNumberFormat="1" applyFont="1" applyFill="1" applyAlignment="1" applyProtection="1">
      <alignment horizontal="center"/>
      <protection hidden="1"/>
    </xf>
    <xf numFmtId="165" fontId="27" fillId="10" borderId="0" xfId="0" applyNumberFormat="1" applyFont="1" applyFill="1" applyAlignment="1" applyProtection="1">
      <alignment horizontal="center"/>
      <protection hidden="1"/>
    </xf>
    <xf numFmtId="2" fontId="27" fillId="10" borderId="0" xfId="0" applyNumberFormat="1" applyFont="1" applyFill="1" applyAlignment="1" applyProtection="1">
      <alignment horizontal="center" vertical="center"/>
      <protection hidden="1"/>
    </xf>
    <xf numFmtId="2" fontId="27" fillId="10" borderId="0" xfId="0" applyNumberFormat="1" applyFont="1" applyFill="1" applyAlignment="1" applyProtection="1">
      <alignment horizontal="center"/>
      <protection hidden="1"/>
    </xf>
    <xf numFmtId="3" fontId="85" fillId="10" borderId="0" xfId="0" applyNumberFormat="1" applyFont="1" applyFill="1" applyAlignment="1" applyProtection="1">
      <alignment horizontal="center"/>
      <protection hidden="1"/>
    </xf>
    <xf numFmtId="3" fontId="85" fillId="10" borderId="0" xfId="0" applyNumberFormat="1" applyFont="1" applyFill="1" applyAlignment="1" applyProtection="1">
      <alignment horizontal="left"/>
      <protection hidden="1"/>
    </xf>
    <xf numFmtId="164" fontId="27" fillId="10" borderId="0" xfId="0" applyNumberFormat="1" applyFont="1" applyFill="1" applyAlignment="1" applyProtection="1">
      <alignment horizontal="center" vertical="center"/>
      <protection hidden="1"/>
    </xf>
    <xf numFmtId="0" fontId="27" fillId="10" borderId="0" xfId="0" quotePrefix="1" applyFont="1" applyFill="1" applyAlignment="1" applyProtection="1">
      <alignment horizontal="left" vertical="center"/>
      <protection hidden="1"/>
    </xf>
    <xf numFmtId="3" fontId="27" fillId="10" borderId="0" xfId="1" applyNumberFormat="1" applyFont="1" applyFill="1" applyBorder="1" applyAlignment="1" applyProtection="1">
      <alignment horizontal="left"/>
      <protection hidden="1"/>
    </xf>
    <xf numFmtId="176" fontId="27" fillId="10" borderId="0" xfId="3" applyNumberFormat="1" applyFont="1" applyFill="1" applyAlignment="1" applyProtection="1">
      <alignment horizontal="left" vertical="center"/>
      <protection hidden="1"/>
    </xf>
    <xf numFmtId="9" fontId="27" fillId="10" borderId="0" xfId="1" applyFont="1" applyFill="1" applyAlignment="1" applyProtection="1">
      <alignment horizontal="center" vertical="center"/>
      <protection hidden="1"/>
    </xf>
    <xf numFmtId="164" fontId="27" fillId="10" borderId="0" xfId="3" applyNumberFormat="1" applyFont="1" applyFill="1" applyAlignment="1" applyProtection="1">
      <alignment horizontal="left"/>
      <protection hidden="1"/>
    </xf>
    <xf numFmtId="0" fontId="27" fillId="10" borderId="0" xfId="0" quotePrefix="1" applyFont="1" applyFill="1" applyAlignment="1" applyProtection="1">
      <alignment horizontal="left" vertical="top"/>
      <protection hidden="1"/>
    </xf>
    <xf numFmtId="0" fontId="27" fillId="10" borderId="0" xfId="0" quotePrefix="1" applyFont="1" applyFill="1" applyAlignment="1" applyProtection="1">
      <alignment horizontal="center" vertical="top"/>
      <protection hidden="1"/>
    </xf>
    <xf numFmtId="167" fontId="27" fillId="10" borderId="0" xfId="0" applyNumberFormat="1" applyFont="1" applyFill="1" applyAlignment="1" applyProtection="1">
      <alignment horizontal="left"/>
      <protection hidden="1"/>
    </xf>
    <xf numFmtId="1" fontId="27" fillId="10" borderId="0" xfId="0" applyNumberFormat="1" applyFont="1" applyFill="1" applyAlignment="1" applyProtection="1">
      <alignment horizontal="center"/>
      <protection hidden="1"/>
    </xf>
    <xf numFmtId="0" fontId="58" fillId="0" borderId="0" xfId="0" applyFont="1" applyAlignment="1" applyProtection="1">
      <alignment horizontal="left"/>
      <protection hidden="1"/>
    </xf>
    <xf numFmtId="0" fontId="87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164" fontId="4" fillId="9" borderId="45" xfId="3" applyNumberFormat="1" applyFont="1" applyFill="1" applyBorder="1" applyAlignment="1" applyProtection="1">
      <alignment horizontal="left" indent="5"/>
      <protection hidden="1"/>
    </xf>
    <xf numFmtId="164" fontId="4" fillId="9" borderId="0" xfId="0" applyNumberFormat="1" applyFont="1" applyFill="1" applyAlignment="1" applyProtection="1">
      <alignment vertical="center"/>
      <protection hidden="1"/>
    </xf>
    <xf numFmtId="164" fontId="2" fillId="0" borderId="0" xfId="0" applyNumberFormat="1" applyFont="1" applyAlignment="1" applyProtection="1">
      <alignment horizontal="right" vertical="center" indent="1"/>
      <protection hidden="1"/>
    </xf>
    <xf numFmtId="171" fontId="2" fillId="0" borderId="0" xfId="1" applyNumberFormat="1" applyFont="1" applyFill="1" applyBorder="1" applyAlignment="1" applyProtection="1">
      <alignment horizontal="right" vertical="center" indent="1"/>
      <protection hidden="1"/>
    </xf>
    <xf numFmtId="0" fontId="2" fillId="0" borderId="0" xfId="0" applyFont="1" applyAlignment="1" applyProtection="1">
      <alignment horizontal="right" indent="1"/>
      <protection hidden="1"/>
    </xf>
    <xf numFmtId="0" fontId="4" fillId="9" borderId="0" xfId="0" applyFont="1" applyFill="1" applyAlignment="1" applyProtection="1">
      <alignment horizontal="center" vertical="center"/>
      <protection hidden="1"/>
    </xf>
    <xf numFmtId="164" fontId="86" fillId="0" borderId="0" xfId="3" applyNumberFormat="1" applyFont="1" applyAlignment="1" applyProtection="1">
      <alignment horizontal="center"/>
      <protection hidden="1"/>
    </xf>
    <xf numFmtId="164" fontId="37" fillId="11" borderId="19" xfId="2" applyNumberFormat="1" applyFont="1" applyFill="1" applyBorder="1" applyAlignment="1" applyProtection="1">
      <alignment horizontal="center"/>
      <protection locked="0" hidden="1"/>
    </xf>
    <xf numFmtId="164" fontId="37" fillId="11" borderId="38" xfId="2" applyNumberFormat="1" applyFont="1" applyFill="1" applyBorder="1" applyAlignment="1" applyProtection="1">
      <alignment horizontal="center"/>
      <protection locked="0" hidden="1"/>
    </xf>
    <xf numFmtId="164" fontId="37" fillId="11" borderId="31" xfId="2" applyNumberFormat="1" applyFont="1" applyFill="1" applyBorder="1" applyAlignment="1" applyProtection="1">
      <alignment horizontal="center"/>
      <protection locked="0" hidden="1"/>
    </xf>
    <xf numFmtId="164" fontId="37" fillId="11" borderId="6" xfId="2" applyNumberFormat="1" applyFont="1" applyFill="1" applyBorder="1" applyAlignment="1" applyProtection="1">
      <alignment horizontal="center"/>
      <protection locked="0" hidden="1"/>
    </xf>
    <xf numFmtId="164" fontId="37" fillId="11" borderId="89" xfId="2" applyNumberFormat="1" applyFont="1" applyFill="1" applyBorder="1" applyAlignment="1" applyProtection="1">
      <alignment horizontal="center"/>
      <protection locked="0" hidden="1"/>
    </xf>
    <xf numFmtId="9" fontId="37" fillId="11" borderId="84" xfId="1" applyFont="1" applyFill="1" applyBorder="1" applyAlignment="1" applyProtection="1">
      <alignment horizontal="center"/>
      <protection locked="0" hidden="1"/>
    </xf>
    <xf numFmtId="164" fontId="35" fillId="11" borderId="6" xfId="2" applyNumberFormat="1" applyFont="1" applyFill="1" applyBorder="1" applyAlignment="1" applyProtection="1">
      <protection locked="0" hidden="1"/>
    </xf>
    <xf numFmtId="164" fontId="35" fillId="11" borderId="5" xfId="2" applyNumberFormat="1" applyFont="1" applyFill="1" applyBorder="1" applyAlignment="1" applyProtection="1">
      <alignment horizontal="left"/>
      <protection locked="0" hidden="1"/>
    </xf>
    <xf numFmtId="164" fontId="37" fillId="11" borderId="13" xfId="2" applyNumberFormat="1" applyFont="1" applyFill="1" applyBorder="1" applyAlignment="1" applyProtection="1">
      <alignment horizontal="center"/>
      <protection locked="0" hidden="1"/>
    </xf>
    <xf numFmtId="164" fontId="37" fillId="11" borderId="14" xfId="2" applyNumberFormat="1" applyFont="1" applyFill="1" applyBorder="1" applyAlignment="1" applyProtection="1">
      <alignment horizontal="center"/>
      <protection locked="0" hidden="1"/>
    </xf>
    <xf numFmtId="166" fontId="37" fillId="11" borderId="55" xfId="1" applyNumberFormat="1" applyFont="1" applyFill="1" applyBorder="1" applyAlignment="1" applyProtection="1">
      <alignment horizontal="center"/>
      <protection locked="0" hidden="1"/>
    </xf>
    <xf numFmtId="165" fontId="37" fillId="11" borderId="61" xfId="2" applyNumberFormat="1" applyFont="1" applyFill="1" applyBorder="1" applyAlignment="1" applyProtection="1">
      <alignment horizontal="center"/>
      <protection locked="0" hidden="1"/>
    </xf>
    <xf numFmtId="166" fontId="37" fillId="11" borderId="65" xfId="1" applyNumberFormat="1" applyFont="1" applyFill="1" applyBorder="1" applyAlignment="1" applyProtection="1">
      <alignment horizontal="center"/>
      <protection locked="0" hidden="1"/>
    </xf>
    <xf numFmtId="164" fontId="35" fillId="11" borderId="66" xfId="2" applyNumberFormat="1" applyFont="1" applyFill="1" applyBorder="1" applyAlignment="1" applyProtection="1">
      <protection locked="0" hidden="1"/>
    </xf>
    <xf numFmtId="164" fontId="37" fillId="11" borderId="61" xfId="2" applyNumberFormat="1" applyFont="1" applyFill="1" applyBorder="1" applyAlignment="1" applyProtection="1">
      <alignment horizontal="center"/>
      <protection locked="0" hidden="1"/>
    </xf>
    <xf numFmtId="164" fontId="35" fillId="11" borderId="53" xfId="2" applyNumberFormat="1" applyFont="1" applyFill="1" applyBorder="1" applyAlignment="1" applyProtection="1">
      <protection locked="0" hidden="1"/>
    </xf>
    <xf numFmtId="164" fontId="37" fillId="11" borderId="54" xfId="2" applyNumberFormat="1" applyFont="1" applyFill="1" applyBorder="1" applyAlignment="1" applyProtection="1">
      <alignment horizontal="center"/>
      <protection locked="0" hidden="1"/>
    </xf>
    <xf numFmtId="9" fontId="37" fillId="11" borderId="54" xfId="1" applyFont="1" applyFill="1" applyBorder="1" applyAlignment="1" applyProtection="1">
      <alignment horizontal="center"/>
      <protection locked="0" hidden="1"/>
    </xf>
    <xf numFmtId="166" fontId="37" fillId="11" borderId="80" xfId="1" applyNumberFormat="1" applyFont="1" applyFill="1" applyBorder="1" applyAlignment="1" applyProtection="1">
      <alignment horizontal="center"/>
      <protection locked="0" hidden="1"/>
    </xf>
    <xf numFmtId="168" fontId="37" fillId="11" borderId="80" xfId="2" applyNumberFormat="1" applyFont="1" applyFill="1" applyBorder="1" applyAlignment="1" applyProtection="1">
      <alignment horizontal="center"/>
      <protection locked="0" hidden="1"/>
    </xf>
    <xf numFmtId="164" fontId="37" fillId="11" borderId="80" xfId="2" applyNumberFormat="1" applyFont="1" applyFill="1" applyBorder="1" applyAlignment="1" applyProtection="1">
      <alignment horizontal="center"/>
      <protection locked="0" hidden="1"/>
    </xf>
    <xf numFmtId="168" fontId="105" fillId="3" borderId="81" xfId="1" applyNumberFormat="1" applyFont="1" applyFill="1" applyBorder="1" applyAlignment="1" applyProtection="1">
      <alignment horizontal="center"/>
      <protection hidden="1"/>
    </xf>
    <xf numFmtId="9" fontId="105" fillId="3" borderId="81" xfId="1" applyFont="1" applyFill="1" applyBorder="1" applyAlignment="1" applyProtection="1">
      <alignment horizontal="center"/>
      <protection hidden="1"/>
    </xf>
    <xf numFmtId="164" fontId="35" fillId="3" borderId="10" xfId="2" applyNumberFormat="1" applyFont="1" applyFill="1" applyBorder="1" applyAlignment="1" applyProtection="1">
      <protection hidden="1"/>
    </xf>
    <xf numFmtId="164" fontId="35" fillId="3" borderId="7" xfId="2" applyNumberFormat="1" applyFont="1" applyFill="1" applyBorder="1" applyAlignment="1" applyProtection="1">
      <alignment horizontal="left"/>
      <protection hidden="1"/>
    </xf>
    <xf numFmtId="164" fontId="37" fillId="3" borderId="12" xfId="2" applyNumberFormat="1" applyFont="1" applyFill="1" applyBorder="1" applyAlignment="1" applyProtection="1">
      <alignment horizontal="center"/>
      <protection hidden="1"/>
    </xf>
    <xf numFmtId="164" fontId="37" fillId="3" borderId="10" xfId="2" applyNumberFormat="1" applyFont="1" applyFill="1" applyBorder="1" applyAlignment="1" applyProtection="1">
      <alignment horizontal="center"/>
      <protection hidden="1"/>
    </xf>
    <xf numFmtId="164" fontId="37" fillId="3" borderId="13" xfId="2" applyNumberFormat="1" applyFont="1" applyFill="1" applyBorder="1" applyAlignment="1" applyProtection="1">
      <alignment horizontal="center"/>
      <protection hidden="1"/>
    </xf>
    <xf numFmtId="164" fontId="37" fillId="3" borderId="15" xfId="2" applyNumberFormat="1" applyFont="1" applyFill="1" applyBorder="1" applyAlignment="1" applyProtection="1">
      <alignment horizontal="center"/>
      <protection hidden="1"/>
    </xf>
    <xf numFmtId="164" fontId="35" fillId="3" borderId="67" xfId="2" applyNumberFormat="1" applyFont="1" applyFill="1" applyBorder="1" applyAlignment="1" applyProtection="1">
      <protection hidden="1"/>
    </xf>
    <xf numFmtId="164" fontId="37" fillId="3" borderId="62" xfId="2" applyNumberFormat="1" applyFont="1" applyFill="1" applyBorder="1" applyAlignment="1" applyProtection="1">
      <alignment horizontal="center"/>
      <protection hidden="1"/>
    </xf>
    <xf numFmtId="166" fontId="37" fillId="3" borderId="64" xfId="1" applyNumberFormat="1" applyFont="1" applyFill="1" applyBorder="1" applyAlignment="1" applyProtection="1">
      <alignment horizontal="center"/>
      <protection hidden="1"/>
    </xf>
    <xf numFmtId="165" fontId="37" fillId="3" borderId="62" xfId="2" applyNumberFormat="1" applyFont="1" applyFill="1" applyBorder="1" applyAlignment="1" applyProtection="1">
      <alignment horizontal="center"/>
      <protection hidden="1"/>
    </xf>
    <xf numFmtId="166" fontId="37" fillId="3" borderId="57" xfId="1" applyNumberFormat="1" applyFont="1" applyFill="1" applyBorder="1" applyAlignment="1" applyProtection="1">
      <alignment horizontal="center"/>
      <protection hidden="1"/>
    </xf>
    <xf numFmtId="164" fontId="35" fillId="3" borderId="56" xfId="2" applyNumberFormat="1" applyFont="1" applyFill="1" applyBorder="1" applyAlignment="1" applyProtection="1">
      <protection hidden="1"/>
    </xf>
    <xf numFmtId="164" fontId="37" fillId="3" borderId="51" xfId="2" applyNumberFormat="1" applyFont="1" applyFill="1" applyBorder="1" applyAlignment="1" applyProtection="1">
      <alignment horizontal="center"/>
      <protection hidden="1"/>
    </xf>
    <xf numFmtId="164" fontId="35" fillId="3" borderId="70" xfId="2" applyNumberFormat="1" applyFont="1" applyFill="1" applyBorder="1" applyAlignment="1" applyProtection="1">
      <protection hidden="1"/>
    </xf>
    <xf numFmtId="164" fontId="37" fillId="3" borderId="71" xfId="2" applyNumberFormat="1" applyFont="1" applyFill="1" applyBorder="1" applyAlignment="1" applyProtection="1">
      <alignment horizontal="center"/>
      <protection hidden="1"/>
    </xf>
    <xf numFmtId="9" fontId="37" fillId="3" borderId="71" xfId="1" applyFont="1" applyFill="1" applyBorder="1" applyAlignment="1" applyProtection="1">
      <alignment horizontal="center"/>
      <protection hidden="1"/>
    </xf>
    <xf numFmtId="166" fontId="37" fillId="3" borderId="72" xfId="1" applyNumberFormat="1" applyFont="1" applyFill="1" applyBorder="1" applyAlignment="1" applyProtection="1">
      <alignment horizontal="center"/>
      <protection hidden="1"/>
    </xf>
    <xf numFmtId="166" fontId="105" fillId="3" borderId="82" xfId="1" applyNumberFormat="1" applyFont="1" applyFill="1" applyBorder="1" applyAlignment="1" applyProtection="1">
      <alignment horizontal="center"/>
      <protection hidden="1"/>
    </xf>
    <xf numFmtId="9" fontId="105" fillId="3" borderId="82" xfId="1" applyFont="1" applyFill="1" applyBorder="1" applyAlignment="1" applyProtection="1">
      <alignment horizontal="center"/>
      <protection hidden="1"/>
    </xf>
    <xf numFmtId="164" fontId="35" fillId="3" borderId="25" xfId="2" applyNumberFormat="1" applyFont="1" applyFill="1" applyBorder="1" applyAlignment="1" applyProtection="1">
      <protection hidden="1"/>
    </xf>
    <xf numFmtId="164" fontId="35" fillId="3" borderId="17" xfId="2" applyNumberFormat="1" applyFont="1" applyFill="1" applyBorder="1" applyAlignment="1" applyProtection="1">
      <alignment horizontal="left"/>
      <protection hidden="1"/>
    </xf>
    <xf numFmtId="164" fontId="37" fillId="3" borderId="24" xfId="2" applyNumberFormat="1" applyFont="1" applyFill="1" applyBorder="1" applyAlignment="1" applyProtection="1">
      <alignment horizontal="center"/>
      <protection hidden="1"/>
    </xf>
    <xf numFmtId="164" fontId="37" fillId="3" borderId="25" xfId="2" applyNumberFormat="1" applyFont="1" applyFill="1" applyBorder="1" applyAlignment="1" applyProtection="1">
      <alignment horizontal="center"/>
      <protection hidden="1"/>
    </xf>
    <xf numFmtId="164" fontId="37" fillId="3" borderId="35" xfId="2" applyNumberFormat="1" applyFont="1" applyFill="1" applyBorder="1" applyAlignment="1" applyProtection="1">
      <alignment horizontal="center"/>
      <protection hidden="1"/>
    </xf>
    <xf numFmtId="164" fontId="37" fillId="3" borderId="18" xfId="2" applyNumberFormat="1" applyFont="1" applyFill="1" applyBorder="1" applyAlignment="1" applyProtection="1">
      <alignment horizontal="center"/>
      <protection hidden="1"/>
    </xf>
    <xf numFmtId="164" fontId="35" fillId="3" borderId="68" xfId="2" applyNumberFormat="1" applyFont="1" applyFill="1" applyBorder="1" applyAlignment="1" applyProtection="1">
      <protection hidden="1"/>
    </xf>
    <xf numFmtId="164" fontId="37" fillId="3" borderId="63" xfId="2" applyNumberFormat="1" applyFont="1" applyFill="1" applyBorder="1" applyAlignment="1" applyProtection="1">
      <alignment horizontal="center"/>
      <protection hidden="1"/>
    </xf>
    <xf numFmtId="166" fontId="37" fillId="3" borderId="69" xfId="1" applyNumberFormat="1" applyFont="1" applyFill="1" applyBorder="1" applyAlignment="1" applyProtection="1">
      <alignment horizontal="center"/>
      <protection hidden="1"/>
    </xf>
    <xf numFmtId="165" fontId="37" fillId="3" borderId="63" xfId="2" applyNumberFormat="1" applyFont="1" applyFill="1" applyBorder="1" applyAlignment="1" applyProtection="1">
      <alignment horizontal="center"/>
      <protection hidden="1"/>
    </xf>
    <xf numFmtId="166" fontId="37" fillId="3" borderId="60" xfId="1" applyNumberFormat="1" applyFont="1" applyFill="1" applyBorder="1" applyAlignment="1" applyProtection="1">
      <alignment horizontal="center"/>
      <protection hidden="1"/>
    </xf>
    <xf numFmtId="164" fontId="35" fillId="3" borderId="58" xfId="2" applyNumberFormat="1" applyFont="1" applyFill="1" applyBorder="1" applyAlignment="1" applyProtection="1">
      <protection hidden="1"/>
    </xf>
    <xf numFmtId="164" fontId="37" fillId="3" borderId="59" xfId="2" applyNumberFormat="1" applyFont="1" applyFill="1" applyBorder="1" applyAlignment="1" applyProtection="1">
      <alignment horizontal="center"/>
      <protection hidden="1"/>
    </xf>
    <xf numFmtId="166" fontId="105" fillId="3" borderId="73" xfId="1" applyNumberFormat="1" applyFont="1" applyFill="1" applyBorder="1" applyAlignment="1" applyProtection="1">
      <alignment horizontal="center"/>
      <protection hidden="1"/>
    </xf>
    <xf numFmtId="9" fontId="105" fillId="3" borderId="74" xfId="1" applyFont="1" applyFill="1" applyBorder="1" applyAlignment="1" applyProtection="1">
      <alignment horizontal="center"/>
      <protection hidden="1"/>
    </xf>
    <xf numFmtId="9" fontId="37" fillId="3" borderId="51" xfId="1" applyFont="1" applyFill="1" applyBorder="1" applyAlignment="1" applyProtection="1">
      <alignment horizontal="center"/>
      <protection hidden="1"/>
    </xf>
    <xf numFmtId="166" fontId="105" fillId="3" borderId="81" xfId="1" applyNumberFormat="1" applyFont="1" applyFill="1" applyBorder="1" applyAlignment="1" applyProtection="1">
      <alignment horizontal="center"/>
      <protection hidden="1"/>
    </xf>
    <xf numFmtId="9" fontId="105" fillId="3" borderId="75" xfId="1" applyFont="1" applyFill="1" applyBorder="1" applyAlignment="1" applyProtection="1">
      <alignment horizontal="center"/>
      <protection hidden="1"/>
    </xf>
    <xf numFmtId="9" fontId="105" fillId="3" borderId="52" xfId="1" applyFont="1" applyFill="1" applyBorder="1" applyAlignment="1" applyProtection="1">
      <alignment horizontal="center"/>
      <protection hidden="1"/>
    </xf>
    <xf numFmtId="166" fontId="105" fillId="3" borderId="83" xfId="1" applyNumberFormat="1" applyFont="1" applyFill="1" applyBorder="1" applyAlignment="1" applyProtection="1">
      <alignment horizontal="center"/>
      <protection hidden="1"/>
    </xf>
    <xf numFmtId="9" fontId="105" fillId="3" borderId="76" xfId="1" applyFont="1" applyFill="1" applyBorder="1" applyAlignment="1" applyProtection="1">
      <alignment horizontal="center"/>
      <protection hidden="1"/>
    </xf>
    <xf numFmtId="9" fontId="105" fillId="3" borderId="79" xfId="1" applyFont="1" applyFill="1" applyBorder="1" applyAlignment="1" applyProtection="1">
      <alignment horizontal="center"/>
      <protection hidden="1"/>
    </xf>
    <xf numFmtId="9" fontId="105" fillId="3" borderId="77" xfId="1" applyFont="1" applyFill="1" applyBorder="1" applyAlignment="1" applyProtection="1">
      <alignment horizontal="center"/>
      <protection hidden="1"/>
    </xf>
    <xf numFmtId="9" fontId="105" fillId="3" borderId="78" xfId="1" applyFont="1" applyFill="1" applyBorder="1" applyAlignment="1" applyProtection="1">
      <alignment horizontal="center"/>
      <protection hidden="1"/>
    </xf>
    <xf numFmtId="164" fontId="37" fillId="3" borderId="20" xfId="2" applyNumberFormat="1" applyFont="1" applyFill="1" applyBorder="1" applyAlignment="1" applyProtection="1">
      <alignment horizontal="center"/>
      <protection hidden="1"/>
    </xf>
    <xf numFmtId="164" fontId="37" fillId="3" borderId="8" xfId="2" applyNumberFormat="1" applyFont="1" applyFill="1" applyBorder="1" applyAlignment="1" applyProtection="1">
      <alignment horizontal="center"/>
      <protection hidden="1"/>
    </xf>
    <xf numFmtId="164" fontId="37" fillId="3" borderId="9" xfId="2" applyNumberFormat="1" applyFont="1" applyFill="1" applyBorder="1" applyAlignment="1" applyProtection="1">
      <alignment horizontal="center"/>
      <protection hidden="1"/>
    </xf>
    <xf numFmtId="164" fontId="37" fillId="3" borderId="38" xfId="2" applyNumberFormat="1" applyFont="1" applyFill="1" applyBorder="1" applyAlignment="1" applyProtection="1">
      <alignment horizontal="center"/>
      <protection hidden="1"/>
    </xf>
    <xf numFmtId="164" fontId="37" fillId="3" borderId="31" xfId="2" applyNumberFormat="1" applyFont="1" applyFill="1" applyBorder="1" applyAlignment="1" applyProtection="1">
      <alignment horizontal="center"/>
      <protection hidden="1"/>
    </xf>
    <xf numFmtId="9" fontId="37" fillId="3" borderId="37" xfId="1" applyFont="1" applyFill="1" applyBorder="1" applyAlignment="1" applyProtection="1">
      <alignment horizontal="center"/>
      <protection hidden="1"/>
    </xf>
    <xf numFmtId="164" fontId="37" fillId="3" borderId="32" xfId="2" applyNumberFormat="1" applyFont="1" applyFill="1" applyBorder="1" applyAlignment="1" applyProtection="1">
      <alignment horizontal="center"/>
      <protection hidden="1"/>
    </xf>
    <xf numFmtId="164" fontId="37" fillId="3" borderId="50" xfId="2" applyNumberFormat="1" applyFont="1" applyFill="1" applyBorder="1" applyAlignment="1" applyProtection="1">
      <alignment horizontal="center"/>
      <protection hidden="1"/>
    </xf>
    <xf numFmtId="164" fontId="37" fillId="3" borderId="33" xfId="2" applyNumberFormat="1" applyFont="1" applyFill="1" applyBorder="1" applyAlignment="1" applyProtection="1">
      <alignment horizontal="center"/>
      <protection hidden="1"/>
    </xf>
    <xf numFmtId="164" fontId="37" fillId="3" borderId="48" xfId="2" applyNumberFormat="1" applyFont="1" applyFill="1" applyBorder="1" applyAlignment="1" applyProtection="1">
      <alignment horizontal="center"/>
      <protection hidden="1"/>
    </xf>
    <xf numFmtId="164" fontId="37" fillId="3" borderId="47" xfId="2" applyNumberFormat="1" applyFont="1" applyFill="1" applyBorder="1" applyAlignment="1" applyProtection="1">
      <alignment horizontal="center"/>
      <protection hidden="1"/>
    </xf>
    <xf numFmtId="164" fontId="37" fillId="3" borderId="49" xfId="2" applyNumberFormat="1" applyFont="1" applyFill="1" applyBorder="1" applyAlignment="1" applyProtection="1">
      <alignment horizontal="center"/>
      <protection hidden="1"/>
    </xf>
    <xf numFmtId="164" fontId="37" fillId="3" borderId="6" xfId="2" applyNumberFormat="1" applyFont="1" applyFill="1" applyBorder="1" applyAlignment="1" applyProtection="1">
      <alignment horizontal="center"/>
      <protection hidden="1"/>
    </xf>
    <xf numFmtId="164" fontId="37" fillId="3" borderId="21" xfId="2" applyNumberFormat="1" applyFont="1" applyFill="1" applyBorder="1" applyAlignment="1" applyProtection="1">
      <alignment horizontal="center"/>
      <protection hidden="1"/>
    </xf>
    <xf numFmtId="164" fontId="37" fillId="3" borderId="22" xfId="2" applyNumberFormat="1" applyFont="1" applyFill="1" applyBorder="1" applyAlignment="1" applyProtection="1">
      <alignment horizontal="center"/>
      <protection hidden="1"/>
    </xf>
    <xf numFmtId="164" fontId="37" fillId="3" borderId="23" xfId="2" applyNumberFormat="1" applyFont="1" applyFill="1" applyBorder="1" applyAlignment="1" applyProtection="1">
      <alignment horizontal="center"/>
      <protection hidden="1"/>
    </xf>
    <xf numFmtId="164" fontId="37" fillId="3" borderId="85" xfId="2" applyNumberFormat="1" applyFont="1" applyFill="1" applyBorder="1" applyAlignment="1" applyProtection="1">
      <alignment horizontal="center"/>
      <protection hidden="1"/>
    </xf>
    <xf numFmtId="164" fontId="37" fillId="3" borderId="34" xfId="2" applyNumberFormat="1" applyFont="1" applyFill="1" applyBorder="1" applyAlignment="1" applyProtection="1">
      <alignment horizontal="center"/>
      <protection hidden="1"/>
    </xf>
    <xf numFmtId="9" fontId="37" fillId="3" borderId="36" xfId="1" applyFont="1" applyFill="1" applyBorder="1" applyAlignment="1" applyProtection="1">
      <alignment horizontal="center"/>
      <protection hidden="1"/>
    </xf>
    <xf numFmtId="164" fontId="106" fillId="3" borderId="10" xfId="2" applyNumberFormat="1" applyFont="1" applyFill="1" applyBorder="1" applyAlignment="1" applyProtection="1">
      <protection hidden="1"/>
    </xf>
    <xf numFmtId="164" fontId="106" fillId="3" borderId="7" xfId="2" applyNumberFormat="1" applyFont="1" applyFill="1" applyBorder="1" applyAlignment="1" applyProtection="1">
      <alignment horizontal="left"/>
      <protection hidden="1"/>
    </xf>
    <xf numFmtId="164" fontId="105" fillId="3" borderId="12" xfId="2" applyNumberFormat="1" applyFont="1" applyFill="1" applyBorder="1" applyAlignment="1" applyProtection="1">
      <alignment horizontal="center"/>
      <protection hidden="1"/>
    </xf>
    <xf numFmtId="164" fontId="105" fillId="3" borderId="10" xfId="2" applyNumberFormat="1" applyFont="1" applyFill="1" applyBorder="1" applyAlignment="1" applyProtection="1">
      <alignment horizontal="center"/>
      <protection hidden="1"/>
    </xf>
    <xf numFmtId="164" fontId="105" fillId="3" borderId="13" xfId="2" applyNumberFormat="1" applyFont="1" applyFill="1" applyBorder="1" applyAlignment="1" applyProtection="1">
      <alignment horizontal="center"/>
      <protection hidden="1"/>
    </xf>
    <xf numFmtId="164" fontId="105" fillId="3" borderId="15" xfId="2" applyNumberFormat="1" applyFont="1" applyFill="1" applyBorder="1" applyAlignment="1" applyProtection="1">
      <alignment horizontal="center"/>
      <protection hidden="1"/>
    </xf>
    <xf numFmtId="164" fontId="106" fillId="3" borderId="67" xfId="2" applyNumberFormat="1" applyFont="1" applyFill="1" applyBorder="1" applyAlignment="1" applyProtection="1">
      <protection hidden="1"/>
    </xf>
    <xf numFmtId="164" fontId="105" fillId="3" borderId="62" xfId="2" applyNumberFormat="1" applyFont="1" applyFill="1" applyBorder="1" applyAlignment="1" applyProtection="1">
      <alignment horizontal="center"/>
      <protection hidden="1"/>
    </xf>
    <xf numFmtId="166" fontId="105" fillId="3" borderId="64" xfId="1" applyNumberFormat="1" applyFont="1" applyFill="1" applyBorder="1" applyAlignment="1" applyProtection="1">
      <alignment horizontal="center"/>
      <protection hidden="1"/>
    </xf>
    <xf numFmtId="165" fontId="105" fillId="3" borderId="62" xfId="2" applyNumberFormat="1" applyFont="1" applyFill="1" applyBorder="1" applyAlignment="1" applyProtection="1">
      <alignment horizontal="center"/>
      <protection hidden="1"/>
    </xf>
    <xf numFmtId="166" fontId="105" fillId="3" borderId="57" xfId="1" applyNumberFormat="1" applyFont="1" applyFill="1" applyBorder="1" applyAlignment="1" applyProtection="1">
      <alignment horizontal="center"/>
      <protection hidden="1"/>
    </xf>
    <xf numFmtId="164" fontId="106" fillId="3" borderId="56" xfId="2" applyNumberFormat="1" applyFont="1" applyFill="1" applyBorder="1" applyAlignment="1" applyProtection="1">
      <protection hidden="1"/>
    </xf>
    <xf numFmtId="164" fontId="105" fillId="3" borderId="51" xfId="2" applyNumberFormat="1" applyFont="1" applyFill="1" applyBorder="1" applyAlignment="1" applyProtection="1">
      <alignment horizontal="center"/>
      <protection hidden="1"/>
    </xf>
    <xf numFmtId="9" fontId="105" fillId="3" borderId="51" xfId="1" applyFont="1" applyFill="1" applyBorder="1" applyAlignment="1" applyProtection="1">
      <alignment horizontal="center"/>
      <protection hidden="1"/>
    </xf>
    <xf numFmtId="164" fontId="105" fillId="3" borderId="8" xfId="2" applyNumberFormat="1" applyFont="1" applyFill="1" applyBorder="1" applyAlignment="1" applyProtection="1">
      <alignment horizontal="center"/>
      <protection hidden="1"/>
    </xf>
    <xf numFmtId="164" fontId="105" fillId="3" borderId="9" xfId="2" applyNumberFormat="1" applyFont="1" applyFill="1" applyBorder="1" applyAlignment="1" applyProtection="1">
      <alignment horizontal="center"/>
      <protection hidden="1"/>
    </xf>
    <xf numFmtId="164" fontId="37" fillId="3" borderId="28" xfId="2" applyNumberFormat="1" applyFont="1" applyFill="1" applyBorder="1" applyAlignment="1" applyProtection="1">
      <alignment horizontal="center"/>
      <protection hidden="1"/>
    </xf>
    <xf numFmtId="164" fontId="105" fillId="3" borderId="90" xfId="2" applyNumberFormat="1" applyFont="1" applyFill="1" applyBorder="1" applyAlignment="1" applyProtection="1">
      <alignment horizontal="center"/>
      <protection hidden="1"/>
    </xf>
    <xf numFmtId="164" fontId="105" fillId="3" borderId="91" xfId="2" applyNumberFormat="1" applyFont="1" applyFill="1" applyBorder="1" applyAlignment="1" applyProtection="1">
      <alignment horizontal="center"/>
      <protection hidden="1"/>
    </xf>
    <xf numFmtId="9" fontId="37" fillId="5" borderId="93" xfId="2" applyNumberFormat="1" applyFont="1" applyFill="1" applyBorder="1" applyAlignment="1" applyProtection="1">
      <alignment horizontal="center"/>
      <protection hidden="1"/>
    </xf>
    <xf numFmtId="1" fontId="105" fillId="5" borderId="92" xfId="2" applyNumberFormat="1" applyFont="1" applyFill="1" applyBorder="1" applyAlignment="1" applyProtection="1">
      <alignment horizontal="center"/>
      <protection hidden="1"/>
    </xf>
    <xf numFmtId="166" fontId="105" fillId="3" borderId="55" xfId="1" applyNumberFormat="1" applyFont="1" applyFill="1" applyBorder="1" applyAlignment="1" applyProtection="1">
      <alignment horizontal="center"/>
      <protection hidden="1"/>
    </xf>
    <xf numFmtId="164" fontId="105" fillId="3" borderId="54" xfId="2" applyNumberFormat="1" applyFont="1" applyFill="1" applyBorder="1" applyAlignment="1" applyProtection="1">
      <alignment horizontal="center"/>
      <protection hidden="1"/>
    </xf>
    <xf numFmtId="165" fontId="105" fillId="3" borderId="61" xfId="2" applyNumberFormat="1" applyFont="1" applyFill="1" applyBorder="1" applyAlignment="1" applyProtection="1">
      <alignment horizontal="center"/>
      <protection hidden="1"/>
    </xf>
    <xf numFmtId="166" fontId="105" fillId="3" borderId="65" xfId="1" applyNumberFormat="1" applyFont="1" applyFill="1" applyBorder="1" applyAlignment="1" applyProtection="1">
      <alignment horizontal="center"/>
      <protection hidden="1"/>
    </xf>
    <xf numFmtId="164" fontId="70" fillId="0" borderId="0" xfId="3" applyNumberFormat="1" applyFont="1" applyProtection="1">
      <protection hidden="1"/>
    </xf>
    <xf numFmtId="164" fontId="20" fillId="0" borderId="29" xfId="3" applyNumberFormat="1" applyFont="1" applyBorder="1" applyAlignment="1" applyProtection="1">
      <alignment horizontal="center" vertical="top"/>
      <protection hidden="1"/>
    </xf>
    <xf numFmtId="164" fontId="20" fillId="0" borderId="4" xfId="3" applyNumberFormat="1" applyFont="1" applyBorder="1" applyAlignment="1" applyProtection="1">
      <alignment horizontal="center" vertical="top"/>
      <protection hidden="1"/>
    </xf>
    <xf numFmtId="164" fontId="20" fillId="0" borderId="30" xfId="3" applyNumberFormat="1" applyFont="1" applyBorder="1" applyAlignment="1" applyProtection="1">
      <alignment horizontal="center" vertical="top"/>
      <protection hidden="1"/>
    </xf>
    <xf numFmtId="164" fontId="18" fillId="0" borderId="0" xfId="3" applyNumberFormat="1" applyFont="1" applyAlignment="1" applyProtection="1">
      <alignment horizontal="left"/>
      <protection hidden="1"/>
    </xf>
    <xf numFmtId="0" fontId="35" fillId="0" borderId="16" xfId="0" applyFont="1" applyBorder="1" applyAlignment="1" applyProtection="1">
      <alignment horizontal="center"/>
      <protection hidden="1"/>
    </xf>
    <xf numFmtId="0" fontId="35" fillId="0" borderId="2" xfId="0" applyFont="1" applyBorder="1" applyAlignment="1" applyProtection="1">
      <alignment horizontal="center"/>
      <protection hidden="1"/>
    </xf>
    <xf numFmtId="0" fontId="35" fillId="0" borderId="27" xfId="0" applyFont="1" applyBorder="1" applyAlignment="1" applyProtection="1">
      <alignment horizontal="center"/>
      <protection hidden="1"/>
    </xf>
    <xf numFmtId="164" fontId="35" fillId="0" borderId="3" xfId="2" applyNumberFormat="1" applyFont="1" applyFill="1" applyBorder="1" applyAlignment="1" applyProtection="1">
      <protection hidden="1"/>
    </xf>
    <xf numFmtId="164" fontId="35" fillId="0" borderId="0" xfId="2" applyNumberFormat="1" applyFont="1" applyFill="1" applyBorder="1" applyAlignment="1" applyProtection="1">
      <protection hidden="1"/>
    </xf>
    <xf numFmtId="164" fontId="32" fillId="0" borderId="29" xfId="3" applyNumberFormat="1" applyFont="1" applyBorder="1" applyAlignment="1" applyProtection="1">
      <alignment horizontal="center" vertical="top"/>
      <protection hidden="1"/>
    </xf>
    <xf numFmtId="164" fontId="32" fillId="0" borderId="4" xfId="3" applyNumberFormat="1" applyFont="1" applyBorder="1" applyAlignment="1" applyProtection="1">
      <alignment horizontal="center" vertical="top"/>
      <protection hidden="1"/>
    </xf>
    <xf numFmtId="164" fontId="32" fillId="0" borderId="30" xfId="3" applyNumberFormat="1" applyFont="1" applyBorder="1" applyAlignment="1" applyProtection="1">
      <alignment horizontal="center" vertical="top"/>
      <protection hidden="1"/>
    </xf>
    <xf numFmtId="164" fontId="32" fillId="0" borderId="29" xfId="3" applyNumberFormat="1" applyFont="1" applyBorder="1" applyAlignment="1" applyProtection="1">
      <alignment horizontal="center" vertical="center"/>
      <protection hidden="1"/>
    </xf>
    <xf numFmtId="164" fontId="32" fillId="0" borderId="4" xfId="3" applyNumberFormat="1" applyFont="1" applyBorder="1" applyAlignment="1" applyProtection="1">
      <alignment horizontal="center" vertical="center"/>
      <protection hidden="1"/>
    </xf>
    <xf numFmtId="164" fontId="32" fillId="0" borderId="30" xfId="3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164" fontId="32" fillId="0" borderId="11" xfId="3" applyNumberFormat="1" applyFont="1" applyBorder="1" applyAlignment="1" applyProtection="1">
      <alignment horizontal="center" vertical="top"/>
      <protection hidden="1"/>
    </xf>
    <xf numFmtId="164" fontId="36" fillId="0" borderId="0" xfId="3" applyNumberFormat="1" applyFont="1" applyAlignment="1" applyProtection="1">
      <alignment horizontal="center"/>
      <protection hidden="1"/>
    </xf>
    <xf numFmtId="164" fontId="36" fillId="0" borderId="26" xfId="3" applyNumberFormat="1" applyFont="1" applyBorder="1" applyAlignment="1" applyProtection="1">
      <alignment horizontal="center"/>
      <protection hidden="1"/>
    </xf>
    <xf numFmtId="164" fontId="32" fillId="0" borderId="11" xfId="3" applyNumberFormat="1" applyFont="1" applyBorder="1" applyAlignment="1" applyProtection="1">
      <alignment horizontal="center" vertical="center"/>
      <protection hidden="1"/>
    </xf>
    <xf numFmtId="0" fontId="35" fillId="0" borderId="2" xfId="0" applyFont="1" applyBorder="1" applyAlignment="1" applyProtection="1">
      <alignment horizontal="left" indent="1"/>
      <protection hidden="1"/>
    </xf>
    <xf numFmtId="164" fontId="35" fillId="0" borderId="16" xfId="2" applyNumberFormat="1" applyFont="1" applyFill="1" applyBorder="1" applyAlignment="1" applyProtection="1">
      <protection hidden="1"/>
    </xf>
    <xf numFmtId="164" fontId="35" fillId="0" borderId="2" xfId="2" applyNumberFormat="1" applyFont="1" applyFill="1" applyBorder="1" applyAlignment="1" applyProtection="1">
      <protection hidden="1"/>
    </xf>
    <xf numFmtId="0" fontId="34" fillId="0" borderId="16" xfId="0" applyFont="1" applyBorder="1" applyProtection="1">
      <protection hidden="1"/>
    </xf>
    <xf numFmtId="0" fontId="34" fillId="0" borderId="2" xfId="0" applyFont="1" applyBorder="1" applyProtection="1">
      <protection hidden="1"/>
    </xf>
    <xf numFmtId="164" fontId="34" fillId="0" borderId="3" xfId="2" applyNumberFormat="1" applyFont="1" applyFill="1" applyBorder="1" applyAlignment="1" applyProtection="1">
      <protection hidden="1"/>
    </xf>
    <xf numFmtId="164" fontId="34" fillId="0" borderId="0" xfId="2" applyNumberFormat="1" applyFont="1" applyFill="1" applyBorder="1" applyAlignment="1" applyProtection="1">
      <protection hidden="1"/>
    </xf>
    <xf numFmtId="164" fontId="34" fillId="0" borderId="3" xfId="0" applyNumberFormat="1" applyFont="1" applyBorder="1" applyProtection="1">
      <protection hidden="1"/>
    </xf>
    <xf numFmtId="164" fontId="34" fillId="0" borderId="0" xfId="0" applyNumberFormat="1" applyFont="1" applyProtection="1">
      <protection hidden="1"/>
    </xf>
    <xf numFmtId="164" fontId="103" fillId="0" borderId="2" xfId="3" applyNumberFormat="1" applyFont="1" applyBorder="1" applyAlignment="1" applyProtection="1">
      <alignment horizontal="center" vertical="center"/>
      <protection hidden="1"/>
    </xf>
    <xf numFmtId="164" fontId="82" fillId="0" borderId="0" xfId="4" applyNumberFormat="1" applyFont="1" applyAlignment="1" applyProtection="1">
      <alignment horizontal="center" vertical="center"/>
      <protection hidden="1"/>
    </xf>
    <xf numFmtId="168" fontId="79" fillId="10" borderId="29" xfId="4" applyNumberFormat="1" applyFont="1" applyFill="1" applyBorder="1" applyAlignment="1" applyProtection="1">
      <alignment horizontal="left" indent="1"/>
      <protection hidden="1"/>
    </xf>
    <xf numFmtId="168" fontId="79" fillId="10" borderId="4" xfId="4" applyNumberFormat="1" applyFont="1" applyFill="1" applyBorder="1" applyAlignment="1" applyProtection="1">
      <alignment horizontal="left" indent="1"/>
      <protection hidden="1"/>
    </xf>
    <xf numFmtId="164" fontId="79" fillId="10" borderId="97" xfId="4" quotePrefix="1" applyNumberFormat="1" applyFont="1" applyFill="1" applyBorder="1" applyAlignment="1" applyProtection="1">
      <alignment horizontal="center"/>
      <protection hidden="1"/>
    </xf>
    <xf numFmtId="164" fontId="79" fillId="10" borderId="3" xfId="4" applyNumberFormat="1" applyFont="1" applyFill="1" applyBorder="1" applyAlignment="1" applyProtection="1">
      <alignment horizontal="left" vertical="center" indent="1"/>
      <protection hidden="1"/>
    </xf>
    <xf numFmtId="164" fontId="79" fillId="10" borderId="0" xfId="4" applyNumberFormat="1" applyFont="1" applyFill="1" applyAlignment="1" applyProtection="1">
      <alignment horizontal="left" vertical="center"/>
      <protection hidden="1"/>
    </xf>
    <xf numFmtId="164" fontId="79" fillId="10" borderId="26" xfId="4" applyNumberFormat="1" applyFont="1" applyFill="1" applyBorder="1" applyAlignment="1" applyProtection="1">
      <alignment horizontal="left" vertical="center"/>
      <protection hidden="1"/>
    </xf>
    <xf numFmtId="168" fontId="79" fillId="6" borderId="96" xfId="4" applyNumberFormat="1" applyFont="1" applyFill="1" applyBorder="1" applyAlignment="1" applyProtection="1">
      <alignment horizontal="center" vertical="center"/>
      <protection hidden="1"/>
    </xf>
    <xf numFmtId="164" fontId="79" fillId="10" borderId="0" xfId="4" applyNumberFormat="1" applyFont="1" applyFill="1" applyAlignment="1" applyProtection="1">
      <alignment horizontal="left" vertical="center" indent="1"/>
      <protection hidden="1"/>
    </xf>
    <xf numFmtId="172" fontId="79" fillId="10" borderId="26" xfId="1" applyNumberFormat="1" applyFont="1" applyFill="1" applyBorder="1" applyAlignment="1" applyProtection="1">
      <alignment horizontal="center" vertical="center"/>
      <protection hidden="1"/>
    </xf>
    <xf numFmtId="164" fontId="4" fillId="0" borderId="0" xfId="4" applyNumberFormat="1" applyFont="1" applyAlignment="1" applyProtection="1">
      <alignment horizontal="center"/>
      <protection hidden="1"/>
    </xf>
    <xf numFmtId="164" fontId="79" fillId="6" borderId="29" xfId="4" applyNumberFormat="1" applyFont="1" applyFill="1" applyBorder="1" applyAlignment="1" applyProtection="1">
      <alignment horizontal="center" vertical="center"/>
      <protection hidden="1"/>
    </xf>
    <xf numFmtId="164" fontId="79" fillId="6" borderId="30" xfId="4" applyNumberFormat="1" applyFont="1" applyFill="1" applyBorder="1" applyAlignment="1" applyProtection="1">
      <alignment horizontal="center" vertical="center"/>
      <protection hidden="1"/>
    </xf>
    <xf numFmtId="164" fontId="79" fillId="6" borderId="16" xfId="4" applyNumberFormat="1" applyFont="1" applyFill="1" applyBorder="1" applyAlignment="1" applyProtection="1">
      <alignment horizontal="center" vertical="center"/>
      <protection hidden="1"/>
    </xf>
    <xf numFmtId="164" fontId="79" fillId="6" borderId="27" xfId="4" applyNumberFormat="1" applyFont="1" applyFill="1" applyBorder="1" applyAlignment="1" applyProtection="1">
      <alignment horizontal="center" vertical="center"/>
      <protection hidden="1"/>
    </xf>
    <xf numFmtId="168" fontId="79" fillId="10" borderId="3" xfId="4" applyNumberFormat="1" applyFont="1" applyFill="1" applyBorder="1" applyAlignment="1" applyProtection="1">
      <alignment horizontal="left" indent="1"/>
      <protection hidden="1"/>
    </xf>
    <xf numFmtId="168" fontId="79" fillId="10" borderId="0" xfId="4" applyNumberFormat="1" applyFont="1" applyFill="1" applyAlignment="1" applyProtection="1">
      <alignment horizontal="left" indent="1"/>
      <protection hidden="1"/>
    </xf>
    <xf numFmtId="168" fontId="79" fillId="6" borderId="11" xfId="4" applyNumberFormat="1" applyFont="1" applyFill="1" applyBorder="1" applyAlignment="1" applyProtection="1">
      <alignment horizontal="center" vertical="center"/>
      <protection hidden="1"/>
    </xf>
    <xf numFmtId="168" fontId="79" fillId="6" borderId="95" xfId="4" applyNumberFormat="1" applyFont="1" applyFill="1" applyBorder="1" applyAlignment="1" applyProtection="1">
      <alignment horizontal="center" vertical="center"/>
      <protection hidden="1"/>
    </xf>
    <xf numFmtId="174" fontId="79" fillId="6" borderId="29" xfId="4" applyNumberFormat="1" applyFont="1" applyFill="1" applyBorder="1" applyAlignment="1" applyProtection="1">
      <alignment horizontal="center" vertical="center"/>
      <protection hidden="1"/>
    </xf>
    <xf numFmtId="174" fontId="79" fillId="6" borderId="30" xfId="4" applyNumberFormat="1" applyFont="1" applyFill="1" applyBorder="1" applyAlignment="1" applyProtection="1">
      <alignment horizontal="center" vertical="center"/>
      <protection hidden="1"/>
    </xf>
    <xf numFmtId="174" fontId="79" fillId="6" borderId="16" xfId="4" applyNumberFormat="1" applyFont="1" applyFill="1" applyBorder="1" applyAlignment="1" applyProtection="1">
      <alignment horizontal="center" vertical="center"/>
      <protection hidden="1"/>
    </xf>
    <xf numFmtId="174" fontId="79" fillId="6" borderId="27" xfId="4" applyNumberFormat="1" applyFont="1" applyFill="1" applyBorder="1" applyAlignment="1" applyProtection="1">
      <alignment horizontal="center" vertical="center"/>
      <protection hidden="1"/>
    </xf>
    <xf numFmtId="164" fontId="83" fillId="0" borderId="26" xfId="4" applyNumberFormat="1" applyFont="1" applyBorder="1" applyAlignment="1" applyProtection="1">
      <alignment horizontal="left" vertical="center"/>
      <protection hidden="1"/>
    </xf>
    <xf numFmtId="164" fontId="79" fillId="10" borderId="4" xfId="4" applyNumberFormat="1" applyFont="1" applyFill="1" applyBorder="1" applyAlignment="1" applyProtection="1">
      <alignment horizontal="center" vertical="center"/>
      <protection hidden="1"/>
    </xf>
    <xf numFmtId="164" fontId="79" fillId="10" borderId="2" xfId="4" applyNumberFormat="1" applyFont="1" applyFill="1" applyBorder="1" applyAlignment="1" applyProtection="1">
      <alignment horizontal="center"/>
      <protection hidden="1"/>
    </xf>
    <xf numFmtId="164" fontId="79" fillId="10" borderId="4" xfId="3" applyNumberFormat="1" applyFont="1" applyFill="1" applyBorder="1" applyAlignment="1" applyProtection="1">
      <alignment horizontal="center" vertical="top"/>
      <protection hidden="1"/>
    </xf>
    <xf numFmtId="164" fontId="79" fillId="10" borderId="0" xfId="3" applyNumberFormat="1" applyFont="1" applyFill="1" applyAlignment="1" applyProtection="1">
      <alignment horizontal="center" vertical="top"/>
      <protection hidden="1"/>
    </xf>
    <xf numFmtId="164" fontId="4" fillId="9" borderId="0" xfId="0" applyNumberFormat="1" applyFont="1" applyFill="1" applyAlignment="1" applyProtection="1">
      <alignment horizontal="center"/>
      <protection hidden="1"/>
    </xf>
    <xf numFmtId="164" fontId="86" fillId="10" borderId="0" xfId="0" applyNumberFormat="1" applyFont="1" applyFill="1" applyAlignment="1" applyProtection="1">
      <alignment horizontal="left"/>
      <protection hidden="1"/>
    </xf>
  </cellXfs>
  <cellStyles count="7">
    <cellStyle name="Comma 2" xfId="5" xr:uid="{CBA6DCC3-B14D-4EC5-A187-9345331E907B}"/>
    <cellStyle name="Hyperlink" xfId="6" builtinId="8"/>
    <cellStyle name="Normal" xfId="0" builtinId="0"/>
    <cellStyle name="Normal 2 2" xfId="3" xr:uid="{F50C8478-FFC3-4833-9F73-9B8842372377}"/>
    <cellStyle name="Normal 3 2" xfId="4" xr:uid="{F6F191FC-A379-4451-B0F7-BEF5DBD59566}"/>
    <cellStyle name="Note" xfId="2" builtinId="10"/>
    <cellStyle name="Percent" xfId="1" builtinId="5"/>
  </cellStyles>
  <dxfs count="5">
    <dxf>
      <font>
        <b val="0"/>
        <i val="0"/>
      </font>
      <fill>
        <patternFill>
          <bgColor theme="0"/>
        </patternFill>
      </fill>
      <border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</font>
      <fill>
        <patternFill>
          <bgColor theme="0"/>
        </patternFill>
      </fill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EFEFEF"/>
      <color rgb="FFF6F6F6"/>
      <color rgb="FFE1E5EB"/>
      <color rgb="FFF2F3F6"/>
      <color rgb="FFA6A6A6"/>
      <color rgb="FF820000"/>
      <color rgb="FFF2F2F2"/>
      <color rgb="FF8E0000"/>
      <color rgb="FF9A0000"/>
      <color rgb="FFA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85834009191671E-3"/>
          <c:y val="0.14100952898129113"/>
          <c:w val="0.98986212489862124"/>
          <c:h val="0.84684134310797354"/>
        </c:manualLayout>
      </c:layout>
      <c:barChart>
        <c:barDir val="col"/>
        <c:grouping val="clustered"/>
        <c:varyColors val="0"/>
        <c:ser>
          <c:idx val="0"/>
          <c:order val="0"/>
          <c:spPr>
            <a:noFill/>
            <a:ln w="3175">
              <a:noFill/>
            </a:ln>
            <a:effectLst/>
          </c:spPr>
          <c:invertIfNegative val="0"/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11922141119221"/>
                      <c:h val="0.11111111111111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A6-42C7-87A6-98E719A37667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11922141119221"/>
                      <c:h val="0.11111111111111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A6-42C7-87A6-98E719A37667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11922141119221"/>
                      <c:h val="0.11111111111111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A6-42C7-87A6-98E719A37667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11922141119221"/>
                      <c:h val="0.11111111111111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A6-42C7-87A6-98E719A37667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11922141119221"/>
                      <c:h val="0.11111111111111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A6-42C7-87A6-98E719A37667}"/>
                </c:ext>
              </c:extLst>
            </c:dLbl>
            <c:dLbl>
              <c:idx val="5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11922141119221"/>
                      <c:h val="0.11111111111111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64A-45AC-92E8-7CAA2C5B21DF}"/>
                </c:ext>
              </c:extLst>
            </c:dLbl>
            <c:dLbl>
              <c:idx val="6"/>
              <c:numFmt formatCode="#,##0.0\ \x;[Red]#,##0.0\ \x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  <a:effectLst/>
              </c:spPr>
              <c:txPr>
                <a:bodyPr rot="0" vertOverflow="clip" horzOverflow="clip" vert="horz" wrap="none" anchorCtr="0"/>
                <a:lstStyle/>
                <a:p>
                  <a:pPr algn="ctr">
                    <a:defRPr b="0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111922141119221"/>
                      <c:h val="0.11111111111111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64A-45AC-92E8-7CAA2C5B21DF}"/>
                </c:ext>
              </c:extLst>
            </c:dLbl>
            <c:numFmt formatCode="#,##0.0\ \x;[Red]#,##0.0\ \x" sourceLinked="0"/>
            <c:spPr>
              <a:solidFill>
                <a:schemeClr val="bg1"/>
              </a:solidFill>
              <a:ln w="6350">
                <a:solidFill>
                  <a:schemeClr val="tx1"/>
                </a:solidFill>
              </a:ln>
              <a:effectLst/>
            </c:spPr>
            <c:txPr>
              <a:bodyPr rot="0" vertOverflow="clip" horzOverflow="clip" vert="horz" wrap="none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Analysis!$M$7:$M$13</c:f>
              <c:strCache>
                <c:ptCount val="7"/>
                <c:pt idx="0">
                  <c:v>Price</c:v>
                </c:pt>
                <c:pt idx="1">
                  <c:v>Units</c:v>
                </c:pt>
                <c:pt idx="2">
                  <c:v>Cmsns</c:v>
                </c:pt>
                <c:pt idx="3">
                  <c:v>Depn</c:v>
                </c:pt>
                <c:pt idx="4">
                  <c:v>Overhead</c:v>
                </c:pt>
                <c:pt idx="5">
                  <c:v>Payroll</c:v>
                </c:pt>
                <c:pt idx="6">
                  <c:v>COGS</c:v>
                </c:pt>
              </c:strCache>
            </c:strRef>
          </c:cat>
          <c:val>
            <c:numRef>
              <c:f>Analysis!$N$7:$N$13</c:f>
              <c:numCache>
                <c:formatCode>#,##0</c:formatCode>
                <c:ptCount val="7"/>
                <c:pt idx="0">
                  <c:v>8.6042857185772395</c:v>
                </c:pt>
                <c:pt idx="1">
                  <c:v>2.8255127908366555</c:v>
                </c:pt>
                <c:pt idx="2">
                  <c:v>-0.17208571437154474</c:v>
                </c:pt>
                <c:pt idx="3">
                  <c:v>-0.24880863852140189</c:v>
                </c:pt>
                <c:pt idx="4">
                  <c:v>-0.5548432639027262</c:v>
                </c:pt>
                <c:pt idx="5">
                  <c:v>-0.84977517404098313</c:v>
                </c:pt>
                <c:pt idx="6">
                  <c:v>-5.778772927740583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A6-42C7-87A6-98E719A3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186655"/>
        <c:axId val="127185215"/>
      </c:barChart>
      <c:catAx>
        <c:axId val="12718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6350" cap="flat" cmpd="sng" algn="ctr">
            <a:solidFill>
              <a:schemeClr val="tx1"/>
            </a:solidFill>
            <a:prstDash val="sysDot"/>
            <a:round/>
          </a:ln>
          <a:effectLst/>
        </c:spPr>
        <c:txPr>
          <a:bodyPr rot="-60000000" vert="horz"/>
          <a:lstStyle/>
          <a:p>
            <a:pPr>
              <a:defRPr sz="950" u="none">
                <a:solidFill>
                  <a:srgbClr val="820000"/>
                </a:solidFill>
              </a:defRPr>
            </a:pPr>
            <a:endParaRPr lang="en-US"/>
          </a:p>
        </c:txPr>
        <c:crossAx val="127185215"/>
        <c:crosses val="autoZero"/>
        <c:auto val="1"/>
        <c:lblAlgn val="ctr"/>
        <c:lblOffset val="35"/>
        <c:noMultiLvlLbl val="0"/>
      </c:catAx>
      <c:valAx>
        <c:axId val="12718521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27186655"/>
        <c:crosses val="autoZero"/>
        <c:crossBetween val="between"/>
      </c:valAx>
      <c:spPr>
        <a:solidFill>
          <a:srgbClr val="F6F6F6"/>
        </a:solidFill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rgbClr val="0000CC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13109614412050138"/>
          <c:w val="0.9954648308864068"/>
          <c:h val="0.8616709494585002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Analysis!$N$19</c:f>
              <c:strCache>
                <c:ptCount val="1"/>
                <c:pt idx="0">
                  <c:v>Common</c:v>
                </c:pt>
              </c:strCache>
            </c:strRef>
          </c:tx>
          <c:spPr>
            <a:solidFill>
              <a:srgbClr val="E1E5EB"/>
            </a:solidFill>
            <a:ln w="6350">
              <a:solidFill>
                <a:schemeClr val="tx1"/>
              </a:solidFill>
            </a:ln>
          </c:spPr>
          <c:invertIfNegative val="0"/>
          <c:dLbls>
            <c:dLbl>
              <c:idx val="1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5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B38-4C22-BFF9-D14F977C8D88}"/>
                </c:ext>
              </c:extLst>
            </c:dLbl>
            <c:dLbl>
              <c:idx val="2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5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B38-4C22-BFF9-D14F977C8D88}"/>
                </c:ext>
              </c:extLst>
            </c:dLbl>
            <c:dLbl>
              <c:idx val="3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5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B38-4C22-BFF9-D14F977C8D88}"/>
                </c:ext>
              </c:extLst>
            </c:dLbl>
            <c:dLbl>
              <c:idx val="4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 lIns="91440" anchorCtr="0"/>
                <a:lstStyle/>
                <a:p>
                  <a:pPr algn="l">
                    <a:defRPr sz="9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0990099009901"/>
                      <c:h val="8.12904051718619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B38-4C22-BFF9-D14F977C8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5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Analysis!$O$18:$S$18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Analysis!$O$19:$S$19</c:f>
              <c:numCache>
                <c:formatCode>0.0%</c:formatCode>
                <c:ptCount val="5"/>
                <c:pt idx="1">
                  <c:v>2.0685738932495638E-2</c:v>
                </c:pt>
                <c:pt idx="2" formatCode="0%">
                  <c:v>0.105</c:v>
                </c:pt>
                <c:pt idx="3" formatCode="0%">
                  <c:v>0.19700703745233941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38-4C22-BFF9-D14F977C8D88}"/>
            </c:ext>
          </c:extLst>
        </c:ser>
        <c:ser>
          <c:idx val="3"/>
          <c:order val="1"/>
          <c:tx>
            <c:strRef>
              <c:f>Analysis!$N$20</c:f>
              <c:strCache>
                <c:ptCount val="1"/>
                <c:pt idx="0">
                  <c:v>Preferred</c:v>
                </c:pt>
              </c:strCache>
            </c:strRef>
          </c:tx>
          <c:spPr>
            <a:solidFill>
              <a:srgbClr val="F2F3F6"/>
            </a:solidFill>
            <a:ln w="6350">
              <a:solidFill>
                <a:schemeClr val="tx1"/>
              </a:solidFill>
            </a:ln>
          </c:spPr>
          <c:invertIfNegative val="0"/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B38-4C22-BFF9-D14F977C8D88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B38-4C22-BFF9-D14F977C8D8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B38-4C22-BFF9-D14F977C8D88}"/>
                </c:ext>
              </c:extLst>
            </c:dLbl>
            <c:dLbl>
              <c:idx val="4"/>
              <c:spPr>
                <a:solidFill>
                  <a:srgbClr val="F2F3F6"/>
                </a:solidFill>
                <a:ln>
                  <a:noFill/>
                </a:ln>
                <a:effectLst/>
              </c:spPr>
              <c:txPr>
                <a:bodyPr lIns="91440" anchorCtr="0"/>
                <a:lstStyle/>
                <a:p>
                  <a:pPr algn="l">
                    <a:defRPr sz="9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0990099009901"/>
                      <c:h val="8.12904051718619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B38-4C22-BFF9-D14F977C8D88}"/>
                </c:ext>
              </c:extLst>
            </c:dLbl>
            <c:spPr>
              <a:solidFill>
                <a:srgbClr val="F2F3F6"/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85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Analysis!$O$18:$S$18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Analysis!$O$20:$S$20</c:f>
              <c:numCache>
                <c:formatCode>0.0%</c:formatCode>
                <c:ptCount val="5"/>
                <c:pt idx="1">
                  <c:v>1.1283130326815801E-2</c:v>
                </c:pt>
                <c:pt idx="2" formatCode="0%">
                  <c:v>0.105</c:v>
                </c:pt>
                <c:pt idx="3" formatCode="0%">
                  <c:v>0.1074583840649124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38-4C22-BFF9-D14F977C8D88}"/>
            </c:ext>
          </c:extLst>
        </c:ser>
        <c:ser>
          <c:idx val="1"/>
          <c:order val="2"/>
          <c:tx>
            <c:strRef>
              <c:f>Analysis!$N$21</c:f>
              <c:strCache>
                <c:ptCount val="1"/>
                <c:pt idx="0">
                  <c:v>L/T Debt</c:v>
                </c:pt>
              </c:strCache>
            </c:strRef>
          </c:tx>
          <c:spPr>
            <a:solidFill>
              <a:srgbClr val="E1E5EB"/>
            </a:solidFill>
            <a:ln w="6350">
              <a:solidFill>
                <a:schemeClr val="tx1"/>
              </a:solidFill>
            </a:ln>
          </c:spPr>
          <c:invertIfNegative val="0"/>
          <c:dLbls>
            <c:dLbl>
              <c:idx val="1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5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B38-4C22-BFF9-D14F977C8D88}"/>
                </c:ext>
              </c:extLst>
            </c:dLbl>
            <c:dLbl>
              <c:idx val="2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5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B38-4C22-BFF9-D14F977C8D88}"/>
                </c:ext>
              </c:extLst>
            </c:dLbl>
            <c:dLbl>
              <c:idx val="3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5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B38-4C22-BFF9-D14F977C8D88}"/>
                </c:ext>
              </c:extLst>
            </c:dLbl>
            <c:dLbl>
              <c:idx val="4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 lIns="91440" anchorCtr="0"/>
                <a:lstStyle/>
                <a:p>
                  <a:pPr algn="l">
                    <a:defRPr sz="9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0990099009901"/>
                      <c:h val="8.12904051718619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B38-4C22-BFF9-D14F977C8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5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Analysis!$O$18:$S$18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Analysis!$O$21:$S$21</c:f>
              <c:numCache>
                <c:formatCode>0.0%</c:formatCode>
                <c:ptCount val="5"/>
                <c:pt idx="1">
                  <c:v>4.5669813227587775E-3</c:v>
                </c:pt>
                <c:pt idx="2" formatCode="0%">
                  <c:v>8.5000000000000006E-2</c:v>
                </c:pt>
                <c:pt idx="3" formatCode="0%">
                  <c:v>5.3729192032456199E-2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38-4C22-BFF9-D14F977C8D88}"/>
            </c:ext>
          </c:extLst>
        </c:ser>
        <c:ser>
          <c:idx val="0"/>
          <c:order val="3"/>
          <c:tx>
            <c:strRef>
              <c:f>Analysis!$N$22</c:f>
              <c:strCache>
                <c:ptCount val="1"/>
                <c:pt idx="0">
                  <c:v>WACC =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DB38-4C22-BFF9-D14F977C8D88}"/>
              </c:ext>
            </c:extLst>
          </c:dPt>
          <c:dLbls>
            <c:dLbl>
              <c:idx val="0"/>
              <c:layout>
                <c:manualLayout>
                  <c:x val="-6.7580512289978347E-3"/>
                  <c:y val="-0.37278756866064039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anchor="ctr"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946103271729E-2"/>
                      <c:h val="7.37847222222222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B38-4C22-BFF9-D14F977C8D88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Analysis!$O$18:$S$18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Analysis!$O$22:$S$22</c:f>
              <c:numCache>
                <c:formatCode>0.0%</c:formatCode>
                <c:ptCount val="5"/>
                <c:pt idx="0">
                  <c:v>9.2066981322758756E-2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B38-4C22-BFF9-D14F977C8D88}"/>
            </c:ext>
          </c:extLst>
        </c:ser>
        <c:ser>
          <c:idx val="2"/>
          <c:order val="4"/>
          <c:tx>
            <c:strRef>
              <c:f>Analysis!$N$23</c:f>
              <c:strCache>
                <c:ptCount val="1"/>
                <c:pt idx="0">
                  <c:v>S/T Debt</c:v>
                </c:pt>
              </c:strCache>
            </c:strRef>
          </c:tx>
          <c:spPr>
            <a:solidFill>
              <a:srgbClr val="F2F3F6"/>
            </a:solidFill>
            <a:ln w="6350">
              <a:solidFill>
                <a:schemeClr val="tx1"/>
              </a:solidFill>
            </a:ln>
          </c:spPr>
          <c:invertIfNegative val="0"/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B38-4C22-BFF9-D14F977C8D88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B38-4C22-BFF9-D14F977C8D8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B38-4C22-BFF9-D14F977C8D88}"/>
                </c:ext>
              </c:extLst>
            </c:dLbl>
            <c:dLbl>
              <c:idx val="4"/>
              <c:spPr>
                <a:solidFill>
                  <a:srgbClr val="F2F3F6"/>
                </a:solidFill>
                <a:ln>
                  <a:noFill/>
                </a:ln>
                <a:effectLst/>
              </c:spPr>
              <c:txPr>
                <a:bodyPr lIns="91440" anchorCtr="0"/>
                <a:lstStyle/>
                <a:p>
                  <a:pPr algn="l">
                    <a:defRPr sz="9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0990099009901"/>
                      <c:h val="8.12904051718619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B38-4C22-BFF9-D14F977C8D88}"/>
                </c:ext>
              </c:extLst>
            </c:dLbl>
            <c:spPr>
              <a:solidFill>
                <a:srgbClr val="F2F3F6"/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85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Analysis!$O$18:$S$18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Analysis!$O$23:$S$23</c:f>
              <c:numCache>
                <c:formatCode>0.0%</c:formatCode>
                <c:ptCount val="5"/>
                <c:pt idx="1">
                  <c:v>2.5073622948479563E-3</c:v>
                </c:pt>
                <c:pt idx="2" formatCode="0%">
                  <c:v>7.0000000000000007E-2</c:v>
                </c:pt>
                <c:pt idx="3" formatCode="0%">
                  <c:v>3.58194613549708E-2</c:v>
                </c:pt>
                <c:pt idx="4" formatCode="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38-4C22-BFF9-D14F977C8D88}"/>
            </c:ext>
          </c:extLst>
        </c:ser>
        <c:ser>
          <c:idx val="5"/>
          <c:order val="5"/>
          <c:tx>
            <c:strRef>
              <c:f>Analysis!$N$24</c:f>
              <c:strCache>
                <c:ptCount val="1"/>
                <c:pt idx="0">
                  <c:v>Credit</c:v>
                </c:pt>
              </c:strCache>
            </c:strRef>
          </c:tx>
          <c:spPr>
            <a:solidFill>
              <a:srgbClr val="E1E5EB"/>
            </a:solidFill>
            <a:ln w="6350">
              <a:solidFill>
                <a:schemeClr val="tx1"/>
              </a:solidFill>
            </a:ln>
          </c:spPr>
          <c:invertIfNegative val="0"/>
          <c:dLbls>
            <c:dLbl>
              <c:idx val="1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5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DB38-4C22-BFF9-D14F977C8D88}"/>
                </c:ext>
              </c:extLst>
            </c:dLbl>
            <c:dLbl>
              <c:idx val="2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5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DB38-4C22-BFF9-D14F977C8D88}"/>
                </c:ext>
              </c:extLst>
            </c:dLbl>
            <c:dLbl>
              <c:idx val="3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5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153846153846159E-2"/>
                      <c:h val="5.20833333333333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DB38-4C22-BFF9-D14F977C8D88}"/>
                </c:ext>
              </c:extLst>
            </c:dLbl>
            <c:dLbl>
              <c:idx val="4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 lIns="91440" anchorCtr="0"/>
                <a:lstStyle/>
                <a:p>
                  <a:pPr algn="l">
                    <a:defRPr sz="9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0990099009901"/>
                      <c:h val="8.12904051718619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DB38-4C22-BFF9-D14F977C8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5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Analysis!$O$18:$S$18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Analysis!$O$24:$S$24</c:f>
              <c:numCache>
                <c:formatCode>0.0%</c:formatCode>
                <c:ptCount val="5"/>
                <c:pt idx="1">
                  <c:v>5.3023768445840606E-2</c:v>
                </c:pt>
                <c:pt idx="2" formatCode="0%">
                  <c:v>8.7499999999999994E-2</c:v>
                </c:pt>
                <c:pt idx="3" formatCode="0%">
                  <c:v>0.60598592509532123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B38-4C22-BFF9-D14F977C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3418831"/>
        <c:axId val="363416911"/>
      </c:barChart>
      <c:catAx>
        <c:axId val="363418831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high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rgbClr val="820000"/>
                </a:solidFill>
                <a:latin typeface="+mn-lt"/>
              </a:defRPr>
            </a:pPr>
            <a:endParaRPr lang="en-US"/>
          </a:p>
        </c:txPr>
        <c:crossAx val="363416911"/>
        <c:crosses val="autoZero"/>
        <c:auto val="1"/>
        <c:lblAlgn val="ctr"/>
        <c:lblOffset val="50"/>
        <c:noMultiLvlLbl val="0"/>
      </c:catAx>
      <c:valAx>
        <c:axId val="363416911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363418831"/>
        <c:crosses val="autoZero"/>
        <c:crossBetween val="between"/>
      </c:valAx>
      <c:spPr>
        <a:solidFill>
          <a:srgbClr val="F6F6F6"/>
        </a:solidFill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0" cap="flat" cmpd="sng" algn="ctr">
      <a:noFill/>
      <a:round/>
    </a:ln>
    <a:effectLst/>
  </c:spPr>
  <c:txPr>
    <a:bodyPr/>
    <a:lstStyle/>
    <a:p>
      <a:pPr>
        <a:defRPr sz="950">
          <a:solidFill>
            <a:sysClr val="windowText" lastClr="000000"/>
          </a:solidFill>
          <a:latin typeface="Segoe UI Variable Display" pitchFamily="2" charset="0"/>
          <a:cs typeface="Segoe UI Semibold" panose="020B0702040204020203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23308</xdr:colOff>
      <xdr:row>1</xdr:row>
      <xdr:rowOff>34962</xdr:rowOff>
    </xdr:from>
    <xdr:to>
      <xdr:col>2</xdr:col>
      <xdr:colOff>1142359</xdr:colOff>
      <xdr:row>2</xdr:row>
      <xdr:rowOff>317991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85FED890-0775-418B-AD83-C82F9958F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68" y="255942"/>
          <a:ext cx="5622471" cy="770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926941</xdr:colOff>
      <xdr:row>21</xdr:row>
      <xdr:rowOff>58923</xdr:rowOff>
    </xdr:from>
    <xdr:to>
      <xdr:col>1</xdr:col>
      <xdr:colOff>926941</xdr:colOff>
      <xdr:row>28</xdr:row>
      <xdr:rowOff>19497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9F5B068-C853-47A5-ADD8-173A3912415A}"/>
            </a:ext>
          </a:extLst>
        </xdr:cNvPr>
        <xdr:cNvCxnSpPr>
          <a:cxnSpLocks noChangeAspect="1"/>
        </xdr:cNvCxnSpPr>
      </xdr:nvCxnSpPr>
      <xdr:spPr>
        <a:xfrm>
          <a:off x="1330801" y="4333743"/>
          <a:ext cx="0" cy="1187394"/>
        </a:xfrm>
        <a:prstGeom prst="line">
          <a:avLst/>
        </a:prstGeom>
        <a:noFill/>
        <a:ln w="0">
          <a:solidFill>
            <a:srgbClr val="EAB200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2</xdr:col>
      <xdr:colOff>279238</xdr:colOff>
      <xdr:row>21</xdr:row>
      <xdr:rowOff>58923</xdr:rowOff>
    </xdr:from>
    <xdr:to>
      <xdr:col>2</xdr:col>
      <xdr:colOff>279238</xdr:colOff>
      <xdr:row>28</xdr:row>
      <xdr:rowOff>19497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EECFC14-EA07-4859-9FF4-AB80AA90763D}"/>
            </a:ext>
          </a:extLst>
        </xdr:cNvPr>
        <xdr:cNvCxnSpPr>
          <a:cxnSpLocks noChangeAspect="1"/>
        </xdr:cNvCxnSpPr>
      </xdr:nvCxnSpPr>
      <xdr:spPr>
        <a:xfrm>
          <a:off x="5186518" y="4333743"/>
          <a:ext cx="0" cy="1187394"/>
        </a:xfrm>
        <a:prstGeom prst="line">
          <a:avLst/>
        </a:prstGeom>
        <a:noFill/>
        <a:ln w="0">
          <a:solidFill>
            <a:srgbClr val="007600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1</xdr:col>
      <xdr:colOff>2801458</xdr:colOff>
      <xdr:row>21</xdr:row>
      <xdr:rowOff>58923</xdr:rowOff>
    </xdr:from>
    <xdr:to>
      <xdr:col>1</xdr:col>
      <xdr:colOff>2801458</xdr:colOff>
      <xdr:row>28</xdr:row>
      <xdr:rowOff>19497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9AEEB50F-AD21-43C8-AE81-0B71902B7BF8}"/>
            </a:ext>
          </a:extLst>
        </xdr:cNvPr>
        <xdr:cNvCxnSpPr>
          <a:cxnSpLocks noChangeAspect="1"/>
        </xdr:cNvCxnSpPr>
      </xdr:nvCxnSpPr>
      <xdr:spPr>
        <a:xfrm>
          <a:off x="3205318" y="4333743"/>
          <a:ext cx="0" cy="1187394"/>
        </a:xfrm>
        <a:prstGeom prst="line">
          <a:avLst/>
        </a:prstGeom>
        <a:noFill/>
        <a:ln w="0">
          <a:solidFill>
            <a:srgbClr val="0033CC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1</xdr:col>
      <xdr:colOff>666051</xdr:colOff>
      <xdr:row>14</xdr:row>
      <xdr:rowOff>177724</xdr:rowOff>
    </xdr:from>
    <xdr:to>
      <xdr:col>1</xdr:col>
      <xdr:colOff>1651059</xdr:colOff>
      <xdr:row>28</xdr:row>
      <xdr:rowOff>19497</xdr:rowOff>
    </xdr:to>
    <xdr:cxnSp macro="">
      <xdr:nvCxnSpPr>
        <xdr:cNvPr id="5" name="Connector: Elbow 4">
          <a:extLst>
            <a:ext uri="{FF2B5EF4-FFF2-40B4-BE49-F238E27FC236}">
              <a16:creationId xmlns:a16="http://schemas.microsoft.com/office/drawing/2014/main" id="{F547F1AE-324E-4F72-9F8C-7A28CF5C0E1C}"/>
            </a:ext>
          </a:extLst>
        </xdr:cNvPr>
        <xdr:cNvCxnSpPr>
          <a:cxnSpLocks noChangeAspect="1"/>
        </xdr:cNvCxnSpPr>
      </xdr:nvCxnSpPr>
      <xdr:spPr>
        <a:xfrm rot="16200000" flipH="1">
          <a:off x="395658" y="3861877"/>
          <a:ext cx="2333513" cy="985008"/>
        </a:xfrm>
        <a:prstGeom prst="bentConnector3">
          <a:avLst>
            <a:gd name="adj1" fmla="val 113"/>
          </a:avLst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2707036</xdr:colOff>
      <xdr:row>14</xdr:row>
      <xdr:rowOff>177724</xdr:rowOff>
    </xdr:from>
    <xdr:to>
      <xdr:col>1</xdr:col>
      <xdr:colOff>3692042</xdr:colOff>
      <xdr:row>28</xdr:row>
      <xdr:rowOff>19497</xdr:rowOff>
    </xdr:to>
    <xdr:cxnSp macro="">
      <xdr:nvCxnSpPr>
        <xdr:cNvPr id="6" name="Connector: Elbow 5">
          <a:extLst>
            <a:ext uri="{FF2B5EF4-FFF2-40B4-BE49-F238E27FC236}">
              <a16:creationId xmlns:a16="http://schemas.microsoft.com/office/drawing/2014/main" id="{9109359D-895E-4BC6-859B-98087E7DAB6D}"/>
            </a:ext>
          </a:extLst>
        </xdr:cNvPr>
        <xdr:cNvCxnSpPr>
          <a:cxnSpLocks noChangeAspect="1"/>
        </xdr:cNvCxnSpPr>
      </xdr:nvCxnSpPr>
      <xdr:spPr>
        <a:xfrm rot="16200000" flipH="1">
          <a:off x="2436642" y="3861878"/>
          <a:ext cx="2333513" cy="985006"/>
        </a:xfrm>
        <a:prstGeom prst="bentConnector3">
          <a:avLst>
            <a:gd name="adj1" fmla="val 113"/>
          </a:avLst>
        </a:prstGeom>
        <a:ln w="0">
          <a:solidFill>
            <a:srgbClr val="0033CC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</xdr:col>
      <xdr:colOff>245784</xdr:colOff>
      <xdr:row>14</xdr:row>
      <xdr:rowOff>177724</xdr:rowOff>
    </xdr:from>
    <xdr:to>
      <xdr:col>2</xdr:col>
      <xdr:colOff>1223409</xdr:colOff>
      <xdr:row>28</xdr:row>
      <xdr:rowOff>19497</xdr:rowOff>
    </xdr:to>
    <xdr:cxnSp macro="">
      <xdr:nvCxnSpPr>
        <xdr:cNvPr id="7" name="Connector: Elbow 6">
          <a:extLst>
            <a:ext uri="{FF2B5EF4-FFF2-40B4-BE49-F238E27FC236}">
              <a16:creationId xmlns:a16="http://schemas.microsoft.com/office/drawing/2014/main" id="{49D5CBB7-5A7B-4379-ABAD-C67ADCED34C1}"/>
            </a:ext>
          </a:extLst>
        </xdr:cNvPr>
        <xdr:cNvCxnSpPr>
          <a:cxnSpLocks noChangeAspect="1"/>
        </xdr:cNvCxnSpPr>
      </xdr:nvCxnSpPr>
      <xdr:spPr>
        <a:xfrm rot="16200000" flipH="1">
          <a:off x="4475120" y="3865568"/>
          <a:ext cx="2333513" cy="977625"/>
        </a:xfrm>
        <a:prstGeom prst="bentConnector3">
          <a:avLst>
            <a:gd name="adj1" fmla="val 113"/>
          </a:avLst>
        </a:prstGeom>
        <a:ln w="0">
          <a:solidFill>
            <a:srgbClr val="0076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1007551</xdr:colOff>
      <xdr:row>6</xdr:row>
      <xdr:rowOff>48902</xdr:rowOff>
    </xdr:from>
    <xdr:to>
      <xdr:col>1</xdr:col>
      <xdr:colOff>1992559</xdr:colOff>
      <xdr:row>28</xdr:row>
      <xdr:rowOff>19497</xdr:rowOff>
    </xdr:to>
    <xdr:cxnSp macro="">
      <xdr:nvCxnSpPr>
        <xdr:cNvPr id="8" name="Connector: Elbow 7">
          <a:extLst>
            <a:ext uri="{FF2B5EF4-FFF2-40B4-BE49-F238E27FC236}">
              <a16:creationId xmlns:a16="http://schemas.microsoft.com/office/drawing/2014/main" id="{FC8B3FBC-3BEE-48EF-966E-D4CFEF9B2C76}"/>
            </a:ext>
          </a:extLst>
        </xdr:cNvPr>
        <xdr:cNvCxnSpPr>
          <a:cxnSpLocks noChangeAspect="1"/>
        </xdr:cNvCxnSpPr>
      </xdr:nvCxnSpPr>
      <xdr:spPr>
        <a:xfrm rot="16200000" flipH="1">
          <a:off x="28857" y="3153576"/>
          <a:ext cx="3750115" cy="985008"/>
        </a:xfrm>
        <a:prstGeom prst="bentConnector3">
          <a:avLst>
            <a:gd name="adj1" fmla="val 113"/>
          </a:avLst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3048532</xdr:colOff>
      <xdr:row>6</xdr:row>
      <xdr:rowOff>48902</xdr:rowOff>
    </xdr:from>
    <xdr:to>
      <xdr:col>1</xdr:col>
      <xdr:colOff>4033539</xdr:colOff>
      <xdr:row>28</xdr:row>
      <xdr:rowOff>19497</xdr:rowOff>
    </xdr:to>
    <xdr:cxnSp macro="">
      <xdr:nvCxnSpPr>
        <xdr:cNvPr id="9" name="Connector: Elbow 8">
          <a:extLst>
            <a:ext uri="{FF2B5EF4-FFF2-40B4-BE49-F238E27FC236}">
              <a16:creationId xmlns:a16="http://schemas.microsoft.com/office/drawing/2014/main" id="{A91EEE58-B04C-4E25-AA0A-BB87C8759BF2}"/>
            </a:ext>
          </a:extLst>
        </xdr:cNvPr>
        <xdr:cNvCxnSpPr>
          <a:cxnSpLocks noChangeAspect="1"/>
        </xdr:cNvCxnSpPr>
      </xdr:nvCxnSpPr>
      <xdr:spPr>
        <a:xfrm rot="16200000" flipH="1">
          <a:off x="2069838" y="3153576"/>
          <a:ext cx="3750115" cy="985007"/>
        </a:xfrm>
        <a:prstGeom prst="bentConnector3">
          <a:avLst>
            <a:gd name="adj1" fmla="val 113"/>
          </a:avLst>
        </a:prstGeom>
        <a:ln w="0">
          <a:solidFill>
            <a:srgbClr val="0033CC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</xdr:col>
      <xdr:colOff>586181</xdr:colOff>
      <xdr:row>6</xdr:row>
      <xdr:rowOff>48902</xdr:rowOff>
    </xdr:from>
    <xdr:to>
      <xdr:col>2</xdr:col>
      <xdr:colOff>1561410</xdr:colOff>
      <xdr:row>28</xdr:row>
      <xdr:rowOff>19497</xdr:rowOff>
    </xdr:to>
    <xdr:cxnSp macro="">
      <xdr:nvCxnSpPr>
        <xdr:cNvPr id="10" name="Connector: Elbow 9">
          <a:extLst>
            <a:ext uri="{FF2B5EF4-FFF2-40B4-BE49-F238E27FC236}">
              <a16:creationId xmlns:a16="http://schemas.microsoft.com/office/drawing/2014/main" id="{BE337637-C5CE-4158-95DC-62D495DB3DBA}"/>
            </a:ext>
          </a:extLst>
        </xdr:cNvPr>
        <xdr:cNvCxnSpPr>
          <a:cxnSpLocks noChangeAspect="1"/>
        </xdr:cNvCxnSpPr>
      </xdr:nvCxnSpPr>
      <xdr:spPr>
        <a:xfrm rot="16200000" flipH="1">
          <a:off x="4106018" y="3158465"/>
          <a:ext cx="3750115" cy="975229"/>
        </a:xfrm>
        <a:prstGeom prst="bentConnector3">
          <a:avLst>
            <a:gd name="adj1" fmla="val 113"/>
          </a:avLst>
        </a:prstGeom>
        <a:ln w="0">
          <a:solidFill>
            <a:srgbClr val="952BFF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25212</xdr:colOff>
      <xdr:row>11</xdr:row>
      <xdr:rowOff>45187</xdr:rowOff>
    </xdr:from>
    <xdr:to>
      <xdr:col>1</xdr:col>
      <xdr:colOff>1579692</xdr:colOff>
      <xdr:row>19</xdr:row>
      <xdr:rowOff>22328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C434A145-13B0-4AD4-B3FB-A0E021488F8F}"/>
            </a:ext>
          </a:extLst>
        </xdr:cNvPr>
        <xdr:cNvGrpSpPr>
          <a:grpSpLocks noChangeAspect="1"/>
        </xdr:cNvGrpSpPr>
      </xdr:nvGrpSpPr>
      <xdr:grpSpPr>
        <a:xfrm>
          <a:off x="886272" y="2575027"/>
          <a:ext cx="1554480" cy="1371601"/>
          <a:chOff x="520064" y="1120179"/>
          <a:chExt cx="1554480" cy="1371600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64F38420-330C-A762-8A97-C2B8B0FB05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064" y="1120179"/>
            <a:ext cx="1554480" cy="1371600"/>
          </a:xfrm>
          <a:prstGeom prst="rect">
            <a:avLst/>
          </a:prstGeom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E3B3FC0-5006-C73C-6AE2-EBCBD91ABC0A}"/>
              </a:ext>
            </a:extLst>
          </xdr:cNvPr>
          <xdr:cNvSpPr txBox="1">
            <a:spLocks/>
          </xdr:cNvSpPr>
        </xdr:nvSpPr>
        <xdr:spPr>
          <a:xfrm>
            <a:off x="676182" y="1163439"/>
            <a:ext cx="1242244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REDIT </a:t>
            </a:r>
            <a:r>
              <a:rPr lang="en-US" sz="2000" b="0">
                <a:solidFill>
                  <a:schemeClr val="bg1"/>
                </a:solidFill>
              </a:rPr>
              <a:t>L</a:t>
            </a:r>
            <a:r>
              <a:rPr lang="en-US" sz="1600" b="0">
                <a:solidFill>
                  <a:schemeClr val="bg1"/>
                </a:solidFill>
              </a:rPr>
              <a:t>INE</a:t>
            </a:r>
          </a:p>
        </xdr:txBody>
      </xdr:sp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9B91EEDE-665D-B364-0765-60FE6EE01B1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88644" y="174061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C94C1A00-025F-6F13-7A1E-6AB4681A238F}"/>
              </a:ext>
            </a:extLst>
          </xdr:cNvPr>
          <xdr:cNvSpPr txBox="1">
            <a:spLocks/>
          </xdr:cNvSpPr>
        </xdr:nvSpPr>
        <xdr:spPr>
          <a:xfrm>
            <a:off x="527261" y="1487400"/>
            <a:ext cx="1540087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Working capital needs</a:t>
            </a:r>
          </a:p>
        </xdr:txBody>
      </xdr:sp>
    </xdr:grpSp>
    <xdr:clientData/>
  </xdr:twoCellAnchor>
  <xdr:twoCellAnchor editAs="absolute">
    <xdr:from>
      <xdr:col>1</xdr:col>
      <xdr:colOff>25212</xdr:colOff>
      <xdr:row>2</xdr:row>
      <xdr:rowOff>447315</xdr:rowOff>
    </xdr:from>
    <xdr:to>
      <xdr:col>1</xdr:col>
      <xdr:colOff>1579692</xdr:colOff>
      <xdr:row>10</xdr:row>
      <xdr:rowOff>165375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686CC66-C97D-4510-B0F5-B8005F6DB070}"/>
            </a:ext>
          </a:extLst>
        </xdr:cNvPr>
        <xdr:cNvGrpSpPr>
          <a:grpSpLocks noChangeAspect="1"/>
        </xdr:cNvGrpSpPr>
      </xdr:nvGrpSpPr>
      <xdr:grpSpPr>
        <a:xfrm>
          <a:off x="886272" y="1155975"/>
          <a:ext cx="1554480" cy="1363980"/>
          <a:chOff x="521854" y="2561585"/>
          <a:chExt cx="1554480" cy="1371600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A8C02437-AE4E-4573-ADD5-2FAE79DBA9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1854" y="2561585"/>
            <a:ext cx="1554480" cy="1371600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A7E439AD-2494-258E-4179-12AEC695A7AC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90434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FB920A1D-8344-76FF-B98C-7AC8B0391185}"/>
              </a:ext>
            </a:extLst>
          </xdr:cNvPr>
          <xdr:cNvSpPr txBox="1">
            <a:spLocks/>
          </xdr:cNvSpPr>
        </xdr:nvSpPr>
        <xdr:spPr>
          <a:xfrm>
            <a:off x="909415" y="2607429"/>
            <a:ext cx="77935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1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AP</a:t>
            </a:r>
            <a:r>
              <a:rPr lang="en-US" sz="2000" b="0">
                <a:solidFill>
                  <a:schemeClr val="bg1"/>
                </a:solidFill>
              </a:rPr>
              <a:t>E</a:t>
            </a:r>
            <a:r>
              <a:rPr lang="en-US" sz="1600" b="0">
                <a:solidFill>
                  <a:schemeClr val="bg1"/>
                </a:solidFill>
              </a:rPr>
              <a:t>X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A6FCFE40-7F6C-E4BA-FD03-32832FD2947A}"/>
              </a:ext>
            </a:extLst>
          </xdr:cNvPr>
          <xdr:cNvSpPr txBox="1">
            <a:spLocks/>
          </xdr:cNvSpPr>
        </xdr:nvSpPr>
        <xdr:spPr>
          <a:xfrm>
            <a:off x="521854" y="2929059"/>
            <a:ext cx="1554480" cy="2640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Long-term investments</a:t>
            </a:r>
          </a:p>
        </xdr:txBody>
      </xdr:sp>
    </xdr:grpSp>
    <xdr:clientData/>
  </xdr:twoCellAnchor>
  <xdr:twoCellAnchor editAs="absolute">
    <xdr:from>
      <xdr:col>1</xdr:col>
      <xdr:colOff>2066520</xdr:colOff>
      <xdr:row>19</xdr:row>
      <xdr:rowOff>77399</xdr:rowOff>
    </xdr:from>
    <xdr:to>
      <xdr:col>1</xdr:col>
      <xdr:colOff>3621000</xdr:colOff>
      <xdr:row>27</xdr:row>
      <xdr:rowOff>46918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92F9309-A81E-4528-B636-F047322C58B6}"/>
            </a:ext>
          </a:extLst>
        </xdr:cNvPr>
        <xdr:cNvGrpSpPr>
          <a:grpSpLocks noChangeAspect="1"/>
        </xdr:cNvGrpSpPr>
      </xdr:nvGrpSpPr>
      <xdr:grpSpPr>
        <a:xfrm>
          <a:off x="2927580" y="4001699"/>
          <a:ext cx="1554480" cy="1371599"/>
          <a:chOff x="2819950" y="4037945"/>
          <a:chExt cx="1554480" cy="1371600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32752E14-579A-4833-17B0-B4160544555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819950" y="4037945"/>
            <a:ext cx="1554480" cy="1371600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29520DC-9956-43D3-E7DD-F1B11B99274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888530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2EC9FB4C-7A23-8FE3-6600-801D7DF6005A}"/>
              </a:ext>
            </a:extLst>
          </xdr:cNvPr>
          <xdr:cNvSpPr txBox="1">
            <a:spLocks/>
          </xdr:cNvSpPr>
        </xdr:nvSpPr>
        <xdr:spPr>
          <a:xfrm>
            <a:off x="2914297" y="4089519"/>
            <a:ext cx="136578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1600" b="0">
                <a:solidFill>
                  <a:schemeClr val="bg1"/>
                </a:solidFill>
              </a:rPr>
              <a:t>I</a:t>
            </a:r>
            <a:r>
              <a:rPr lang="en-US" sz="1300" b="0">
                <a:solidFill>
                  <a:schemeClr val="bg1"/>
                </a:solidFill>
              </a:rPr>
              <a:t>NCOME</a:t>
            </a:r>
            <a:r>
              <a:rPr lang="en-US" sz="800" b="0" baseline="0">
                <a:solidFill>
                  <a:schemeClr val="bg1"/>
                </a:solidFill>
              </a:rPr>
              <a:t> </a:t>
            </a:r>
            <a:r>
              <a:rPr lang="en-US" sz="1600" b="0" baseline="0">
                <a:solidFill>
                  <a:schemeClr val="bg1"/>
                </a:solidFill>
              </a:rPr>
              <a:t>S</a:t>
            </a:r>
            <a:r>
              <a:rPr lang="en-US" sz="1300" b="0" baseline="0">
                <a:solidFill>
                  <a:schemeClr val="bg1"/>
                </a:solidFill>
              </a:rPr>
              <a:t>TMENT</a:t>
            </a:r>
            <a:endParaRPr lang="en-US" sz="1300" b="0">
              <a:solidFill>
                <a:schemeClr val="bg1"/>
              </a:solidFill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AE87396D-EAC6-31E6-95D8-0D2368212F47}"/>
              </a:ext>
            </a:extLst>
          </xdr:cNvPr>
          <xdr:cNvSpPr txBox="1">
            <a:spLocks/>
          </xdr:cNvSpPr>
        </xdr:nvSpPr>
        <xdr:spPr>
          <a:xfrm>
            <a:off x="2894997" y="4395695"/>
            <a:ext cx="1404387" cy="2596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Sales, costs, earnings</a:t>
            </a:r>
          </a:p>
        </xdr:txBody>
      </xdr:sp>
    </xdr:grpSp>
    <xdr:clientData/>
  </xdr:twoCellAnchor>
  <xdr:twoCellAnchor editAs="absolute">
    <xdr:from>
      <xdr:col>1</xdr:col>
      <xdr:colOff>2066520</xdr:colOff>
      <xdr:row>11</xdr:row>
      <xdr:rowOff>45187</xdr:rowOff>
    </xdr:from>
    <xdr:to>
      <xdr:col>1</xdr:col>
      <xdr:colOff>3621000</xdr:colOff>
      <xdr:row>19</xdr:row>
      <xdr:rowOff>22328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60CF1042-498C-4DD7-9769-A559F21A5932}"/>
            </a:ext>
          </a:extLst>
        </xdr:cNvPr>
        <xdr:cNvGrpSpPr>
          <a:grpSpLocks noChangeAspect="1"/>
        </xdr:cNvGrpSpPr>
      </xdr:nvGrpSpPr>
      <xdr:grpSpPr>
        <a:xfrm>
          <a:off x="2927580" y="2575027"/>
          <a:ext cx="1554480" cy="1371601"/>
          <a:chOff x="2862554" y="2573015"/>
          <a:chExt cx="1554480" cy="1371600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D7033910-1E02-65FE-4222-BE2DF7838E5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862554" y="2573015"/>
            <a:ext cx="1554480" cy="1371600"/>
          </a:xfrm>
          <a:prstGeom prst="rect">
            <a:avLst/>
          </a:prstGeom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7404559-0DA1-C954-311F-9B268CC5502C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2931134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48EAC896-2789-388E-3F11-DD28D15267F3}"/>
              </a:ext>
            </a:extLst>
          </xdr:cNvPr>
          <xdr:cNvSpPr txBox="1">
            <a:spLocks/>
          </xdr:cNvSpPr>
        </xdr:nvSpPr>
        <xdr:spPr>
          <a:xfrm>
            <a:off x="2865461" y="2622669"/>
            <a:ext cx="154866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B</a:t>
            </a:r>
            <a:r>
              <a:rPr lang="en-US" sz="1600" b="0">
                <a:solidFill>
                  <a:schemeClr val="bg1"/>
                </a:solidFill>
              </a:rPr>
              <a:t>ALANCE</a:t>
            </a:r>
            <a:r>
              <a:rPr lang="en-US" sz="700" b="0">
                <a:solidFill>
                  <a:schemeClr val="bg1"/>
                </a:solidFill>
              </a:rPr>
              <a:t> </a:t>
            </a:r>
            <a:r>
              <a:rPr lang="en-US" sz="2000" b="0">
                <a:solidFill>
                  <a:schemeClr val="bg1"/>
                </a:solidFill>
              </a:rPr>
              <a:t>S</a:t>
            </a:r>
            <a:r>
              <a:rPr lang="en-US" sz="1600" b="0">
                <a:solidFill>
                  <a:schemeClr val="bg1"/>
                </a:solidFill>
              </a:rPr>
              <a:t>HEET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DAE649C3-7B4A-9161-9BD2-4A6378E6FBC1}"/>
              </a:ext>
            </a:extLst>
          </xdr:cNvPr>
          <xdr:cNvSpPr txBox="1">
            <a:spLocks/>
          </xdr:cNvSpPr>
        </xdr:nvSpPr>
        <xdr:spPr>
          <a:xfrm>
            <a:off x="2988515" y="2940489"/>
            <a:ext cx="1302558" cy="2640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Assets, debt,</a:t>
            </a:r>
            <a:r>
              <a:rPr lang="en-US" sz="1150" b="1" baseline="0"/>
              <a:t> equity</a:t>
            </a:r>
            <a:endParaRPr lang="en-US" sz="1150" b="1"/>
          </a:p>
        </xdr:txBody>
      </xdr:sp>
    </xdr:grpSp>
    <xdr:clientData/>
  </xdr:twoCellAnchor>
  <xdr:twoCellAnchor editAs="absolute">
    <xdr:from>
      <xdr:col>1</xdr:col>
      <xdr:colOff>2065552</xdr:colOff>
      <xdr:row>2</xdr:row>
      <xdr:rowOff>447315</xdr:rowOff>
    </xdr:from>
    <xdr:to>
      <xdr:col>1</xdr:col>
      <xdr:colOff>3620032</xdr:colOff>
      <xdr:row>10</xdr:row>
      <xdr:rowOff>165375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4014364-6306-493D-B57A-6A9F4722663C}"/>
            </a:ext>
          </a:extLst>
        </xdr:cNvPr>
        <xdr:cNvGrpSpPr>
          <a:grpSpLocks noChangeAspect="1"/>
        </xdr:cNvGrpSpPr>
      </xdr:nvGrpSpPr>
      <xdr:grpSpPr>
        <a:xfrm>
          <a:off x="2926612" y="1155975"/>
          <a:ext cx="1554480" cy="1363980"/>
          <a:chOff x="2736632" y="1181139"/>
          <a:chExt cx="1554480" cy="1371600"/>
        </a:xfrm>
      </xdr:grpSpPr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CB0ACF5-5F60-E8CF-C9ED-89B11E993C2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736632" y="1181139"/>
            <a:ext cx="1554480" cy="1371600"/>
          </a:xfrm>
          <a:prstGeom prst="rect">
            <a:avLst/>
          </a:prstGeom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D938733D-6776-599A-5F83-7D93FC7AB4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805212" y="180157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2CFB5F95-0AF1-1166-5AE1-7B18723247DB}"/>
              </a:ext>
            </a:extLst>
          </xdr:cNvPr>
          <xdr:cNvSpPr txBox="1">
            <a:spLocks/>
          </xdr:cNvSpPr>
        </xdr:nvSpPr>
        <xdr:spPr>
          <a:xfrm>
            <a:off x="2898329" y="1224399"/>
            <a:ext cx="123108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ASH</a:t>
            </a:r>
            <a:r>
              <a:rPr lang="en-US" sz="1600" b="0" baseline="0">
                <a:solidFill>
                  <a:schemeClr val="bg1"/>
                </a:solidFill>
              </a:rPr>
              <a:t> </a:t>
            </a:r>
            <a:r>
              <a:rPr lang="en-US" sz="2000" b="0" baseline="0">
                <a:solidFill>
                  <a:schemeClr val="bg1"/>
                </a:solidFill>
              </a:rPr>
              <a:t>F</a:t>
            </a:r>
            <a:r>
              <a:rPr lang="en-US" sz="1600" b="0" baseline="0">
                <a:solidFill>
                  <a:schemeClr val="bg1"/>
                </a:solidFill>
              </a:rPr>
              <a:t>LOW</a:t>
            </a:r>
            <a:endParaRPr lang="en-US" sz="1600" b="0">
              <a:solidFill>
                <a:schemeClr val="bg1"/>
              </a:solidFill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C8DF388D-A76D-8A71-BADD-3BC5B7ADEA5F}"/>
              </a:ext>
            </a:extLst>
          </xdr:cNvPr>
          <xdr:cNvSpPr txBox="1">
            <a:spLocks/>
          </xdr:cNvSpPr>
        </xdr:nvSpPr>
        <xdr:spPr>
          <a:xfrm>
            <a:off x="2758223" y="1548360"/>
            <a:ext cx="1511299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Sources </a:t>
            </a:r>
            <a:r>
              <a:rPr lang="en-US" sz="1100" b="1"/>
              <a:t>&amp;</a:t>
            </a:r>
            <a:r>
              <a:rPr lang="en-US" sz="1150" b="1"/>
              <a:t> uses of cash</a:t>
            </a:r>
          </a:p>
        </xdr:txBody>
      </xdr:sp>
    </xdr:grpSp>
    <xdr:clientData/>
  </xdr:twoCellAnchor>
  <xdr:twoCellAnchor editAs="absolute">
    <xdr:from>
      <xdr:col>1</xdr:col>
      <xdr:colOff>25212</xdr:colOff>
      <xdr:row>19</xdr:row>
      <xdr:rowOff>77399</xdr:rowOff>
    </xdr:from>
    <xdr:to>
      <xdr:col>1</xdr:col>
      <xdr:colOff>1579692</xdr:colOff>
      <xdr:row>27</xdr:row>
      <xdr:rowOff>46918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A4AE3E3A-F918-438E-A35B-FD48C7AD8A7F}"/>
            </a:ext>
          </a:extLst>
        </xdr:cNvPr>
        <xdr:cNvGrpSpPr>
          <a:grpSpLocks noChangeAspect="1"/>
        </xdr:cNvGrpSpPr>
      </xdr:nvGrpSpPr>
      <xdr:grpSpPr>
        <a:xfrm>
          <a:off x="886272" y="4001699"/>
          <a:ext cx="1554480" cy="1371599"/>
          <a:chOff x="520064" y="4031019"/>
          <a:chExt cx="1554480" cy="1371600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E7E1303E-95B5-80D4-7B73-0EC901FAD61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520064" y="4031019"/>
            <a:ext cx="1554480" cy="1371600"/>
          </a:xfrm>
          <a:prstGeom prst="rect">
            <a:avLst/>
          </a:prstGeom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D363621C-E31C-631E-E8D1-354BB4C2F26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588644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449B2461-3F93-8E24-6B51-79123C6D4D6A}"/>
              </a:ext>
            </a:extLst>
          </xdr:cNvPr>
          <xdr:cNvSpPr txBox="1">
            <a:spLocks/>
          </xdr:cNvSpPr>
        </xdr:nvSpPr>
        <xdr:spPr>
          <a:xfrm>
            <a:off x="894105" y="4074279"/>
            <a:ext cx="80639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I</a:t>
            </a:r>
            <a:r>
              <a:rPr lang="en-US" sz="1600" b="0">
                <a:solidFill>
                  <a:schemeClr val="bg1"/>
                </a:solidFill>
              </a:rPr>
              <a:t>NPUTS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81D6E090-BB06-E1C6-4C14-98007ECD0F9E}"/>
              </a:ext>
            </a:extLst>
          </xdr:cNvPr>
          <xdr:cNvSpPr txBox="1">
            <a:spLocks/>
          </xdr:cNvSpPr>
        </xdr:nvSpPr>
        <xdr:spPr>
          <a:xfrm>
            <a:off x="559646" y="4397752"/>
            <a:ext cx="1475316" cy="2609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User-provided drivers</a:t>
            </a:r>
          </a:p>
        </xdr:txBody>
      </xdr:sp>
    </xdr:grpSp>
    <xdr:clientData/>
  </xdr:twoCellAnchor>
  <xdr:twoCellAnchor editAs="absolute">
    <xdr:from>
      <xdr:col>1</xdr:col>
      <xdr:colOff>4104690</xdr:colOff>
      <xdr:row>11</xdr:row>
      <xdr:rowOff>45187</xdr:rowOff>
    </xdr:from>
    <xdr:to>
      <xdr:col>2</xdr:col>
      <xdr:colOff>1161578</xdr:colOff>
      <xdr:row>19</xdr:row>
      <xdr:rowOff>22328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D8404DAF-B9B6-474D-91DD-613B9762C1AE}"/>
            </a:ext>
          </a:extLst>
        </xdr:cNvPr>
        <xdr:cNvGrpSpPr>
          <a:grpSpLocks noChangeAspect="1"/>
        </xdr:cNvGrpSpPr>
      </xdr:nvGrpSpPr>
      <xdr:grpSpPr>
        <a:xfrm>
          <a:off x="4965750" y="2575027"/>
          <a:ext cx="1560308" cy="1371601"/>
          <a:chOff x="5188150" y="2571789"/>
          <a:chExt cx="1554480" cy="1371600"/>
        </a:xfrm>
      </xdr:grpSpPr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8BFADA84-9AA0-55A5-1178-4F4402475FD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5188150" y="2571789"/>
            <a:ext cx="1554480" cy="1371600"/>
          </a:xfrm>
          <a:prstGeom prst="rect">
            <a:avLst/>
          </a:prstGeom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73276AA1-CCE3-0114-BF08-C10F936F859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5256730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74D3EBF8-E884-8CFE-6AF6-347560D12B18}"/>
              </a:ext>
            </a:extLst>
          </xdr:cNvPr>
          <xdr:cNvSpPr txBox="1">
            <a:spLocks/>
          </xdr:cNvSpPr>
        </xdr:nvSpPr>
        <xdr:spPr>
          <a:xfrm>
            <a:off x="5464316" y="2615049"/>
            <a:ext cx="100214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A</a:t>
            </a:r>
            <a:r>
              <a:rPr lang="en-US" sz="1600" b="0">
                <a:solidFill>
                  <a:schemeClr val="bg1"/>
                </a:solidFill>
              </a:rPr>
              <a:t>NALYSIS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3C671956-1151-1918-7642-46864D6E0484}"/>
              </a:ext>
            </a:extLst>
          </xdr:cNvPr>
          <xdr:cNvSpPr txBox="1">
            <a:spLocks/>
          </xdr:cNvSpPr>
        </xdr:nvSpPr>
        <xdr:spPr>
          <a:xfrm>
            <a:off x="5188150" y="2935457"/>
            <a:ext cx="1554480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/>
              <a:t>Ratios,</a:t>
            </a:r>
            <a:r>
              <a:rPr lang="en-US" sz="400" b="0"/>
              <a:t> </a:t>
            </a:r>
            <a:r>
              <a:rPr lang="en-US" sz="1200" b="1"/>
              <a:t>distress,</a:t>
            </a:r>
            <a:r>
              <a:rPr lang="en-US" sz="400" b="0"/>
              <a:t> </a:t>
            </a:r>
            <a:r>
              <a:rPr lang="en-US" sz="1200" b="1"/>
              <a:t>WACC</a:t>
            </a:r>
          </a:p>
        </xdr:txBody>
      </xdr:sp>
    </xdr:grpSp>
    <xdr:clientData/>
  </xdr:twoCellAnchor>
  <xdr:twoCellAnchor editAs="absolute">
    <xdr:from>
      <xdr:col>1</xdr:col>
      <xdr:colOff>4104690</xdr:colOff>
      <xdr:row>19</xdr:row>
      <xdr:rowOff>77399</xdr:rowOff>
    </xdr:from>
    <xdr:to>
      <xdr:col>2</xdr:col>
      <xdr:colOff>1161578</xdr:colOff>
      <xdr:row>27</xdr:row>
      <xdr:rowOff>46918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63095FE4-A0D0-49B6-B3C0-45A7473F30CA}"/>
            </a:ext>
          </a:extLst>
        </xdr:cNvPr>
        <xdr:cNvGrpSpPr>
          <a:grpSpLocks noChangeAspect="1"/>
        </xdr:cNvGrpSpPr>
      </xdr:nvGrpSpPr>
      <xdr:grpSpPr>
        <a:xfrm>
          <a:off x="4965750" y="4001699"/>
          <a:ext cx="1560308" cy="1371599"/>
          <a:chOff x="5174180" y="4031019"/>
          <a:chExt cx="1554480" cy="1371600"/>
        </a:xfrm>
      </xdr:grpSpPr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C5789E31-6AB6-2333-28E8-728743A40D3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5174180" y="4031019"/>
            <a:ext cx="1554480" cy="1371600"/>
          </a:xfrm>
          <a:prstGeom prst="rect">
            <a:avLst/>
          </a:prstGeom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BE159D4A-5CEB-63EB-D7B7-0035F491B11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5242760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DE7508DA-953C-2091-5614-E2E9A615ECF1}"/>
              </a:ext>
            </a:extLst>
          </xdr:cNvPr>
          <xdr:cNvSpPr txBox="1">
            <a:spLocks/>
          </xdr:cNvSpPr>
        </xdr:nvSpPr>
        <xdr:spPr>
          <a:xfrm>
            <a:off x="5353314" y="4074279"/>
            <a:ext cx="1196212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V</a:t>
            </a:r>
            <a:r>
              <a:rPr lang="en-US" sz="1600" b="0">
                <a:solidFill>
                  <a:schemeClr val="bg1"/>
                </a:solidFill>
              </a:rPr>
              <a:t>ALUATION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AF99A412-9C4F-1D4B-3291-1EC22FDA35B0}"/>
              </a:ext>
            </a:extLst>
          </xdr:cNvPr>
          <xdr:cNvSpPr txBox="1">
            <a:spLocks/>
          </xdr:cNvSpPr>
        </xdr:nvSpPr>
        <xdr:spPr>
          <a:xfrm>
            <a:off x="5339555" y="4397752"/>
            <a:ext cx="1223731" cy="2609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150" b="1"/>
              <a:t>Fair </a:t>
            </a:r>
            <a:r>
              <a:rPr lang="en-US" sz="1150" b="1" baseline="0"/>
              <a:t>market value</a:t>
            </a:r>
            <a:endParaRPr lang="en-US" sz="1150" b="1"/>
          </a:p>
        </xdr:txBody>
      </xdr:sp>
    </xdr:grpSp>
    <xdr:clientData/>
  </xdr:twoCellAnchor>
  <xdr:twoCellAnchor editAs="absolute">
    <xdr:from>
      <xdr:col>1</xdr:col>
      <xdr:colOff>4104513</xdr:colOff>
      <xdr:row>2</xdr:row>
      <xdr:rowOff>447315</xdr:rowOff>
    </xdr:from>
    <xdr:to>
      <xdr:col>2</xdr:col>
      <xdr:colOff>1159643</xdr:colOff>
      <xdr:row>10</xdr:row>
      <xdr:rowOff>165375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D1C85033-0CFA-456E-8EFE-0C25174D63B6}"/>
            </a:ext>
          </a:extLst>
        </xdr:cNvPr>
        <xdr:cNvGrpSpPr>
          <a:grpSpLocks noChangeAspect="1"/>
        </xdr:cNvGrpSpPr>
      </xdr:nvGrpSpPr>
      <xdr:grpSpPr>
        <a:xfrm>
          <a:off x="4965573" y="1155975"/>
          <a:ext cx="1558550" cy="1363980"/>
          <a:chOff x="7833360" y="1181139"/>
          <a:chExt cx="1554480" cy="1371600"/>
        </a:xfrm>
      </xdr:grpSpPr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7600C0B4-5339-C136-27D0-87455F461EF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833360" y="1181139"/>
            <a:ext cx="1554480" cy="1371600"/>
          </a:xfrm>
          <a:prstGeom prst="rect">
            <a:avLst/>
          </a:prstGeom>
        </xdr:spPr>
      </xdr:pic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B09751D4-3973-F9E9-A771-8BE75C87C43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7901940" y="180157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5AF69396-8691-A622-C792-1B8D64E4BBDD}"/>
              </a:ext>
            </a:extLst>
          </xdr:cNvPr>
          <xdr:cNvSpPr txBox="1">
            <a:spLocks/>
          </xdr:cNvSpPr>
        </xdr:nvSpPr>
        <xdr:spPr>
          <a:xfrm>
            <a:off x="8058348" y="1224399"/>
            <a:ext cx="1104504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S</a:t>
            </a:r>
            <a:r>
              <a:rPr lang="en-US" sz="1600" b="0">
                <a:solidFill>
                  <a:schemeClr val="bg1"/>
                </a:solidFill>
              </a:rPr>
              <a:t>UMMARY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7C282CF3-7827-2091-6DCF-5E2A38290ED0}"/>
              </a:ext>
            </a:extLst>
          </xdr:cNvPr>
          <xdr:cNvSpPr txBox="1">
            <a:spLocks/>
          </xdr:cNvSpPr>
        </xdr:nvSpPr>
        <xdr:spPr>
          <a:xfrm>
            <a:off x="8131905" y="1548360"/>
            <a:ext cx="957390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5-Year</a:t>
            </a:r>
            <a:r>
              <a:rPr lang="en-US" sz="1150" b="1" baseline="0"/>
              <a:t> Totals</a:t>
            </a:r>
            <a:endParaRPr lang="en-US" sz="1150" b="1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365760</xdr:colOff>
      <xdr:row>4</xdr:row>
      <xdr:rowOff>68580</xdr:rowOff>
    </xdr:from>
    <xdr:to>
      <xdr:col>21</xdr:col>
      <xdr:colOff>24384</xdr:colOff>
      <xdr:row>14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7D867A-F26D-4B3E-A0F6-AE5AC56A6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365760</xdr:colOff>
      <xdr:row>16</xdr:row>
      <xdr:rowOff>53340</xdr:rowOff>
    </xdr:from>
    <xdr:to>
      <xdr:col>21</xdr:col>
      <xdr:colOff>24384</xdr:colOff>
      <xdr:row>26</xdr:row>
      <xdr:rowOff>19812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E8F54E-D2A2-422F-A7F0-F221AB87C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D6E8F-6189-4A60-AEB5-3C663E8A4C65}">
  <sheetPr>
    <tabColor rgb="FF0080EA"/>
    <pageSetUpPr fitToPage="1"/>
  </sheetPr>
  <dimension ref="E1:L66"/>
  <sheetViews>
    <sheetView showGridLines="0" showRowColHeaders="0" zoomScaleNormal="100" zoomScaleSheetLayoutView="85" workbookViewId="0"/>
  </sheetViews>
  <sheetFormatPr defaultColWidth="9.109375" defaultRowHeight="13.8" x14ac:dyDescent="0.3"/>
  <cols>
    <col min="1" max="1" width="12.5546875" style="57" customWidth="1"/>
    <col min="2" max="2" width="65.6640625" style="57" customWidth="1"/>
    <col min="3" max="3" width="22.77734375" style="57" customWidth="1"/>
    <col min="4" max="4" width="5.33203125" style="57" customWidth="1"/>
    <col min="5" max="5" width="61" style="229" bestFit="1" customWidth="1"/>
    <col min="6" max="6" width="9.109375" style="57"/>
    <col min="7" max="7" width="0.5546875" style="57" customWidth="1"/>
    <col min="8" max="8" width="2.33203125" style="57" customWidth="1"/>
    <col min="9" max="9" width="38.33203125" style="57" bestFit="1" customWidth="1"/>
    <col min="10" max="10" width="0.5546875" style="57" customWidth="1"/>
    <col min="11" max="16384" width="9.109375" style="57"/>
  </cols>
  <sheetData>
    <row r="1" spans="5:5" s="109" customFormat="1" ht="17.399999999999999" customHeight="1" x14ac:dyDescent="0.4">
      <c r="E1" s="216"/>
    </row>
    <row r="2" spans="5:5" s="113" customFormat="1" ht="38.4" customHeight="1" x14ac:dyDescent="0.3"/>
    <row r="3" spans="5:5" s="113" customFormat="1" ht="35.4" customHeight="1" x14ac:dyDescent="0.3"/>
    <row r="4" spans="5:5" s="109" customFormat="1" ht="14.4" x14ac:dyDescent="0.3">
      <c r="E4" s="217" t="s">
        <v>246</v>
      </c>
    </row>
    <row r="5" spans="5:5" s="115" customFormat="1" x14ac:dyDescent="0.3">
      <c r="E5" s="218" t="s">
        <v>248</v>
      </c>
    </row>
    <row r="6" spans="5:5" s="116" customFormat="1" ht="16.2" customHeight="1" x14ac:dyDescent="0.3">
      <c r="E6" s="219" t="s">
        <v>241</v>
      </c>
    </row>
    <row r="7" spans="5:5" s="117" customFormat="1" ht="7.8" x14ac:dyDescent="0.15">
      <c r="E7" s="220"/>
    </row>
    <row r="8" spans="5:5" s="109" customFormat="1" ht="14.4" x14ac:dyDescent="0.3">
      <c r="E8" s="221" t="s">
        <v>245</v>
      </c>
    </row>
    <row r="9" spans="5:5" s="109" customFormat="1" x14ac:dyDescent="0.25">
      <c r="E9" s="222" t="s">
        <v>261</v>
      </c>
    </row>
    <row r="10" spans="5:5" s="109" customFormat="1" x14ac:dyDescent="0.25">
      <c r="E10" s="222" t="s">
        <v>249</v>
      </c>
    </row>
    <row r="11" spans="5:5" s="109" customFormat="1" x14ac:dyDescent="0.25">
      <c r="E11" s="223" t="s">
        <v>257</v>
      </c>
    </row>
    <row r="12" spans="5:5" s="109" customFormat="1" x14ac:dyDescent="0.25">
      <c r="E12" s="223" t="s">
        <v>258</v>
      </c>
    </row>
    <row r="13" spans="5:5" s="113" customFormat="1" ht="16.2" customHeight="1" x14ac:dyDescent="0.3">
      <c r="E13" s="224" t="s">
        <v>259</v>
      </c>
    </row>
    <row r="14" spans="5:5" s="117" customFormat="1" ht="7.8" x14ac:dyDescent="0.15">
      <c r="E14" s="220"/>
    </row>
    <row r="15" spans="5:5" ht="16.8" customHeight="1" x14ac:dyDescent="0.3">
      <c r="E15" s="221" t="s">
        <v>244</v>
      </c>
    </row>
    <row r="16" spans="5:5" x14ac:dyDescent="0.25">
      <c r="E16" s="225" t="s">
        <v>255</v>
      </c>
    </row>
    <row r="17" spans="5:5" x14ac:dyDescent="0.25">
      <c r="E17" s="225" t="s">
        <v>254</v>
      </c>
    </row>
    <row r="18" spans="5:5" x14ac:dyDescent="0.25">
      <c r="E18" s="222" t="s">
        <v>256</v>
      </c>
    </row>
    <row r="19" spans="5:5" x14ac:dyDescent="0.25">
      <c r="E19" s="223" t="s">
        <v>253</v>
      </c>
    </row>
    <row r="20" spans="5:5" x14ac:dyDescent="0.25">
      <c r="E20" s="223" t="s">
        <v>250</v>
      </c>
    </row>
    <row r="21" spans="5:5" x14ac:dyDescent="0.25">
      <c r="E21" s="223" t="s">
        <v>251</v>
      </c>
    </row>
    <row r="22" spans="5:5" x14ac:dyDescent="0.25">
      <c r="E22" s="223" t="s">
        <v>260</v>
      </c>
    </row>
    <row r="23" spans="5:5" s="109" customFormat="1" ht="16.2" customHeight="1" x14ac:dyDescent="0.25">
      <c r="E23" s="226" t="s">
        <v>252</v>
      </c>
    </row>
    <row r="24" spans="5:5" s="117" customFormat="1" ht="7.8" x14ac:dyDescent="0.15">
      <c r="E24" s="220"/>
    </row>
    <row r="25" spans="5:5" s="118" customFormat="1" ht="16.8" customHeight="1" x14ac:dyDescent="0.3">
      <c r="E25" s="227" t="s">
        <v>247</v>
      </c>
    </row>
    <row r="26" spans="5:5" s="109" customFormat="1" ht="12.6" x14ac:dyDescent="0.25">
      <c r="E26" s="120" t="s">
        <v>243</v>
      </c>
    </row>
    <row r="27" spans="5:5" s="109" customFormat="1" ht="15.6" customHeight="1" x14ac:dyDescent="0.25">
      <c r="E27" s="228" t="s">
        <v>242</v>
      </c>
    </row>
    <row r="37" spans="5:12" ht="12.6" customHeight="1" x14ac:dyDescent="0.25">
      <c r="E37" s="8"/>
    </row>
    <row r="38" spans="5:12" ht="12.6" customHeight="1" x14ac:dyDescent="0.3">
      <c r="L38" s="109"/>
    </row>
    <row r="39" spans="5:12" ht="12.6" customHeight="1" x14ac:dyDescent="0.3"/>
    <row r="40" spans="5:12" ht="12.6" customHeight="1" x14ac:dyDescent="0.3"/>
    <row r="41" spans="5:12" ht="12.6" customHeight="1" x14ac:dyDescent="0.3"/>
    <row r="42" spans="5:12" ht="3" customHeight="1" x14ac:dyDescent="0.3"/>
    <row r="43" spans="5:12" x14ac:dyDescent="0.3">
      <c r="H43" s="230"/>
    </row>
    <row r="47" spans="5:12" ht="7.2" customHeight="1" x14ac:dyDescent="0.3"/>
    <row r="48" spans="5:12" x14ac:dyDescent="0.3">
      <c r="H48" s="230"/>
    </row>
    <row r="49" spans="5:9" ht="14.4" x14ac:dyDescent="0.3">
      <c r="I49" s="198"/>
    </row>
    <row r="51" spans="5:9" ht="14.4" x14ac:dyDescent="0.3">
      <c r="I51" s="198"/>
    </row>
    <row r="54" spans="5:9" ht="14.4" x14ac:dyDescent="0.3">
      <c r="I54" s="198"/>
    </row>
    <row r="56" spans="5:9" x14ac:dyDescent="0.3">
      <c r="I56" s="199"/>
    </row>
    <row r="57" spans="5:9" x14ac:dyDescent="0.3">
      <c r="I57" s="199"/>
    </row>
    <row r="58" spans="5:9" x14ac:dyDescent="0.3">
      <c r="I58" s="199"/>
    </row>
    <row r="59" spans="5:9" x14ac:dyDescent="0.3">
      <c r="I59" s="199"/>
    </row>
    <row r="60" spans="5:9" x14ac:dyDescent="0.3">
      <c r="I60" s="200"/>
    </row>
    <row r="61" spans="5:9" ht="3" customHeight="1" x14ac:dyDescent="0.3"/>
    <row r="62" spans="5:9" ht="12.6" customHeight="1" x14ac:dyDescent="0.25">
      <c r="E62" s="8"/>
    </row>
    <row r="63" spans="5:9" ht="12.6" customHeight="1" x14ac:dyDescent="0.3"/>
    <row r="64" spans="5:9" ht="12.6" customHeight="1" x14ac:dyDescent="0.3"/>
    <row r="65" ht="12.6" customHeight="1" x14ac:dyDescent="0.3"/>
    <row r="66" ht="12.6" customHeight="1" x14ac:dyDescent="0.3"/>
  </sheetData>
  <sheetProtection selectLockedCells="1" selectUnlockedCells="1"/>
  <printOptions horizontalCentered="1"/>
  <pageMargins left="0.75" right="0.5" top="0.75" bottom="1" header="0.3" footer="0.3"/>
  <pageSetup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6B756-D88D-4D1B-A327-1584C6216FE3}">
  <sheetPr>
    <tabColor rgb="FFD3CADC"/>
  </sheetPr>
  <dimension ref="A1:DM39"/>
  <sheetViews>
    <sheetView showGridLines="0" showRowColHeaders="0" showZeros="0" zoomScaleNormal="100" zoomScaleSheetLayoutView="85" workbookViewId="0"/>
  </sheetViews>
  <sheetFormatPr defaultColWidth="9.109375" defaultRowHeight="14.4" x14ac:dyDescent="0.3"/>
  <cols>
    <col min="1" max="1" width="3.5546875" style="126" bestFit="1" customWidth="1"/>
    <col min="2" max="2" width="20" style="10" customWidth="1"/>
    <col min="3" max="3" width="1.109375" style="57" customWidth="1"/>
    <col min="4" max="4" width="8.88671875" style="10" customWidth="1"/>
    <col min="5" max="5" width="1.109375" style="57" customWidth="1"/>
    <col min="6" max="6" width="8.88671875" style="10" customWidth="1"/>
    <col min="7" max="8" width="7.77734375" style="45" customWidth="1"/>
    <col min="9" max="9" width="1.109375" style="45" customWidth="1"/>
    <col min="10" max="10" width="8.88671875" style="10" customWidth="1"/>
    <col min="11" max="12" width="7.77734375" style="45" customWidth="1"/>
    <col min="13" max="13" width="1.109375" style="57" customWidth="1"/>
    <col min="14" max="14" width="8.88671875" style="10" customWidth="1"/>
    <col min="15" max="16" width="7.77734375" style="45" customWidth="1"/>
    <col min="17" max="17" width="1.109375" style="57" customWidth="1"/>
    <col min="18" max="18" width="8.88671875" style="10" customWidth="1"/>
    <col min="19" max="20" width="7.77734375" style="45" customWidth="1"/>
    <col min="21" max="21" width="9.109375" style="10" customWidth="1" collapsed="1"/>
    <col min="22" max="31" width="9.109375" style="438"/>
    <col min="32" max="32" width="0.21875" style="438" customWidth="1"/>
    <col min="33" max="33" width="1.5546875" style="196" hidden="1" customWidth="1"/>
    <col min="34" max="34" width="2.5546875" style="292" hidden="1" customWidth="1"/>
    <col min="35" max="35" width="4.77734375" style="292" hidden="1" customWidth="1"/>
    <col min="36" max="36" width="6.77734375" style="292" hidden="1" customWidth="1"/>
    <col min="37" max="37" width="1.44140625" style="196" hidden="1" customWidth="1"/>
    <col min="38" max="38" width="7" style="196" hidden="1" customWidth="1"/>
    <col min="39" max="39" width="4.21875" style="196" hidden="1" customWidth="1"/>
    <col min="40" max="40" width="4.109375" style="196" hidden="1" customWidth="1"/>
    <col min="41" max="41" width="3.77734375" style="196" hidden="1" customWidth="1"/>
    <col min="42" max="42" width="1.44140625" style="196" hidden="1" customWidth="1"/>
    <col min="43" max="43" width="5.109375" style="292" hidden="1" customWidth="1"/>
    <col min="44" max="44" width="3.88671875" style="292" hidden="1" customWidth="1"/>
    <col min="45" max="45" width="4.44140625" style="292" hidden="1" customWidth="1"/>
    <col min="46" max="46" width="4" style="292" hidden="1" customWidth="1"/>
    <col min="47" max="47" width="1.44140625" style="196" hidden="1" customWidth="1"/>
    <col min="48" max="48" width="4.77734375" style="126" hidden="1" customWidth="1"/>
    <col min="49" max="53" width="3.44140625" style="196" hidden="1" customWidth="1"/>
    <col min="54" max="54" width="1.44140625" style="196" hidden="1" customWidth="1"/>
    <col min="55" max="113" width="3.44140625" style="196" hidden="1" customWidth="1"/>
    <col min="114" max="114" width="3.44140625" style="126" hidden="1" customWidth="1"/>
    <col min="115" max="115" width="1.44140625" style="292" hidden="1" customWidth="1"/>
    <col min="116" max="116" width="0.21875" style="126" customWidth="1"/>
    <col min="117" max="16384" width="9.109375" style="10"/>
  </cols>
  <sheetData>
    <row r="1" spans="1:117" s="436" customFormat="1" ht="10.199999999999999" x14ac:dyDescent="0.2">
      <c r="A1" s="385" t="s">
        <v>279</v>
      </c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2"/>
      <c r="CB1" s="212"/>
      <c r="CC1" s="212"/>
      <c r="CD1" s="212"/>
      <c r="CE1" s="212"/>
      <c r="CF1" s="212"/>
      <c r="CG1" s="212"/>
      <c r="CH1" s="212"/>
      <c r="CI1" s="212"/>
      <c r="CJ1" s="212"/>
      <c r="CK1" s="212"/>
      <c r="CL1" s="212"/>
      <c r="CM1" s="212"/>
      <c r="CN1" s="212"/>
      <c r="CO1" s="212"/>
      <c r="CP1" s="212"/>
      <c r="CQ1" s="212"/>
      <c r="CR1" s="212"/>
      <c r="CS1" s="212"/>
      <c r="CT1" s="212"/>
      <c r="CU1" s="212"/>
      <c r="CV1" s="212"/>
      <c r="CW1" s="212"/>
      <c r="CX1" s="212"/>
      <c r="CY1" s="212"/>
      <c r="CZ1" s="212"/>
      <c r="DA1" s="212"/>
      <c r="DB1" s="212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7" s="55" customFormat="1" ht="24" customHeight="1" x14ac:dyDescent="0.4">
      <c r="A2" s="445"/>
      <c r="B2" s="67" t="s">
        <v>290</v>
      </c>
      <c r="C2" s="70"/>
      <c r="D2" s="69" t="s">
        <v>210</v>
      </c>
      <c r="E2" s="69"/>
      <c r="F2" s="69" t="s">
        <v>209</v>
      </c>
      <c r="G2" s="112" t="s">
        <v>158</v>
      </c>
      <c r="H2" s="114" t="s">
        <v>240</v>
      </c>
      <c r="I2" s="114"/>
      <c r="J2" s="69" t="s">
        <v>208</v>
      </c>
      <c r="K2" s="112" t="s">
        <v>158</v>
      </c>
      <c r="L2" s="114" t="s">
        <v>240</v>
      </c>
      <c r="M2" s="68"/>
      <c r="N2" s="69" t="s">
        <v>207</v>
      </c>
      <c r="O2" s="112" t="s">
        <v>158</v>
      </c>
      <c r="P2" s="114" t="s">
        <v>240</v>
      </c>
      <c r="Q2" s="68"/>
      <c r="R2" s="69" t="s">
        <v>206</v>
      </c>
      <c r="S2" s="112" t="s">
        <v>158</v>
      </c>
      <c r="T2" s="114" t="s">
        <v>240</v>
      </c>
      <c r="U2" s="66"/>
      <c r="AG2" s="124"/>
      <c r="AH2" s="294"/>
      <c r="AI2" s="294"/>
      <c r="AJ2" s="295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294"/>
      <c r="DL2" s="124"/>
    </row>
    <row r="3" spans="1:117" s="8" customFormat="1" ht="6" customHeight="1" x14ac:dyDescent="0.25">
      <c r="A3" s="194"/>
      <c r="E3" s="6"/>
      <c r="F3" s="6"/>
      <c r="G3" s="6"/>
      <c r="H3" s="6"/>
      <c r="I3" s="6"/>
      <c r="J3" s="7"/>
      <c r="K3" s="7"/>
      <c r="L3" s="7"/>
      <c r="M3" s="7"/>
      <c r="N3" s="7"/>
      <c r="O3" s="7"/>
      <c r="P3" s="7"/>
      <c r="Q3" s="6"/>
      <c r="R3" s="6"/>
      <c r="S3" s="6"/>
      <c r="T3" s="6"/>
      <c r="U3" s="6"/>
      <c r="AG3" s="195"/>
      <c r="AH3" s="194"/>
      <c r="AI3" s="194"/>
      <c r="AJ3" s="194"/>
      <c r="AK3" s="195"/>
      <c r="AL3" s="195"/>
      <c r="AM3" s="195"/>
      <c r="AN3" s="195"/>
      <c r="AO3" s="195"/>
      <c r="AP3" s="195"/>
      <c r="AQ3" s="294"/>
      <c r="AR3" s="294"/>
      <c r="AS3" s="294"/>
      <c r="AT3" s="294"/>
      <c r="AU3" s="124"/>
      <c r="AV3" s="194"/>
      <c r="AW3" s="194"/>
      <c r="AX3" s="195"/>
      <c r="AY3" s="195"/>
      <c r="AZ3" s="195"/>
      <c r="BA3" s="195"/>
      <c r="BB3" s="196"/>
      <c r="BC3" s="196"/>
      <c r="BD3" s="196"/>
      <c r="BE3" s="196"/>
      <c r="BF3" s="196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6"/>
      <c r="BT3" s="126"/>
      <c r="BU3" s="194"/>
      <c r="BV3" s="196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296"/>
      <c r="DL3" s="194"/>
    </row>
    <row r="4" spans="1:117" s="2" customFormat="1" ht="12.6" x14ac:dyDescent="0.25">
      <c r="A4" s="125"/>
      <c r="B4" s="64" t="s">
        <v>221</v>
      </c>
      <c r="G4" s="1"/>
      <c r="H4" s="1"/>
      <c r="I4" s="1"/>
      <c r="K4" s="1"/>
      <c r="L4" s="1"/>
      <c r="O4" s="1"/>
      <c r="P4" s="1"/>
      <c r="S4" s="1"/>
      <c r="T4" s="1"/>
      <c r="AF4" s="390"/>
      <c r="AG4" s="391"/>
      <c r="AH4" s="616" t="s">
        <v>38</v>
      </c>
      <c r="AI4" s="616"/>
      <c r="AJ4" s="393" t="s">
        <v>302</v>
      </c>
      <c r="AK4" s="391"/>
      <c r="AL4" s="392" t="s">
        <v>298</v>
      </c>
      <c r="AM4" s="390"/>
      <c r="AN4" s="390"/>
      <c r="AO4" s="390"/>
      <c r="AP4" s="390"/>
      <c r="AQ4" s="394" t="s">
        <v>38</v>
      </c>
      <c r="AR4" s="395"/>
      <c r="AS4" s="395"/>
      <c r="AT4" s="395"/>
      <c r="AU4" s="396"/>
      <c r="AV4" s="394" t="s">
        <v>337</v>
      </c>
      <c r="AW4" s="393"/>
      <c r="AX4" s="393"/>
      <c r="AY4" s="393"/>
      <c r="AZ4" s="393"/>
      <c r="BA4" s="393"/>
      <c r="BB4" s="393"/>
      <c r="BC4" s="393"/>
      <c r="BD4" s="393"/>
      <c r="BE4" s="393"/>
      <c r="BF4" s="393"/>
      <c r="BG4" s="393"/>
      <c r="BH4" s="393"/>
      <c r="BI4" s="393"/>
      <c r="BJ4" s="393"/>
      <c r="BK4" s="393"/>
      <c r="BL4" s="393"/>
      <c r="BM4" s="393"/>
      <c r="BN4" s="393"/>
      <c r="BO4" s="393"/>
      <c r="BP4" s="393"/>
      <c r="BQ4" s="393"/>
      <c r="BR4" s="393"/>
      <c r="BS4" s="393"/>
      <c r="BT4" s="393"/>
      <c r="BU4" s="393"/>
      <c r="BV4" s="393"/>
      <c r="BW4" s="393"/>
      <c r="BX4" s="393"/>
      <c r="BY4" s="393"/>
      <c r="BZ4" s="393"/>
      <c r="CA4" s="393"/>
      <c r="CB4" s="393"/>
      <c r="CC4" s="393"/>
      <c r="CD4" s="393"/>
      <c r="CE4" s="393"/>
      <c r="CF4" s="393"/>
      <c r="CG4" s="393"/>
      <c r="CH4" s="393"/>
      <c r="CI4" s="393"/>
      <c r="CJ4" s="393"/>
      <c r="CK4" s="393"/>
      <c r="CL4" s="393"/>
      <c r="CM4" s="393"/>
      <c r="CN4" s="393"/>
      <c r="CO4" s="393"/>
      <c r="CP4" s="393"/>
      <c r="CQ4" s="393"/>
      <c r="CR4" s="393"/>
      <c r="CS4" s="393"/>
      <c r="CT4" s="393"/>
      <c r="CU4" s="393"/>
      <c r="CV4" s="393"/>
      <c r="CW4" s="393"/>
      <c r="CX4" s="393"/>
      <c r="CY4" s="393"/>
      <c r="CZ4" s="393"/>
      <c r="DA4" s="393"/>
      <c r="DB4" s="393"/>
      <c r="DC4" s="393"/>
      <c r="DD4" s="393"/>
      <c r="DE4" s="393"/>
      <c r="DF4" s="393"/>
      <c r="DG4" s="393"/>
      <c r="DH4" s="393"/>
      <c r="DI4" s="393"/>
      <c r="DJ4" s="393"/>
      <c r="DK4" s="397"/>
      <c r="DL4" s="393"/>
    </row>
    <row r="5" spans="1:117" s="2" customFormat="1" ht="12.6" x14ac:dyDescent="0.25">
      <c r="A5" s="125"/>
      <c r="B5" s="185" t="s">
        <v>203</v>
      </c>
      <c r="D5" s="440">
        <f>CapEx!D39</f>
        <v>580</v>
      </c>
      <c r="E5" s="181"/>
      <c r="F5" s="440">
        <f>CapEx!E39</f>
        <v>0</v>
      </c>
      <c r="G5" s="441">
        <f t="shared" ref="G5:G6" si="0">F5-D5</f>
        <v>-580</v>
      </c>
      <c r="H5" s="442" t="str">
        <f t="shared" ref="H5:H6" si="1">IFERROR(  IF(F5/D5-1=-1,    "n/a",    IF(   F5/D5-1  =-2,"repaid",F5/D5-1)),          0)</f>
        <v>n/a</v>
      </c>
      <c r="I5" s="183"/>
      <c r="J5" s="186">
        <f>CapEx!F39</f>
        <v>45</v>
      </c>
      <c r="K5" s="182">
        <f>J5-F5</f>
        <v>45</v>
      </c>
      <c r="L5" s="183">
        <f>IFERROR(IF(J5/F5-1=-1,"n/a",J5/F5-1),0)</f>
        <v>0</v>
      </c>
      <c r="M5" s="181"/>
      <c r="N5" s="186">
        <f>CapEx!G39</f>
        <v>0</v>
      </c>
      <c r="O5" s="182">
        <f>N5-J5</f>
        <v>-45</v>
      </c>
      <c r="P5" s="183" t="str">
        <f>IFERROR(IF(N5/J5-1=-1,"n/a",N5/J5-1),0)</f>
        <v>n/a</v>
      </c>
      <c r="Q5" s="181"/>
      <c r="R5" s="186">
        <f>CapEx!H39</f>
        <v>0</v>
      </c>
      <c r="S5" s="182">
        <f>R5-N5</f>
        <v>0</v>
      </c>
      <c r="T5" s="183">
        <f>IFERROR(IF(R5/N5-1=-1,"n/a",R5/N5-1),0)</f>
        <v>0</v>
      </c>
      <c r="U5" s="181"/>
      <c r="AF5" s="390"/>
      <c r="AG5" s="390"/>
      <c r="AH5" s="398" t="s">
        <v>303</v>
      </c>
      <c r="AI5" s="398" t="s">
        <v>300</v>
      </c>
      <c r="AJ5" s="399" t="s">
        <v>301</v>
      </c>
      <c r="AK5" s="390"/>
      <c r="AL5" s="399" t="s">
        <v>301</v>
      </c>
      <c r="AM5" s="398" t="s">
        <v>296</v>
      </c>
      <c r="AN5" s="398" t="s">
        <v>296</v>
      </c>
      <c r="AO5" s="398" t="s">
        <v>304</v>
      </c>
      <c r="AP5" s="397"/>
      <c r="AQ5" s="399" t="s">
        <v>300</v>
      </c>
      <c r="AR5" s="398" t="s">
        <v>296</v>
      </c>
      <c r="AS5" s="398" t="s">
        <v>296</v>
      </c>
      <c r="AT5" s="398" t="s">
        <v>304</v>
      </c>
      <c r="AU5" s="400"/>
      <c r="AV5" s="399" t="s">
        <v>300</v>
      </c>
      <c r="AW5" s="398" t="s">
        <v>304</v>
      </c>
      <c r="AX5" s="398" t="s">
        <v>304</v>
      </c>
      <c r="AY5" s="398" t="s">
        <v>304</v>
      </c>
      <c r="AZ5" s="398" t="s">
        <v>304</v>
      </c>
      <c r="BA5" s="398" t="s">
        <v>304</v>
      </c>
      <c r="BB5" s="398"/>
      <c r="BC5" s="398" t="s">
        <v>304</v>
      </c>
      <c r="BD5" s="398" t="s">
        <v>304</v>
      </c>
      <c r="BE5" s="398" t="s">
        <v>304</v>
      </c>
      <c r="BF5" s="398" t="s">
        <v>304</v>
      </c>
      <c r="BG5" s="398" t="s">
        <v>304</v>
      </c>
      <c r="BH5" s="398" t="s">
        <v>304</v>
      </c>
      <c r="BI5" s="398" t="s">
        <v>304</v>
      </c>
      <c r="BJ5" s="398" t="s">
        <v>304</v>
      </c>
      <c r="BK5" s="398" t="s">
        <v>304</v>
      </c>
      <c r="BL5" s="398" t="s">
        <v>304</v>
      </c>
      <c r="BM5" s="398" t="s">
        <v>304</v>
      </c>
      <c r="BN5" s="398" t="s">
        <v>304</v>
      </c>
      <c r="BO5" s="398" t="s">
        <v>304</v>
      </c>
      <c r="BP5" s="398" t="s">
        <v>304</v>
      </c>
      <c r="BQ5" s="398" t="s">
        <v>304</v>
      </c>
      <c r="BR5" s="398" t="s">
        <v>304</v>
      </c>
      <c r="BS5" s="398" t="s">
        <v>304</v>
      </c>
      <c r="BT5" s="398" t="s">
        <v>304</v>
      </c>
      <c r="BU5" s="398" t="s">
        <v>304</v>
      </c>
      <c r="BV5" s="398" t="s">
        <v>304</v>
      </c>
      <c r="BW5" s="398" t="s">
        <v>304</v>
      </c>
      <c r="BX5" s="398" t="s">
        <v>304</v>
      </c>
      <c r="BY5" s="398" t="s">
        <v>304</v>
      </c>
      <c r="BZ5" s="398" t="s">
        <v>304</v>
      </c>
      <c r="CA5" s="398" t="s">
        <v>304</v>
      </c>
      <c r="CB5" s="398" t="s">
        <v>304</v>
      </c>
      <c r="CC5" s="398" t="s">
        <v>304</v>
      </c>
      <c r="CD5" s="398" t="s">
        <v>304</v>
      </c>
      <c r="CE5" s="398" t="s">
        <v>304</v>
      </c>
      <c r="CF5" s="398" t="s">
        <v>304</v>
      </c>
      <c r="CG5" s="398" t="s">
        <v>304</v>
      </c>
      <c r="CH5" s="398" t="s">
        <v>304</v>
      </c>
      <c r="CI5" s="398" t="s">
        <v>304</v>
      </c>
      <c r="CJ5" s="398" t="s">
        <v>304</v>
      </c>
      <c r="CK5" s="398" t="s">
        <v>304</v>
      </c>
      <c r="CL5" s="398" t="s">
        <v>304</v>
      </c>
      <c r="CM5" s="398" t="s">
        <v>304</v>
      </c>
      <c r="CN5" s="398" t="s">
        <v>304</v>
      </c>
      <c r="CO5" s="398" t="s">
        <v>304</v>
      </c>
      <c r="CP5" s="398" t="s">
        <v>304</v>
      </c>
      <c r="CQ5" s="398" t="s">
        <v>304</v>
      </c>
      <c r="CR5" s="398" t="s">
        <v>304</v>
      </c>
      <c r="CS5" s="398" t="s">
        <v>304</v>
      </c>
      <c r="CT5" s="398" t="s">
        <v>304</v>
      </c>
      <c r="CU5" s="398" t="s">
        <v>304</v>
      </c>
      <c r="CV5" s="398" t="s">
        <v>304</v>
      </c>
      <c r="CW5" s="398" t="s">
        <v>304</v>
      </c>
      <c r="CX5" s="398" t="s">
        <v>304</v>
      </c>
      <c r="CY5" s="398" t="s">
        <v>304</v>
      </c>
      <c r="CZ5" s="398" t="s">
        <v>304</v>
      </c>
      <c r="DA5" s="398" t="s">
        <v>304</v>
      </c>
      <c r="DB5" s="398" t="s">
        <v>304</v>
      </c>
      <c r="DC5" s="398" t="s">
        <v>304</v>
      </c>
      <c r="DD5" s="398" t="s">
        <v>304</v>
      </c>
      <c r="DE5" s="398" t="s">
        <v>304</v>
      </c>
      <c r="DF5" s="398" t="s">
        <v>304</v>
      </c>
      <c r="DG5" s="398" t="s">
        <v>304</v>
      </c>
      <c r="DH5" s="398" t="s">
        <v>304</v>
      </c>
      <c r="DI5" s="398" t="s">
        <v>304</v>
      </c>
      <c r="DJ5" s="398" t="s">
        <v>304</v>
      </c>
      <c r="DK5" s="401"/>
      <c r="DL5" s="393"/>
      <c r="DM5" s="192"/>
    </row>
    <row r="6" spans="1:117" s="2" customFormat="1" ht="12.6" x14ac:dyDescent="0.25">
      <c r="A6" s="125"/>
      <c r="B6" s="185" t="s">
        <v>124</v>
      </c>
      <c r="D6" s="440">
        <f>CapEx!D112</f>
        <v>40</v>
      </c>
      <c r="E6" s="181"/>
      <c r="F6" s="440">
        <f>CapEx!E112</f>
        <v>120</v>
      </c>
      <c r="G6" s="441">
        <f t="shared" si="0"/>
        <v>80</v>
      </c>
      <c r="H6" s="442">
        <f t="shared" si="1"/>
        <v>2</v>
      </c>
      <c r="I6" s="183"/>
      <c r="J6" s="186">
        <f>CapEx!F112</f>
        <v>33.125</v>
      </c>
      <c r="K6" s="182">
        <f>J6-F6</f>
        <v>-86.875</v>
      </c>
      <c r="L6" s="183">
        <f>IFERROR(IF(J6/F6-1=-1,"n/a",J6/F6-1),0)</f>
        <v>-0.72395833333333326</v>
      </c>
      <c r="M6" s="181"/>
      <c r="N6" s="186">
        <f>CapEx!G112</f>
        <v>0</v>
      </c>
      <c r="O6" s="182">
        <f>N6-J6</f>
        <v>-33.125</v>
      </c>
      <c r="P6" s="183" t="str">
        <f>IFERROR(IF(N6/J6-1=-1,"n/a",N6/J6-1),0)</f>
        <v>n/a</v>
      </c>
      <c r="Q6" s="181"/>
      <c r="R6" s="186">
        <f>CapEx!H112</f>
        <v>0</v>
      </c>
      <c r="S6" s="182">
        <f>R6-N6</f>
        <v>0</v>
      </c>
      <c r="T6" s="183">
        <f>IFERROR(IF(R6/N6-1=-1,"n/a",R6/N6-1),0)</f>
        <v>0</v>
      </c>
      <c r="U6" s="181"/>
      <c r="AF6" s="390"/>
      <c r="AG6" s="391" t="s">
        <v>293</v>
      </c>
      <c r="AH6" s="402"/>
      <c r="AI6" s="402">
        <f ca="1">AM14</f>
        <v>482.29836678149707</v>
      </c>
      <c r="AJ6" s="403" t="s">
        <v>2</v>
      </c>
      <c r="AK6" s="391" t="s">
        <v>293</v>
      </c>
      <c r="AL6" s="404" t="s">
        <v>173</v>
      </c>
      <c r="AM6" s="405" t="s">
        <v>172</v>
      </c>
      <c r="AN6" s="405" t="s">
        <v>117</v>
      </c>
      <c r="AO6" s="405" t="s">
        <v>118</v>
      </c>
      <c r="AP6" s="397" t="s">
        <v>293</v>
      </c>
      <c r="AQ6" s="406"/>
      <c r="AR6" s="407" t="s">
        <v>6</v>
      </c>
      <c r="AS6" s="407" t="s">
        <v>292</v>
      </c>
      <c r="AT6" s="407" t="s">
        <v>295</v>
      </c>
      <c r="AU6" s="407" t="s">
        <v>293</v>
      </c>
      <c r="AV6" s="393"/>
      <c r="AW6" s="408">
        <v>1</v>
      </c>
      <c r="AX6" s="408">
        <v>2</v>
      </c>
      <c r="AY6" s="408">
        <v>3</v>
      </c>
      <c r="AZ6" s="408">
        <v>4</v>
      </c>
      <c r="BA6" s="408">
        <v>5</v>
      </c>
      <c r="BB6" s="391" t="s">
        <v>293</v>
      </c>
      <c r="BC6" s="409">
        <v>1</v>
      </c>
      <c r="BD6" s="409">
        <v>2</v>
      </c>
      <c r="BE6" s="409">
        <v>3</v>
      </c>
      <c r="BF6" s="409">
        <v>4</v>
      </c>
      <c r="BG6" s="409">
        <v>5</v>
      </c>
      <c r="BH6" s="409">
        <v>6</v>
      </c>
      <c r="BI6" s="409">
        <v>7</v>
      </c>
      <c r="BJ6" s="409">
        <v>8</v>
      </c>
      <c r="BK6" s="409">
        <v>9</v>
      </c>
      <c r="BL6" s="409">
        <v>10</v>
      </c>
      <c r="BM6" s="409">
        <v>11</v>
      </c>
      <c r="BN6" s="409">
        <v>12</v>
      </c>
      <c r="BO6" s="409">
        <v>13</v>
      </c>
      <c r="BP6" s="409">
        <v>14</v>
      </c>
      <c r="BQ6" s="409">
        <v>15</v>
      </c>
      <c r="BR6" s="409">
        <v>16</v>
      </c>
      <c r="BS6" s="409">
        <v>17</v>
      </c>
      <c r="BT6" s="409">
        <v>18</v>
      </c>
      <c r="BU6" s="409">
        <v>19</v>
      </c>
      <c r="BV6" s="409">
        <v>20</v>
      </c>
      <c r="BW6" s="409">
        <v>21</v>
      </c>
      <c r="BX6" s="409">
        <v>22</v>
      </c>
      <c r="BY6" s="409">
        <v>23</v>
      </c>
      <c r="BZ6" s="409">
        <v>24</v>
      </c>
      <c r="CA6" s="409">
        <v>25</v>
      </c>
      <c r="CB6" s="409">
        <v>26</v>
      </c>
      <c r="CC6" s="409">
        <v>27</v>
      </c>
      <c r="CD6" s="409">
        <v>28</v>
      </c>
      <c r="CE6" s="409">
        <v>29</v>
      </c>
      <c r="CF6" s="409">
        <v>30</v>
      </c>
      <c r="CG6" s="409">
        <v>31</v>
      </c>
      <c r="CH6" s="409">
        <v>32</v>
      </c>
      <c r="CI6" s="409">
        <v>33</v>
      </c>
      <c r="CJ6" s="409">
        <v>34</v>
      </c>
      <c r="CK6" s="409">
        <v>35</v>
      </c>
      <c r="CL6" s="409">
        <v>36</v>
      </c>
      <c r="CM6" s="409">
        <v>37</v>
      </c>
      <c r="CN6" s="409">
        <v>38</v>
      </c>
      <c r="CO6" s="409">
        <v>39</v>
      </c>
      <c r="CP6" s="409">
        <v>40</v>
      </c>
      <c r="CQ6" s="409">
        <v>41</v>
      </c>
      <c r="CR6" s="409">
        <v>42</v>
      </c>
      <c r="CS6" s="409">
        <v>43</v>
      </c>
      <c r="CT6" s="409">
        <v>44</v>
      </c>
      <c r="CU6" s="409">
        <v>45</v>
      </c>
      <c r="CV6" s="409">
        <v>46</v>
      </c>
      <c r="CW6" s="409">
        <v>47</v>
      </c>
      <c r="CX6" s="409">
        <v>48</v>
      </c>
      <c r="CY6" s="409">
        <v>49</v>
      </c>
      <c r="CZ6" s="409">
        <v>50</v>
      </c>
      <c r="DA6" s="409">
        <v>51</v>
      </c>
      <c r="DB6" s="409">
        <v>52</v>
      </c>
      <c r="DC6" s="409">
        <v>53</v>
      </c>
      <c r="DD6" s="409">
        <v>54</v>
      </c>
      <c r="DE6" s="409">
        <v>55</v>
      </c>
      <c r="DF6" s="409">
        <v>56</v>
      </c>
      <c r="DG6" s="409">
        <v>57</v>
      </c>
      <c r="DH6" s="409">
        <v>58</v>
      </c>
      <c r="DI6" s="409">
        <v>59</v>
      </c>
      <c r="DJ6" s="409">
        <v>60</v>
      </c>
      <c r="DK6" s="397" t="s">
        <v>293</v>
      </c>
      <c r="DL6" s="393"/>
      <c r="DM6" s="192"/>
    </row>
    <row r="7" spans="1:117" s="2" customFormat="1" ht="12.6" x14ac:dyDescent="0.25">
      <c r="A7" s="125"/>
      <c r="B7" s="64" t="s">
        <v>14</v>
      </c>
      <c r="G7" s="443"/>
      <c r="H7" s="443"/>
      <c r="I7" s="1"/>
      <c r="K7" s="1"/>
      <c r="L7" s="1"/>
      <c r="O7" s="1"/>
      <c r="P7" s="1"/>
      <c r="S7" s="1"/>
      <c r="T7" s="1"/>
      <c r="U7" s="181"/>
      <c r="AF7" s="390"/>
      <c r="AG7" s="391" t="s">
        <v>293</v>
      </c>
      <c r="AH7" s="410">
        <v>1</v>
      </c>
      <c r="AI7" s="410">
        <f t="dataTable" ref="AI7:AI8" dt2D="0" dtr="0" r1="AH6" ca="1"/>
        <v>1845.0385711222457</v>
      </c>
      <c r="AJ7" s="411">
        <f ca="1">AI7/AI6</f>
        <v>3.8255127908366555</v>
      </c>
      <c r="AK7" s="391" t="s">
        <v>293</v>
      </c>
      <c r="AL7" s="412" t="str">
        <f>AJ6</f>
        <v>Units</v>
      </c>
      <c r="AM7" s="413">
        <f>SUM(Units)*(1+SUMPRODUCT(Units,UnitsCAGR)/SUM(Units)) *  (1+AH6)</f>
        <v>559.20000000000005</v>
      </c>
      <c r="AN7" s="410">
        <f ca="1">SLOPE(AJ7:AJ8,AH7:AH8)</f>
        <v>2.8255127908366555</v>
      </c>
      <c r="AO7" s="410">
        <f t="shared" ref="AO7:AO13" ca="1" si="2">RANK(AN7,$AN$7:$AN$13)</f>
        <v>2</v>
      </c>
      <c r="AP7" s="397" t="s">
        <v>293</v>
      </c>
      <c r="AQ7" s="414" t="s">
        <v>2</v>
      </c>
      <c r="AR7" s="415">
        <f>SUM(Units) *((1+SUMPRODUCT(Units, UnitsCAGR)/SUM(Units))^(1/12)-1) /( (1+((1+SUMPRODUCT(Units, UnitsCAGR)/SUM(Units))^(1/12)-1))^12-1)</f>
        <v>43.684888609121394</v>
      </c>
      <c r="AS7" s="416">
        <f>((1+SUMPRODUCT(Units, UnitsCAGR)/SUM(Units))^(1/12)-1)</f>
        <v>3.6935079197859544E-3</v>
      </c>
      <c r="AT7" s="417"/>
      <c r="AU7" s="407" t="s">
        <v>293</v>
      </c>
      <c r="AV7" s="418" t="s">
        <v>216</v>
      </c>
      <c r="AW7" s="419">
        <f>SUM(BC7:BN7)</f>
        <v>534.99999999999852</v>
      </c>
      <c r="AX7" s="420">
        <f>SUM(BO7:BZ7)</f>
        <v>559.19999999999845</v>
      </c>
      <c r="AY7" s="420">
        <f>SUM(CA7:CL7)</f>
        <v>584.49465420560568</v>
      </c>
      <c r="AZ7" s="420">
        <f>SUM(CM7:CX7)</f>
        <v>610.93347781640125</v>
      </c>
      <c r="BA7" s="420">
        <f>SUM(CY7:DJ7)</f>
        <v>638.56822578491881</v>
      </c>
      <c r="BB7" s="391" t="s">
        <v>293</v>
      </c>
      <c r="BC7" s="420">
        <f>unitsBase*(1+unitsCMGR)^(Income!J$2-1)</f>
        <v>43.684888609121394</v>
      </c>
      <c r="BD7" s="420">
        <f>unitsBase*(1+unitsCMGR)^(Income!K$2-1)</f>
        <v>43.846239091174148</v>
      </c>
      <c r="BE7" s="420">
        <f>unitsBase*(1+unitsCMGR)^(Income!L$2-1)</f>
        <v>44.008185522510232</v>
      </c>
      <c r="BF7" s="420">
        <f>unitsBase*(1+unitsCMGR)^(Income!M$2-1)</f>
        <v>44.170730104273026</v>
      </c>
      <c r="BG7" s="420">
        <f>unitsBase*(1+unitsCMGR)^(Income!N$2-1)</f>
        <v>44.333875045735894</v>
      </c>
      <c r="BH7" s="420">
        <f>unitsBase*(1+unitsCMGR)^(Income!O$2-1)</f>
        <v>44.497622564332126</v>
      </c>
      <c r="BI7" s="420">
        <f>unitsBase*(1+unitsCMGR)^(Income!P$2-1)</f>
        <v>44.661974885685126</v>
      </c>
      <c r="BJ7" s="420">
        <f>unitsBase*(1+unitsCMGR)^(Income!Q$2-1)</f>
        <v>44.826934243638689</v>
      </c>
      <c r="BK7" s="420">
        <f>unitsBase*(1+unitsCMGR)^(Income!R$2-1)</f>
        <v>44.99250288028729</v>
      </c>
      <c r="BL7" s="420">
        <f>unitsBase*(1+unitsCMGR)^(Income!S$2-1)</f>
        <v>45.158683046006622</v>
      </c>
      <c r="BM7" s="420">
        <f>unitsBase*(1+unitsCMGR)^(Income!T$2-1)</f>
        <v>45.325476999484152</v>
      </c>
      <c r="BN7" s="420">
        <f>unitsBase*(1+unitsCMGR)^(Income!U$2-1)</f>
        <v>45.492887007749815</v>
      </c>
      <c r="BO7" s="420">
        <f>unitsBase*(1+unitsCMGR)^(Income!V$2-1)</f>
        <v>45.660915346206878</v>
      </c>
      <c r="BP7" s="420">
        <f>unitsBase*(1+unitsCMGR)^(Income!W$2-1)</f>
        <v>45.829564298662774</v>
      </c>
      <c r="BQ7" s="420">
        <f>unitsBase*(1+unitsCMGR)^(Income!X$2-1)</f>
        <v>45.998836157360223</v>
      </c>
      <c r="BR7" s="420">
        <f>unitsBase*(1+unitsCMGR)^(Income!Y$2-1)</f>
        <v>46.168733223008367</v>
      </c>
      <c r="BS7" s="420">
        <f>unitsBase*(1+unitsCMGR)^(Income!Z$2-1)</f>
        <v>46.339257804814032</v>
      </c>
      <c r="BT7" s="420">
        <f>unitsBase*(1+unitsCMGR)^(Income!AA$2-1)</f>
        <v>46.510412220513118</v>
      </c>
      <c r="BU7" s="420">
        <f>unitsBase*(1+unitsCMGR)^(Income!AB$2-1)</f>
        <v>46.682198796402098</v>
      </c>
      <c r="BV7" s="420">
        <f>unitsBase*(1+unitsCMGR)^(Income!AC$2-1)</f>
        <v>46.854619867369628</v>
      </c>
      <c r="BW7" s="420">
        <f>unitsBase*(1+unitsCMGR)^(Income!AD$2-1)</f>
        <v>47.027677776928314</v>
      </c>
      <c r="BX7" s="420">
        <f>unitsBase*(1+unitsCMGR)^(Income!AE$2-1)</f>
        <v>47.20137487724655</v>
      </c>
      <c r="BY7" s="420">
        <f>unitsBase*(1+unitsCMGR)^(Income!AF$2-1)</f>
        <v>47.375713529180445</v>
      </c>
      <c r="BZ7" s="420">
        <f>unitsBase*(1+unitsCMGR)^(Income!AG$2-1)</f>
        <v>47.550696102305984</v>
      </c>
      <c r="CA7" s="420">
        <f>unitsBase*(1+unitsCMGR)^(Income!AH$2-1)</f>
        <v>47.726324974951183</v>
      </c>
      <c r="CB7" s="420">
        <f>unitsBase*(1+unitsCMGR)^(Income!AI$2-1)</f>
        <v>47.902602534228443</v>
      </c>
      <c r="CC7" s="420">
        <f>unitsBase*(1+unitsCMGR)^(Income!AJ$2-1)</f>
        <v>48.079531176066972</v>
      </c>
      <c r="CD7" s="420">
        <f>unitsBase*(1+unitsCMGR)^(Income!AK$2-1)</f>
        <v>48.257113305245369</v>
      </c>
      <c r="CE7" s="420">
        <f>unitsBase*(1+unitsCMGR)^(Income!AL$2-1)</f>
        <v>48.435351335424308</v>
      </c>
      <c r="CF7" s="420">
        <f>unitsBase*(1+unitsCMGR)^(Income!AM$2-1)</f>
        <v>48.614247689179322</v>
      </c>
      <c r="CG7" s="420">
        <f>unitsBase*(1+unitsCMGR)^(Income!AN$2-1)</f>
        <v>48.79380479803374</v>
      </c>
      <c r="CH7" s="420">
        <f>unitsBase*(1+unitsCMGR)^(Income!AO$2-1)</f>
        <v>48.974025102491758</v>
      </c>
      <c r="CI7" s="420">
        <f>unitsBase*(1+unitsCMGR)^(Income!AP$2-1)</f>
        <v>49.154911052071611</v>
      </c>
      <c r="CJ7" s="420">
        <f>unitsBase*(1+unitsCMGR)^(Income!AQ$2-1)</f>
        <v>49.33646510533881</v>
      </c>
      <c r="CK7" s="420">
        <f>unitsBase*(1+unitsCMGR)^(Income!AR$2-1)</f>
        <v>49.518689729939616</v>
      </c>
      <c r="CL7" s="420">
        <f>unitsBase*(1+unitsCMGR)^(Income!AS$2-1)</f>
        <v>49.701587402634573</v>
      </c>
      <c r="CM7" s="420">
        <f>unitsBase*(1+unitsCMGR)^(Income!AT$2-1)</f>
        <v>49.885160609332146</v>
      </c>
      <c r="CN7" s="420">
        <f>unitsBase*(1+unitsCMGR)^(Income!AU$2-1)</f>
        <v>50.069411845122509</v>
      </c>
      <c r="CO7" s="420">
        <f>unitsBase*(1+unitsCMGR)^(Income!AV$2-1)</f>
        <v>50.254343614311487</v>
      </c>
      <c r="CP7" s="420">
        <f>unitsBase*(1+unitsCMGR)^(Income!AW$2-1)</f>
        <v>50.439958430454595</v>
      </c>
      <c r="CQ7" s="420">
        <f>unitsBase*(1+unitsCMGR)^(Income!AX$2-1)</f>
        <v>50.626258816391157</v>
      </c>
      <c r="CR7" s="420">
        <f>unitsBase*(1+unitsCMGR)^(Income!AY$2-1)</f>
        <v>50.813247304278626</v>
      </c>
      <c r="CS7" s="420">
        <f>unitsBase*(1+unitsCMGR)^(Income!AZ$2-1)</f>
        <v>51.000926435627015</v>
      </c>
      <c r="CT7" s="420">
        <f>unitsBase*(1+unitsCMGR)^(Income!BA$2-1)</f>
        <v>51.189298761333418</v>
      </c>
      <c r="CU7" s="420">
        <f>unitsBase*(1+unitsCMGR)^(Income!BB$2-1)</f>
        <v>51.378366841716705</v>
      </c>
      <c r="CV7" s="420">
        <f>unitsBase*(1+unitsCMGR)^(Income!BC$2-1)</f>
        <v>51.568133246552257</v>
      </c>
      <c r="CW7" s="420">
        <f>unitsBase*(1+unitsCMGR)^(Income!BD$2-1)</f>
        <v>51.758600555106973</v>
      </c>
      <c r="CX7" s="420">
        <f>unitsBase*(1+unitsCMGR)^(Income!BE$2-1)</f>
        <v>51.949771356174303</v>
      </c>
      <c r="CY7" s="420">
        <f>unitsBase*(1+unitsCMGR)^(Income!BF$2-1)</f>
        <v>52.141648248109405</v>
      </c>
      <c r="CZ7" s="420">
        <f>unitsBase*(1+unitsCMGR)^(Income!BG$2-1)</f>
        <v>52.334233838864485</v>
      </c>
      <c r="DA7" s="420">
        <f>unitsBase*(1+unitsCMGR)^(Income!BH$2-1)</f>
        <v>52.527530746024269</v>
      </c>
      <c r="DB7" s="420">
        <f>unitsBase*(1+unitsCMGR)^(Income!BI$2-1)</f>
        <v>52.721541596841504</v>
      </c>
      <c r="DC7" s="420">
        <f>unitsBase*(1+unitsCMGR)^(Income!BJ$2-1)</f>
        <v>52.916269028272765</v>
      </c>
      <c r="DD7" s="420">
        <f>unitsBase*(1+unitsCMGR)^(Income!BK$2-1)</f>
        <v>53.111715687014218</v>
      </c>
      <c r="DE7" s="420">
        <f>unitsBase*(1+unitsCMGR)^(Income!BL$2-1)</f>
        <v>53.307884229537635</v>
      </c>
      <c r="DF7" s="420">
        <f>unitsBase*(1+unitsCMGR)^(Income!BM$2-1)</f>
        <v>53.504777322126451</v>
      </c>
      <c r="DG7" s="420">
        <f>unitsBase*(1+unitsCMGR)^(Income!BN$2-1)</f>
        <v>53.702397640912118</v>
      </c>
      <c r="DH7" s="420">
        <f>unitsBase*(1+unitsCMGR)^(Income!BO$2-1)</f>
        <v>53.900747871910312</v>
      </c>
      <c r="DI7" s="420">
        <f>unitsBase*(1+unitsCMGR)^(Income!BP$2-1)</f>
        <v>54.099830711057592</v>
      </c>
      <c r="DJ7" s="420">
        <f>unitsBase*(1+unitsCMGR)^(Income!BQ$2-1)</f>
        <v>54.29964886424797</v>
      </c>
      <c r="DK7" s="397" t="s">
        <v>293</v>
      </c>
      <c r="DL7" s="393"/>
      <c r="DM7" s="192"/>
    </row>
    <row r="8" spans="1:117" s="2" customFormat="1" ht="12.6" x14ac:dyDescent="0.25">
      <c r="A8" s="125"/>
      <c r="B8" s="185" t="s">
        <v>139</v>
      </c>
      <c r="D8" s="440">
        <f ca="1">SUM(Credit!$J20:$U20)</f>
        <v>3383.8034452591719</v>
      </c>
      <c r="E8" s="181"/>
      <c r="F8" s="440">
        <f ca="1">SUM(Credit!$V20:$AG20)</f>
        <v>4112.7671257223938</v>
      </c>
      <c r="G8" s="441">
        <f ca="1">F8-D8</f>
        <v>728.96368046322186</v>
      </c>
      <c r="H8" s="442">
        <f ca="1">IFERROR(IF(F8/D8-1=-1,"n/a",F8/D8-1),0)</f>
        <v>0.21542731197479137</v>
      </c>
      <c r="I8" s="183"/>
      <c r="J8" s="186">
        <f ca="1">SUM(Credit!$AH20:$AS20)</f>
        <v>4430.082528627292</v>
      </c>
      <c r="K8" s="182">
        <f ca="1">J8-F8</f>
        <v>317.31540290489829</v>
      </c>
      <c r="L8" s="183">
        <f ca="1">IFERROR(IF(J8/F8-1=-1,"n/a",J8/F8-1),0)</f>
        <v>7.7153749095181912E-2</v>
      </c>
      <c r="M8" s="181"/>
      <c r="N8" s="186">
        <f ca="1">SUM(Credit!$AT20:$BE20)</f>
        <v>4891.8800045119533</v>
      </c>
      <c r="O8" s="182">
        <f ca="1">N8-J8</f>
        <v>461.79747588466125</v>
      </c>
      <c r="P8" s="183">
        <f ca="1">IFERROR(IF(N8/J8-1=-1,"n/a",N8/J8-1),0)</f>
        <v>0.10424128058574889</v>
      </c>
      <c r="Q8" s="181"/>
      <c r="R8" s="186">
        <f ca="1">SUM(Credit!$BF20:$BQ20)</f>
        <v>5940.0484370923859</v>
      </c>
      <c r="S8" s="182">
        <f ca="1">R8-N8</f>
        <v>1048.1684325804326</v>
      </c>
      <c r="T8" s="183">
        <f ca="1">IFERROR(IF(R8/N8-1=-1,"n/a",R8/N8-1),0)</f>
        <v>0.21426699584079545</v>
      </c>
      <c r="U8" s="181"/>
      <c r="AF8" s="390"/>
      <c r="AG8" s="391" t="s">
        <v>293</v>
      </c>
      <c r="AH8" s="410">
        <v>2</v>
      </c>
      <c r="AI8" s="410">
        <v>3207.7787754629944</v>
      </c>
      <c r="AJ8" s="411">
        <f ca="1">AI8/AI6</f>
        <v>6.651025581673311</v>
      </c>
      <c r="AK8" s="391" t="s">
        <v>293</v>
      </c>
      <c r="AL8" s="412" t="str">
        <f>AJ9</f>
        <v>Price</v>
      </c>
      <c r="AM8" s="421">
        <f ca="1">Income!$E$5/ (SUM(Units)*(1+SUMPRODUCT(Units,UnitsCAGR)/SUM(Units))  )    *(1+AH9)</f>
        <v>7.4210174345335496</v>
      </c>
      <c r="AN8" s="410">
        <f ca="1">SLOPE(AJ10:AJ11,AH10:AH11)</f>
        <v>8.6042857185772395</v>
      </c>
      <c r="AO8" s="410">
        <f t="shared" ca="1" si="2"/>
        <v>1</v>
      </c>
      <c r="AP8" s="406" t="s">
        <v>293</v>
      </c>
      <c r="AQ8" s="414" t="s">
        <v>3</v>
      </c>
      <c r="AR8" s="422">
        <f>(SUMPRODUCT(Price,Units)/SUM(Units)/(1+((1+SUMPRODUCT(PriceCAGR,Price)/SUM(Price))^(1/12)-1))^11)</f>
        <v>7.1014533179594554</v>
      </c>
      <c r="AS8" s="416">
        <f>(1 + SUMPRODUCT(PriceCAGR, Price)/SUM(Price))^(1/12) - 1</f>
        <v>2.5099530698129424E-3</v>
      </c>
      <c r="AT8" s="417"/>
      <c r="AU8" s="407" t="s">
        <v>293</v>
      </c>
      <c r="AV8" s="393" t="s">
        <v>217</v>
      </c>
      <c r="AW8" s="423">
        <f ca="1">BN8</f>
        <v>7.3000000000000229</v>
      </c>
      <c r="AX8" s="423">
        <f ca="1">BZ8</f>
        <v>7.5229327022375685</v>
      </c>
      <c r="AY8" s="423">
        <f ca="1">CL8</f>
        <v>7.7526734852596251</v>
      </c>
      <c r="AZ8" s="423">
        <f ca="1">CX8</f>
        <v>7.9894302591821313</v>
      </c>
      <c r="BA8" s="423">
        <f ca="1">DJ8</f>
        <v>8.233417283431157</v>
      </c>
      <c r="BB8" s="391" t="s">
        <v>293</v>
      </c>
      <c r="BC8" s="423">
        <f ca="1">IF(Income!J$2=1,priceBase,OFFSET(BC8, 0, -1) * (1 + (1 + SUMPRODUCT(PriceCAGR, Price)/SUM(Price))^(1/12) - 1) )</f>
        <v>7.1014533179594554</v>
      </c>
      <c r="BD8" s="423">
        <f ca="1">IF(Income!K$2=1,priceBase,OFFSET(BD8, 0, -1) * (1 + (1 + SUMPRODUCT(PriceCAGR, Price)/SUM(Price))^(1/12) - 1) )</f>
        <v>7.1192776325150025</v>
      </c>
      <c r="BE8" s="423">
        <f ca="1">IF(Income!L$2=1,priceBase,OFFSET(BE8, 0, -1) * (1 + (1 + SUMPRODUCT(PriceCAGR, Price)/SUM(Price))^(1/12) - 1) )</f>
        <v>7.1371466852635859</v>
      </c>
      <c r="BF8" s="423">
        <f ca="1">IF(Income!M$2=1,priceBase,OFFSET(BF8, 0, -1) * (1 + (1 + SUMPRODUCT(PriceCAGR, Price)/SUM(Price))^(1/12) - 1) )</f>
        <v>7.1550605884959699</v>
      </c>
      <c r="BG8" s="423">
        <f ca="1">IF(Income!N$2=1,priceBase,OFFSET(BG8, 0, -1) * (1 + (1 + SUMPRODUCT(PriceCAGR, Price)/SUM(Price))^(1/12) - 1) )</f>
        <v>7.1730194547847645</v>
      </c>
      <c r="BH8" s="423">
        <f ca="1">IF(Income!O$2=1,priceBase,OFFSET(BH8, 0, -1) * (1 + (1 + SUMPRODUCT(PriceCAGR, Price)/SUM(Price))^(1/12) - 1) )</f>
        <v>7.1910233969851314</v>
      </c>
      <c r="BI8" s="423">
        <f ca="1">IF(Income!P$2=1,priceBase,OFFSET(BI8, 0, -1) * (1 + (1 + SUMPRODUCT(PriceCAGR, Price)/SUM(Price))^(1/12) - 1) )</f>
        <v>7.2090725282354926</v>
      </c>
      <c r="BJ8" s="423">
        <f ca="1">IF(Income!Q$2=1,priceBase,OFFSET(BJ8, 0, -1) * (1 + (1 + SUMPRODUCT(PriceCAGR, Price)/SUM(Price))^(1/12) - 1) )</f>
        <v>7.2271669619582433</v>
      </c>
      <c r="BK8" s="423">
        <f ca="1">IF(Income!R$2=1,priceBase,OFFSET(BK8, 0, -1) * (1 + (1 + SUMPRODUCT(PriceCAGR, Price)/SUM(Price))^(1/12) - 1) )</f>
        <v>7.2453068118604627</v>
      </c>
      <c r="BL8" s="423">
        <f ca="1">IF(Income!S$2=1,priceBase,OFFSET(BL8, 0, -1) * (1 + (1 + SUMPRODUCT(PriceCAGR, Price)/SUM(Price))^(1/12) - 1) )</f>
        <v>7.2634921919346302</v>
      </c>
      <c r="BM8" s="423">
        <f ca="1">IF(Income!T$2=1,priceBase,OFFSET(BM8, 0, -1) * (1 + (1 + SUMPRODUCT(PriceCAGR, Price)/SUM(Price))^(1/12) - 1) )</f>
        <v>7.2817232164593406</v>
      </c>
      <c r="BN8" s="423">
        <f ca="1">IF(Income!U$2=1,priceBase,OFFSET(BN8, 0, -1) * (1 + (1 + SUMPRODUCT(PriceCAGR, Price)/SUM(Price))^(1/12) - 1) )</f>
        <v>7.3000000000000229</v>
      </c>
      <c r="BO8" s="423">
        <f ca="1">IF(Income!V$2=1,priceBase,OFFSET(BO8, 0, -1) * (1 + (1 + SUMPRODUCT(PriceCAGR, Price)/SUM(Price))^(1/12) - 1) )</f>
        <v>7.3183226574096594</v>
      </c>
      <c r="BP8" s="423">
        <f ca="1">IF(Income!W$2=1,priceBase,OFFSET(BP8, 0, -1) * (1 + (1 + SUMPRODUCT(PriceCAGR, Price)/SUM(Price))^(1/12) - 1) )</f>
        <v>7.3366913038295083</v>
      </c>
      <c r="BQ8" s="423">
        <f ca="1">IF(Income!X$2=1,priceBase,OFFSET(BQ8, 0, -1) * (1 + (1 + SUMPRODUCT(PriceCAGR, Price)/SUM(Price))^(1/12) - 1) )</f>
        <v>7.355106054689827</v>
      </c>
      <c r="BR8" s="423">
        <f ca="1">IF(Income!Y$2=1,priceBase,OFFSET(BR8, 0, -1) * (1 + (1 + SUMPRODUCT(PriceCAGR, Price)/SUM(Price))^(1/12) - 1) )</f>
        <v>7.3735670257105967</v>
      </c>
      <c r="BS8" s="423">
        <f ca="1">IF(Income!Z$2=1,priceBase,OFFSET(BS8, 0, -1) * (1 + (1 + SUMPRODUCT(PriceCAGR, Price)/SUM(Price))^(1/12) - 1) )</f>
        <v>7.3920743329022525</v>
      </c>
      <c r="BT8" s="423">
        <f ca="1">IF(Income!AA$2=1,priceBase,OFFSET(BT8, 0, -1) * (1 + (1 + SUMPRODUCT(PriceCAGR, Price)/SUM(Price))^(1/12) - 1) )</f>
        <v>7.4106280925664079</v>
      </c>
      <c r="BU8" s="423">
        <f ca="1">IF(Income!AB$2=1,priceBase,OFFSET(BU8, 0, -1) * (1 + (1 + SUMPRODUCT(PriceCAGR, Price)/SUM(Price))^(1/12) - 1) )</f>
        <v>7.4292284212965889</v>
      </c>
      <c r="BV8" s="423">
        <f ca="1">IF(Income!AC$2=1,priceBase,OFFSET(BV8, 0, -1) * (1 + (1 + SUMPRODUCT(PriceCAGR, Price)/SUM(Price))^(1/12) - 1) )</f>
        <v>7.4478754359789656</v>
      </c>
      <c r="BW8" s="423">
        <f ca="1">IF(Income!AD$2=1,priceBase,OFFSET(BW8, 0, -1) * (1 + (1 + SUMPRODUCT(PriceCAGR, Price)/SUM(Price))^(1/12) - 1) )</f>
        <v>7.4665692537930868</v>
      </c>
      <c r="BX8" s="423">
        <f ca="1">IF(Income!AE$2=1,priceBase,OFFSET(BX8, 0, -1) * (1 + (1 + SUMPRODUCT(PriceCAGR, Price)/SUM(Price))^(1/12) - 1) )</f>
        <v>7.4853099922126169</v>
      </c>
      <c r="BY8" s="423">
        <f ca="1">IF(Income!AF$2=1,priceBase,OFFSET(BY8, 0, -1) * (1 + (1 + SUMPRODUCT(PriceCAGR, Price)/SUM(Price))^(1/12) - 1) )</f>
        <v>7.5040977690060737</v>
      </c>
      <c r="BZ8" s="423">
        <f ca="1">IF(Income!AG$2=1,priceBase,OFFSET(BZ8, 0, -1) * (1 + (1 + SUMPRODUCT(PriceCAGR, Price)/SUM(Price))^(1/12) - 1) )</f>
        <v>7.5229327022375685</v>
      </c>
      <c r="CA8" s="423">
        <f ca="1">IF(Income!AH$2=1,priceBase,OFFSET(CA8, 0, -1) * (1 + (1 + SUMPRODUCT(PriceCAGR, Price)/SUM(Price))^(1/12) - 1) )</f>
        <v>7.5418149102675471</v>
      </c>
      <c r="CB8" s="423">
        <f ca="1">IF(Income!AI$2=1,priceBase,OFFSET(CB8, 0, -1) * (1 + (1 + SUMPRODUCT(PriceCAGR, Price)/SUM(Price))^(1/12) - 1) )</f>
        <v>7.5607445117535361</v>
      </c>
      <c r="CC8" s="423">
        <f ca="1">IF(Income!AJ$2=1,priceBase,OFFSET(CC8, 0, -1) * (1 + (1 + SUMPRODUCT(PriceCAGR, Price)/SUM(Price))^(1/12) - 1) )</f>
        <v>7.579721625650885</v>
      </c>
      <c r="CD8" s="423">
        <f ca="1">IF(Income!AK$2=1,priceBase,OFFSET(CD8, 0, -1) * (1 + (1 + SUMPRODUCT(PriceCAGR, Price)/SUM(Price))^(1/12) - 1) )</f>
        <v>7.598746371213517</v>
      </c>
      <c r="CE8" s="423">
        <f ca="1">IF(Income!AL$2=1,priceBase,OFFSET(CE8, 0, -1) * (1 + (1 + SUMPRODUCT(PriceCAGR, Price)/SUM(Price))^(1/12) - 1) )</f>
        <v>7.6178188679946759</v>
      </c>
      <c r="CF8" s="423">
        <f ca="1">IF(Income!AM$2=1,priceBase,OFFSET(CF8, 0, -1) * (1 + (1 + SUMPRODUCT(PriceCAGR, Price)/SUM(Price))^(1/12) - 1) )</f>
        <v>7.63693923584768</v>
      </c>
      <c r="CG8" s="423">
        <f ca="1">IF(Income!AN$2=1,priceBase,OFFSET(CG8, 0, -1) * (1 + (1 + SUMPRODUCT(PriceCAGR, Price)/SUM(Price))^(1/12) - 1) )</f>
        <v>7.6561075949266728</v>
      </c>
      <c r="CH8" s="423">
        <f ca="1">IF(Income!AO$2=1,priceBase,OFFSET(CH8, 0, -1) * (1 + (1 + SUMPRODUCT(PriceCAGR, Price)/SUM(Price))^(1/12) - 1) )</f>
        <v>7.6753240656873789</v>
      </c>
      <c r="CI8" s="423">
        <f ca="1">IF(Income!AP$2=1,priceBase,OFFSET(CI8, 0, -1) * (1 + (1 + SUMPRODUCT(PriceCAGR, Price)/SUM(Price))^(1/12) - 1) )</f>
        <v>7.6945887688878614</v>
      </c>
      <c r="CJ8" s="423">
        <f ca="1">IF(Income!AQ$2=1,priceBase,OFFSET(CJ8, 0, -1) * (1 + (1 + SUMPRODUCT(PriceCAGR, Price)/SUM(Price))^(1/12) - 1) )</f>
        <v>7.7139018255892813</v>
      </c>
      <c r="CK8" s="423">
        <f ca="1">IF(Income!AR$2=1,priceBase,OFFSET(CK8, 0, -1) * (1 + (1 + SUMPRODUCT(PriceCAGR, Price)/SUM(Price))^(1/12) - 1) )</f>
        <v>7.7332633571566562</v>
      </c>
      <c r="CL8" s="423">
        <f ca="1">IF(Income!AS$2=1,priceBase,OFFSET(CL8, 0, -1) * (1 + (1 + SUMPRODUCT(PriceCAGR, Price)/SUM(Price))^(1/12) - 1) )</f>
        <v>7.7526734852596251</v>
      </c>
      <c r="CM8" s="423">
        <f ca="1">IF(Income!AT$2=1,priceBase,OFFSET(CM8, 0, -1) * (1 + (1 + SUMPRODUCT(PriceCAGR, Price)/SUM(Price))^(1/12) - 1) )</f>
        <v>7.7721323318732116</v>
      </c>
      <c r="CN8" s="423">
        <f ca="1">IF(Income!AU$2=1,priceBase,OFFSET(CN8, 0, -1) * (1 + (1 + SUMPRODUCT(PriceCAGR, Price)/SUM(Price))^(1/12) - 1) )</f>
        <v>7.7916400192785913</v>
      </c>
      <c r="CO8" s="423">
        <f ca="1">IF(Income!AV$2=1,priceBase,OFFSET(CO8, 0, -1) * (1 + (1 + SUMPRODUCT(PriceCAGR, Price)/SUM(Price))^(1/12) - 1) )</f>
        <v>7.8111966700638584</v>
      </c>
      <c r="CP8" s="423">
        <f ca="1">IF(Income!AW$2=1,priceBase,OFFSET(CP8, 0, -1) * (1 + (1 + SUMPRODUCT(PriceCAGR, Price)/SUM(Price))^(1/12) - 1) )</f>
        <v>7.8308024071247999</v>
      </c>
      <c r="CQ8" s="423">
        <f ca="1">IF(Income!AX$2=1,priceBase,OFFSET(CQ8, 0, -1) * (1 + (1 + SUMPRODUCT(PriceCAGR, Price)/SUM(Price))^(1/12) - 1) )</f>
        <v>7.8504573536656634</v>
      </c>
      <c r="CR8" s="423">
        <f ca="1">IF(Income!AY$2=1,priceBase,OFFSET(CR8, 0, -1) * (1 + (1 + SUMPRODUCT(PriceCAGR, Price)/SUM(Price))^(1/12) - 1) )</f>
        <v>7.8701616331999338</v>
      </c>
      <c r="CS8" s="423">
        <f ca="1">IF(Income!AZ$2=1,priceBase,OFFSET(CS8, 0, -1) * (1 + (1 + SUMPRODUCT(PriceCAGR, Price)/SUM(Price))^(1/12) - 1) )</f>
        <v>7.8899153695511099</v>
      </c>
      <c r="CT8" s="423">
        <f ca="1">IF(Income!BA$2=1,priceBase,OFFSET(CT8, 0, -1) * (1 + (1 + SUMPRODUCT(PriceCAGR, Price)/SUM(Price))^(1/12) - 1) )</f>
        <v>7.9097186868534806</v>
      </c>
      <c r="CU8" s="423">
        <f ca="1">IF(Income!BB$2=1,priceBase,OFFSET(CU8, 0, -1) * (1 + (1 + SUMPRODUCT(PriceCAGR, Price)/SUM(Price))^(1/12) - 1) )</f>
        <v>7.9295717095529072</v>
      </c>
      <c r="CV8" s="423">
        <f ca="1">IF(Income!BC$2=1,priceBase,OFFSET(CV8, 0, -1) * (1 + (1 + SUMPRODUCT(PriceCAGR, Price)/SUM(Price))^(1/12) - 1) )</f>
        <v>7.9494745624076035</v>
      </c>
      <c r="CW8" s="423">
        <f ca="1">IF(Income!BD$2=1,priceBase,OFFSET(CW8, 0, -1) * (1 + (1 + SUMPRODUCT(PriceCAGR, Price)/SUM(Price))^(1/12) - 1) )</f>
        <v>7.96942737048892</v>
      </c>
      <c r="CX8" s="423">
        <f ca="1">IF(Income!BE$2=1,priceBase,OFFSET(CX8, 0, -1) * (1 + (1 + SUMPRODUCT(PriceCAGR, Price)/SUM(Price))^(1/12) - 1) )</f>
        <v>7.9894302591821313</v>
      </c>
      <c r="CY8" s="423">
        <f ca="1">IF(Income!BF$2=1,priceBase,OFFSET(CY8, 0, -1) * (1 + (1 + SUMPRODUCT(PriceCAGR, Price)/SUM(Price))^(1/12) - 1) )</f>
        <v>8.009483354187223</v>
      </c>
      <c r="CZ8" s="423">
        <f ca="1">IF(Income!BG$2=1,priceBase,OFFSET(CZ8, 0, -1) * (1 + (1 + SUMPRODUCT(PriceCAGR, Price)/SUM(Price))^(1/12) - 1) )</f>
        <v>8.0295867815196829</v>
      </c>
      <c r="DA8" s="423">
        <f ca="1">IF(Income!BH$2=1,priceBase,OFFSET(DA8, 0, -1) * (1 + (1 + SUMPRODUCT(PriceCAGR, Price)/SUM(Price))^(1/12) - 1) )</f>
        <v>8.0497406675112888</v>
      </c>
      <c r="DB8" s="423">
        <f ca="1">IF(Income!BI$2=1,priceBase,OFFSET(DB8, 0, -1) * (1 + (1 + SUMPRODUCT(PriceCAGR, Price)/SUM(Price))^(1/12) - 1) )</f>
        <v>8.0699451388109082</v>
      </c>
      <c r="DC8" s="423">
        <f ca="1">IF(Income!BJ$2=1,priceBase,OFFSET(DC8, 0, -1) * (1 + (1 + SUMPRODUCT(PriceCAGR, Price)/SUM(Price))^(1/12) - 1) )</f>
        <v>8.0902003223852912</v>
      </c>
      <c r="DD8" s="423">
        <f ca="1">IF(Income!BK$2=1,priceBase,OFFSET(DD8, 0, -1) * (1 + (1 + SUMPRODUCT(PriceCAGR, Price)/SUM(Price))^(1/12) - 1) )</f>
        <v>8.110506345519866</v>
      </c>
      <c r="DE8" s="423">
        <f ca="1">IF(Income!BL$2=1,priceBase,OFFSET(DE8, 0, -1) * (1 + (1 + SUMPRODUCT(PriceCAGR, Price)/SUM(Price))^(1/12) - 1) )</f>
        <v>8.1308633358195426</v>
      </c>
      <c r="DF8" s="423">
        <f ca="1">IF(Income!BM$2=1,priceBase,OFFSET(DF8, 0, -1) * (1 + (1 + SUMPRODUCT(PriceCAGR, Price)/SUM(Price))^(1/12) - 1) )</f>
        <v>8.1512714212095148</v>
      </c>
      <c r="DG8" s="423">
        <f ca="1">IF(Income!BN$2=1,priceBase,OFFSET(DG8, 0, -1) * (1 + (1 + SUMPRODUCT(PriceCAGR, Price)/SUM(Price))^(1/12) - 1) )</f>
        <v>8.1717307299360602</v>
      </c>
      <c r="DH8" s="423">
        <f ca="1">IF(Income!BO$2=1,priceBase,OFFSET(DH8, 0, -1) * (1 + (1 + SUMPRODUCT(PriceCAGR, Price)/SUM(Price))^(1/12) - 1) )</f>
        <v>8.1922413905673501</v>
      </c>
      <c r="DI8" s="423">
        <f ca="1">IF(Income!BP$2=1,priceBase,OFFSET(DI8, 0, -1) * (1 + (1 + SUMPRODUCT(PriceCAGR, Price)/SUM(Price))^(1/12) - 1) )</f>
        <v>8.2128035319942558</v>
      </c>
      <c r="DJ8" s="423">
        <f ca="1">IF(Income!BQ$2=1,priceBase,OFFSET(DJ8, 0, -1) * (1 + (1 + SUMPRODUCT(PriceCAGR, Price)/SUM(Price))^(1/12) - 1) )</f>
        <v>8.233417283431157</v>
      </c>
      <c r="DK8" s="397" t="s">
        <v>293</v>
      </c>
      <c r="DL8" s="393"/>
      <c r="DM8" s="192"/>
    </row>
    <row r="9" spans="1:117" s="2" customFormat="1" ht="12.6" x14ac:dyDescent="0.25">
      <c r="A9" s="125"/>
      <c r="B9" s="185" t="s">
        <v>140</v>
      </c>
      <c r="D9" s="440">
        <f ca="1">SUM(Credit!$J39:$U39)</f>
        <v>3812.9454900735518</v>
      </c>
      <c r="E9" s="181"/>
      <c r="F9" s="440">
        <f ca="1">SUM(Credit!$V39:$AG39)</f>
        <v>3737.8029250665286</v>
      </c>
      <c r="G9" s="441">
        <f ca="1">F9-D9</f>
        <v>-75.142565007023222</v>
      </c>
      <c r="H9" s="442">
        <f ca="1">IFERROR(IF(F9/D9-1=-1,"n/a",F9/D9-1),0)</f>
        <v>-1.9707222461649687E-2</v>
      </c>
      <c r="I9" s="183"/>
      <c r="J9" s="186">
        <f ca="1">SUM(Credit!$AH39:$AS39)</f>
        <v>4049.0133578652931</v>
      </c>
      <c r="K9" s="182">
        <f ca="1">J9-F9</f>
        <v>311.21043279876449</v>
      </c>
      <c r="L9" s="183">
        <f ca="1">IFERROR(IF(J9/F9-1=-1,"n/a",J9/F9-1),0)</f>
        <v>8.3260257171858587E-2</v>
      </c>
      <c r="M9" s="181"/>
      <c r="N9" s="186">
        <f ca="1">SUM(Credit!$AT39:$BE39)</f>
        <v>4354.8954098004979</v>
      </c>
      <c r="O9" s="182">
        <f ca="1">N9-J9</f>
        <v>305.8820519352048</v>
      </c>
      <c r="P9" s="183">
        <f ca="1">IFERROR(IF(N9/J9-1=-1,"n/a",N9/J9-1),0)</f>
        <v>7.5544836457756448E-2</v>
      </c>
      <c r="Q9" s="181"/>
      <c r="R9" s="186">
        <f ca="1">SUM(Credit!$BF39:$BQ39)</f>
        <v>4767.6954179340446</v>
      </c>
      <c r="S9" s="182">
        <f ca="1">R9-N9</f>
        <v>412.80000813354673</v>
      </c>
      <c r="T9" s="183">
        <f ca="1">IFERROR(IF(R9/N9-1=-1,"n/a",R9/N9-1),0)</f>
        <v>9.4789878811913253E-2</v>
      </c>
      <c r="U9" s="181"/>
      <c r="AF9" s="390"/>
      <c r="AG9" s="391" t="s">
        <v>293</v>
      </c>
      <c r="AH9" s="410"/>
      <c r="AI9" s="424">
        <f ca="1">AM14</f>
        <v>482.29836678149707</v>
      </c>
      <c r="AJ9" s="425" t="s">
        <v>3</v>
      </c>
      <c r="AK9" s="391" t="s">
        <v>293</v>
      </c>
      <c r="AL9" s="412" t="str">
        <f>AJ12</f>
        <v>COGS</v>
      </c>
      <c r="AM9" s="421">
        <f ca="1">Income!$E$6/ (SUM(Units)*(1+SUMPRODUCT(Units,UnitsCAGR)/SUM(Units))  )    *(1+AH12)</f>
        <v>4.9840714324935842</v>
      </c>
      <c r="AN9" s="410">
        <f ca="1">SLOPE(AJ13:AJ14,AH13:AH14)</f>
        <v>-5.778772927740583</v>
      </c>
      <c r="AO9" s="410">
        <f t="shared" ca="1" si="2"/>
        <v>7</v>
      </c>
      <c r="AP9" s="406" t="s">
        <v>293</v>
      </c>
      <c r="AQ9" s="414" t="s">
        <v>4</v>
      </c>
      <c r="AR9" s="422">
        <f>(SUMPRODUCT(COGS,Units)/SUM(Units)/(1+((1+SUMPRODUCT(CogsCAGR,COGS)/SUM(COGS))^(1/12)-1))^11)</f>
        <v>4.7938194526600126</v>
      </c>
      <c r="AS9" s="416">
        <f>(1 + SUMPRODUCT(CogsCAGR, COGS)/SUM(COGS))^(1/12) - 1</f>
        <v>2.2192004711636404E-3</v>
      </c>
      <c r="AT9" s="417"/>
      <c r="AU9" s="407" t="s">
        <v>293</v>
      </c>
      <c r="AV9" s="393" t="s">
        <v>4</v>
      </c>
      <c r="AW9" s="423">
        <f ca="1">BN9</f>
        <v>4.9121495327102673</v>
      </c>
      <c r="AX9" s="423">
        <f ca="1">BZ9</f>
        <v>5.0445705833197039</v>
      </c>
      <c r="AY9" s="423">
        <f ca="1">CL9</f>
        <v>5.1805614223746534</v>
      </c>
      <c r="AZ9" s="423">
        <f ca="1">CX9</f>
        <v>5.3202182837404068</v>
      </c>
      <c r="BA9" s="423">
        <f ca="1">DJ9</f>
        <v>5.4636399955415378</v>
      </c>
      <c r="BB9" s="391" t="s">
        <v>293</v>
      </c>
      <c r="BC9" s="423">
        <f ca="1">IF(Income!J$2=1,cogsBase,OFFSET(BC9, 0, -1) * (1 + (1 + SUMPRODUCT(CogsCAGR, COGS)/SUM(COGS))^(1/12) - 1) )</f>
        <v>4.7938194526600126</v>
      </c>
      <c r="BD9" s="423">
        <f ca="1">IF(Income!K$2=1,cogsBase,OFFSET(BD9, 0, -1) * (1 + (1 + SUMPRODUCT(CogsCAGR, COGS)/SUM(COGS))^(1/12) - 1) )</f>
        <v>4.8044578990480282</v>
      </c>
      <c r="BE9" s="423">
        <f ca="1">IF(Income!L$2=1,cogsBase,OFFSET(BE9, 0, -1) * (1 + (1 + SUMPRODUCT(CogsCAGR, COGS)/SUM(COGS))^(1/12) - 1) )</f>
        <v>4.8151199542812808</v>
      </c>
      <c r="BF9" s="423">
        <f ca="1">IF(Income!M$2=1,cogsBase,OFFSET(BF9, 0, -1) * (1 + (1 + SUMPRODUCT(CogsCAGR, COGS)/SUM(COGS))^(1/12) - 1) )</f>
        <v>4.8258056707525299</v>
      </c>
      <c r="BG9" s="423">
        <f ca="1">IF(Income!N$2=1,cogsBase,OFFSET(BG9, 0, -1) * (1 + (1 + SUMPRODUCT(CogsCAGR, COGS)/SUM(COGS))^(1/12) - 1) )</f>
        <v>4.8365151009708072</v>
      </c>
      <c r="BH9" s="423">
        <f ca="1">IF(Income!O$2=1,cogsBase,OFFSET(BH9, 0, -1) * (1 + (1 + SUMPRODUCT(CogsCAGR, COGS)/SUM(COGS))^(1/12) - 1) )</f>
        <v>4.8472482975616709</v>
      </c>
      <c r="BI9" s="423">
        <f ca="1">IF(Income!P$2=1,cogsBase,OFFSET(BI9, 0, -1) * (1 + (1 + SUMPRODUCT(CogsCAGR, COGS)/SUM(COGS))^(1/12) - 1) )</f>
        <v>4.8580053132674657</v>
      </c>
      <c r="BJ9" s="423">
        <f ca="1">IF(Income!Q$2=1,cogsBase,OFFSET(BJ9, 0, -1) * (1 + (1 + SUMPRODUCT(CogsCAGR, COGS)/SUM(COGS))^(1/12) - 1) )</f>
        <v>4.8687862009475831</v>
      </c>
      <c r="BK9" s="423">
        <f ca="1">IF(Income!R$2=1,cogsBase,OFFSET(BK9, 0, -1) * (1 + (1 + SUMPRODUCT(CogsCAGR, COGS)/SUM(COGS))^(1/12) - 1) )</f>
        <v>4.8795910135787199</v>
      </c>
      <c r="BL9" s="423">
        <f ca="1">IF(Income!S$2=1,cogsBase,OFFSET(BL9, 0, -1) * (1 + (1 + SUMPRODUCT(CogsCAGR, COGS)/SUM(COGS))^(1/12) - 1) )</f>
        <v>4.8904198042551386</v>
      </c>
      <c r="BM9" s="423">
        <f ca="1">IF(Income!T$2=1,cogsBase,OFFSET(BM9, 0, -1) * (1 + (1 + SUMPRODUCT(CogsCAGR, COGS)/SUM(COGS))^(1/12) - 1) )</f>
        <v>4.9012726261889288</v>
      </c>
      <c r="BN9" s="423">
        <f ca="1">IF(Income!U$2=1,cogsBase,OFFSET(BN9, 0, -1) * (1 + (1 + SUMPRODUCT(CogsCAGR, COGS)/SUM(COGS))^(1/12) - 1) )</f>
        <v>4.9121495327102673</v>
      </c>
      <c r="BO9" s="423">
        <f ca="1">IF(Income!V$2=1,cogsBase,OFFSET(BO9, 0, -1) * (1 + (1 + SUMPRODUCT(CogsCAGR, COGS)/SUM(COGS))^(1/12) - 1) )</f>
        <v>4.9230505772676834</v>
      </c>
      <c r="BP9" s="423">
        <f ca="1">IF(Income!W$2=1,cogsBase,OFFSET(BP9, 0, -1) * (1 + (1 + SUMPRODUCT(CogsCAGR, COGS)/SUM(COGS))^(1/12) - 1) )</f>
        <v>4.9339758134283169</v>
      </c>
      <c r="BQ9" s="423">
        <f ca="1">IF(Income!X$2=1,cogsBase,OFFSET(BQ9, 0, -1) * (1 + (1 + SUMPRODUCT(CogsCAGR, COGS)/SUM(COGS))^(1/12) - 1) )</f>
        <v>4.9449252948781863</v>
      </c>
      <c r="BR9" s="423">
        <f ca="1">IF(Income!Y$2=1,cogsBase,OFFSET(BR9, 0, -1) * (1 + (1 + SUMPRODUCT(CogsCAGR, COGS)/SUM(COGS))^(1/12) - 1) )</f>
        <v>4.9558990754224483</v>
      </c>
      <c r="BS9" s="423">
        <f ca="1">IF(Income!Z$2=1,cogsBase,OFFSET(BS9, 0, -1) * (1 + (1 + SUMPRODUCT(CogsCAGR, COGS)/SUM(COGS))^(1/12) - 1) )</f>
        <v>4.9668972089856638</v>
      </c>
      <c r="BT9" s="423">
        <f ca="1">IF(Income!AA$2=1,cogsBase,OFFSET(BT9, 0, -1) * (1 + (1 + SUMPRODUCT(CogsCAGR, COGS)/SUM(COGS))^(1/12) - 1) )</f>
        <v>4.9779197496120648</v>
      </c>
      <c r="BU9" s="423">
        <f ca="1">IF(Income!AB$2=1,cogsBase,OFFSET(BU9, 0, -1) * (1 + (1 + SUMPRODUCT(CogsCAGR, COGS)/SUM(COGS))^(1/12) - 1) )</f>
        <v>4.988966751465818</v>
      </c>
      <c r="BV9" s="423">
        <f ca="1">IF(Income!AC$2=1,cogsBase,OFFSET(BV9, 0, -1) * (1 + (1 + SUMPRODUCT(CogsCAGR, COGS)/SUM(COGS))^(1/12) - 1) )</f>
        <v>5.0000382688312897</v>
      </c>
      <c r="BW9" s="423">
        <f ca="1">IF(Income!AD$2=1,cogsBase,OFFSET(BW9, 0, -1) * (1 + (1 + SUMPRODUCT(CogsCAGR, COGS)/SUM(COGS))^(1/12) - 1) )</f>
        <v>5.011134356113315</v>
      </c>
      <c r="BX9" s="423">
        <f ca="1">IF(Income!AE$2=1,cogsBase,OFFSET(BX9, 0, -1) * (1 + (1 + SUMPRODUCT(CogsCAGR, COGS)/SUM(COGS))^(1/12) - 1) )</f>
        <v>5.0222550678374649</v>
      </c>
      <c r="BY9" s="423">
        <f ca="1">IF(Income!AF$2=1,cogsBase,OFFSET(BY9, 0, -1) * (1 + (1 + SUMPRODUCT(CogsCAGR, COGS)/SUM(COGS))^(1/12) - 1) )</f>
        <v>5.0334004586503127</v>
      </c>
      <c r="BZ9" s="423">
        <f ca="1">IF(Income!AG$2=1,cogsBase,OFFSET(BZ9, 0, -1) * (1 + (1 + SUMPRODUCT(CogsCAGR, COGS)/SUM(COGS))^(1/12) - 1) )</f>
        <v>5.0445705833197039</v>
      </c>
      <c r="CA9" s="423">
        <f ca="1">IF(Income!AH$2=1,cogsBase,OFFSET(CA9, 0, -1) * (1 + (1 + SUMPRODUCT(CogsCAGR, COGS)/SUM(COGS))^(1/12) - 1) )</f>
        <v>5.0557654967350238</v>
      </c>
      <c r="CB9" s="423">
        <f ca="1">IF(Income!AI$2=1,cogsBase,OFFSET(CB9, 0, -1) * (1 + (1 + SUMPRODUCT(CogsCAGR, COGS)/SUM(COGS))^(1/12) - 1) )</f>
        <v>5.06698525390747</v>
      </c>
      <c r="CC9" s="423">
        <f ca="1">IF(Income!AJ$2=1,cogsBase,OFFSET(CC9, 0, -1) * (1 + (1 + SUMPRODUCT(CogsCAGR, COGS)/SUM(COGS))^(1/12) - 1) )</f>
        <v>5.0782299099703199</v>
      </c>
      <c r="CD9" s="423">
        <f ca="1">IF(Income!AK$2=1,cogsBase,OFFSET(CD9, 0, -1) * (1 + (1 + SUMPRODUCT(CogsCAGR, COGS)/SUM(COGS))^(1/12) - 1) )</f>
        <v>5.0894995201792019</v>
      </c>
      <c r="CE9" s="423">
        <f ca="1">IF(Income!AL$2=1,cogsBase,OFFSET(CE9, 0, -1) * (1 + (1 + SUMPRODUCT(CogsCAGR, COGS)/SUM(COGS))^(1/12) - 1) )</f>
        <v>5.1007941399123693</v>
      </c>
      <c r="CF9" s="423">
        <f ca="1">IF(Income!AM$2=1,cogsBase,OFFSET(CF9, 0, -1) * (1 + (1 + SUMPRODUCT(CogsCAGR, COGS)/SUM(COGS))^(1/12) - 1) )</f>
        <v>5.1121138246709705</v>
      </c>
      <c r="CG9" s="423">
        <f ca="1">IF(Income!AN$2=1,cogsBase,OFFSET(CG9, 0, -1) * (1 + (1 + SUMPRODUCT(CogsCAGR, COGS)/SUM(COGS))^(1/12) - 1) )</f>
        <v>5.1234586300793215</v>
      </c>
      <c r="CH9" s="423">
        <f ca="1">IF(Income!AO$2=1,cogsBase,OFFSET(CH9, 0, -1) * (1 + (1 + SUMPRODUCT(CogsCAGR, COGS)/SUM(COGS))^(1/12) - 1) )</f>
        <v>5.1348286118851796</v>
      </c>
      <c r="CI9" s="423">
        <f ca="1">IF(Income!AP$2=1,cogsBase,OFFSET(CI9, 0, -1) * (1 + (1 + SUMPRODUCT(CogsCAGR, COGS)/SUM(COGS))^(1/12) - 1) )</f>
        <v>5.1462238259600186</v>
      </c>
      <c r="CJ9" s="423">
        <f ca="1">IF(Income!AQ$2=1,cogsBase,OFFSET(CJ9, 0, -1) * (1 + (1 + SUMPRODUCT(CogsCAGR, COGS)/SUM(COGS))^(1/12) - 1) )</f>
        <v>5.1576443282993019</v>
      </c>
      <c r="CK9" s="423">
        <f ca="1">IF(Income!AR$2=1,cogsBase,OFFSET(CK9, 0, -1) * (1 + (1 + SUMPRODUCT(CogsCAGR, COGS)/SUM(COGS))^(1/12) - 1) )</f>
        <v>5.1690901750227569</v>
      </c>
      <c r="CL9" s="423">
        <f ca="1">IF(Income!AS$2=1,cogsBase,OFFSET(CL9, 0, -1) * (1 + (1 + SUMPRODUCT(CogsCAGR, COGS)/SUM(COGS))^(1/12) - 1) )</f>
        <v>5.1805614223746534</v>
      </c>
      <c r="CM9" s="423">
        <f ca="1">IF(Income!AT$2=1,cogsBase,OFFSET(CM9, 0, -1) * (1 + (1 + SUMPRODUCT(CogsCAGR, COGS)/SUM(COGS))^(1/12) - 1) )</f>
        <v>5.1920581267240786</v>
      </c>
      <c r="CN9" s="423">
        <f ca="1">IF(Income!AU$2=1,cogsBase,OFFSET(CN9, 0, -1) * (1 + (1 + SUMPRODUCT(CogsCAGR, COGS)/SUM(COGS))^(1/12) - 1) )</f>
        <v>5.2035803445652125</v>
      </c>
      <c r="CO9" s="423">
        <f ca="1">IF(Income!AV$2=1,cogsBase,OFFSET(CO9, 0, -1) * (1 + (1 + SUMPRODUCT(CogsCAGR, COGS)/SUM(COGS))^(1/12) - 1) )</f>
        <v>5.2151281325176084</v>
      </c>
      <c r="CP9" s="423">
        <f ca="1">IF(Income!AW$2=1,cogsBase,OFFSET(CP9, 0, -1) * (1 + (1 + SUMPRODUCT(CogsCAGR, COGS)/SUM(COGS))^(1/12) - 1) )</f>
        <v>5.2267015473264689</v>
      </c>
      <c r="CQ9" s="423">
        <f ca="1">IF(Income!AX$2=1,cogsBase,OFFSET(CQ9, 0, -1) * (1 + (1 + SUMPRODUCT(CogsCAGR, COGS)/SUM(COGS))^(1/12) - 1) )</f>
        <v>5.2383006458629264</v>
      </c>
      <c r="CR9" s="423">
        <f ca="1">IF(Income!AY$2=1,cogsBase,OFFSET(CR9, 0, -1) * (1 + (1 + SUMPRODUCT(CogsCAGR, COGS)/SUM(COGS))^(1/12) - 1) )</f>
        <v>5.2499254851243213</v>
      </c>
      <c r="CS9" s="423">
        <f ca="1">IF(Income!AZ$2=1,cogsBase,OFFSET(CS9, 0, -1) * (1 + (1 + SUMPRODUCT(CogsCAGR, COGS)/SUM(COGS))^(1/12) - 1) )</f>
        <v>5.2615761222344819</v>
      </c>
      <c r="CT9" s="423">
        <f ca="1">IF(Income!BA$2=1,cogsBase,OFFSET(CT9, 0, -1) * (1 + (1 + SUMPRODUCT(CogsCAGR, COGS)/SUM(COGS))^(1/12) - 1) )</f>
        <v>5.2732526144440071</v>
      </c>
      <c r="CU9" s="423">
        <f ca="1">IF(Income!BB$2=1,cogsBase,OFFSET(CU9, 0, -1) * (1 + (1 + SUMPRODUCT(CogsCAGR, COGS)/SUM(COGS))^(1/12) - 1) )</f>
        <v>5.2849550191305452</v>
      </c>
      <c r="CV9" s="423">
        <f ca="1">IF(Income!BC$2=1,cogsBase,OFFSET(CV9, 0, -1) * (1 + (1 + SUMPRODUCT(CogsCAGR, COGS)/SUM(COGS))^(1/12) - 1) )</f>
        <v>5.2966833937990776</v>
      </c>
      <c r="CW9" s="423">
        <f ca="1">IF(Income!BD$2=1,cogsBase,OFFSET(CW9, 0, -1) * (1 + (1 + SUMPRODUCT(CogsCAGR, COGS)/SUM(COGS))^(1/12) - 1) )</f>
        <v>5.3084377960821998</v>
      </c>
      <c r="CX9" s="423">
        <f ca="1">IF(Income!BE$2=1,cogsBase,OFFSET(CX9, 0, -1) * (1 + (1 + SUMPRODUCT(CogsCAGR, COGS)/SUM(COGS))^(1/12) - 1) )</f>
        <v>5.3202182837404068</v>
      </c>
      <c r="CY9" s="423">
        <f ca="1">IF(Income!BF$2=1,cogsBase,OFFSET(CY9, 0, -1) * (1 + (1 + SUMPRODUCT(CogsCAGR, COGS)/SUM(COGS))^(1/12) - 1) )</f>
        <v>5.3320249146623757</v>
      </c>
      <c r="CZ9" s="423">
        <f ca="1">IF(Income!BG$2=1,cogsBase,OFFSET(CZ9, 0, -1) * (1 + (1 + SUMPRODUCT(CogsCAGR, COGS)/SUM(COGS))^(1/12) - 1) )</f>
        <v>5.3438577468652495</v>
      </c>
      <c r="DA9" s="423">
        <f ca="1">IF(Income!BH$2=1,cogsBase,OFFSET(DA9, 0, -1) * (1 + (1 + SUMPRODUCT(CogsCAGR, COGS)/SUM(COGS))^(1/12) - 1) )</f>
        <v>5.3557168384949234</v>
      </c>
      <c r="DB9" s="423">
        <f ca="1">IF(Income!BI$2=1,cogsBase,OFFSET(DB9, 0, -1) * (1 + (1 + SUMPRODUCT(CogsCAGR, COGS)/SUM(COGS))^(1/12) - 1) )</f>
        <v>5.367602247826329</v>
      </c>
      <c r="DC9" s="423">
        <f ca="1">IF(Income!BJ$2=1,cogsBase,OFFSET(DC9, 0, -1) * (1 + (1 + SUMPRODUCT(CogsCAGR, COGS)/SUM(COGS))^(1/12) - 1) )</f>
        <v>5.3795140332637228</v>
      </c>
      <c r="DD9" s="423">
        <f ca="1">IF(Income!BK$2=1,cogsBase,OFFSET(DD9, 0, -1) * (1 + (1 + SUMPRODUCT(CogsCAGR, COGS)/SUM(COGS))^(1/12) - 1) )</f>
        <v>5.3914522533409714</v>
      </c>
      <c r="DE9" s="423">
        <f ca="1">IF(Income!BL$2=1,cogsBase,OFFSET(DE9, 0, -1) * (1 + (1 + SUMPRODUCT(CogsCAGR, COGS)/SUM(COGS))^(1/12) - 1) )</f>
        <v>5.4034169667218412</v>
      </c>
      <c r="DF9" s="423">
        <f ca="1">IF(Income!BM$2=1,cogsBase,OFFSET(DF9, 0, -1) * (1 + (1 + SUMPRODUCT(CogsCAGR, COGS)/SUM(COGS))^(1/12) - 1) )</f>
        <v>5.4154082322002823</v>
      </c>
      <c r="DG9" s="423">
        <f ca="1">IF(Income!BN$2=1,cogsBase,OFFSET(DG9, 0, -1) * (1 + (1 + SUMPRODUCT(CogsCAGR, COGS)/SUM(COGS))^(1/12) - 1) )</f>
        <v>5.4274261087007236</v>
      </c>
      <c r="DH9" s="423">
        <f ca="1">IF(Income!BO$2=1,cogsBase,OFFSET(DH9, 0, -1) * (1 + (1 + SUMPRODUCT(CogsCAGR, COGS)/SUM(COGS))^(1/12) - 1) )</f>
        <v>5.4394706552783569</v>
      </c>
      <c r="DI9" s="423">
        <f ca="1">IF(Income!BP$2=1,cogsBase,OFFSET(DI9, 0, -1) * (1 + (1 + SUMPRODUCT(CogsCAGR, COGS)/SUM(COGS))^(1/12) - 1) )</f>
        <v>5.4515419311194302</v>
      </c>
      <c r="DJ9" s="423">
        <f ca="1">IF(Income!BQ$2=1,cogsBase,OFFSET(DJ9, 0, -1) * (1 + (1 + SUMPRODUCT(CogsCAGR, COGS)/SUM(COGS))^(1/12) - 1) )</f>
        <v>5.4636399955415378</v>
      </c>
      <c r="DK9" s="397" t="s">
        <v>293</v>
      </c>
      <c r="DL9" s="393"/>
      <c r="DM9" s="192"/>
    </row>
    <row r="10" spans="1:117" s="2" customFormat="1" ht="12.6" x14ac:dyDescent="0.25">
      <c r="A10" s="125"/>
      <c r="B10" s="185" t="s">
        <v>218</v>
      </c>
      <c r="D10" s="440">
        <f ca="1">SUM(Credit!$J43:$U43)</f>
        <v>544.14204481438014</v>
      </c>
      <c r="E10" s="181"/>
      <c r="F10" s="440">
        <f ca="1">SUM(Credit!$V43:$AG43)</f>
        <v>-374.96420065586483</v>
      </c>
      <c r="G10" s="441">
        <f ca="1">F10-D10</f>
        <v>-919.10624547024497</v>
      </c>
      <c r="H10" s="442">
        <f ca="1">IFERROR(  IF(F10/D10-1=-1,    "n/a",    IF(   F10/D10-1  =-2,"repaid",F10/D10-1)),          0)</f>
        <v>-1.6890924974999388</v>
      </c>
      <c r="I10" s="183"/>
      <c r="J10" s="186">
        <f ca="1">SUM(Credit!$AH43:$AS43)</f>
        <v>-169.17784415851531</v>
      </c>
      <c r="K10" s="182">
        <f ca="1">J10-F10</f>
        <v>205.78635649734952</v>
      </c>
      <c r="L10" s="183">
        <f ca="1">IFERROR(  IF(J10/F10-1=-1,    "n/a",    IF(   J10/F10-1  =-2,"repaid",J10/F10-1)),          0)</f>
        <v>-0.54881601000148916</v>
      </c>
      <c r="M10" s="181"/>
      <c r="N10" s="186">
        <f ca="1">SUM(Credit!$AT43:$BE43)</f>
        <v>0</v>
      </c>
      <c r="O10" s="182">
        <f ca="1">N10-J10</f>
        <v>169.17784415851531</v>
      </c>
      <c r="P10" s="183" t="str">
        <f ca="1">IFERROR(  IF(N10/J10-1=-1,    "n/a",    IF(   N10/J10-1  =-2,"repaid",N10/J10-1)),          0)</f>
        <v>n/a</v>
      </c>
      <c r="Q10" s="181"/>
      <c r="R10" s="186">
        <f ca="1">SUM(Credit!$BF43:$BQ43)</f>
        <v>0</v>
      </c>
      <c r="S10" s="182">
        <f ca="1">R10-N10</f>
        <v>0</v>
      </c>
      <c r="T10" s="183">
        <f ca="1">IFERROR(  IF(R10/N10-1=-1,    "n/a",    IF(   R10/N10-1  =-2,"repaid",R10/N10-1)),          0)</f>
        <v>0</v>
      </c>
      <c r="U10" s="181"/>
      <c r="AF10" s="390"/>
      <c r="AG10" s="391" t="s">
        <v>293</v>
      </c>
      <c r="AH10" s="410">
        <v>1</v>
      </c>
      <c r="AI10" s="410">
        <f t="dataTable" ref="AI10:AI11" dt2D="0" dtr="0" r1="AH9" ca="1"/>
        <v>4632.1313161726575</v>
      </c>
      <c r="AJ10" s="411">
        <f ca="1">AI10/AI9</f>
        <v>9.6042857185772359</v>
      </c>
      <c r="AK10" s="391" t="s">
        <v>293</v>
      </c>
      <c r="AL10" s="412" t="str">
        <f>AJ15</f>
        <v>Payroll</v>
      </c>
      <c r="AM10" s="413">
        <f>Income!$E$9*(1+AH15)</f>
        <v>409.84517857142856</v>
      </c>
      <c r="AN10" s="410">
        <f ca="1">SLOPE(AJ16:AJ17,AH16:AH17)</f>
        <v>-0.84977517404098313</v>
      </c>
      <c r="AO10" s="410">
        <f t="shared" ca="1" si="2"/>
        <v>6</v>
      </c>
      <c r="AP10" s="406" t="s">
        <v>293</v>
      </c>
      <c r="AQ10" s="414" t="s">
        <v>294</v>
      </c>
      <c r="AR10" s="426"/>
      <c r="AS10" s="417"/>
      <c r="AT10" s="416">
        <f>SUMPRODUCT(Overhead,OverheadCAGR)/SUM(Overhead)</f>
        <v>2.923076923076923E-2</v>
      </c>
      <c r="AU10" s="407" t="s">
        <v>293</v>
      </c>
      <c r="AV10" s="427" t="s">
        <v>300</v>
      </c>
      <c r="AW10" s="396" t="s">
        <v>304</v>
      </c>
      <c r="AX10" s="396" t="s">
        <v>304</v>
      </c>
      <c r="AY10" s="396" t="s">
        <v>304</v>
      </c>
      <c r="AZ10" s="396" t="s">
        <v>304</v>
      </c>
      <c r="BA10" s="396" t="s">
        <v>304</v>
      </c>
      <c r="BB10" s="396"/>
      <c r="BC10" s="396" t="s">
        <v>304</v>
      </c>
      <c r="BD10" s="396" t="s">
        <v>304</v>
      </c>
      <c r="BE10" s="396" t="s">
        <v>304</v>
      </c>
      <c r="BF10" s="396" t="s">
        <v>304</v>
      </c>
      <c r="BG10" s="396" t="s">
        <v>304</v>
      </c>
      <c r="BH10" s="396" t="s">
        <v>304</v>
      </c>
      <c r="BI10" s="396" t="s">
        <v>304</v>
      </c>
      <c r="BJ10" s="396" t="s">
        <v>304</v>
      </c>
      <c r="BK10" s="396" t="s">
        <v>304</v>
      </c>
      <c r="BL10" s="396" t="s">
        <v>304</v>
      </c>
      <c r="BM10" s="396" t="s">
        <v>304</v>
      </c>
      <c r="BN10" s="396" t="s">
        <v>304</v>
      </c>
      <c r="BO10" s="396" t="s">
        <v>304</v>
      </c>
      <c r="BP10" s="396" t="s">
        <v>304</v>
      </c>
      <c r="BQ10" s="396" t="s">
        <v>304</v>
      </c>
      <c r="BR10" s="396" t="s">
        <v>304</v>
      </c>
      <c r="BS10" s="396" t="s">
        <v>304</v>
      </c>
      <c r="BT10" s="396" t="s">
        <v>304</v>
      </c>
      <c r="BU10" s="396" t="s">
        <v>304</v>
      </c>
      <c r="BV10" s="396" t="s">
        <v>304</v>
      </c>
      <c r="BW10" s="396" t="s">
        <v>304</v>
      </c>
      <c r="BX10" s="396" t="s">
        <v>304</v>
      </c>
      <c r="BY10" s="396" t="s">
        <v>304</v>
      </c>
      <c r="BZ10" s="396" t="s">
        <v>304</v>
      </c>
      <c r="CA10" s="396" t="s">
        <v>304</v>
      </c>
      <c r="CB10" s="396" t="s">
        <v>304</v>
      </c>
      <c r="CC10" s="396" t="s">
        <v>304</v>
      </c>
      <c r="CD10" s="396" t="s">
        <v>304</v>
      </c>
      <c r="CE10" s="396" t="s">
        <v>304</v>
      </c>
      <c r="CF10" s="396" t="s">
        <v>304</v>
      </c>
      <c r="CG10" s="396" t="s">
        <v>304</v>
      </c>
      <c r="CH10" s="396" t="s">
        <v>304</v>
      </c>
      <c r="CI10" s="396" t="s">
        <v>304</v>
      </c>
      <c r="CJ10" s="396" t="s">
        <v>304</v>
      </c>
      <c r="CK10" s="396" t="s">
        <v>304</v>
      </c>
      <c r="CL10" s="396" t="s">
        <v>304</v>
      </c>
      <c r="CM10" s="396" t="s">
        <v>304</v>
      </c>
      <c r="CN10" s="396" t="s">
        <v>304</v>
      </c>
      <c r="CO10" s="396" t="s">
        <v>304</v>
      </c>
      <c r="CP10" s="396" t="s">
        <v>304</v>
      </c>
      <c r="CQ10" s="396" t="s">
        <v>304</v>
      </c>
      <c r="CR10" s="396" t="s">
        <v>304</v>
      </c>
      <c r="CS10" s="396" t="s">
        <v>304</v>
      </c>
      <c r="CT10" s="396" t="s">
        <v>304</v>
      </c>
      <c r="CU10" s="396" t="s">
        <v>304</v>
      </c>
      <c r="CV10" s="396" t="s">
        <v>304</v>
      </c>
      <c r="CW10" s="396" t="s">
        <v>304</v>
      </c>
      <c r="CX10" s="396" t="s">
        <v>304</v>
      </c>
      <c r="CY10" s="396" t="s">
        <v>304</v>
      </c>
      <c r="CZ10" s="396" t="s">
        <v>304</v>
      </c>
      <c r="DA10" s="396" t="s">
        <v>304</v>
      </c>
      <c r="DB10" s="396" t="s">
        <v>304</v>
      </c>
      <c r="DC10" s="396" t="s">
        <v>304</v>
      </c>
      <c r="DD10" s="396" t="s">
        <v>304</v>
      </c>
      <c r="DE10" s="396" t="s">
        <v>304</v>
      </c>
      <c r="DF10" s="396" t="s">
        <v>304</v>
      </c>
      <c r="DG10" s="396" t="s">
        <v>304</v>
      </c>
      <c r="DH10" s="396" t="s">
        <v>304</v>
      </c>
      <c r="DI10" s="396" t="s">
        <v>304</v>
      </c>
      <c r="DJ10" s="396" t="s">
        <v>304</v>
      </c>
      <c r="DK10" s="427"/>
      <c r="DL10" s="393"/>
      <c r="DM10" s="192"/>
    </row>
    <row r="11" spans="1:117" s="2" customFormat="1" ht="12.6" x14ac:dyDescent="0.25">
      <c r="A11" s="125"/>
      <c r="B11" s="185" t="s">
        <v>19</v>
      </c>
      <c r="D11" s="440">
        <f ca="1">Credit!$U45</f>
        <v>544.14204481438014</v>
      </c>
      <c r="E11" s="181"/>
      <c r="F11" s="440">
        <f ca="1">Credit!$AG45</f>
        <v>169.17784415851531</v>
      </c>
      <c r="G11" s="441">
        <f ca="1">F11-D11</f>
        <v>-374.96420065586483</v>
      </c>
      <c r="H11" s="442">
        <f ca="1">IFERROR(IF(F11/D11-1=-1,"n/a",F11/D11-1),0)</f>
        <v>-0.68909249749993884</v>
      </c>
      <c r="I11" s="183"/>
      <c r="J11" s="186">
        <f ca="1">Credit!$AS45</f>
        <v>0</v>
      </c>
      <c r="K11" s="182">
        <f ca="1">J11-F11</f>
        <v>-169.17784415851531</v>
      </c>
      <c r="L11" s="183" t="str">
        <f ca="1">IFERROR(IF(J11/F11-1=-1,"n/a",J11/F11-1),0)</f>
        <v>n/a</v>
      </c>
      <c r="M11" s="181"/>
      <c r="N11" s="186">
        <f ca="1">Credit!$BE45</f>
        <v>0</v>
      </c>
      <c r="O11" s="182">
        <f ca="1">N11-J11</f>
        <v>0</v>
      </c>
      <c r="P11" s="183">
        <f ca="1">IFERROR(IF(N11/J11-1=-1,"n/a",N11/J11-1),0)</f>
        <v>0</v>
      </c>
      <c r="Q11" s="181"/>
      <c r="R11" s="186">
        <f ca="1">Credit!$BQ45</f>
        <v>0</v>
      </c>
      <c r="S11" s="182">
        <f ca="1">R11-N11</f>
        <v>0</v>
      </c>
      <c r="T11" s="183">
        <f ca="1">IFERROR(IF(R11/N11-1=-1,"n/a",R11/N11-1),0)</f>
        <v>0</v>
      </c>
      <c r="U11" s="181"/>
      <c r="AF11" s="390"/>
      <c r="AG11" s="391" t="s">
        <v>293</v>
      </c>
      <c r="AH11" s="405">
        <v>2</v>
      </c>
      <c r="AI11" s="405">
        <v>8781.9642655638199</v>
      </c>
      <c r="AJ11" s="428">
        <f ca="1">AI11/AI9</f>
        <v>18.208571437154475</v>
      </c>
      <c r="AK11" s="391" t="s">
        <v>293</v>
      </c>
      <c r="AL11" s="404" t="str">
        <f>AJ18</f>
        <v>Overhead</v>
      </c>
      <c r="AM11" s="405">
        <f>SUM(Overhead)*(1+SUMPRODUCT(Overhead,OverheadCAGR)/SUM(Overhead)) * (1+AH18)</f>
        <v>267.59999999999997</v>
      </c>
      <c r="AN11" s="405">
        <f ca="1">SLOPE(AJ19:AJ20,AH19:AH20)</f>
        <v>-0.5548432639027262</v>
      </c>
      <c r="AO11" s="410">
        <f t="shared" ca="1" si="2"/>
        <v>5</v>
      </c>
      <c r="AP11" s="406" t="s">
        <v>293</v>
      </c>
      <c r="AQ11" s="406" t="s">
        <v>214</v>
      </c>
      <c r="AR11" s="415">
        <f>SUMPRODUCT(PaySalary,PayFTE)</f>
        <v>280</v>
      </c>
      <c r="AS11" s="417"/>
      <c r="AT11" s="416">
        <f>SUMPRODUCT(PayFTE,PaySalary,PayCAGR)/paySalaryWgtd</f>
        <v>1.3214285714285715E-2</v>
      </c>
      <c r="AU11" s="407" t="s">
        <v>293</v>
      </c>
      <c r="AV11" s="393"/>
      <c r="AW11" s="393"/>
      <c r="AX11" s="393"/>
      <c r="AY11" s="393"/>
      <c r="AZ11" s="393"/>
      <c r="BA11" s="393"/>
      <c r="BB11" s="393"/>
      <c r="BC11" s="393"/>
      <c r="BD11" s="391"/>
      <c r="BE11" s="391"/>
      <c r="BF11" s="391"/>
      <c r="BG11" s="391"/>
      <c r="BH11" s="391"/>
      <c r="BI11" s="391"/>
      <c r="BJ11" s="391"/>
      <c r="BK11" s="391"/>
      <c r="BL11" s="391"/>
      <c r="BM11" s="391"/>
      <c r="BN11" s="391"/>
      <c r="BO11" s="391"/>
      <c r="BP11" s="391"/>
      <c r="BQ11" s="391"/>
      <c r="BR11" s="391"/>
      <c r="BS11" s="391"/>
      <c r="BT11" s="391"/>
      <c r="BU11" s="391"/>
      <c r="BV11" s="391"/>
      <c r="BW11" s="391"/>
      <c r="BX11" s="391"/>
      <c r="BY11" s="391"/>
      <c r="BZ11" s="391"/>
      <c r="CA11" s="391"/>
      <c r="CB11" s="391"/>
      <c r="CC11" s="391"/>
      <c r="CD11" s="391"/>
      <c r="CE11" s="391"/>
      <c r="CF11" s="391"/>
      <c r="CG11" s="391"/>
      <c r="CH11" s="391"/>
      <c r="CI11" s="391"/>
      <c r="CJ11" s="391"/>
      <c r="CK11" s="391"/>
      <c r="CL11" s="391"/>
      <c r="CM11" s="391"/>
      <c r="CN11" s="391"/>
      <c r="CO11" s="391"/>
      <c r="CP11" s="391"/>
      <c r="CQ11" s="391"/>
      <c r="CR11" s="391"/>
      <c r="CS11" s="391"/>
      <c r="CT11" s="391"/>
      <c r="CU11" s="391"/>
      <c r="CV11" s="391"/>
      <c r="CW11" s="391"/>
      <c r="CX11" s="391"/>
      <c r="CY11" s="391"/>
      <c r="CZ11" s="391"/>
      <c r="DA11" s="391"/>
      <c r="DB11" s="391"/>
      <c r="DC11" s="391"/>
      <c r="DD11" s="391"/>
      <c r="DE11" s="391"/>
      <c r="DF11" s="391"/>
      <c r="DG11" s="391"/>
      <c r="DH11" s="391"/>
      <c r="DI11" s="391"/>
      <c r="DJ11" s="393"/>
      <c r="DK11" s="397"/>
      <c r="DL11" s="393"/>
      <c r="DM11" s="192"/>
    </row>
    <row r="12" spans="1:117" s="2" customFormat="1" ht="12.6" x14ac:dyDescent="0.25">
      <c r="A12" s="125"/>
      <c r="B12" s="64" t="s">
        <v>119</v>
      </c>
      <c r="G12" s="443"/>
      <c r="H12" s="443"/>
      <c r="I12" s="1"/>
      <c r="K12" s="1"/>
      <c r="L12" s="1"/>
      <c r="O12" s="1"/>
      <c r="P12" s="1"/>
      <c r="S12" s="1"/>
      <c r="T12" s="1"/>
      <c r="U12" s="181"/>
      <c r="AF12" s="390"/>
      <c r="AG12" s="391" t="s">
        <v>293</v>
      </c>
      <c r="AH12" s="424"/>
      <c r="AI12" s="424">
        <f ca="1">AM14</f>
        <v>482.29836678149707</v>
      </c>
      <c r="AJ12" s="425" t="s">
        <v>4</v>
      </c>
      <c r="AK12" s="391" t="s">
        <v>293</v>
      </c>
      <c r="AL12" s="404" t="s">
        <v>334</v>
      </c>
      <c r="AM12" s="405">
        <f ca="1">PayCommissions*Income!E5*(1+AH21)</f>
        <v>82.996658987823238</v>
      </c>
      <c r="AN12" s="405">
        <f ca="1">SLOPE(AJ22:AJ23,AH22:AH23)</f>
        <v>-0.17208571437154474</v>
      </c>
      <c r="AO12" s="410">
        <f t="shared" ca="1" si="2"/>
        <v>3</v>
      </c>
      <c r="AP12" s="406" t="s">
        <v>293</v>
      </c>
      <c r="AQ12" s="429" t="s">
        <v>215</v>
      </c>
      <c r="AR12" s="430">
        <f>SUMPRODUCT(PaySalary,PayFTE,PayBonus)/SUMPRODUCT(PaySalary,PayFTE)</f>
        <v>0.14464285714285716</v>
      </c>
      <c r="AS12" s="426"/>
      <c r="AT12" s="426"/>
      <c r="AU12" s="407" t="s">
        <v>293</v>
      </c>
      <c r="AV12" s="390"/>
      <c r="AW12" s="391"/>
      <c r="AX12" s="420"/>
      <c r="AY12" s="420"/>
      <c r="AZ12" s="431"/>
      <c r="BA12" s="420"/>
      <c r="BB12" s="391"/>
      <c r="BC12" s="391"/>
      <c r="BD12" s="391"/>
      <c r="BE12" s="391"/>
      <c r="BF12" s="391"/>
      <c r="BG12" s="391"/>
      <c r="BH12" s="391"/>
      <c r="BI12" s="391"/>
      <c r="BJ12" s="391"/>
      <c r="BK12" s="391"/>
      <c r="BL12" s="391"/>
      <c r="BM12" s="391"/>
      <c r="BN12" s="391"/>
      <c r="BO12" s="391"/>
      <c r="BP12" s="391"/>
      <c r="BQ12" s="391"/>
      <c r="BR12" s="391"/>
      <c r="BS12" s="391"/>
      <c r="BT12" s="391"/>
      <c r="BU12" s="391"/>
      <c r="BV12" s="391"/>
      <c r="BW12" s="391"/>
      <c r="BX12" s="391"/>
      <c r="BY12" s="391"/>
      <c r="BZ12" s="391"/>
      <c r="CA12" s="391"/>
      <c r="CB12" s="391"/>
      <c r="CC12" s="391"/>
      <c r="CD12" s="391"/>
      <c r="CE12" s="391"/>
      <c r="CF12" s="391"/>
      <c r="CG12" s="391"/>
      <c r="CH12" s="391"/>
      <c r="CI12" s="391"/>
      <c r="CJ12" s="391"/>
      <c r="CK12" s="391"/>
      <c r="CL12" s="391"/>
      <c r="CM12" s="391"/>
      <c r="CN12" s="391"/>
      <c r="CO12" s="391"/>
      <c r="CP12" s="391"/>
      <c r="CQ12" s="391"/>
      <c r="CR12" s="391"/>
      <c r="CS12" s="391"/>
      <c r="CT12" s="391"/>
      <c r="CU12" s="391"/>
      <c r="CV12" s="391"/>
      <c r="CW12" s="391"/>
      <c r="CX12" s="391"/>
      <c r="CY12" s="391"/>
      <c r="CZ12" s="391"/>
      <c r="DA12" s="391"/>
      <c r="DB12" s="391"/>
      <c r="DC12" s="391"/>
      <c r="DD12" s="391"/>
      <c r="DE12" s="391"/>
      <c r="DF12" s="391"/>
      <c r="DG12" s="391"/>
      <c r="DH12" s="391"/>
      <c r="DI12" s="391"/>
      <c r="DJ12" s="393"/>
      <c r="DK12" s="397"/>
      <c r="DL12" s="393"/>
      <c r="DM12" s="192"/>
    </row>
    <row r="13" spans="1:117" s="2" customFormat="1" ht="12.6" x14ac:dyDescent="0.25">
      <c r="A13" s="125"/>
      <c r="B13" s="185" t="s">
        <v>61</v>
      </c>
      <c r="D13" s="440">
        <f ca="1">SUM(Income!$J5:$U5)</f>
        <v>3852.5911021310121</v>
      </c>
      <c r="E13" s="181"/>
      <c r="F13" s="440">
        <f ca="1">SUM(Income!$V5:$AG5)</f>
        <v>4149.8329493911615</v>
      </c>
      <c r="G13" s="441">
        <f t="shared" ref="G13:G18" ca="1" si="3">F13-D13</f>
        <v>297.24184726014937</v>
      </c>
      <c r="H13" s="442">
        <f t="shared" ref="H13:H18" ca="1" si="4">IFERROR(IF(F13/D13-1=-1,"n/a",F13/D13-1),0)</f>
        <v>7.7153749095182578E-2</v>
      </c>
      <c r="I13" s="183"/>
      <c r="J13" s="186">
        <f ca="1">SUM(Income!$AH5:$AS5)</f>
        <v>4470.0081195554067</v>
      </c>
      <c r="K13" s="182">
        <f t="shared" ref="K13:K18" ca="1" si="5">J13-F13</f>
        <v>320.17517016424517</v>
      </c>
      <c r="L13" s="183">
        <f t="shared" ref="L13:L18" ca="1" si="6">IFERROR(IF(J13/F13-1=-1,"n/a",J13/F13-1),0)</f>
        <v>7.7153749095182134E-2</v>
      </c>
      <c r="M13" s="181"/>
      <c r="N13" s="186">
        <f ca="1">SUM(Income!$AT5:$BE5)</f>
        <v>4814.8860044650119</v>
      </c>
      <c r="O13" s="182">
        <f ca="1">N13-J13</f>
        <v>344.8778849096052</v>
      </c>
      <c r="P13" s="183">
        <f ca="1">IFERROR(IF(N13/J13-1=-1,"n/a",N13/J13-1),0)</f>
        <v>7.7153749095182134E-2</v>
      </c>
      <c r="Q13" s="181"/>
      <c r="R13" s="186">
        <f ca="1">SUM(Income!$BF5:$BQ5)</f>
        <v>5186.3725111754102</v>
      </c>
      <c r="S13" s="182">
        <f ca="1">R13-N13</f>
        <v>371.48650671039832</v>
      </c>
      <c r="T13" s="183">
        <f ca="1">IFERROR(IF(R13/N13-1=-1,"n/a",R13/N13-1),0)</f>
        <v>7.7153749095182356E-2</v>
      </c>
      <c r="U13" s="181"/>
      <c r="AF13" s="390"/>
      <c r="AG13" s="391" t="s">
        <v>293</v>
      </c>
      <c r="AH13" s="410">
        <v>1</v>
      </c>
      <c r="AI13" s="410">
        <f t="dataTable" ref="AI13:AI14" dt2D="0" dtr="0" r1="AH12" ca="1"/>
        <v>-2304.7943782689154</v>
      </c>
      <c r="AJ13" s="411">
        <f ca="1">AI13/AI12</f>
        <v>-4.7787729277405813</v>
      </c>
      <c r="AK13" s="391" t="s">
        <v>293</v>
      </c>
      <c r="AL13" s="404" t="s">
        <v>336</v>
      </c>
      <c r="AM13" s="405">
        <f>CapEx!E112*(1+AH24)</f>
        <v>120</v>
      </c>
      <c r="AN13" s="405">
        <f ca="1">SLOPE(AJ25:AJ26,AH25:AH26)</f>
        <v>-0.24880863852140189</v>
      </c>
      <c r="AO13" s="410">
        <f t="shared" ca="1" si="2"/>
        <v>4</v>
      </c>
      <c r="AP13" s="406" t="s">
        <v>293</v>
      </c>
      <c r="AQ13" s="432" t="s">
        <v>300</v>
      </c>
      <c r="AR13" s="433" t="s">
        <v>296</v>
      </c>
      <c r="AS13" s="433" t="s">
        <v>296</v>
      </c>
      <c r="AT13" s="433" t="s">
        <v>304</v>
      </c>
      <c r="AU13" s="433"/>
      <c r="AV13" s="393"/>
      <c r="AW13" s="393"/>
      <c r="AX13" s="393"/>
      <c r="AY13" s="393"/>
      <c r="AZ13" s="391"/>
      <c r="BA13" s="391"/>
      <c r="BB13" s="391"/>
      <c r="BC13" s="420"/>
      <c r="BD13" s="391"/>
      <c r="BE13" s="391"/>
      <c r="BF13" s="391"/>
      <c r="BG13" s="391"/>
      <c r="BH13" s="391"/>
      <c r="BI13" s="391"/>
      <c r="BJ13" s="391"/>
      <c r="BK13" s="391"/>
      <c r="BL13" s="391"/>
      <c r="BM13" s="391"/>
      <c r="BN13" s="391"/>
      <c r="BO13" s="391"/>
      <c r="BP13" s="391"/>
      <c r="BQ13" s="391"/>
      <c r="BR13" s="391"/>
      <c r="BS13" s="391"/>
      <c r="BT13" s="391"/>
      <c r="BU13" s="391"/>
      <c r="BV13" s="391"/>
      <c r="BW13" s="391"/>
      <c r="BX13" s="391"/>
      <c r="BY13" s="391"/>
      <c r="BZ13" s="391"/>
      <c r="CA13" s="391"/>
      <c r="CB13" s="391"/>
      <c r="CC13" s="391"/>
      <c r="CD13" s="391"/>
      <c r="CE13" s="391"/>
      <c r="CF13" s="391"/>
      <c r="CG13" s="391"/>
      <c r="CH13" s="391"/>
      <c r="CI13" s="391"/>
      <c r="CJ13" s="391"/>
      <c r="CK13" s="391"/>
      <c r="CL13" s="391"/>
      <c r="CM13" s="391"/>
      <c r="CN13" s="391"/>
      <c r="CO13" s="391"/>
      <c r="CP13" s="391"/>
      <c r="CQ13" s="391"/>
      <c r="CR13" s="391"/>
      <c r="CS13" s="391"/>
      <c r="CT13" s="391"/>
      <c r="CU13" s="391"/>
      <c r="CV13" s="391"/>
      <c r="CW13" s="391"/>
      <c r="CX13" s="391"/>
      <c r="CY13" s="391"/>
      <c r="CZ13" s="391"/>
      <c r="DA13" s="391"/>
      <c r="DB13" s="391"/>
      <c r="DC13" s="391"/>
      <c r="DD13" s="391"/>
      <c r="DE13" s="391"/>
      <c r="DF13" s="391"/>
      <c r="DG13" s="391"/>
      <c r="DH13" s="391"/>
      <c r="DI13" s="391"/>
      <c r="DJ13" s="393"/>
      <c r="DK13" s="397"/>
      <c r="DL13" s="393"/>
    </row>
    <row r="14" spans="1:117" s="2" customFormat="1" ht="12.6" x14ac:dyDescent="0.25">
      <c r="A14" s="125"/>
      <c r="B14" s="185" t="s">
        <v>202</v>
      </c>
      <c r="D14" s="440">
        <f ca="1">SUM(Income!$J6:$U6)</f>
        <v>2596.4825961407314</v>
      </c>
      <c r="E14" s="181"/>
      <c r="F14" s="440">
        <f ca="1">SUM(Income!$V6:$AG6)</f>
        <v>2787.0927450504123</v>
      </c>
      <c r="G14" s="441">
        <f t="shared" ca="1" si="3"/>
        <v>190.6101489096809</v>
      </c>
      <c r="H14" s="442">
        <f t="shared" ca="1" si="4"/>
        <v>7.3410909510039923E-2</v>
      </c>
      <c r="I14" s="183"/>
      <c r="J14" s="186">
        <f ca="1">SUM(Income!$AH6:$AS6)</f>
        <v>2991.6957583533972</v>
      </c>
      <c r="K14" s="182">
        <f t="shared" ca="1" si="5"/>
        <v>204.60301330298489</v>
      </c>
      <c r="L14" s="183">
        <f t="shared" ca="1" si="6"/>
        <v>7.3410909510039923E-2</v>
      </c>
      <c r="M14" s="181"/>
      <c r="N14" s="186">
        <f ca="1">SUM(Income!$AT6:$BE6)</f>
        <v>3211.3188649514486</v>
      </c>
      <c r="O14" s="182">
        <f ca="1">N14-J14</f>
        <v>219.62310659805144</v>
      </c>
      <c r="P14" s="183">
        <f ca="1">IFERROR(IF(N14/J14-1=-1,"n/a",N14/J14-1),0)</f>
        <v>7.3410909510039923E-2</v>
      </c>
      <c r="Q14" s="181"/>
      <c r="R14" s="186">
        <f ca="1">SUM(Income!$BF6:$BQ6)</f>
        <v>3447.0647035542843</v>
      </c>
      <c r="S14" s="182">
        <f ca="1">R14-N14</f>
        <v>235.74583860283565</v>
      </c>
      <c r="T14" s="183">
        <f ca="1">IFERROR(IF(R14/N14-1=-1,"n/a",R14/N14-1),0)</f>
        <v>7.3410909510040145E-2</v>
      </c>
      <c r="U14" s="181"/>
      <c r="AF14" s="390"/>
      <c r="AG14" s="391" t="s">
        <v>293</v>
      </c>
      <c r="AH14" s="410">
        <v>2</v>
      </c>
      <c r="AI14" s="410">
        <v>-5091.8871233193286</v>
      </c>
      <c r="AJ14" s="411">
        <f ca="1">AI14/AI12</f>
        <v>-10.557545855481164</v>
      </c>
      <c r="AK14" s="391" t="s">
        <v>293</v>
      </c>
      <c r="AL14" s="412" t="s">
        <v>65</v>
      </c>
      <c r="AM14" s="413">
        <f ca="1">(AM8-AM9)*AM7-AM10-AM11-     AM12-AM13</f>
        <v>482.29836678149707</v>
      </c>
      <c r="AN14" s="413"/>
      <c r="AO14" s="413"/>
      <c r="AP14" s="406" t="s">
        <v>293</v>
      </c>
      <c r="AQ14" s="390"/>
      <c r="AR14" s="390"/>
      <c r="AS14" s="390"/>
      <c r="AT14" s="390"/>
      <c r="AU14" s="400"/>
      <c r="AV14" s="393"/>
      <c r="AW14" s="393"/>
      <c r="AX14" s="393"/>
      <c r="AY14" s="393"/>
      <c r="AZ14" s="393"/>
      <c r="BA14" s="393"/>
      <c r="BB14" s="393"/>
      <c r="BC14" s="391"/>
      <c r="BD14" s="391"/>
      <c r="BE14" s="391"/>
      <c r="BF14" s="391"/>
      <c r="BG14" s="391"/>
      <c r="BH14" s="391"/>
      <c r="BI14" s="391"/>
      <c r="BJ14" s="391"/>
      <c r="BK14" s="391"/>
      <c r="BL14" s="391"/>
      <c r="BM14" s="391"/>
      <c r="BN14" s="391"/>
      <c r="BO14" s="391"/>
      <c r="BP14" s="391"/>
      <c r="BQ14" s="391"/>
      <c r="BR14" s="391"/>
      <c r="BS14" s="391"/>
      <c r="BT14" s="391"/>
      <c r="BU14" s="391"/>
      <c r="BV14" s="391"/>
      <c r="BW14" s="391"/>
      <c r="BX14" s="391"/>
      <c r="BY14" s="391"/>
      <c r="BZ14" s="391"/>
      <c r="CA14" s="391"/>
      <c r="CB14" s="391"/>
      <c r="CC14" s="391"/>
      <c r="CD14" s="391"/>
      <c r="CE14" s="391"/>
      <c r="CF14" s="391"/>
      <c r="CG14" s="391"/>
      <c r="CH14" s="391"/>
      <c r="CI14" s="391"/>
      <c r="CJ14" s="391"/>
      <c r="CK14" s="391"/>
      <c r="CL14" s="391"/>
      <c r="CM14" s="391"/>
      <c r="CN14" s="391"/>
      <c r="CO14" s="391"/>
      <c r="CP14" s="391"/>
      <c r="CQ14" s="391"/>
      <c r="CR14" s="391"/>
      <c r="CS14" s="391"/>
      <c r="CT14" s="391"/>
      <c r="CU14" s="391"/>
      <c r="CV14" s="391"/>
      <c r="CW14" s="391"/>
      <c r="CX14" s="391"/>
      <c r="CY14" s="391"/>
      <c r="CZ14" s="391"/>
      <c r="DA14" s="391"/>
      <c r="DB14" s="391"/>
      <c r="DC14" s="391"/>
      <c r="DD14" s="391"/>
      <c r="DE14" s="391"/>
      <c r="DF14" s="391"/>
      <c r="DG14" s="391"/>
      <c r="DH14" s="391"/>
      <c r="DI14" s="391"/>
      <c r="DJ14" s="393"/>
      <c r="DK14" s="397"/>
      <c r="DL14" s="390"/>
    </row>
    <row r="15" spans="1:117" s="2" customFormat="1" ht="12.6" x14ac:dyDescent="0.25">
      <c r="A15" s="125"/>
      <c r="B15" s="185" t="s">
        <v>50</v>
      </c>
      <c r="D15" s="440">
        <f>SUM(Income!$J9:$U9)</f>
        <v>404.49999999999994</v>
      </c>
      <c r="E15" s="181"/>
      <c r="F15" s="440">
        <f>SUM(Income!$V9:$AG9)</f>
        <v>409.84517857142868</v>
      </c>
      <c r="G15" s="441">
        <f t="shared" si="3"/>
        <v>5.3451785714287325</v>
      </c>
      <c r="H15" s="442">
        <f t="shared" si="4"/>
        <v>1.3214285714286067E-2</v>
      </c>
      <c r="I15" s="183"/>
      <c r="J15" s="186">
        <f>SUM(Income!$AH9:$AS9)</f>
        <v>415.26098985969378</v>
      </c>
      <c r="K15" s="182">
        <f t="shared" si="5"/>
        <v>5.4158112882651039</v>
      </c>
      <c r="L15" s="183">
        <f t="shared" si="6"/>
        <v>1.3214285714285179E-2</v>
      </c>
      <c r="M15" s="181"/>
      <c r="N15" s="186">
        <f>SUM(Income!$AT9:$BE9)</f>
        <v>420.748367225697</v>
      </c>
      <c r="O15" s="182">
        <f t="shared" ref="O15:O16" si="7">N15-J15</f>
        <v>5.4873773660032157</v>
      </c>
      <c r="P15" s="183">
        <f t="shared" ref="P15:P16" si="8">IFERROR(IF(N15/J15-1=-1,"n/a",N15/J15-1),0)</f>
        <v>1.3214285714286067E-2</v>
      </c>
      <c r="Q15" s="181"/>
      <c r="R15" s="186">
        <f>SUM(Income!$BF9:$BQ9)</f>
        <v>426.30825636403637</v>
      </c>
      <c r="S15" s="182">
        <f t="shared" ref="S15:S16" si="9">R15-N15</f>
        <v>5.559889138339372</v>
      </c>
      <c r="T15" s="183">
        <f t="shared" ref="T15:T16" si="10">IFERROR(IF(R15/N15-1=-1,"n/a",R15/N15-1),0)</f>
        <v>1.3214285714285179E-2</v>
      </c>
      <c r="U15" s="181"/>
      <c r="AF15" s="390"/>
      <c r="AG15" s="391" t="s">
        <v>293</v>
      </c>
      <c r="AH15" s="424"/>
      <c r="AI15" s="424">
        <f ca="1">AM14</f>
        <v>482.29836678149707</v>
      </c>
      <c r="AJ15" s="425" t="s">
        <v>63</v>
      </c>
      <c r="AK15" s="391" t="s">
        <v>293</v>
      </c>
      <c r="AL15" s="432" t="s">
        <v>301</v>
      </c>
      <c r="AM15" s="433" t="s">
        <v>296</v>
      </c>
      <c r="AN15" s="433" t="s">
        <v>296</v>
      </c>
      <c r="AO15" s="433" t="s">
        <v>304</v>
      </c>
      <c r="AP15" s="406"/>
      <c r="AQ15" s="390"/>
      <c r="AR15" s="390"/>
      <c r="AS15" s="390"/>
      <c r="AT15" s="390"/>
      <c r="AU15" s="400"/>
      <c r="AV15" s="390"/>
      <c r="AW15" s="390"/>
      <c r="AX15" s="390"/>
      <c r="AY15" s="390"/>
      <c r="AZ15" s="390"/>
      <c r="BA15" s="390"/>
      <c r="BB15" s="390"/>
      <c r="BC15" s="390"/>
      <c r="BD15" s="390"/>
      <c r="BE15" s="390"/>
      <c r="BF15" s="390"/>
      <c r="BG15" s="390"/>
      <c r="BH15" s="390"/>
      <c r="BI15" s="390"/>
      <c r="BJ15" s="390"/>
      <c r="BK15" s="390"/>
      <c r="BL15" s="390"/>
      <c r="BM15" s="390"/>
      <c r="BN15" s="390"/>
      <c r="BO15" s="390"/>
      <c r="BP15" s="390"/>
      <c r="BQ15" s="390"/>
      <c r="BR15" s="390"/>
      <c r="BS15" s="390"/>
      <c r="BT15" s="390"/>
      <c r="BU15" s="390"/>
      <c r="BV15" s="390"/>
      <c r="BW15" s="390"/>
      <c r="BX15" s="390"/>
      <c r="BY15" s="390"/>
      <c r="BZ15" s="390"/>
      <c r="CA15" s="390"/>
      <c r="CB15" s="390"/>
      <c r="CC15" s="390"/>
      <c r="CD15" s="390"/>
      <c r="CE15" s="390"/>
      <c r="CF15" s="390"/>
      <c r="CG15" s="390"/>
      <c r="CH15" s="390"/>
      <c r="CI15" s="390"/>
      <c r="CJ15" s="390"/>
      <c r="CK15" s="390"/>
      <c r="CL15" s="390"/>
      <c r="CM15" s="390"/>
      <c r="CN15" s="390"/>
      <c r="CO15" s="390"/>
      <c r="CP15" s="390"/>
      <c r="CQ15" s="390"/>
      <c r="CR15" s="390"/>
      <c r="CS15" s="390"/>
      <c r="CT15" s="390"/>
      <c r="CU15" s="390"/>
      <c r="CV15" s="390"/>
      <c r="CW15" s="390"/>
      <c r="CX15" s="390"/>
      <c r="CY15" s="390"/>
      <c r="CZ15" s="390"/>
      <c r="DA15" s="390"/>
      <c r="DB15" s="390"/>
      <c r="DC15" s="390"/>
      <c r="DD15" s="390"/>
      <c r="DE15" s="390"/>
      <c r="DF15" s="390"/>
      <c r="DG15" s="390"/>
      <c r="DH15" s="390"/>
      <c r="DI15" s="390"/>
      <c r="DJ15" s="390"/>
      <c r="DK15" s="390"/>
      <c r="DL15" s="393"/>
    </row>
    <row r="16" spans="1:117" s="2" customFormat="1" ht="12.6" x14ac:dyDescent="0.25">
      <c r="A16" s="125"/>
      <c r="B16" s="185" t="s">
        <v>131</v>
      </c>
      <c r="D16" s="440">
        <f>SUM(Income!$J10:$U10)</f>
        <v>259.99999999999994</v>
      </c>
      <c r="E16" s="181"/>
      <c r="F16" s="440">
        <f>SUM(Income!$V10:$AG10)</f>
        <v>267.60000000000002</v>
      </c>
      <c r="G16" s="441">
        <f t="shared" si="3"/>
        <v>7.6000000000000796</v>
      </c>
      <c r="H16" s="442">
        <f t="shared" si="4"/>
        <v>2.9230769230769615E-2</v>
      </c>
      <c r="I16" s="183"/>
      <c r="J16" s="186">
        <f>SUM(Income!$AH10:$AS10)</f>
        <v>275.42215384615389</v>
      </c>
      <c r="K16" s="182">
        <f t="shared" si="5"/>
        <v>7.8221538461538671</v>
      </c>
      <c r="L16" s="183">
        <f t="shared" si="6"/>
        <v>2.9230769230769393E-2</v>
      </c>
      <c r="M16" s="181"/>
      <c r="N16" s="186">
        <f>SUM(Income!$AT10:$BE10)</f>
        <v>283.47295526627215</v>
      </c>
      <c r="O16" s="182">
        <f t="shared" si="7"/>
        <v>8.0508014201182618</v>
      </c>
      <c r="P16" s="183">
        <f t="shared" si="8"/>
        <v>2.9230769230768949E-2</v>
      </c>
      <c r="Q16" s="181"/>
      <c r="R16" s="186">
        <f>SUM(Income!$BF10:$BQ10)</f>
        <v>291.75908780482473</v>
      </c>
      <c r="S16" s="182">
        <f t="shared" si="9"/>
        <v>8.2861325385525788</v>
      </c>
      <c r="T16" s="183">
        <f t="shared" si="10"/>
        <v>2.9230769230769171E-2</v>
      </c>
      <c r="U16" s="181"/>
      <c r="AF16" s="390"/>
      <c r="AG16" s="391" t="s">
        <v>293</v>
      </c>
      <c r="AH16" s="410">
        <v>1</v>
      </c>
      <c r="AI16" s="410">
        <f t="dataTable" ref="AI16:AI17" dt2D="0" dtr="0" r1="AH15" ca="1"/>
        <v>72.45318821006839</v>
      </c>
      <c r="AJ16" s="411">
        <f ca="1">AI16/AI15</f>
        <v>0.15022482595901668</v>
      </c>
      <c r="AK16" s="391" t="s">
        <v>293</v>
      </c>
      <c r="AL16" s="412"/>
      <c r="AM16" s="413"/>
      <c r="AN16" s="413"/>
      <c r="AO16" s="413"/>
      <c r="AP16" s="412"/>
      <c r="AQ16" s="390"/>
      <c r="AR16" s="390"/>
      <c r="AS16" s="390"/>
      <c r="AT16" s="390"/>
      <c r="AU16" s="400"/>
      <c r="AV16" s="390"/>
      <c r="AW16" s="390"/>
      <c r="AX16" s="390"/>
      <c r="AY16" s="390"/>
      <c r="AZ16" s="390"/>
      <c r="BA16" s="390"/>
      <c r="BB16" s="390"/>
      <c r="BC16" s="390"/>
      <c r="BD16" s="390"/>
      <c r="BE16" s="390"/>
      <c r="BF16" s="390"/>
      <c r="BG16" s="390"/>
      <c r="BH16" s="390"/>
      <c r="BI16" s="390"/>
      <c r="BJ16" s="390"/>
      <c r="BK16" s="390"/>
      <c r="BL16" s="390"/>
      <c r="BM16" s="390"/>
      <c r="BN16" s="390"/>
      <c r="BO16" s="390"/>
      <c r="BP16" s="390"/>
      <c r="BQ16" s="390"/>
      <c r="BR16" s="390"/>
      <c r="BS16" s="390"/>
      <c r="BT16" s="390"/>
      <c r="BU16" s="390"/>
      <c r="BV16" s="390"/>
      <c r="BW16" s="390"/>
      <c r="BX16" s="390"/>
      <c r="BY16" s="390"/>
      <c r="BZ16" s="390"/>
      <c r="CA16" s="390"/>
      <c r="CB16" s="390"/>
      <c r="CC16" s="390"/>
      <c r="CD16" s="390"/>
      <c r="CE16" s="390"/>
      <c r="CF16" s="390"/>
      <c r="CG16" s="390"/>
      <c r="CH16" s="390"/>
      <c r="CI16" s="390"/>
      <c r="CJ16" s="390"/>
      <c r="CK16" s="390"/>
      <c r="CL16" s="390"/>
      <c r="CM16" s="390"/>
      <c r="CN16" s="390"/>
      <c r="CO16" s="390"/>
      <c r="CP16" s="390"/>
      <c r="CQ16" s="390"/>
      <c r="CR16" s="390"/>
      <c r="CS16" s="390"/>
      <c r="CT16" s="390"/>
      <c r="CU16" s="390"/>
      <c r="CV16" s="390"/>
      <c r="CW16" s="390"/>
      <c r="CX16" s="390"/>
      <c r="CY16" s="390"/>
      <c r="CZ16" s="390"/>
      <c r="DA16" s="390"/>
      <c r="DB16" s="390"/>
      <c r="DC16" s="390"/>
      <c r="DD16" s="390"/>
      <c r="DE16" s="390"/>
      <c r="DF16" s="390"/>
      <c r="DG16" s="390"/>
      <c r="DH16" s="390"/>
      <c r="DI16" s="390"/>
      <c r="DJ16" s="390"/>
      <c r="DK16" s="390"/>
      <c r="DL16" s="393"/>
    </row>
    <row r="17" spans="1:116" s="2" customFormat="1" ht="12.6" x14ac:dyDescent="0.25">
      <c r="A17" s="125"/>
      <c r="B17" s="185" t="s">
        <v>135</v>
      </c>
      <c r="D17" s="440">
        <f ca="1">SUM(Income!$J24:$U24)</f>
        <v>47.32291423184742</v>
      </c>
      <c r="E17" s="181"/>
      <c r="F17" s="440">
        <f ca="1">SUM(Income!$V24:$AG24)</f>
        <v>35.138559256604644</v>
      </c>
      <c r="G17" s="441">
        <f t="shared" ca="1" si="3"/>
        <v>-12.184354975242776</v>
      </c>
      <c r="H17" s="442">
        <f t="shared" ca="1" si="4"/>
        <v>-0.2574726255350297</v>
      </c>
      <c r="I17" s="183"/>
      <c r="J17" s="186">
        <f ca="1">SUM(Income!$AH24:$AS24)</f>
        <v>7.3652599541402131</v>
      </c>
      <c r="K17" s="182">
        <f t="shared" ca="1" si="5"/>
        <v>-27.77329930246443</v>
      </c>
      <c r="L17" s="183">
        <f t="shared" ca="1" si="6"/>
        <v>-0.79039379786876607</v>
      </c>
      <c r="M17" s="181"/>
      <c r="N17" s="186">
        <f ca="1">SUM(Income!$AT24:$BE24)</f>
        <v>1.9749999999999999</v>
      </c>
      <c r="O17" s="182">
        <f ca="1">N17-J17</f>
        <v>-5.3902599541402134</v>
      </c>
      <c r="P17" s="183">
        <f ca="1">IFERROR(IF(N17/J17-1=-1,"n/a",N17/J17-1),0)</f>
        <v>-0.73184924737248425</v>
      </c>
      <c r="Q17" s="181"/>
      <c r="R17" s="186">
        <f ca="1">SUM(Income!$BF24:$BQ24)</f>
        <v>1.9749999999999999</v>
      </c>
      <c r="S17" s="182">
        <f ca="1">R17-N17</f>
        <v>0</v>
      </c>
      <c r="T17" s="183">
        <f ca="1">IFERROR(IF(R17/N17-1=-1,"n/a",R17/N17-1),0)</f>
        <v>0</v>
      </c>
      <c r="U17" s="181"/>
      <c r="AF17" s="390"/>
      <c r="AG17" s="391" t="s">
        <v>293</v>
      </c>
      <c r="AH17" s="410">
        <v>2</v>
      </c>
      <c r="AI17" s="410">
        <v>-337.39199036136023</v>
      </c>
      <c r="AJ17" s="411">
        <f ca="1">AI17/AI15</f>
        <v>-0.69955034808196648</v>
      </c>
      <c r="AK17" s="391" t="s">
        <v>293</v>
      </c>
      <c r="AL17" s="391"/>
      <c r="AM17" s="391"/>
      <c r="AN17" s="391"/>
      <c r="AO17" s="391"/>
      <c r="AP17" s="391"/>
      <c r="AQ17" s="390"/>
      <c r="AR17" s="390"/>
      <c r="AS17" s="390"/>
      <c r="AT17" s="390"/>
      <c r="AU17" s="400"/>
      <c r="AV17" s="390"/>
      <c r="AW17" s="390"/>
      <c r="AX17" s="390"/>
      <c r="AY17" s="390"/>
      <c r="AZ17" s="390"/>
      <c r="BA17" s="390"/>
      <c r="BB17" s="390"/>
      <c r="BC17" s="390"/>
      <c r="BD17" s="390"/>
      <c r="BE17" s="390"/>
      <c r="BF17" s="390"/>
      <c r="BG17" s="390"/>
      <c r="BH17" s="390"/>
      <c r="BI17" s="390"/>
      <c r="BJ17" s="390"/>
      <c r="BK17" s="390"/>
      <c r="BL17" s="390"/>
      <c r="BM17" s="390"/>
      <c r="BN17" s="390"/>
      <c r="BO17" s="390"/>
      <c r="BP17" s="390"/>
      <c r="BQ17" s="390"/>
      <c r="BR17" s="390"/>
      <c r="BS17" s="390"/>
      <c r="BT17" s="390"/>
      <c r="BU17" s="390"/>
      <c r="BV17" s="390"/>
      <c r="BW17" s="390"/>
      <c r="BX17" s="390"/>
      <c r="BY17" s="390"/>
      <c r="BZ17" s="390"/>
      <c r="CA17" s="390"/>
      <c r="CB17" s="390"/>
      <c r="CC17" s="390"/>
      <c r="CD17" s="390"/>
      <c r="CE17" s="390"/>
      <c r="CF17" s="390"/>
      <c r="CG17" s="390"/>
      <c r="CH17" s="390"/>
      <c r="CI17" s="390"/>
      <c r="CJ17" s="390"/>
      <c r="CK17" s="390"/>
      <c r="CL17" s="390"/>
      <c r="CM17" s="390"/>
      <c r="CN17" s="390"/>
      <c r="CO17" s="390"/>
      <c r="CP17" s="390"/>
      <c r="CQ17" s="390"/>
      <c r="CR17" s="390"/>
      <c r="CS17" s="390"/>
      <c r="CT17" s="390"/>
      <c r="CU17" s="390"/>
      <c r="CV17" s="390"/>
      <c r="CW17" s="390"/>
      <c r="CX17" s="390"/>
      <c r="CY17" s="390"/>
      <c r="CZ17" s="390"/>
      <c r="DA17" s="390"/>
      <c r="DB17" s="390"/>
      <c r="DC17" s="390"/>
      <c r="DD17" s="390"/>
      <c r="DE17" s="390"/>
      <c r="DF17" s="390"/>
      <c r="DG17" s="390"/>
      <c r="DH17" s="390"/>
      <c r="DI17" s="390"/>
      <c r="DJ17" s="390"/>
      <c r="DK17" s="390"/>
      <c r="DL17" s="393"/>
    </row>
    <row r="18" spans="1:116" s="2" customFormat="1" ht="12.6" x14ac:dyDescent="0.25">
      <c r="A18" s="125"/>
      <c r="B18" s="185" t="s">
        <v>138</v>
      </c>
      <c r="D18" s="440">
        <f ca="1">SUM(Income!$J26:$U26)</f>
        <v>256.34026182948804</v>
      </c>
      <c r="E18" s="181"/>
      <c r="F18" s="440">
        <f ca="1">SUM(Income!$V26:$AG26)</f>
        <v>268.29588451493549</v>
      </c>
      <c r="G18" s="441">
        <f t="shared" ca="1" si="3"/>
        <v>11.955622685447452</v>
      </c>
      <c r="H18" s="442">
        <f t="shared" ca="1" si="4"/>
        <v>4.6639660114726977E-2</v>
      </c>
      <c r="I18" s="183"/>
      <c r="J18" s="186">
        <f ca="1">SUM(Income!$AH26:$AS26)</f>
        <v>375.51827709054822</v>
      </c>
      <c r="K18" s="182">
        <f t="shared" ca="1" si="5"/>
        <v>107.22239257561273</v>
      </c>
      <c r="L18" s="183">
        <f t="shared" ca="1" si="6"/>
        <v>0.39964233059133591</v>
      </c>
      <c r="M18" s="181"/>
      <c r="N18" s="186">
        <f ca="1">SUM(Income!$AT26:$BE26)</f>
        <v>552.64385815937624</v>
      </c>
      <c r="O18" s="182">
        <f ca="1">N18-J18</f>
        <v>177.12558106882801</v>
      </c>
      <c r="P18" s="183">
        <f ca="1">IFERROR(IF(N18/J18-1=-1,"n/a",N18/J18-1),0)</f>
        <v>0.47168298289278199</v>
      </c>
      <c r="Q18" s="181"/>
      <c r="R18" s="186">
        <f ca="1">SUM(Income!$BF26:$BQ26)</f>
        <v>789.32280793725408</v>
      </c>
      <c r="S18" s="182">
        <f ca="1">R18-N18</f>
        <v>236.67894977787785</v>
      </c>
      <c r="T18" s="183">
        <f ca="1">IFERROR(IF(R18/N18-1=-1,"n/a",R18/N18-1),0)</f>
        <v>0.42826667895334203</v>
      </c>
      <c r="U18" s="181"/>
      <c r="AF18" s="390"/>
      <c r="AG18" s="391" t="s">
        <v>293</v>
      </c>
      <c r="AH18" s="405"/>
      <c r="AI18" s="402">
        <f ca="1">AM14</f>
        <v>482.29836678149707</v>
      </c>
      <c r="AJ18" s="403" t="s">
        <v>25</v>
      </c>
      <c r="AK18" s="391" t="s">
        <v>293</v>
      </c>
      <c r="AL18" s="391"/>
      <c r="AM18" s="391"/>
      <c r="AN18" s="391"/>
      <c r="AO18" s="391"/>
      <c r="AP18" s="391"/>
      <c r="AQ18" s="390"/>
      <c r="AR18" s="390"/>
      <c r="AS18" s="390"/>
      <c r="AT18" s="390"/>
      <c r="AU18" s="400"/>
      <c r="AV18" s="390"/>
      <c r="AW18" s="390"/>
      <c r="AX18" s="390"/>
      <c r="AY18" s="390"/>
      <c r="AZ18" s="390"/>
      <c r="BA18" s="390"/>
      <c r="BB18" s="390"/>
      <c r="BC18" s="390"/>
      <c r="BD18" s="390"/>
      <c r="BE18" s="390"/>
      <c r="BF18" s="390"/>
      <c r="BG18" s="390"/>
      <c r="BH18" s="390"/>
      <c r="BI18" s="390"/>
      <c r="BJ18" s="390"/>
      <c r="BK18" s="390"/>
      <c r="BL18" s="390"/>
      <c r="BM18" s="390"/>
      <c r="BN18" s="390"/>
      <c r="BO18" s="390"/>
      <c r="BP18" s="390"/>
      <c r="BQ18" s="390"/>
      <c r="BR18" s="390"/>
      <c r="BS18" s="390"/>
      <c r="BT18" s="390"/>
      <c r="BU18" s="390"/>
      <c r="BV18" s="390"/>
      <c r="BW18" s="390"/>
      <c r="BX18" s="390"/>
      <c r="BY18" s="390"/>
      <c r="BZ18" s="390"/>
      <c r="CA18" s="390"/>
      <c r="CB18" s="390"/>
      <c r="CC18" s="390"/>
      <c r="CD18" s="390"/>
      <c r="CE18" s="390"/>
      <c r="CF18" s="390"/>
      <c r="CG18" s="390"/>
      <c r="CH18" s="390"/>
      <c r="CI18" s="390"/>
      <c r="CJ18" s="390"/>
      <c r="CK18" s="390"/>
      <c r="CL18" s="390"/>
      <c r="CM18" s="390"/>
      <c r="CN18" s="390"/>
      <c r="CO18" s="390"/>
      <c r="CP18" s="390"/>
      <c r="CQ18" s="390"/>
      <c r="CR18" s="390"/>
      <c r="CS18" s="390"/>
      <c r="CT18" s="390"/>
      <c r="CU18" s="390"/>
      <c r="CV18" s="390"/>
      <c r="CW18" s="390"/>
      <c r="CX18" s="390"/>
      <c r="CY18" s="390"/>
      <c r="CZ18" s="390"/>
      <c r="DA18" s="390"/>
      <c r="DB18" s="390"/>
      <c r="DC18" s="390"/>
      <c r="DD18" s="390"/>
      <c r="DE18" s="390"/>
      <c r="DF18" s="390"/>
      <c r="DG18" s="390"/>
      <c r="DH18" s="390"/>
      <c r="DI18" s="390"/>
      <c r="DJ18" s="390"/>
      <c r="DK18" s="390"/>
      <c r="DL18" s="393"/>
    </row>
    <row r="19" spans="1:116" s="2" customFormat="1" ht="12.6" x14ac:dyDescent="0.25">
      <c r="A19" s="125"/>
      <c r="B19" s="64" t="s">
        <v>120</v>
      </c>
      <c r="G19" s="443"/>
      <c r="H19" s="443"/>
      <c r="I19" s="1"/>
      <c r="K19" s="1"/>
      <c r="L19" s="1"/>
      <c r="O19" s="1"/>
      <c r="P19" s="1"/>
      <c r="S19" s="1"/>
      <c r="T19" s="1"/>
      <c r="AF19" s="390"/>
      <c r="AG19" s="391" t="s">
        <v>293</v>
      </c>
      <c r="AH19" s="410">
        <v>1</v>
      </c>
      <c r="AI19" s="410">
        <f t="dataTable" ref="AI19:AI20" dt2D="0" dtr="0" r1="AH18" ca="1"/>
        <v>214.69836678149704</v>
      </c>
      <c r="AJ19" s="411">
        <f ca="1">AI19/AI18</f>
        <v>0.4451567360972738</v>
      </c>
      <c r="AK19" s="391" t="s">
        <v>293</v>
      </c>
      <c r="AL19" s="391"/>
      <c r="AM19" s="391"/>
      <c r="AN19" s="391"/>
      <c r="AO19" s="391"/>
      <c r="AP19" s="391"/>
      <c r="AQ19" s="390"/>
      <c r="AR19" s="390"/>
      <c r="AS19" s="390"/>
      <c r="AT19" s="390"/>
      <c r="AU19" s="400"/>
      <c r="AV19" s="390"/>
      <c r="AW19" s="390"/>
      <c r="AX19" s="390"/>
      <c r="AY19" s="390"/>
      <c r="AZ19" s="390"/>
      <c r="BA19" s="390"/>
      <c r="BB19" s="390"/>
      <c r="BC19" s="390"/>
      <c r="BD19" s="390"/>
      <c r="BE19" s="390"/>
      <c r="BF19" s="390"/>
      <c r="BG19" s="390"/>
      <c r="BH19" s="390"/>
      <c r="BI19" s="390"/>
      <c r="BJ19" s="390"/>
      <c r="BK19" s="390"/>
      <c r="BL19" s="390"/>
      <c r="BM19" s="390"/>
      <c r="BN19" s="390"/>
      <c r="BO19" s="390"/>
      <c r="BP19" s="390"/>
      <c r="BQ19" s="390"/>
      <c r="BR19" s="390"/>
      <c r="BS19" s="390"/>
      <c r="BT19" s="390"/>
      <c r="BU19" s="390"/>
      <c r="BV19" s="390"/>
      <c r="BW19" s="390"/>
      <c r="BX19" s="390"/>
      <c r="BY19" s="390"/>
      <c r="BZ19" s="390"/>
      <c r="CA19" s="390"/>
      <c r="CB19" s="390"/>
      <c r="CC19" s="390"/>
      <c r="CD19" s="390"/>
      <c r="CE19" s="390"/>
      <c r="CF19" s="390"/>
      <c r="CG19" s="390"/>
      <c r="CH19" s="390"/>
      <c r="CI19" s="390"/>
      <c r="CJ19" s="390"/>
      <c r="CK19" s="390"/>
      <c r="CL19" s="390"/>
      <c r="CM19" s="390"/>
      <c r="CN19" s="390"/>
      <c r="CO19" s="390"/>
      <c r="CP19" s="390"/>
      <c r="CQ19" s="390"/>
      <c r="CR19" s="390"/>
      <c r="CS19" s="390"/>
      <c r="CT19" s="390"/>
      <c r="CU19" s="390"/>
      <c r="CV19" s="390"/>
      <c r="CW19" s="390"/>
      <c r="CX19" s="390"/>
      <c r="CY19" s="390"/>
      <c r="CZ19" s="390"/>
      <c r="DA19" s="390"/>
      <c r="DB19" s="390"/>
      <c r="DC19" s="390"/>
      <c r="DD19" s="390"/>
      <c r="DE19" s="390"/>
      <c r="DF19" s="390"/>
      <c r="DG19" s="390"/>
      <c r="DH19" s="390"/>
      <c r="DI19" s="390"/>
      <c r="DJ19" s="390"/>
      <c r="DK19" s="390"/>
      <c r="DL19" s="393"/>
    </row>
    <row r="20" spans="1:116" s="2" customFormat="1" ht="12.6" x14ac:dyDescent="0.25">
      <c r="A20" s="125"/>
      <c r="B20" s="185" t="s">
        <v>23</v>
      </c>
      <c r="D20" s="440">
        <f ca="1">Balance!$U17</f>
        <v>1268.9108711919846</v>
      </c>
      <c r="E20" s="181"/>
      <c r="F20" s="440">
        <f ca="1">Balance!$AG17</f>
        <v>1189.5368158322074</v>
      </c>
      <c r="G20" s="441">
        <f ca="1">F20-D20</f>
        <v>-79.37405535977723</v>
      </c>
      <c r="H20" s="442">
        <f ca="1">IFERROR(IF(F20/D20-1=-1,"n/a",F20/D20-1),0)</f>
        <v>-6.2552900413892054E-2</v>
      </c>
      <c r="I20" s="183"/>
      <c r="J20" s="186">
        <f ca="1">Balance!$AS17</f>
        <v>1425.1752060537408</v>
      </c>
      <c r="K20" s="182">
        <f ca="1">J20-F20</f>
        <v>235.63839022153343</v>
      </c>
      <c r="L20" s="183">
        <f ca="1">IFERROR(IF(J20/F20-1=-1,"n/a",J20/F20-1),0)</f>
        <v>0.19809255761174516</v>
      </c>
      <c r="M20" s="181"/>
      <c r="N20" s="186">
        <f ca="1">Balance!$BE17</f>
        <v>2009.2678111940259</v>
      </c>
      <c r="O20" s="182">
        <f ca="1">N20-J20</f>
        <v>584.09260514028506</v>
      </c>
      <c r="P20" s="183">
        <f ca="1">IFERROR(IF(N20/J20-1=-1,"n/a",N20/J20-1),0)</f>
        <v>0.40983915707993313</v>
      </c>
      <c r="Q20" s="181"/>
      <c r="R20" s="186">
        <f ca="1">Balance!$BQ17</f>
        <v>2832.3480472310084</v>
      </c>
      <c r="S20" s="182">
        <f ca="1">R20-N20</f>
        <v>823.08023603698257</v>
      </c>
      <c r="T20" s="183">
        <f ca="1">IFERROR(IF(R20/N20-1=-1,"n/a",R20/N20-1),0)</f>
        <v>0.40964187623543302</v>
      </c>
      <c r="U20" s="181"/>
      <c r="AF20" s="390"/>
      <c r="AG20" s="391" t="s">
        <v>293</v>
      </c>
      <c r="AH20" s="410">
        <v>2</v>
      </c>
      <c r="AI20" s="410">
        <v>-52.901633218502965</v>
      </c>
      <c r="AJ20" s="411">
        <f ca="1">AI20/AI18</f>
        <v>-0.10968652780545242</v>
      </c>
      <c r="AK20" s="391" t="s">
        <v>293</v>
      </c>
      <c r="AL20" s="391"/>
      <c r="AM20" s="391"/>
      <c r="AN20" s="391"/>
      <c r="AO20" s="391"/>
      <c r="AP20" s="391"/>
      <c r="AQ20" s="390"/>
      <c r="AR20" s="390"/>
      <c r="AS20" s="390"/>
      <c r="AT20" s="390"/>
      <c r="AU20" s="400"/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  <c r="BF20" s="390"/>
      <c r="BG20" s="390"/>
      <c r="BH20" s="390"/>
      <c r="BI20" s="390"/>
      <c r="BJ20" s="390"/>
      <c r="BK20" s="390"/>
      <c r="BL20" s="390"/>
      <c r="BM20" s="390"/>
      <c r="BN20" s="390"/>
      <c r="BO20" s="390"/>
      <c r="BP20" s="390"/>
      <c r="BQ20" s="390"/>
      <c r="BR20" s="390"/>
      <c r="BS20" s="390"/>
      <c r="BT20" s="390"/>
      <c r="BU20" s="390"/>
      <c r="BV20" s="390"/>
      <c r="BW20" s="390"/>
      <c r="BX20" s="390"/>
      <c r="BY20" s="390"/>
      <c r="BZ20" s="390"/>
      <c r="CA20" s="390"/>
      <c r="CB20" s="390"/>
      <c r="CC20" s="390"/>
      <c r="CD20" s="390"/>
      <c r="CE20" s="390"/>
      <c r="CF20" s="390"/>
      <c r="CG20" s="390"/>
      <c r="CH20" s="390"/>
      <c r="CI20" s="390"/>
      <c r="CJ20" s="390"/>
      <c r="CK20" s="390"/>
      <c r="CL20" s="390"/>
      <c r="CM20" s="390"/>
      <c r="CN20" s="390"/>
      <c r="CO20" s="390"/>
      <c r="CP20" s="390"/>
      <c r="CQ20" s="390"/>
      <c r="CR20" s="390"/>
      <c r="CS20" s="390"/>
      <c r="CT20" s="390"/>
      <c r="CU20" s="390"/>
      <c r="CV20" s="390"/>
      <c r="CW20" s="390"/>
      <c r="CX20" s="390"/>
      <c r="CY20" s="390"/>
      <c r="CZ20" s="390"/>
      <c r="DA20" s="390"/>
      <c r="DB20" s="390"/>
      <c r="DC20" s="390"/>
      <c r="DD20" s="390"/>
      <c r="DE20" s="390"/>
      <c r="DF20" s="390"/>
      <c r="DG20" s="390"/>
      <c r="DH20" s="390"/>
      <c r="DI20" s="390"/>
      <c r="DJ20" s="390"/>
      <c r="DK20" s="390"/>
      <c r="DL20" s="393"/>
    </row>
    <row r="21" spans="1:116" s="2" customFormat="1" ht="12.6" x14ac:dyDescent="0.25">
      <c r="A21" s="125"/>
      <c r="B21" s="185" t="s">
        <v>75</v>
      </c>
      <c r="D21" s="440">
        <f ca="1">Balance!$U24</f>
        <v>940.9431975765483</v>
      </c>
      <c r="E21" s="181"/>
      <c r="F21" s="440">
        <f ca="1">Balance!$AG24</f>
        <v>593.27325770183552</v>
      </c>
      <c r="G21" s="441">
        <f ca="1">F21-D21</f>
        <v>-347.66993987471278</v>
      </c>
      <c r="H21" s="442">
        <f ca="1">IFERROR(IF(F21/D21-1=-1,"n/a",F21/D21-1),0)</f>
        <v>-0.36949089038547289</v>
      </c>
      <c r="I21" s="183"/>
      <c r="J21" s="186">
        <f ca="1">Balance!$AS24</f>
        <v>453.39337083282084</v>
      </c>
      <c r="K21" s="182">
        <f ca="1">J21-F21</f>
        <v>-139.87988686901468</v>
      </c>
      <c r="L21" s="183">
        <f ca="1">IFERROR(IF(J21/F21-1=-1,"n/a",J21/F21-1),0)</f>
        <v>-0.23577649093921382</v>
      </c>
      <c r="M21" s="181"/>
      <c r="N21" s="186">
        <f ca="1">Balance!$BE24</f>
        <v>484.84211781372983</v>
      </c>
      <c r="O21" s="182">
        <f ca="1">N21-J21</f>
        <v>31.448746980908993</v>
      </c>
      <c r="P21" s="183">
        <f ca="1">IFERROR(IF(N21/J21-1=-1,"n/a",N21/J21-1),0)</f>
        <v>6.9363049845969194E-2</v>
      </c>
      <c r="Q21" s="181"/>
      <c r="R21" s="186">
        <f ca="1">Balance!$BQ24</f>
        <v>518.59954591345843</v>
      </c>
      <c r="S21" s="182">
        <f ca="1">R21-N21</f>
        <v>33.7574280997286</v>
      </c>
      <c r="T21" s="183">
        <f ca="1">IFERROR(IF(R21/N21-1=-1,"n/a",R21/N21-1),0)</f>
        <v>6.9625609779837117E-2</v>
      </c>
      <c r="U21" s="181"/>
      <c r="AF21" s="390"/>
      <c r="AG21" s="391" t="s">
        <v>293</v>
      </c>
      <c r="AH21" s="405"/>
      <c r="AI21" s="402">
        <f ca="1">AM14</f>
        <v>482.29836678149707</v>
      </c>
      <c r="AJ21" s="403" t="s">
        <v>335</v>
      </c>
      <c r="AK21" s="391" t="s">
        <v>293</v>
      </c>
      <c r="AL21" s="391"/>
      <c r="AM21" s="391"/>
      <c r="AN21" s="391"/>
      <c r="AO21" s="391"/>
      <c r="AP21" s="391"/>
      <c r="AQ21" s="390"/>
      <c r="AR21" s="390"/>
      <c r="AS21" s="390"/>
      <c r="AT21" s="390"/>
      <c r="AU21" s="400"/>
      <c r="AV21" s="390"/>
      <c r="AW21" s="390"/>
      <c r="AX21" s="390"/>
      <c r="AY21" s="390"/>
      <c r="AZ21" s="390"/>
      <c r="BA21" s="390"/>
      <c r="BB21" s="390"/>
      <c r="BC21" s="390"/>
      <c r="BD21" s="390"/>
      <c r="BE21" s="390"/>
      <c r="BF21" s="390"/>
      <c r="BG21" s="390"/>
      <c r="BH21" s="390"/>
      <c r="BI21" s="390"/>
      <c r="BJ21" s="390"/>
      <c r="BK21" s="390"/>
      <c r="BL21" s="390"/>
      <c r="BM21" s="390"/>
      <c r="BN21" s="390"/>
      <c r="BO21" s="390"/>
      <c r="BP21" s="390"/>
      <c r="BQ21" s="390"/>
      <c r="BR21" s="390"/>
      <c r="BS21" s="390"/>
      <c r="BT21" s="390"/>
      <c r="BU21" s="390"/>
      <c r="BV21" s="390"/>
      <c r="BW21" s="390"/>
      <c r="BX21" s="390"/>
      <c r="BY21" s="390"/>
      <c r="BZ21" s="390"/>
      <c r="CA21" s="390"/>
      <c r="CB21" s="390"/>
      <c r="CC21" s="390"/>
      <c r="CD21" s="390"/>
      <c r="CE21" s="390"/>
      <c r="CF21" s="390"/>
      <c r="CG21" s="390"/>
      <c r="CH21" s="390"/>
      <c r="CI21" s="390"/>
      <c r="CJ21" s="390"/>
      <c r="CK21" s="390"/>
      <c r="CL21" s="390"/>
      <c r="CM21" s="390"/>
      <c r="CN21" s="390"/>
      <c r="CO21" s="390"/>
      <c r="CP21" s="390"/>
      <c r="CQ21" s="390"/>
      <c r="CR21" s="390"/>
      <c r="CS21" s="390"/>
      <c r="CT21" s="390"/>
      <c r="CU21" s="390"/>
      <c r="CV21" s="390"/>
      <c r="CW21" s="390"/>
      <c r="CX21" s="390"/>
      <c r="CY21" s="390"/>
      <c r="CZ21" s="390"/>
      <c r="DA21" s="390"/>
      <c r="DB21" s="390"/>
      <c r="DC21" s="390"/>
      <c r="DD21" s="390"/>
      <c r="DE21" s="390"/>
      <c r="DF21" s="390"/>
      <c r="DG21" s="390"/>
      <c r="DH21" s="390"/>
      <c r="DI21" s="390"/>
      <c r="DJ21" s="390"/>
      <c r="DK21" s="390"/>
      <c r="DL21" s="393"/>
    </row>
    <row r="22" spans="1:116" s="2" customFormat="1" ht="12.6" x14ac:dyDescent="0.25">
      <c r="A22" s="125"/>
      <c r="B22" s="185" t="s">
        <v>26</v>
      </c>
      <c r="D22" s="440">
        <f ca="1">Balance!$U29</f>
        <v>327.96767361543641</v>
      </c>
      <c r="E22" s="181"/>
      <c r="F22" s="440">
        <f ca="1">Balance!$AG29</f>
        <v>596.26355813037185</v>
      </c>
      <c r="G22" s="441">
        <f ca="1">F22-D22</f>
        <v>268.29588451493544</v>
      </c>
      <c r="H22" s="442">
        <f ca="1">IFERROR(IF(F22/D22-1=-1,"n/a",F22/D22-1),0)</f>
        <v>0.81805588202430557</v>
      </c>
      <c r="I22" s="183"/>
      <c r="J22" s="186">
        <f ca="1">Balance!$AS29</f>
        <v>971.78183522092013</v>
      </c>
      <c r="K22" s="182">
        <f ca="1">J22-F22</f>
        <v>375.51827709054828</v>
      </c>
      <c r="L22" s="183">
        <f ca="1">IFERROR(IF(J22/F22-1=-1,"n/a",J22/F22-1),0)</f>
        <v>0.62978572473557404</v>
      </c>
      <c r="M22" s="181"/>
      <c r="N22" s="186">
        <f ca="1">Balance!$BE29</f>
        <v>1524.4256933802965</v>
      </c>
      <c r="O22" s="182">
        <f ca="1">N22-J22</f>
        <v>552.64385815937635</v>
      </c>
      <c r="P22" s="183">
        <f ca="1">IFERROR(IF(N22/J22-1=-1,"n/a",N22/J22-1),0)</f>
        <v>0.56869128247673095</v>
      </c>
      <c r="Q22" s="181"/>
      <c r="R22" s="186">
        <f ca="1">Balance!$BQ29</f>
        <v>2313.7485013175506</v>
      </c>
      <c r="S22" s="182">
        <f ca="1">R22-N22</f>
        <v>789.32280793725408</v>
      </c>
      <c r="T22" s="183">
        <f ca="1">IFERROR(IF(R22/N22-1=-1,"n/a",R22/N22-1),0)</f>
        <v>0.51778372102020365</v>
      </c>
      <c r="U22" s="181"/>
      <c r="AF22" s="390"/>
      <c r="AG22" s="391" t="s">
        <v>293</v>
      </c>
      <c r="AH22" s="410">
        <v>1</v>
      </c>
      <c r="AI22" s="410">
        <f t="dataTable" ref="AI22:AI23" dt2D="0" dtr="0" r1="AH21" ca="1"/>
        <v>399.30170779367381</v>
      </c>
      <c r="AJ22" s="434">
        <f ca="1">AI22/AI21</f>
        <v>0.82791428562845526</v>
      </c>
      <c r="AK22" s="391" t="s">
        <v>293</v>
      </c>
      <c r="AL22" s="391"/>
      <c r="AM22" s="391"/>
      <c r="AN22" s="391"/>
      <c r="AO22" s="391"/>
      <c r="AP22" s="391"/>
      <c r="AQ22" s="390"/>
      <c r="AR22" s="390"/>
      <c r="AS22" s="390"/>
      <c r="AT22" s="390"/>
      <c r="AU22" s="40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  <c r="BJ22" s="390"/>
      <c r="BK22" s="390"/>
      <c r="BL22" s="390"/>
      <c r="BM22" s="390"/>
      <c r="BN22" s="390"/>
      <c r="BO22" s="390"/>
      <c r="BP22" s="390"/>
      <c r="BQ22" s="390"/>
      <c r="BR22" s="390"/>
      <c r="BS22" s="390"/>
      <c r="BT22" s="390"/>
      <c r="BU22" s="390"/>
      <c r="BV22" s="390"/>
      <c r="BW22" s="390"/>
      <c r="BX22" s="390"/>
      <c r="BY22" s="390"/>
      <c r="BZ22" s="390"/>
      <c r="CA22" s="390"/>
      <c r="CB22" s="390"/>
      <c r="CC22" s="390"/>
      <c r="CD22" s="390"/>
      <c r="CE22" s="390"/>
      <c r="CF22" s="390"/>
      <c r="CG22" s="390"/>
      <c r="CH22" s="390"/>
      <c r="CI22" s="390"/>
      <c r="CJ22" s="390"/>
      <c r="CK22" s="390"/>
      <c r="CL22" s="390"/>
      <c r="CM22" s="390"/>
      <c r="CN22" s="390"/>
      <c r="CO22" s="390"/>
      <c r="CP22" s="390"/>
      <c r="CQ22" s="390"/>
      <c r="CR22" s="390"/>
      <c r="CS22" s="390"/>
      <c r="CT22" s="390"/>
      <c r="CU22" s="390"/>
      <c r="CV22" s="390"/>
      <c r="CW22" s="390"/>
      <c r="CX22" s="390"/>
      <c r="CY22" s="390"/>
      <c r="CZ22" s="390"/>
      <c r="DA22" s="390"/>
      <c r="DB22" s="390"/>
      <c r="DC22" s="390"/>
      <c r="DD22" s="390"/>
      <c r="DE22" s="390"/>
      <c r="DF22" s="390"/>
      <c r="DG22" s="390"/>
      <c r="DH22" s="390"/>
      <c r="DI22" s="390"/>
      <c r="DJ22" s="390"/>
      <c r="DK22" s="390"/>
      <c r="DL22" s="393"/>
    </row>
    <row r="23" spans="1:116" s="2" customFormat="1" ht="12.6" x14ac:dyDescent="0.25">
      <c r="A23" s="125"/>
      <c r="B23" s="64" t="s">
        <v>121</v>
      </c>
      <c r="G23" s="443"/>
      <c r="H23" s="443"/>
      <c r="I23" s="1"/>
      <c r="K23" s="1"/>
      <c r="L23" s="1"/>
      <c r="O23" s="1"/>
      <c r="P23" s="1"/>
      <c r="S23" s="1"/>
      <c r="T23" s="1"/>
      <c r="AF23" s="390"/>
      <c r="AG23" s="391" t="s">
        <v>293</v>
      </c>
      <c r="AH23" s="410">
        <v>2</v>
      </c>
      <c r="AI23" s="410">
        <v>316.30504880585062</v>
      </c>
      <c r="AJ23" s="434">
        <f ca="1">AI23/AI21</f>
        <v>0.65582857125691052</v>
      </c>
      <c r="AK23" s="391" t="s">
        <v>293</v>
      </c>
      <c r="AL23" s="391"/>
      <c r="AM23" s="391"/>
      <c r="AN23" s="391"/>
      <c r="AO23" s="391"/>
      <c r="AP23" s="391"/>
      <c r="AQ23" s="390"/>
      <c r="AR23" s="390"/>
      <c r="AS23" s="390"/>
      <c r="AT23" s="390"/>
      <c r="AU23" s="40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  <c r="BJ23" s="390"/>
      <c r="BK23" s="390"/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0"/>
      <c r="CY23" s="390"/>
      <c r="CZ23" s="390"/>
      <c r="DA23" s="390"/>
      <c r="DB23" s="390"/>
      <c r="DC23" s="390"/>
      <c r="DD23" s="390"/>
      <c r="DE23" s="390"/>
      <c r="DF23" s="390"/>
      <c r="DG23" s="390"/>
      <c r="DH23" s="390"/>
      <c r="DI23" s="390"/>
      <c r="DJ23" s="390"/>
      <c r="DK23" s="390"/>
      <c r="DL23" s="393"/>
    </row>
    <row r="24" spans="1:116" s="2" customFormat="1" ht="12.6" x14ac:dyDescent="0.25">
      <c r="A24" s="125"/>
      <c r="B24" s="185" t="s">
        <v>78</v>
      </c>
      <c r="D24" s="440">
        <f ca="1">SUM(Cash!$J12:$U12)</f>
        <v>139.2305433996716</v>
      </c>
      <c r="E24" s="181"/>
      <c r="F24" s="440">
        <f ca="1">SUM(Cash!$V12:$AG12)</f>
        <v>374.96420065586489</v>
      </c>
      <c r="G24" s="441">
        <f ca="1">F24-D24</f>
        <v>235.73365725619328</v>
      </c>
      <c r="H24" s="442">
        <f ca="1">IFERROR(IF(F24/D24-1=-1,"n/a",F24/D24-1),0)</f>
        <v>1.6931174115977004</v>
      </c>
      <c r="I24" s="183"/>
      <c r="J24" s="186">
        <f ca="1">SUM(Cash!$AH12:$AS12)</f>
        <v>426.06917076199989</v>
      </c>
      <c r="K24" s="182">
        <f ca="1">J24-F24</f>
        <v>51.104970106134999</v>
      </c>
      <c r="L24" s="183">
        <f ca="1">IFERROR(IF(J24/F24-1=-1,"n/a",J24/F24-1),0)</f>
        <v>0.13629293147651222</v>
      </c>
      <c r="M24" s="181"/>
      <c r="N24" s="186">
        <f ca="1">SUM(Cash!$AT12:$BE12)</f>
        <v>416.98459471145594</v>
      </c>
      <c r="O24" s="182">
        <f ca="1">N24-J24</f>
        <v>-9.0845760505439443</v>
      </c>
      <c r="P24" s="183">
        <f ca="1">IFERROR(IF(N24/J24-1=-1,"n/a",N24/J24-1),0)</f>
        <v>-2.1321833809981428E-2</v>
      </c>
      <c r="Q24" s="181"/>
      <c r="R24" s="186">
        <f ca="1">SUM(Cash!$BF12:$BQ12)</f>
        <v>372.35301915834174</v>
      </c>
      <c r="S24" s="182">
        <f ca="1">R24-N24</f>
        <v>-44.631575553114203</v>
      </c>
      <c r="T24" s="183">
        <f ca="1">IFERROR(IF(R24/N24-1=-1,"n/a",R24/N24-1),0)</f>
        <v>-0.1070341113776595</v>
      </c>
      <c r="U24" s="181"/>
      <c r="AF24" s="390"/>
      <c r="AG24" s="391" t="s">
        <v>293</v>
      </c>
      <c r="AH24" s="405"/>
      <c r="AI24" s="402">
        <f ca="1">AM14</f>
        <v>482.29836678149707</v>
      </c>
      <c r="AJ24" s="403" t="s">
        <v>336</v>
      </c>
      <c r="AK24" s="391" t="s">
        <v>293</v>
      </c>
      <c r="AL24" s="391"/>
      <c r="AM24" s="391"/>
      <c r="AN24" s="391"/>
      <c r="AO24" s="391"/>
      <c r="AP24" s="391"/>
      <c r="AQ24" s="390"/>
      <c r="AR24" s="390"/>
      <c r="AS24" s="390"/>
      <c r="AT24" s="390"/>
      <c r="AU24" s="40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  <c r="BJ24" s="390"/>
      <c r="BK24" s="390"/>
      <c r="BL24" s="390"/>
      <c r="BM24" s="390"/>
      <c r="BN24" s="390"/>
      <c r="BO24" s="390"/>
      <c r="BP24" s="390"/>
      <c r="BQ24" s="390"/>
      <c r="BR24" s="390"/>
      <c r="BS24" s="390"/>
      <c r="BT24" s="390"/>
      <c r="BU24" s="390"/>
      <c r="BV24" s="390"/>
      <c r="BW24" s="390"/>
      <c r="BX24" s="390"/>
      <c r="BY24" s="390"/>
      <c r="BZ24" s="390"/>
      <c r="CA24" s="390"/>
      <c r="CB24" s="390"/>
      <c r="CC24" s="390"/>
      <c r="CD24" s="390"/>
      <c r="CE24" s="390"/>
      <c r="CF24" s="390"/>
      <c r="CG24" s="390"/>
      <c r="CH24" s="390"/>
      <c r="CI24" s="390"/>
      <c r="CJ24" s="390"/>
      <c r="CK24" s="390"/>
      <c r="CL24" s="390"/>
      <c r="CM24" s="390"/>
      <c r="CN24" s="390"/>
      <c r="CO24" s="390"/>
      <c r="CP24" s="390"/>
      <c r="CQ24" s="390"/>
      <c r="CR24" s="390"/>
      <c r="CS24" s="390"/>
      <c r="CT24" s="390"/>
      <c r="CU24" s="390"/>
      <c r="CV24" s="390"/>
      <c r="CW24" s="390"/>
      <c r="CX24" s="390"/>
      <c r="CY24" s="390"/>
      <c r="CZ24" s="390"/>
      <c r="DA24" s="390"/>
      <c r="DB24" s="390"/>
      <c r="DC24" s="390"/>
      <c r="DD24" s="390"/>
      <c r="DE24" s="390"/>
      <c r="DF24" s="390"/>
      <c r="DG24" s="390"/>
      <c r="DH24" s="390"/>
      <c r="DI24" s="390"/>
      <c r="DJ24" s="390"/>
      <c r="DK24" s="390"/>
      <c r="DL24" s="393"/>
    </row>
    <row r="25" spans="1:116" s="2" customFormat="1" ht="12.6" x14ac:dyDescent="0.25">
      <c r="A25" s="125"/>
      <c r="B25" s="185" t="s">
        <v>79</v>
      </c>
      <c r="D25" s="440">
        <f>SUM(Cash!$J22:$U22)</f>
        <v>-580</v>
      </c>
      <c r="E25" s="181"/>
      <c r="F25" s="440">
        <f>SUM(Cash!$V22:$AG22)</f>
        <v>0</v>
      </c>
      <c r="G25" s="441">
        <f>F25-D25</f>
        <v>580</v>
      </c>
      <c r="H25" s="442" t="str">
        <f>IFERROR(IF(F25/D25-1=-1,"n/a",F25/D25-1),0)</f>
        <v>n/a</v>
      </c>
      <c r="I25" s="183"/>
      <c r="J25" s="186">
        <f>SUM(Cash!$AH22:$AS22)</f>
        <v>-45</v>
      </c>
      <c r="K25" s="182">
        <f>J25-F25</f>
        <v>-45</v>
      </c>
      <c r="L25" s="183">
        <f>IFERROR(IF(J25/F25-1=-1,"n/a",J25/F25-1),0)</f>
        <v>0</v>
      </c>
      <c r="M25" s="181"/>
      <c r="N25" s="186">
        <f>SUM(Cash!$AT22:$BE22)</f>
        <v>120</v>
      </c>
      <c r="O25" s="182">
        <f>N25-J25</f>
        <v>165</v>
      </c>
      <c r="P25" s="183">
        <f>IFERROR(IF(N25/J25-1=-1,"n/a",N25/J25-1),0)</f>
        <v>-3.6666666666666665</v>
      </c>
      <c r="Q25" s="181"/>
      <c r="R25" s="186">
        <f>SUM(Cash!$BF22:$BQ22)</f>
        <v>800</v>
      </c>
      <c r="S25" s="182">
        <f>R25-N25</f>
        <v>680</v>
      </c>
      <c r="T25" s="183">
        <f>IFERROR(IF(R25/N25-1=-1,"n/a",R25/N25-1),0)</f>
        <v>5.666666666666667</v>
      </c>
      <c r="U25" s="181"/>
      <c r="AF25" s="390"/>
      <c r="AG25" s="391" t="s">
        <v>293</v>
      </c>
      <c r="AH25" s="393">
        <v>1</v>
      </c>
      <c r="AI25" s="435">
        <f t="dataTable" ref="AI25:AI26" dt2D="0" dtr="0" r1="AH24" ca="1"/>
        <v>362.29836678149707</v>
      </c>
      <c r="AJ25" s="434">
        <f ca="1">AI25/AI24</f>
        <v>0.75119136147859811</v>
      </c>
      <c r="AK25" s="391" t="s">
        <v>293</v>
      </c>
      <c r="AL25" s="391"/>
      <c r="AM25" s="391"/>
      <c r="AN25" s="391"/>
      <c r="AO25" s="391"/>
      <c r="AP25" s="391"/>
      <c r="AQ25" s="390"/>
      <c r="AR25" s="390"/>
      <c r="AS25" s="390"/>
      <c r="AT25" s="390"/>
      <c r="AU25" s="40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  <c r="BJ25" s="390"/>
      <c r="BK25" s="390"/>
      <c r="BL25" s="390"/>
      <c r="BM25" s="390"/>
      <c r="BN25" s="390"/>
      <c r="BO25" s="390"/>
      <c r="BP25" s="390"/>
      <c r="BQ25" s="390"/>
      <c r="BR25" s="390"/>
      <c r="BS25" s="390"/>
      <c r="BT25" s="390"/>
      <c r="BU25" s="390"/>
      <c r="BV25" s="390"/>
      <c r="BW25" s="390"/>
      <c r="BX25" s="390"/>
      <c r="BY25" s="390"/>
      <c r="BZ25" s="390"/>
      <c r="CA25" s="390"/>
      <c r="CB25" s="390"/>
      <c r="CC25" s="390"/>
      <c r="CD25" s="390"/>
      <c r="CE25" s="390"/>
      <c r="CF25" s="390"/>
      <c r="CG25" s="390"/>
      <c r="CH25" s="390"/>
      <c r="CI25" s="390"/>
      <c r="CJ25" s="390"/>
      <c r="CK25" s="390"/>
      <c r="CL25" s="390"/>
      <c r="CM25" s="390"/>
      <c r="CN25" s="390"/>
      <c r="CO25" s="390"/>
      <c r="CP25" s="390"/>
      <c r="CQ25" s="390"/>
      <c r="CR25" s="390"/>
      <c r="CS25" s="390"/>
      <c r="CT25" s="390"/>
      <c r="CU25" s="390"/>
      <c r="CV25" s="390"/>
      <c r="CW25" s="390"/>
      <c r="CX25" s="390"/>
      <c r="CY25" s="390"/>
      <c r="CZ25" s="390"/>
      <c r="DA25" s="390"/>
      <c r="DB25" s="390"/>
      <c r="DC25" s="390"/>
      <c r="DD25" s="390"/>
      <c r="DE25" s="390"/>
      <c r="DF25" s="390"/>
      <c r="DG25" s="390"/>
      <c r="DH25" s="390"/>
      <c r="DI25" s="390"/>
      <c r="DJ25" s="390"/>
      <c r="DK25" s="390"/>
      <c r="DL25" s="393"/>
    </row>
    <row r="26" spans="1:116" s="2" customFormat="1" ht="12.6" x14ac:dyDescent="0.25">
      <c r="A26" s="125"/>
      <c r="B26" s="185" t="s">
        <v>80</v>
      </c>
      <c r="D26" s="440">
        <f ca="1">SUM(Cash!$J32:$U32)</f>
        <v>640.76945660032845</v>
      </c>
      <c r="E26" s="181"/>
      <c r="F26" s="440">
        <f ca="1">SUM(Cash!$V32:$AG32)</f>
        <v>-374.96420065586483</v>
      </c>
      <c r="G26" s="441">
        <f ca="1">F26-D26</f>
        <v>-1015.7336572561933</v>
      </c>
      <c r="H26" s="442">
        <f ca="1">IFERROR(IF(F26/D26-1=-1,"n/a",F26/D26-1),0)</f>
        <v>-1.5851780180742039</v>
      </c>
      <c r="I26" s="183"/>
      <c r="J26" s="186">
        <f ca="1">SUM(Cash!$AH32:$AS32)</f>
        <v>-169.17784415851531</v>
      </c>
      <c r="K26" s="182">
        <f ca="1">J26-F26</f>
        <v>205.78635649734952</v>
      </c>
      <c r="L26" s="183">
        <f ca="1">IFERROR(IF(J26/F26-1=-1,"n/a",J26/F26-1),0)</f>
        <v>-0.54881601000148916</v>
      </c>
      <c r="M26" s="181"/>
      <c r="N26" s="186">
        <f ca="1">SUM(Cash!$AT32:$BE32)</f>
        <v>0</v>
      </c>
      <c r="O26" s="182">
        <f ca="1">N26-J26</f>
        <v>169.17784415851531</v>
      </c>
      <c r="P26" s="183" t="str">
        <f ca="1">IFERROR(IF(N26/J26-1=-1,"n/a",N26/J26-1),0)</f>
        <v>n/a</v>
      </c>
      <c r="Q26" s="181"/>
      <c r="R26" s="186">
        <f ca="1">SUM(Cash!$BF32:$BQ32)</f>
        <v>0</v>
      </c>
      <c r="S26" s="182">
        <f ca="1">R26-N26</f>
        <v>0</v>
      </c>
      <c r="T26" s="183">
        <f ca="1">IFERROR(IF(R26/N26-1=-1,"n/a",R26/N26-1),0)</f>
        <v>0</v>
      </c>
      <c r="U26" s="181"/>
      <c r="AF26" s="390"/>
      <c r="AG26" s="391" t="s">
        <v>293</v>
      </c>
      <c r="AH26" s="393">
        <v>2</v>
      </c>
      <c r="AI26" s="435">
        <v>242.29836678149707</v>
      </c>
      <c r="AJ26" s="434">
        <f ca="1">AI26/AI24</f>
        <v>0.50238272295719621</v>
      </c>
      <c r="AK26" s="391" t="s">
        <v>293</v>
      </c>
      <c r="AL26" s="391"/>
      <c r="AM26" s="391"/>
      <c r="AN26" s="391"/>
      <c r="AO26" s="391"/>
      <c r="AP26" s="391"/>
      <c r="AQ26" s="390"/>
      <c r="AR26" s="390"/>
      <c r="AS26" s="390"/>
      <c r="AT26" s="390"/>
      <c r="AU26" s="40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  <c r="BJ26" s="390"/>
      <c r="BK26" s="390"/>
      <c r="BL26" s="390"/>
      <c r="BM26" s="390"/>
      <c r="BN26" s="390"/>
      <c r="BO26" s="390"/>
      <c r="BP26" s="390"/>
      <c r="BQ26" s="390"/>
      <c r="BR26" s="390"/>
      <c r="BS26" s="390"/>
      <c r="BT26" s="390"/>
      <c r="BU26" s="390"/>
      <c r="BV26" s="390"/>
      <c r="BW26" s="390"/>
      <c r="BX26" s="390"/>
      <c r="BY26" s="390"/>
      <c r="BZ26" s="390"/>
      <c r="CA26" s="390"/>
      <c r="CB26" s="390"/>
      <c r="CC26" s="390"/>
      <c r="CD26" s="390"/>
      <c r="CE26" s="390"/>
      <c r="CF26" s="390"/>
      <c r="CG26" s="390"/>
      <c r="CH26" s="390"/>
      <c r="CI26" s="390"/>
      <c r="CJ26" s="390"/>
      <c r="CK26" s="390"/>
      <c r="CL26" s="390"/>
      <c r="CM26" s="390"/>
      <c r="CN26" s="390"/>
      <c r="CO26" s="390"/>
      <c r="CP26" s="390"/>
      <c r="CQ26" s="390"/>
      <c r="CR26" s="390"/>
      <c r="CS26" s="390"/>
      <c r="CT26" s="390"/>
      <c r="CU26" s="390"/>
      <c r="CV26" s="390"/>
      <c r="CW26" s="390"/>
      <c r="CX26" s="390"/>
      <c r="CY26" s="390"/>
      <c r="CZ26" s="390"/>
      <c r="DA26" s="390"/>
      <c r="DB26" s="390"/>
      <c r="DC26" s="390"/>
      <c r="DD26" s="390"/>
      <c r="DE26" s="390"/>
      <c r="DF26" s="390"/>
      <c r="DG26" s="390"/>
      <c r="DH26" s="390"/>
      <c r="DI26" s="390"/>
      <c r="DJ26" s="390"/>
      <c r="DK26" s="390"/>
      <c r="DL26" s="393"/>
    </row>
    <row r="27" spans="1:116" s="2" customFormat="1" ht="12.6" x14ac:dyDescent="0.25">
      <c r="A27" s="125"/>
      <c r="B27" s="64" t="s">
        <v>37</v>
      </c>
      <c r="G27" s="1"/>
      <c r="H27" s="1"/>
      <c r="I27" s="1"/>
      <c r="K27" s="1"/>
      <c r="L27" s="1"/>
      <c r="O27" s="1"/>
      <c r="P27" s="1"/>
      <c r="S27" s="1"/>
      <c r="T27" s="1"/>
      <c r="AF27" s="390"/>
      <c r="AG27" s="391"/>
      <c r="AH27" s="433" t="s">
        <v>303</v>
      </c>
      <c r="AI27" s="433" t="s">
        <v>300</v>
      </c>
      <c r="AJ27" s="432" t="s">
        <v>301</v>
      </c>
      <c r="AK27" s="391"/>
      <c r="AL27" s="391"/>
      <c r="AM27" s="391"/>
      <c r="AN27" s="391"/>
      <c r="AO27" s="391"/>
      <c r="AP27" s="391"/>
      <c r="AQ27" s="390"/>
      <c r="AR27" s="390"/>
      <c r="AS27" s="390"/>
      <c r="AT27" s="390"/>
      <c r="AU27" s="40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  <c r="BJ27" s="390"/>
      <c r="BK27" s="390"/>
      <c r="BL27" s="390"/>
      <c r="BM27" s="390"/>
      <c r="BN27" s="390"/>
      <c r="BO27" s="390"/>
      <c r="BP27" s="390"/>
      <c r="BQ27" s="390"/>
      <c r="BR27" s="390"/>
      <c r="BS27" s="390"/>
      <c r="BT27" s="390"/>
      <c r="BU27" s="390"/>
      <c r="BV27" s="390"/>
      <c r="BW27" s="390"/>
      <c r="BX27" s="390"/>
      <c r="BY27" s="390"/>
      <c r="BZ27" s="390"/>
      <c r="CA27" s="390"/>
      <c r="CB27" s="390"/>
      <c r="CC27" s="390"/>
      <c r="CD27" s="390"/>
      <c r="CE27" s="390"/>
      <c r="CF27" s="390"/>
      <c r="CG27" s="390"/>
      <c r="CH27" s="390"/>
      <c r="CI27" s="390"/>
      <c r="CJ27" s="390"/>
      <c r="CK27" s="390"/>
      <c r="CL27" s="390"/>
      <c r="CM27" s="390"/>
      <c r="CN27" s="390"/>
      <c r="CO27" s="390"/>
      <c r="CP27" s="390"/>
      <c r="CQ27" s="390"/>
      <c r="CR27" s="390"/>
      <c r="CS27" s="390"/>
      <c r="CT27" s="390"/>
      <c r="CU27" s="390"/>
      <c r="CV27" s="390"/>
      <c r="CW27" s="390"/>
      <c r="CX27" s="390"/>
      <c r="CY27" s="390"/>
      <c r="CZ27" s="390"/>
      <c r="DA27" s="390"/>
      <c r="DB27" s="390"/>
      <c r="DC27" s="390"/>
      <c r="DD27" s="390"/>
      <c r="DE27" s="390"/>
      <c r="DF27" s="390"/>
      <c r="DG27" s="390"/>
      <c r="DH27" s="390"/>
      <c r="DI27" s="390"/>
      <c r="DJ27" s="390"/>
      <c r="DK27" s="390"/>
      <c r="DL27" s="393"/>
    </row>
    <row r="28" spans="1:116" x14ac:dyDescent="0.3">
      <c r="B28" s="151" t="s">
        <v>219</v>
      </c>
      <c r="C28" s="2"/>
      <c r="D28" s="151" t="s">
        <v>220</v>
      </c>
      <c r="E28" s="10"/>
      <c r="G28" s="56"/>
      <c r="H28" s="184"/>
      <c r="I28" s="184"/>
      <c r="L28" s="10"/>
      <c r="M28" s="10"/>
      <c r="O28" s="10"/>
      <c r="Q28" s="10"/>
    </row>
    <row r="29" spans="1:116" x14ac:dyDescent="0.3">
      <c r="B29" s="444" t="str">
        <f ca="1">"Enterprise Val  "&amp;TEXT(Valuation!$D$20,"#,###")</f>
        <v>Enterprise Val  1,483</v>
      </c>
      <c r="C29" s="2"/>
      <c r="D29" s="615" t="str">
        <f ca="1">"EV/EBITDA    "&amp;TEXT(Valuation!$D$28,"#,###")</f>
        <v>EV/EBITDA    3,011</v>
      </c>
      <c r="E29" s="615"/>
      <c r="F29" s="615"/>
      <c r="G29" s="10"/>
      <c r="H29" s="10"/>
      <c r="I29" s="10"/>
      <c r="K29" s="10"/>
      <c r="L29" s="10"/>
      <c r="M29" s="10"/>
      <c r="O29" s="10"/>
      <c r="Q29" s="10"/>
      <c r="AS29" s="212"/>
      <c r="AT29" s="212"/>
      <c r="AU29" s="211"/>
    </row>
    <row r="30" spans="1:116" x14ac:dyDescent="0.3">
      <c r="B30" s="444" t="str">
        <f ca="1">"Equity Value    "&amp;TEXT(Valuation!$D$23,"#,###")</f>
        <v>Equity Value    1,090</v>
      </c>
      <c r="C30" s="2"/>
      <c r="D30" s="615" t="str">
        <f ca="1">"P/E ratio       "&amp;TEXT(Valuation!$D$31,"#,###")</f>
        <v>P/E ratio       2,146</v>
      </c>
      <c r="E30" s="615"/>
      <c r="F30" s="615"/>
      <c r="G30" s="10"/>
      <c r="H30" s="10"/>
      <c r="I30" s="10"/>
      <c r="K30" s="10"/>
      <c r="L30" s="10"/>
      <c r="M30" s="10"/>
      <c r="O30" s="10"/>
      <c r="Q30" s="10"/>
      <c r="AS30" s="212"/>
      <c r="AT30" s="212"/>
      <c r="AU30" s="211"/>
    </row>
    <row r="31" spans="1:116" x14ac:dyDescent="0.3">
      <c r="C31" s="2"/>
      <c r="E31" s="2"/>
      <c r="G31" s="10"/>
      <c r="H31" s="56"/>
      <c r="I31" s="56"/>
      <c r="J31" s="56"/>
      <c r="K31" s="56"/>
      <c r="L31" s="56"/>
      <c r="M31" s="56"/>
      <c r="N31" s="56"/>
      <c r="O31" s="56"/>
      <c r="Q31" s="2"/>
      <c r="AS31" s="212"/>
      <c r="AT31" s="212"/>
      <c r="AU31" s="211"/>
    </row>
    <row r="32" spans="1:116" x14ac:dyDescent="0.3">
      <c r="C32" s="2"/>
      <c r="E32" s="2"/>
      <c r="G32" s="56"/>
      <c r="J32" s="45"/>
      <c r="M32" s="45"/>
      <c r="N32" s="45"/>
      <c r="Q32" s="2"/>
      <c r="AS32" s="302"/>
      <c r="AT32" s="302"/>
      <c r="AU32" s="303"/>
    </row>
    <row r="33" spans="2:52" x14ac:dyDescent="0.3">
      <c r="C33" s="2"/>
      <c r="E33" s="10"/>
      <c r="G33" s="56"/>
      <c r="J33" s="45"/>
      <c r="M33" s="45"/>
      <c r="N33" s="45"/>
      <c r="Q33" s="2"/>
      <c r="AS33" s="302"/>
      <c r="AT33" s="302"/>
      <c r="AU33" s="303"/>
    </row>
    <row r="34" spans="2:52" x14ac:dyDescent="0.3">
      <c r="B34" s="180"/>
      <c r="C34" s="2"/>
      <c r="E34" s="2"/>
      <c r="G34" s="56"/>
      <c r="J34" s="45"/>
      <c r="M34" s="45"/>
      <c r="N34" s="45"/>
      <c r="Q34" s="2"/>
      <c r="AS34" s="302"/>
      <c r="AT34" s="302"/>
      <c r="AU34" s="303"/>
    </row>
    <row r="35" spans="2:52" x14ac:dyDescent="0.3">
      <c r="B35" s="180"/>
      <c r="C35" s="2"/>
      <c r="E35" s="2"/>
      <c r="G35" s="56"/>
      <c r="M35" s="2"/>
      <c r="Q35" s="2"/>
      <c r="T35" s="203"/>
      <c r="AS35" s="302"/>
      <c r="AT35" s="302"/>
      <c r="AU35" s="303"/>
    </row>
    <row r="36" spans="2:52" x14ac:dyDescent="0.3">
      <c r="C36" s="2"/>
      <c r="T36" s="203"/>
      <c r="AS36" s="302"/>
      <c r="AT36" s="302"/>
      <c r="AU36" s="303"/>
    </row>
    <row r="37" spans="2:52" x14ac:dyDescent="0.3">
      <c r="E37" s="10"/>
      <c r="G37" s="10"/>
      <c r="H37" s="10"/>
      <c r="AS37" s="302"/>
      <c r="AT37" s="302"/>
      <c r="AU37" s="303"/>
    </row>
    <row r="38" spans="2:52" x14ac:dyDescent="0.3">
      <c r="AS38" s="302"/>
      <c r="AT38" s="302"/>
      <c r="AU38" s="303"/>
      <c r="AV38" s="2"/>
      <c r="AW38" s="2"/>
      <c r="AX38" s="2"/>
      <c r="AY38" s="2"/>
      <c r="AZ38" s="2"/>
    </row>
    <row r="39" spans="2:52" x14ac:dyDescent="0.3">
      <c r="AS39" s="302"/>
      <c r="AT39" s="302"/>
      <c r="AU39" s="303"/>
      <c r="AV39" s="2"/>
      <c r="AW39" s="2"/>
      <c r="AX39" s="2"/>
      <c r="AY39" s="2"/>
      <c r="AZ39" s="2"/>
    </row>
  </sheetData>
  <sheetProtection algorithmName="SHA-512" hashValue="VwXom3odpVIy9ocBIjSn3L+fZUJ3/Xd/CLxtpymNcw2Pj8WTspceDXPkqzpYNBJlMsF4EWrDJ6UQlBEGhMznEw==" saltValue="8mKGSY6yZGjgyV5CuE0ZvA==" spinCount="100000" sheet="1" objects="1" scenarios="1" selectLockedCells="1" selectUnlockedCells="1"/>
  <mergeCells count="3">
    <mergeCell ref="D29:F29"/>
    <mergeCell ref="D30:F30"/>
    <mergeCell ref="AH4:AI4"/>
  </mergeCells>
  <printOptions horizontalCentered="1"/>
  <pageMargins left="0.5" right="0.5" top="0.75" bottom="1" header="0.5" footer="0.5"/>
  <pageSetup scale="90" orientation="landscape" horizontalDpi="1200" verticalDpi="1200" r:id="rId1"/>
  <headerFooter scaleWithDoc="0" alignWithMargins="0">
    <oddFooter>&amp;L&amp;10 5-Year Pro Forma Summary&amp;R&amp;10Updated 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ACBD-3BF3-4535-8CF2-496B99EF0388}">
  <sheetPr>
    <tabColor rgb="FFFFF2CC"/>
    <pageSetUpPr fitToPage="1"/>
  </sheetPr>
  <dimension ref="A1:AQ48"/>
  <sheetViews>
    <sheetView showGridLines="0" showRowColHeaders="0" showZeros="0" tabSelected="1" zoomScaleNormal="100" zoomScaleSheetLayoutView="85" workbookViewId="0">
      <selection activeCell="B8" sqref="B8"/>
    </sheetView>
  </sheetViews>
  <sheetFormatPr defaultColWidth="8.44140625" defaultRowHeight="12.6" x14ac:dyDescent="0.25"/>
  <cols>
    <col min="1" max="1" width="3.44140625" style="383" bestFit="1" customWidth="1"/>
    <col min="2" max="2" width="3" style="2" bestFit="1" customWidth="1"/>
    <col min="3" max="3" width="4.88671875" style="2" bestFit="1" customWidth="1"/>
    <col min="4" max="4" width="5.21875" style="2" bestFit="1" customWidth="1"/>
    <col min="5" max="5" width="4.33203125" style="2" bestFit="1" customWidth="1"/>
    <col min="6" max="6" width="4.33203125" style="2" customWidth="1"/>
    <col min="7" max="7" width="4.33203125" style="2" bestFit="1" customWidth="1"/>
    <col min="8" max="8" width="12.5546875" style="2" customWidth="1"/>
    <col min="9" max="9" width="5.6640625" style="1" bestFit="1" customWidth="1"/>
    <col min="10" max="10" width="3" style="2" bestFit="1" customWidth="1"/>
    <col min="11" max="11" width="3.6640625" style="2" bestFit="1" customWidth="1"/>
    <col min="12" max="12" width="4.77734375" style="2" bestFit="1" customWidth="1"/>
    <col min="13" max="13" width="3" style="2" bestFit="1" customWidth="1"/>
    <col min="14" max="14" width="3.6640625" style="2" bestFit="1" customWidth="1"/>
    <col min="15" max="15" width="12.44140625" style="4" bestFit="1" customWidth="1"/>
    <col min="16" max="16" width="4.33203125" style="4" bestFit="1" customWidth="1"/>
    <col min="17" max="17" width="5.109375" style="2" bestFit="1" customWidth="1"/>
    <col min="18" max="18" width="4.77734375" style="2" bestFit="1" customWidth="1"/>
    <col min="19" max="19" width="4.21875" style="2" bestFit="1" customWidth="1"/>
    <col min="20" max="20" width="4.77734375" style="2" bestFit="1" customWidth="1"/>
    <col min="21" max="21" width="4.21875" style="2" bestFit="1" customWidth="1"/>
    <col min="22" max="22" width="12.5546875" style="2" bestFit="1" customWidth="1"/>
    <col min="23" max="23" width="3.44140625" style="2" bestFit="1" customWidth="1"/>
    <col min="24" max="24" width="4.21875" style="2" bestFit="1" customWidth="1"/>
    <col min="25" max="25" width="12.5546875" style="2" bestFit="1" customWidth="1"/>
    <col min="26" max="26" width="4.21875" style="2" bestFit="1" customWidth="1"/>
    <col min="27" max="27" width="4" style="2" bestFit="1" customWidth="1"/>
    <col min="28" max="28" width="5" style="2" bestFit="1" customWidth="1"/>
    <col min="29" max="29" width="4.21875" style="2" bestFit="1" customWidth="1"/>
    <col min="30" max="30" width="2.21875" style="38" customWidth="1"/>
    <col min="31" max="31" width="1.33203125" style="2" customWidth="1"/>
    <col min="32" max="32" width="6.6640625" style="2" bestFit="1" customWidth="1"/>
    <col min="33" max="37" width="7.88671875" style="28" customWidth="1"/>
    <col min="38" max="38" width="0.88671875" style="2" customWidth="1"/>
    <col min="39" max="39" width="8.44140625" style="2"/>
    <col min="40" max="40" width="6" style="2" bestFit="1" customWidth="1"/>
    <col min="41" max="16384" width="8.44140625" style="2"/>
  </cols>
  <sheetData>
    <row r="1" spans="1:40" s="197" customFormat="1" ht="10.199999999999999" x14ac:dyDescent="0.2">
      <c r="A1" s="385" t="s">
        <v>279</v>
      </c>
    </row>
    <row r="2" spans="1:40" s="49" customFormat="1" ht="21" x14ac:dyDescent="0.4">
      <c r="A2" s="382"/>
      <c r="B2" s="560" t="s">
        <v>291</v>
      </c>
      <c r="C2" s="560"/>
      <c r="D2" s="560"/>
      <c r="E2" s="560"/>
      <c r="F2" s="67"/>
      <c r="H2" s="556" t="s">
        <v>345</v>
      </c>
      <c r="Y2" s="84"/>
      <c r="Z2" s="84"/>
      <c r="AA2" s="84"/>
      <c r="AB2" s="84"/>
    </row>
    <row r="3" spans="1:40" ht="6" customHeight="1" x14ac:dyDescent="0.25">
      <c r="B3" s="22"/>
      <c r="C3" s="22"/>
      <c r="D3" s="22"/>
      <c r="E3" s="85"/>
      <c r="F3" s="22"/>
      <c r="G3" s="22"/>
      <c r="AD3" s="2"/>
    </row>
    <row r="4" spans="1:40" s="3" customFormat="1" ht="16.8" x14ac:dyDescent="0.3">
      <c r="A4" s="214"/>
      <c r="B4" s="566" t="s">
        <v>230</v>
      </c>
      <c r="C4" s="567"/>
      <c r="D4" s="567"/>
      <c r="E4" s="567"/>
      <c r="F4" s="567"/>
      <c r="G4" s="568"/>
      <c r="H4" s="571" t="s">
        <v>231</v>
      </c>
      <c r="I4" s="576"/>
      <c r="J4" s="576"/>
      <c r="K4" s="576"/>
      <c r="L4" s="576"/>
      <c r="M4" s="576"/>
      <c r="N4" s="576"/>
      <c r="O4" s="573" t="s">
        <v>232</v>
      </c>
      <c r="P4" s="573"/>
      <c r="Q4" s="573"/>
      <c r="R4" s="573"/>
      <c r="S4" s="573"/>
      <c r="T4" s="573"/>
      <c r="U4" s="566"/>
      <c r="V4" s="573" t="s">
        <v>233</v>
      </c>
      <c r="W4" s="573"/>
      <c r="X4" s="573"/>
      <c r="Y4" s="573" t="s">
        <v>234</v>
      </c>
      <c r="Z4" s="573"/>
      <c r="AA4" s="573"/>
      <c r="AB4" s="573"/>
      <c r="AC4" s="573"/>
      <c r="AD4" s="37"/>
      <c r="AE4" s="557" t="s">
        <v>205</v>
      </c>
      <c r="AF4" s="558"/>
      <c r="AG4" s="558"/>
      <c r="AH4" s="558"/>
      <c r="AI4" s="558"/>
      <c r="AJ4" s="558"/>
      <c r="AK4" s="558"/>
      <c r="AL4" s="559"/>
    </row>
    <row r="5" spans="1:40" s="1" customFormat="1" ht="12" x14ac:dyDescent="0.25">
      <c r="A5" s="383"/>
      <c r="B5" s="86"/>
      <c r="C5" s="572" t="s">
        <v>26</v>
      </c>
      <c r="D5" s="572"/>
      <c r="E5" s="572" t="s">
        <v>24</v>
      </c>
      <c r="F5" s="572"/>
      <c r="G5" s="87" t="s">
        <v>0</v>
      </c>
      <c r="H5" s="122"/>
      <c r="I5" s="88"/>
      <c r="J5" s="572" t="s">
        <v>199</v>
      </c>
      <c r="K5" s="572"/>
      <c r="L5" s="89" t="s">
        <v>123</v>
      </c>
      <c r="M5" s="574" t="s">
        <v>187</v>
      </c>
      <c r="N5" s="575"/>
      <c r="O5" s="90" t="s">
        <v>162</v>
      </c>
      <c r="P5" s="91" t="s">
        <v>2</v>
      </c>
      <c r="Q5" s="92" t="s">
        <v>158</v>
      </c>
      <c r="R5" s="91" t="s">
        <v>3</v>
      </c>
      <c r="S5" s="92" t="s">
        <v>158</v>
      </c>
      <c r="T5" s="91" t="s">
        <v>4</v>
      </c>
      <c r="U5" s="92" t="s">
        <v>158</v>
      </c>
      <c r="V5" s="93" t="s">
        <v>161</v>
      </c>
      <c r="W5" s="94" t="s">
        <v>163</v>
      </c>
      <c r="X5" s="95" t="s">
        <v>158</v>
      </c>
      <c r="Y5" s="93" t="s">
        <v>169</v>
      </c>
      <c r="Z5" s="96" t="s">
        <v>5</v>
      </c>
      <c r="AA5" s="97" t="s">
        <v>6</v>
      </c>
      <c r="AB5" s="97" t="s">
        <v>157</v>
      </c>
      <c r="AC5" s="98" t="s">
        <v>158</v>
      </c>
      <c r="AD5" s="38"/>
      <c r="AE5" s="26"/>
      <c r="AF5" s="30"/>
      <c r="AG5" s="39">
        <v>1</v>
      </c>
      <c r="AH5" s="39">
        <v>2</v>
      </c>
      <c r="AI5" s="39">
        <v>3</v>
      </c>
      <c r="AJ5" s="39">
        <v>4</v>
      </c>
      <c r="AK5" s="39">
        <v>5</v>
      </c>
      <c r="AL5" s="27"/>
    </row>
    <row r="6" spans="1:40" s="1" customFormat="1" x14ac:dyDescent="0.25">
      <c r="A6" s="383"/>
      <c r="B6" s="121" t="s">
        <v>122</v>
      </c>
      <c r="C6" s="97" t="s">
        <v>164</v>
      </c>
      <c r="D6" s="97" t="s">
        <v>188</v>
      </c>
      <c r="E6" s="97" t="s">
        <v>194</v>
      </c>
      <c r="F6" s="97" t="s">
        <v>189</v>
      </c>
      <c r="G6" s="100" t="s">
        <v>190</v>
      </c>
      <c r="H6" s="123" t="s">
        <v>161</v>
      </c>
      <c r="I6" s="99" t="s">
        <v>159</v>
      </c>
      <c r="J6" s="96" t="s">
        <v>122</v>
      </c>
      <c r="K6" s="96" t="s">
        <v>1</v>
      </c>
      <c r="L6" s="96" t="s">
        <v>200</v>
      </c>
      <c r="M6" s="96" t="s">
        <v>122</v>
      </c>
      <c r="N6" s="100" t="s">
        <v>1</v>
      </c>
      <c r="O6" s="459" t="s">
        <v>178</v>
      </c>
      <c r="P6" s="460">
        <v>45</v>
      </c>
      <c r="Q6" s="555">
        <v>0.06</v>
      </c>
      <c r="R6" s="457">
        <v>15</v>
      </c>
      <c r="S6" s="458">
        <v>2.5000000000000001E-2</v>
      </c>
      <c r="T6" s="554">
        <v>10</v>
      </c>
      <c r="U6" s="456">
        <v>2.5000000000000001E-2</v>
      </c>
      <c r="V6" s="461" t="s">
        <v>7</v>
      </c>
      <c r="W6" s="553">
        <v>120</v>
      </c>
      <c r="X6" s="456">
        <v>2.5000000000000001E-2</v>
      </c>
      <c r="Y6" s="461" t="s">
        <v>10</v>
      </c>
      <c r="Z6" s="462">
        <v>1</v>
      </c>
      <c r="AA6" s="462">
        <v>90</v>
      </c>
      <c r="AB6" s="463">
        <v>0.2</v>
      </c>
      <c r="AC6" s="552">
        <v>0.02</v>
      </c>
      <c r="AD6" s="38"/>
      <c r="AE6" s="13"/>
      <c r="AF6" s="42" t="s">
        <v>8</v>
      </c>
      <c r="AG6" s="42"/>
      <c r="AH6" s="42"/>
      <c r="AI6" s="42"/>
      <c r="AJ6" s="42"/>
      <c r="AK6" s="42"/>
      <c r="AL6" s="16"/>
      <c r="AN6" s="36"/>
    </row>
    <row r="7" spans="1:40" x14ac:dyDescent="0.25">
      <c r="B7" s="551">
        <v>1E-3</v>
      </c>
      <c r="C7" s="449">
        <v>20</v>
      </c>
      <c r="D7" s="450">
        <v>40</v>
      </c>
      <c r="E7" s="548">
        <v>10</v>
      </c>
      <c r="F7" s="549">
        <v>15</v>
      </c>
      <c r="G7" s="550">
        <v>1.0000000000000001E-5</v>
      </c>
      <c r="H7" s="452" t="s">
        <v>201</v>
      </c>
      <c r="I7" s="453" t="s">
        <v>150</v>
      </c>
      <c r="J7" s="454">
        <v>9</v>
      </c>
      <c r="K7" s="449">
        <v>180</v>
      </c>
      <c r="L7" s="454">
        <v>18</v>
      </c>
      <c r="M7" s="454">
        <v>40</v>
      </c>
      <c r="N7" s="455">
        <v>120</v>
      </c>
      <c r="O7" s="537" t="s">
        <v>179</v>
      </c>
      <c r="P7" s="538">
        <v>190</v>
      </c>
      <c r="Q7" s="539">
        <v>0.05</v>
      </c>
      <c r="R7" s="540">
        <v>8.9499999999999993</v>
      </c>
      <c r="S7" s="539">
        <v>3.5000000000000003E-2</v>
      </c>
      <c r="T7" s="540">
        <v>6</v>
      </c>
      <c r="U7" s="541">
        <v>0.04</v>
      </c>
      <c r="V7" s="542" t="s">
        <v>9</v>
      </c>
      <c r="W7" s="543">
        <v>80</v>
      </c>
      <c r="X7" s="541">
        <v>0.02</v>
      </c>
      <c r="Y7" s="542" t="s">
        <v>12</v>
      </c>
      <c r="Z7" s="543">
        <v>1</v>
      </c>
      <c r="AA7" s="543">
        <v>70</v>
      </c>
      <c r="AB7" s="544">
        <v>0.15</v>
      </c>
      <c r="AC7" s="541">
        <v>0.01</v>
      </c>
      <c r="AE7" s="14"/>
      <c r="AF7" s="128" t="s">
        <v>11</v>
      </c>
      <c r="AG7" s="129">
        <f>CapEx!D39</f>
        <v>580</v>
      </c>
      <c r="AH7" s="129">
        <f>CapEx!E39</f>
        <v>0</v>
      </c>
      <c r="AI7" s="129">
        <f>CapEx!F39</f>
        <v>45</v>
      </c>
      <c r="AJ7" s="129">
        <f>CapEx!G39</f>
        <v>0</v>
      </c>
      <c r="AK7" s="130">
        <f>CapEx!H39</f>
        <v>0</v>
      </c>
      <c r="AL7" s="17"/>
      <c r="AM7" s="28"/>
    </row>
    <row r="8" spans="1:40" x14ac:dyDescent="0.25">
      <c r="B8" s="446">
        <v>6</v>
      </c>
      <c r="C8" s="545">
        <v>10</v>
      </c>
      <c r="D8" s="546">
        <v>15</v>
      </c>
      <c r="E8" s="515"/>
      <c r="F8" s="547"/>
      <c r="G8" s="451">
        <v>0.1</v>
      </c>
      <c r="H8" s="531" t="s">
        <v>185</v>
      </c>
      <c r="I8" s="532" t="s">
        <v>153</v>
      </c>
      <c r="J8" s="533">
        <v>25</v>
      </c>
      <c r="K8" s="534">
        <v>45</v>
      </c>
      <c r="L8" s="535">
        <v>24</v>
      </c>
      <c r="M8" s="533">
        <v>32</v>
      </c>
      <c r="N8" s="536"/>
      <c r="O8" s="537" t="s">
        <v>263</v>
      </c>
      <c r="P8" s="538">
        <v>300</v>
      </c>
      <c r="Q8" s="539">
        <v>0.04</v>
      </c>
      <c r="R8" s="540">
        <v>5.0999999999999996</v>
      </c>
      <c r="S8" s="539">
        <v>3.9E-2</v>
      </c>
      <c r="T8" s="540">
        <v>3.46</v>
      </c>
      <c r="U8" s="541">
        <v>0.01</v>
      </c>
      <c r="V8" s="542" t="s">
        <v>262</v>
      </c>
      <c r="W8" s="543">
        <v>60</v>
      </c>
      <c r="X8" s="541">
        <v>0.05</v>
      </c>
      <c r="Y8" s="542" t="s">
        <v>237</v>
      </c>
      <c r="Z8" s="543">
        <v>2</v>
      </c>
      <c r="AA8" s="543">
        <v>60</v>
      </c>
      <c r="AB8" s="544">
        <v>0.1</v>
      </c>
      <c r="AC8" s="541">
        <v>0.01</v>
      </c>
      <c r="AE8" s="14"/>
      <c r="AF8" s="131" t="s">
        <v>13</v>
      </c>
      <c r="AG8" s="132">
        <f>CapEx!D112</f>
        <v>40</v>
      </c>
      <c r="AH8" s="132">
        <f>CapEx!E112</f>
        <v>120</v>
      </c>
      <c r="AI8" s="132">
        <f>CapEx!F112</f>
        <v>33.125</v>
      </c>
      <c r="AJ8" s="132">
        <f>CapEx!G112</f>
        <v>0</v>
      </c>
      <c r="AK8" s="133">
        <f>CapEx!H112</f>
        <v>0</v>
      </c>
      <c r="AL8" s="17"/>
      <c r="AM8" s="28"/>
    </row>
    <row r="9" spans="1:40" x14ac:dyDescent="0.25">
      <c r="B9" s="512"/>
      <c r="C9" s="513"/>
      <c r="D9" s="514"/>
      <c r="E9" s="447">
        <v>15</v>
      </c>
      <c r="F9" s="448">
        <v>55</v>
      </c>
      <c r="G9" s="517">
        <v>0.2</v>
      </c>
      <c r="H9" s="531" t="s">
        <v>15</v>
      </c>
      <c r="I9" s="532" t="s">
        <v>15</v>
      </c>
      <c r="J9" s="533">
        <v>1</v>
      </c>
      <c r="K9" s="534">
        <v>400</v>
      </c>
      <c r="L9" s="535"/>
      <c r="M9" s="533">
        <v>54</v>
      </c>
      <c r="N9" s="536">
        <v>800</v>
      </c>
      <c r="O9" s="475"/>
      <c r="P9" s="476"/>
      <c r="Q9" s="477"/>
      <c r="R9" s="478"/>
      <c r="S9" s="477"/>
      <c r="T9" s="478"/>
      <c r="U9" s="479"/>
      <c r="V9" s="480"/>
      <c r="W9" s="481"/>
      <c r="X9" s="479"/>
      <c r="Y9" s="480"/>
      <c r="Z9" s="481"/>
      <c r="AA9" s="481"/>
      <c r="AB9" s="503"/>
      <c r="AC9" s="479"/>
      <c r="AE9" s="15"/>
      <c r="AF9" s="43" t="s">
        <v>14</v>
      </c>
      <c r="AG9" s="43"/>
      <c r="AH9" s="43"/>
      <c r="AI9" s="43"/>
      <c r="AJ9" s="43"/>
      <c r="AK9" s="43"/>
      <c r="AL9" s="17"/>
      <c r="AM9" s="28"/>
    </row>
    <row r="10" spans="1:40" x14ac:dyDescent="0.25">
      <c r="B10" s="512"/>
      <c r="C10" s="513"/>
      <c r="D10" s="514"/>
      <c r="E10" s="515"/>
      <c r="F10" s="516"/>
      <c r="G10" s="517"/>
      <c r="H10" s="469"/>
      <c r="I10" s="470"/>
      <c r="J10" s="471"/>
      <c r="K10" s="472"/>
      <c r="L10" s="473"/>
      <c r="M10" s="471"/>
      <c r="N10" s="474"/>
      <c r="O10" s="475"/>
      <c r="P10" s="476"/>
      <c r="Q10" s="477"/>
      <c r="R10" s="478"/>
      <c r="S10" s="477"/>
      <c r="T10" s="478"/>
      <c r="U10" s="479"/>
      <c r="V10" s="480"/>
      <c r="W10" s="481"/>
      <c r="X10" s="479"/>
      <c r="Y10" s="480"/>
      <c r="Z10" s="481"/>
      <c r="AA10" s="481"/>
      <c r="AB10" s="503"/>
      <c r="AC10" s="479"/>
      <c r="AE10" s="14"/>
      <c r="AF10" s="128" t="s">
        <v>16</v>
      </c>
      <c r="AG10" s="129">
        <f ca="1">Credit!D20</f>
        <v>3383.8034452591719</v>
      </c>
      <c r="AH10" s="129">
        <f ca="1">Credit!E20</f>
        <v>4112.7671257223938</v>
      </c>
      <c r="AI10" s="129">
        <f ca="1">Credit!F20</f>
        <v>4430.082528627292</v>
      </c>
      <c r="AJ10" s="129">
        <f ca="1">Credit!G20</f>
        <v>4891.8800045119533</v>
      </c>
      <c r="AK10" s="130">
        <f ca="1">Credit!H20</f>
        <v>5940.0484370923859</v>
      </c>
      <c r="AL10" s="17"/>
      <c r="AM10" s="28"/>
    </row>
    <row r="11" spans="1:40" x14ac:dyDescent="0.25">
      <c r="B11" s="512"/>
      <c r="C11" s="513"/>
      <c r="D11" s="514"/>
      <c r="E11" s="515"/>
      <c r="F11" s="518"/>
      <c r="G11" s="517"/>
      <c r="H11" s="469"/>
      <c r="I11" s="470"/>
      <c r="J11" s="471"/>
      <c r="K11" s="519"/>
      <c r="L11" s="473"/>
      <c r="M11" s="471"/>
      <c r="N11" s="474"/>
      <c r="O11" s="475"/>
      <c r="P11" s="476"/>
      <c r="Q11" s="477"/>
      <c r="R11" s="478"/>
      <c r="S11" s="477"/>
      <c r="T11" s="478"/>
      <c r="U11" s="479"/>
      <c r="V11" s="480"/>
      <c r="W11" s="481"/>
      <c r="X11" s="479"/>
      <c r="Y11" s="480"/>
      <c r="Z11" s="481"/>
      <c r="AA11" s="481"/>
      <c r="AB11" s="503"/>
      <c r="AC11" s="479"/>
      <c r="AE11" s="14"/>
      <c r="AF11" s="134" t="s">
        <v>17</v>
      </c>
      <c r="AG11" s="135">
        <f ca="1">Credit!D39</f>
        <v>3812.9454900735518</v>
      </c>
      <c r="AH11" s="135">
        <f ca="1">Credit!E39</f>
        <v>3737.8029250665286</v>
      </c>
      <c r="AI11" s="135">
        <f ca="1">Credit!F39</f>
        <v>4049.0133578652931</v>
      </c>
      <c r="AJ11" s="135">
        <f ca="1">Credit!G39</f>
        <v>4354.8954098004979</v>
      </c>
      <c r="AK11" s="136">
        <f ca="1">Credit!H39</f>
        <v>4767.6954179340446</v>
      </c>
      <c r="AL11" s="17"/>
      <c r="AM11" s="28"/>
    </row>
    <row r="12" spans="1:40" x14ac:dyDescent="0.25">
      <c r="B12" s="512"/>
      <c r="C12" s="513"/>
      <c r="D12" s="514"/>
      <c r="E12" s="515"/>
      <c r="F12" s="520"/>
      <c r="G12" s="517"/>
      <c r="H12" s="469"/>
      <c r="I12" s="470"/>
      <c r="J12" s="471"/>
      <c r="K12" s="519"/>
      <c r="L12" s="473"/>
      <c r="M12" s="471"/>
      <c r="N12" s="474"/>
      <c r="O12" s="475"/>
      <c r="P12" s="476"/>
      <c r="Q12" s="477"/>
      <c r="R12" s="478"/>
      <c r="S12" s="477"/>
      <c r="T12" s="478"/>
      <c r="U12" s="479"/>
      <c r="V12" s="480"/>
      <c r="W12" s="481"/>
      <c r="X12" s="479"/>
      <c r="Y12" s="480"/>
      <c r="Z12" s="481"/>
      <c r="AA12" s="481"/>
      <c r="AB12" s="503"/>
      <c r="AC12" s="479"/>
      <c r="AE12" s="14"/>
      <c r="AF12" s="134" t="s">
        <v>18</v>
      </c>
      <c r="AG12" s="135">
        <f ca="1">Credit!D43</f>
        <v>544.14204481438014</v>
      </c>
      <c r="AH12" s="135">
        <f ca="1">Credit!E43</f>
        <v>-374.96420065586483</v>
      </c>
      <c r="AI12" s="135">
        <f ca="1">Credit!F43</f>
        <v>-169.17784415851531</v>
      </c>
      <c r="AJ12" s="135">
        <f ca="1">Credit!G43</f>
        <v>0</v>
      </c>
      <c r="AK12" s="136">
        <f ca="1">Credit!H43</f>
        <v>0</v>
      </c>
      <c r="AL12" s="17"/>
      <c r="AM12" s="28"/>
    </row>
    <row r="13" spans="1:40" x14ac:dyDescent="0.25">
      <c r="B13" s="512"/>
      <c r="C13" s="513"/>
      <c r="D13" s="514"/>
      <c r="E13" s="515"/>
      <c r="F13" s="520"/>
      <c r="G13" s="517"/>
      <c r="H13" s="469"/>
      <c r="I13" s="470"/>
      <c r="J13" s="521"/>
      <c r="K13" s="522"/>
      <c r="L13" s="523"/>
      <c r="M13" s="471"/>
      <c r="N13" s="474"/>
      <c r="O13" s="475"/>
      <c r="P13" s="476"/>
      <c r="Q13" s="477"/>
      <c r="R13" s="478"/>
      <c r="S13" s="477"/>
      <c r="T13" s="478"/>
      <c r="U13" s="479"/>
      <c r="V13" s="480"/>
      <c r="W13" s="481"/>
      <c r="X13" s="479"/>
      <c r="Y13" s="480"/>
      <c r="Z13" s="481"/>
      <c r="AA13" s="481"/>
      <c r="AB13" s="503"/>
      <c r="AC13" s="479"/>
      <c r="AE13" s="14"/>
      <c r="AF13" s="131" t="s">
        <v>19</v>
      </c>
      <c r="AG13" s="132">
        <f ca="1">Credit!D45</f>
        <v>544.14204481438014</v>
      </c>
      <c r="AH13" s="132">
        <f ca="1">Credit!E45</f>
        <v>169.17784415851531</v>
      </c>
      <c r="AI13" s="132">
        <f ca="1">Credit!F45</f>
        <v>0</v>
      </c>
      <c r="AJ13" s="132">
        <f ca="1">Credit!G45</f>
        <v>0</v>
      </c>
      <c r="AK13" s="133">
        <f ca="1">Credit!H45</f>
        <v>0</v>
      </c>
      <c r="AL13" s="17"/>
      <c r="AM13" s="28"/>
    </row>
    <row r="14" spans="1:40" x14ac:dyDescent="0.25">
      <c r="B14" s="512"/>
      <c r="C14" s="513"/>
      <c r="D14" s="514"/>
      <c r="E14" s="515"/>
      <c r="F14" s="520"/>
      <c r="G14" s="517"/>
      <c r="H14" s="469"/>
      <c r="I14" s="470"/>
      <c r="J14" s="471"/>
      <c r="K14" s="524"/>
      <c r="L14" s="473"/>
      <c r="M14" s="471"/>
      <c r="N14" s="474"/>
      <c r="O14" s="475"/>
      <c r="P14" s="476"/>
      <c r="Q14" s="477"/>
      <c r="R14" s="478"/>
      <c r="S14" s="477"/>
      <c r="T14" s="478"/>
      <c r="U14" s="479"/>
      <c r="V14" s="480"/>
      <c r="W14" s="481"/>
      <c r="X14" s="479"/>
      <c r="Y14" s="480"/>
      <c r="Z14" s="481"/>
      <c r="AA14" s="481"/>
      <c r="AB14" s="503"/>
      <c r="AC14" s="479"/>
      <c r="AE14" s="15"/>
      <c r="AF14" s="43" t="s">
        <v>20</v>
      </c>
      <c r="AG14" s="43"/>
      <c r="AH14" s="43"/>
      <c r="AI14" s="43"/>
      <c r="AJ14" s="43"/>
      <c r="AK14" s="43"/>
      <c r="AL14" s="17"/>
      <c r="AM14" s="28"/>
    </row>
    <row r="15" spans="1:40" x14ac:dyDescent="0.25">
      <c r="B15" s="512"/>
      <c r="C15" s="513"/>
      <c r="D15" s="514"/>
      <c r="E15" s="515"/>
      <c r="F15" s="520"/>
      <c r="G15" s="517"/>
      <c r="H15" s="469"/>
      <c r="I15" s="470"/>
      <c r="J15" s="471"/>
      <c r="K15" s="472"/>
      <c r="L15" s="473"/>
      <c r="M15" s="471"/>
      <c r="N15" s="474"/>
      <c r="O15" s="475"/>
      <c r="P15" s="476"/>
      <c r="Q15" s="477"/>
      <c r="R15" s="478"/>
      <c r="S15" s="477"/>
      <c r="T15" s="478"/>
      <c r="U15" s="479"/>
      <c r="V15" s="480"/>
      <c r="W15" s="481"/>
      <c r="X15" s="479"/>
      <c r="Y15" s="480"/>
      <c r="Z15" s="481"/>
      <c r="AA15" s="481"/>
      <c r="AB15" s="503"/>
      <c r="AC15" s="479"/>
      <c r="AE15" s="14"/>
      <c r="AF15" s="128" t="s">
        <v>61</v>
      </c>
      <c r="AG15" s="129">
        <f ca="1">Income!D5</f>
        <v>3852.5911021310121</v>
      </c>
      <c r="AH15" s="129">
        <f ca="1">Income!E5</f>
        <v>4149.8329493911615</v>
      </c>
      <c r="AI15" s="129">
        <f ca="1">Income!F5</f>
        <v>4470.0081195554067</v>
      </c>
      <c r="AJ15" s="129">
        <f ca="1">Income!G5</f>
        <v>4814.8860044650119</v>
      </c>
      <c r="AK15" s="130">
        <f ca="1">Income!H5</f>
        <v>5186.3725111754102</v>
      </c>
      <c r="AL15" s="17"/>
      <c r="AM15" s="28"/>
    </row>
    <row r="16" spans="1:40" x14ac:dyDescent="0.25">
      <c r="B16" s="512"/>
      <c r="C16" s="513"/>
      <c r="D16" s="514"/>
      <c r="E16" s="515"/>
      <c r="F16" s="520"/>
      <c r="G16" s="517"/>
      <c r="H16" s="469"/>
      <c r="I16" s="470"/>
      <c r="J16" s="471"/>
      <c r="K16" s="472"/>
      <c r="L16" s="473"/>
      <c r="M16" s="471"/>
      <c r="N16" s="474"/>
      <c r="O16" s="475"/>
      <c r="P16" s="476"/>
      <c r="Q16" s="477"/>
      <c r="R16" s="478"/>
      <c r="S16" s="477"/>
      <c r="T16" s="478"/>
      <c r="U16" s="479"/>
      <c r="V16" s="480"/>
      <c r="W16" s="481"/>
      <c r="X16" s="479"/>
      <c r="Y16" s="480"/>
      <c r="Z16" s="481"/>
      <c r="AA16" s="481"/>
      <c r="AB16" s="503"/>
      <c r="AC16" s="479"/>
      <c r="AE16" s="14"/>
      <c r="AF16" s="134" t="s">
        <v>4</v>
      </c>
      <c r="AG16" s="135">
        <f ca="1">Income!D6</f>
        <v>2596.4825961407314</v>
      </c>
      <c r="AH16" s="135">
        <f ca="1">Income!E6</f>
        <v>2787.0927450504123</v>
      </c>
      <c r="AI16" s="135">
        <f ca="1">Income!F6</f>
        <v>2991.6957583533972</v>
      </c>
      <c r="AJ16" s="135">
        <f ca="1">Income!G6</f>
        <v>3211.3188649514486</v>
      </c>
      <c r="AK16" s="136">
        <f ca="1">Income!H6</f>
        <v>3447.0647035542843</v>
      </c>
      <c r="AL16" s="17"/>
      <c r="AM16" s="28"/>
    </row>
    <row r="17" spans="1:43" x14ac:dyDescent="0.25">
      <c r="B17" s="512"/>
      <c r="C17" s="513"/>
      <c r="D17" s="514"/>
      <c r="E17" s="515"/>
      <c r="F17" s="520"/>
      <c r="G17" s="517"/>
      <c r="H17" s="469"/>
      <c r="I17" s="470"/>
      <c r="J17" s="471"/>
      <c r="K17" s="472"/>
      <c r="L17" s="473"/>
      <c r="M17" s="471"/>
      <c r="N17" s="474"/>
      <c r="O17" s="475"/>
      <c r="P17" s="476"/>
      <c r="Q17" s="477"/>
      <c r="R17" s="478"/>
      <c r="S17" s="477"/>
      <c r="T17" s="478"/>
      <c r="U17" s="479"/>
      <c r="V17" s="480"/>
      <c r="W17" s="481"/>
      <c r="X17" s="479"/>
      <c r="Y17" s="480"/>
      <c r="Z17" s="481"/>
      <c r="AA17" s="481"/>
      <c r="AB17" s="503"/>
      <c r="AC17" s="479"/>
      <c r="AE17" s="14"/>
      <c r="AF17" s="134" t="s">
        <v>63</v>
      </c>
      <c r="AG17" s="135">
        <f>Income!D9</f>
        <v>404.5</v>
      </c>
      <c r="AH17" s="135">
        <f>Income!E9</f>
        <v>409.84517857142856</v>
      </c>
      <c r="AI17" s="135">
        <f>Income!F9</f>
        <v>415.26098985969384</v>
      </c>
      <c r="AJ17" s="135">
        <f>Income!G9</f>
        <v>420.74836722569688</v>
      </c>
      <c r="AK17" s="136">
        <f>Income!H9</f>
        <v>426.30825636403637</v>
      </c>
      <c r="AL17" s="17"/>
      <c r="AM17" s="28"/>
    </row>
    <row r="18" spans="1:43" x14ac:dyDescent="0.25">
      <c r="B18" s="512"/>
      <c r="C18" s="513"/>
      <c r="D18" s="514"/>
      <c r="E18" s="515"/>
      <c r="F18" s="520"/>
      <c r="G18" s="517"/>
      <c r="H18" s="469"/>
      <c r="I18" s="470"/>
      <c r="J18" s="471"/>
      <c r="K18" s="472"/>
      <c r="L18" s="473"/>
      <c r="M18" s="471"/>
      <c r="N18" s="474"/>
      <c r="O18" s="475"/>
      <c r="P18" s="476"/>
      <c r="Q18" s="477"/>
      <c r="R18" s="478"/>
      <c r="S18" s="477"/>
      <c r="T18" s="478"/>
      <c r="U18" s="479"/>
      <c r="V18" s="480"/>
      <c r="W18" s="481"/>
      <c r="X18" s="479"/>
      <c r="Y18" s="480"/>
      <c r="Z18" s="481"/>
      <c r="AA18" s="481"/>
      <c r="AB18" s="503"/>
      <c r="AC18" s="479"/>
      <c r="AE18" s="14"/>
      <c r="AF18" s="134" t="s">
        <v>182</v>
      </c>
      <c r="AG18" s="135">
        <f>Income!D10</f>
        <v>260</v>
      </c>
      <c r="AH18" s="135">
        <f>Income!E10</f>
        <v>267.59999999999997</v>
      </c>
      <c r="AI18" s="135">
        <f>Income!F10</f>
        <v>275.42215384615383</v>
      </c>
      <c r="AJ18" s="135">
        <f>Income!G10</f>
        <v>283.47295526627215</v>
      </c>
      <c r="AK18" s="136">
        <f>Income!H10</f>
        <v>291.75908780482473</v>
      </c>
      <c r="AL18" s="17"/>
      <c r="AM18" s="28"/>
    </row>
    <row r="19" spans="1:43" x14ac:dyDescent="0.25">
      <c r="B19" s="512"/>
      <c r="C19" s="513"/>
      <c r="D19" s="514"/>
      <c r="E19" s="515"/>
      <c r="F19" s="520"/>
      <c r="G19" s="517"/>
      <c r="H19" s="469"/>
      <c r="I19" s="470"/>
      <c r="J19" s="471"/>
      <c r="K19" s="472"/>
      <c r="L19" s="473"/>
      <c r="M19" s="471"/>
      <c r="N19" s="474"/>
      <c r="O19" s="475"/>
      <c r="P19" s="476"/>
      <c r="Q19" s="477"/>
      <c r="R19" s="478"/>
      <c r="S19" s="477"/>
      <c r="T19" s="478"/>
      <c r="U19" s="479"/>
      <c r="V19" s="480"/>
      <c r="W19" s="481"/>
      <c r="X19" s="479"/>
      <c r="Y19" s="480"/>
      <c r="Z19" s="481"/>
      <c r="AA19" s="481"/>
      <c r="AB19" s="503"/>
      <c r="AC19" s="479"/>
      <c r="AE19" s="14"/>
      <c r="AF19" s="134" t="s">
        <v>21</v>
      </c>
      <c r="AG19" s="135">
        <f ca="1">Income!D24</f>
        <v>47.32291423184742</v>
      </c>
      <c r="AH19" s="135">
        <f ca="1">Income!E24</f>
        <v>35.138559256604644</v>
      </c>
      <c r="AI19" s="135">
        <f ca="1">Income!F24</f>
        <v>7.3652599541402131</v>
      </c>
      <c r="AJ19" s="135">
        <f ca="1">Income!G24</f>
        <v>1.9749999999999999</v>
      </c>
      <c r="AK19" s="136">
        <f ca="1">Income!H24</f>
        <v>1.9749999999999999</v>
      </c>
      <c r="AL19" s="17"/>
      <c r="AM19" s="28"/>
    </row>
    <row r="20" spans="1:43" x14ac:dyDescent="0.25">
      <c r="B20" s="512"/>
      <c r="C20" s="513"/>
      <c r="D20" s="514"/>
      <c r="E20" s="515"/>
      <c r="F20" s="520"/>
      <c r="G20" s="517"/>
      <c r="H20" s="469"/>
      <c r="I20" s="470"/>
      <c r="J20" s="471"/>
      <c r="K20" s="519"/>
      <c r="L20" s="473"/>
      <c r="M20" s="471"/>
      <c r="N20" s="474"/>
      <c r="O20" s="475"/>
      <c r="P20" s="476"/>
      <c r="Q20" s="477"/>
      <c r="R20" s="478"/>
      <c r="S20" s="477"/>
      <c r="T20" s="478"/>
      <c r="U20" s="479"/>
      <c r="V20" s="480"/>
      <c r="W20" s="481"/>
      <c r="X20" s="479"/>
      <c r="Y20" s="480"/>
      <c r="Z20" s="481"/>
      <c r="AA20" s="481"/>
      <c r="AB20" s="503"/>
      <c r="AC20" s="479"/>
      <c r="AE20" s="15"/>
      <c r="AF20" s="131" t="s">
        <v>66</v>
      </c>
      <c r="AG20" s="132">
        <f ca="1">Income!D26</f>
        <v>256.34026182948804</v>
      </c>
      <c r="AH20" s="132">
        <f ca="1">Income!E26</f>
        <v>268.29588451493549</v>
      </c>
      <c r="AI20" s="132">
        <f ca="1">Income!F26</f>
        <v>375.51827709054822</v>
      </c>
      <c r="AJ20" s="132">
        <f ca="1">Income!G26</f>
        <v>552.64385815937624</v>
      </c>
      <c r="AK20" s="133">
        <f ca="1">Income!H26</f>
        <v>789.32280793725408</v>
      </c>
      <c r="AL20" s="18"/>
      <c r="AM20" s="28"/>
    </row>
    <row r="21" spans="1:43" x14ac:dyDescent="0.25">
      <c r="B21" s="512"/>
      <c r="C21" s="513"/>
      <c r="D21" s="514"/>
      <c r="E21" s="515"/>
      <c r="F21" s="520"/>
      <c r="G21" s="517"/>
      <c r="H21" s="469"/>
      <c r="I21" s="470"/>
      <c r="J21" s="521"/>
      <c r="K21" s="522"/>
      <c r="L21" s="523"/>
      <c r="M21" s="471"/>
      <c r="N21" s="474"/>
      <c r="O21" s="475"/>
      <c r="P21" s="476"/>
      <c r="Q21" s="477"/>
      <c r="R21" s="478"/>
      <c r="S21" s="477"/>
      <c r="T21" s="478"/>
      <c r="U21" s="479"/>
      <c r="V21" s="480"/>
      <c r="W21" s="481"/>
      <c r="X21" s="479"/>
      <c r="Y21" s="480"/>
      <c r="Z21" s="481"/>
      <c r="AA21" s="481"/>
      <c r="AB21" s="503"/>
      <c r="AC21" s="479"/>
      <c r="AE21" s="15"/>
      <c r="AF21" s="43" t="s">
        <v>22</v>
      </c>
      <c r="AG21" s="43"/>
      <c r="AH21" s="43"/>
      <c r="AI21" s="43"/>
      <c r="AJ21" s="43"/>
      <c r="AK21" s="43"/>
      <c r="AL21" s="17"/>
      <c r="AM21" s="28"/>
    </row>
    <row r="22" spans="1:43" x14ac:dyDescent="0.25">
      <c r="B22" s="525"/>
      <c r="C22" s="526"/>
      <c r="D22" s="527"/>
      <c r="E22" s="528"/>
      <c r="F22" s="529"/>
      <c r="G22" s="530"/>
      <c r="H22" s="469"/>
      <c r="I22" s="470"/>
      <c r="J22" s="471"/>
      <c r="K22" s="524"/>
      <c r="L22" s="473"/>
      <c r="M22" s="471"/>
      <c r="N22" s="474"/>
      <c r="O22" s="475"/>
      <c r="P22" s="476"/>
      <c r="Q22" s="477"/>
      <c r="R22" s="478"/>
      <c r="S22" s="477"/>
      <c r="T22" s="478"/>
      <c r="U22" s="479"/>
      <c r="V22" s="480"/>
      <c r="W22" s="481"/>
      <c r="X22" s="479"/>
      <c r="Y22" s="480"/>
      <c r="Z22" s="481"/>
      <c r="AA22" s="481"/>
      <c r="AB22" s="503"/>
      <c r="AC22" s="479"/>
      <c r="AE22" s="14"/>
      <c r="AF22" s="128" t="s">
        <v>23</v>
      </c>
      <c r="AG22" s="129">
        <f ca="1">Balance!D17</f>
        <v>1268.9108711919846</v>
      </c>
      <c r="AH22" s="129">
        <f ca="1">Balance!E17</f>
        <v>1189.5368158322074</v>
      </c>
      <c r="AI22" s="129">
        <f ca="1">Balance!F17</f>
        <v>1425.1752060537408</v>
      </c>
      <c r="AJ22" s="129">
        <f ca="1">Balance!G17</f>
        <v>2009.2678111940259</v>
      </c>
      <c r="AK22" s="130">
        <f ca="1">Balance!H17</f>
        <v>2832.3480472310084</v>
      </c>
      <c r="AL22" s="17"/>
      <c r="AM22" s="28"/>
    </row>
    <row r="23" spans="1:43" ht="16.8" x14ac:dyDescent="0.25">
      <c r="B23" s="569" t="s">
        <v>235</v>
      </c>
      <c r="C23" s="570"/>
      <c r="D23" s="571"/>
      <c r="E23" s="569" t="s">
        <v>236</v>
      </c>
      <c r="F23" s="570"/>
      <c r="G23" s="571"/>
      <c r="H23" s="469"/>
      <c r="I23" s="470"/>
      <c r="J23" s="471"/>
      <c r="K23" s="472"/>
      <c r="L23" s="473"/>
      <c r="M23" s="471"/>
      <c r="N23" s="474"/>
      <c r="O23" s="475"/>
      <c r="P23" s="476"/>
      <c r="Q23" s="477"/>
      <c r="R23" s="478"/>
      <c r="S23" s="477"/>
      <c r="T23" s="478"/>
      <c r="U23" s="479"/>
      <c r="V23" s="480"/>
      <c r="W23" s="481"/>
      <c r="X23" s="479"/>
      <c r="Y23" s="480"/>
      <c r="Z23" s="481"/>
      <c r="AA23" s="481"/>
      <c r="AB23" s="503"/>
      <c r="AC23" s="479"/>
      <c r="AE23" s="14"/>
      <c r="AF23" s="134" t="s">
        <v>24</v>
      </c>
      <c r="AG23" s="135">
        <f ca="1">Balance!D24</f>
        <v>940.9431975765483</v>
      </c>
      <c r="AH23" s="135">
        <f ca="1">Balance!E24</f>
        <v>593.27325770183552</v>
      </c>
      <c r="AI23" s="135">
        <f ca="1">Balance!F24</f>
        <v>453.39337083282084</v>
      </c>
      <c r="AJ23" s="135">
        <f ca="1">Balance!G24</f>
        <v>484.84211781372983</v>
      </c>
      <c r="AK23" s="136">
        <f ca="1">Balance!H24</f>
        <v>518.59954591345843</v>
      </c>
      <c r="AL23" s="17"/>
      <c r="AM23" s="28"/>
    </row>
    <row r="24" spans="1:43" x14ac:dyDescent="0.25">
      <c r="B24" s="561" t="s">
        <v>27</v>
      </c>
      <c r="C24" s="562"/>
      <c r="D24" s="563"/>
      <c r="E24" s="101" t="s">
        <v>104</v>
      </c>
      <c r="F24" s="102" t="s">
        <v>204</v>
      </c>
      <c r="G24" s="103" t="s">
        <v>28</v>
      </c>
      <c r="H24" s="469"/>
      <c r="I24" s="470"/>
      <c r="J24" s="471"/>
      <c r="K24" s="472"/>
      <c r="L24" s="473"/>
      <c r="M24" s="471"/>
      <c r="N24" s="474"/>
      <c r="O24" s="475"/>
      <c r="P24" s="476"/>
      <c r="Q24" s="477"/>
      <c r="R24" s="478"/>
      <c r="S24" s="477"/>
      <c r="T24" s="478"/>
      <c r="U24" s="479"/>
      <c r="V24" s="480"/>
      <c r="W24" s="481"/>
      <c r="X24" s="479"/>
      <c r="Y24" s="480"/>
      <c r="Z24" s="481"/>
      <c r="AA24" s="481"/>
      <c r="AB24" s="503"/>
      <c r="AC24" s="479"/>
      <c r="AE24" s="14"/>
      <c r="AF24" s="131" t="s">
        <v>26</v>
      </c>
      <c r="AG24" s="132">
        <f ca="1">Balance!D29</f>
        <v>327.96767361543641</v>
      </c>
      <c r="AH24" s="132">
        <f ca="1">Balance!E29</f>
        <v>596.26355813037185</v>
      </c>
      <c r="AI24" s="132">
        <f ca="1">Balance!F29</f>
        <v>971.78183522092013</v>
      </c>
      <c r="AJ24" s="132">
        <f ca="1">Balance!G29</f>
        <v>1524.4256933802965</v>
      </c>
      <c r="AK24" s="133">
        <f ca="1">Balance!H29</f>
        <v>2313.7485013175506</v>
      </c>
      <c r="AL24" s="17"/>
      <c r="AM24" s="28"/>
    </row>
    <row r="25" spans="1:43" x14ac:dyDescent="0.25">
      <c r="B25" s="564" t="s">
        <v>175</v>
      </c>
      <c r="C25" s="565"/>
      <c r="D25" s="464">
        <v>7.0000000000000007E-2</v>
      </c>
      <c r="E25" s="104" t="s">
        <v>30</v>
      </c>
      <c r="F25" s="510">
        <v>0.05</v>
      </c>
      <c r="G25" s="511">
        <v>0.05</v>
      </c>
      <c r="H25" s="469"/>
      <c r="I25" s="470"/>
      <c r="J25" s="471"/>
      <c r="K25" s="472"/>
      <c r="L25" s="473"/>
      <c r="M25" s="471"/>
      <c r="N25" s="474"/>
      <c r="O25" s="475"/>
      <c r="P25" s="476"/>
      <c r="Q25" s="477"/>
      <c r="R25" s="478"/>
      <c r="S25" s="477"/>
      <c r="T25" s="478"/>
      <c r="U25" s="479"/>
      <c r="V25" s="480"/>
      <c r="W25" s="481"/>
      <c r="X25" s="479"/>
      <c r="Y25" s="480"/>
      <c r="Z25" s="481"/>
      <c r="AA25" s="481"/>
      <c r="AB25" s="503"/>
      <c r="AC25" s="479"/>
      <c r="AE25" s="15"/>
      <c r="AF25" s="43" t="s">
        <v>29</v>
      </c>
      <c r="AG25" s="43"/>
      <c r="AH25" s="43"/>
      <c r="AI25" s="43"/>
      <c r="AJ25" s="43"/>
      <c r="AK25" s="43"/>
      <c r="AL25" s="17"/>
      <c r="AM25" s="28"/>
    </row>
    <row r="26" spans="1:43" x14ac:dyDescent="0.25">
      <c r="B26" s="564" t="s">
        <v>176</v>
      </c>
      <c r="C26" s="565"/>
      <c r="D26" s="504">
        <v>8.5000000000000006E-2</v>
      </c>
      <c r="E26" s="104" t="s">
        <v>191</v>
      </c>
      <c r="F26" s="505">
        <v>0.5</v>
      </c>
      <c r="G26" s="506">
        <v>0.5</v>
      </c>
      <c r="H26" s="469"/>
      <c r="I26" s="470"/>
      <c r="J26" s="471"/>
      <c r="K26" s="472"/>
      <c r="L26" s="473"/>
      <c r="M26" s="471"/>
      <c r="N26" s="474"/>
      <c r="O26" s="475"/>
      <c r="P26" s="476"/>
      <c r="Q26" s="477"/>
      <c r="R26" s="478"/>
      <c r="S26" s="477"/>
      <c r="T26" s="478"/>
      <c r="U26" s="479"/>
      <c r="V26" s="480"/>
      <c r="W26" s="481"/>
      <c r="X26" s="479"/>
      <c r="Y26" s="480"/>
      <c r="Z26" s="481"/>
      <c r="AA26" s="481"/>
      <c r="AB26" s="503"/>
      <c r="AC26" s="479"/>
      <c r="AE26" s="14"/>
      <c r="AF26" s="128" t="s">
        <v>31</v>
      </c>
      <c r="AG26" s="129">
        <f ca="1">Cash!D12</f>
        <v>139.2305433996716</v>
      </c>
      <c r="AH26" s="129">
        <f ca="1">Cash!E12</f>
        <v>374.96420065586489</v>
      </c>
      <c r="AI26" s="129">
        <f ca="1">Cash!F12</f>
        <v>426.06917076199989</v>
      </c>
      <c r="AJ26" s="129">
        <f ca="1">Cash!G12</f>
        <v>416.98459471145594</v>
      </c>
      <c r="AK26" s="130">
        <f ca="1">Cash!H12</f>
        <v>372.35301915834174</v>
      </c>
      <c r="AL26" s="17"/>
      <c r="AM26" s="28"/>
    </row>
    <row r="27" spans="1:43" x14ac:dyDescent="0.25">
      <c r="A27" s="384"/>
      <c r="B27" s="564" t="s">
        <v>116</v>
      </c>
      <c r="C27" s="565"/>
      <c r="D27" s="504">
        <v>8.7499999999999994E-2</v>
      </c>
      <c r="E27" s="104" t="s">
        <v>192</v>
      </c>
      <c r="F27" s="505">
        <v>0.4</v>
      </c>
      <c r="G27" s="506">
        <v>0.4</v>
      </c>
      <c r="H27" s="469"/>
      <c r="I27" s="470"/>
      <c r="J27" s="471"/>
      <c r="K27" s="472"/>
      <c r="L27" s="473"/>
      <c r="M27" s="471"/>
      <c r="N27" s="474"/>
      <c r="O27" s="475"/>
      <c r="P27" s="476"/>
      <c r="Q27" s="477"/>
      <c r="R27" s="478"/>
      <c r="S27" s="477"/>
      <c r="T27" s="478"/>
      <c r="U27" s="479"/>
      <c r="V27" s="480"/>
      <c r="W27" s="481"/>
      <c r="X27" s="479"/>
      <c r="Y27" s="480"/>
      <c r="Z27" s="481"/>
      <c r="AA27" s="481"/>
      <c r="AB27" s="503"/>
      <c r="AC27" s="479"/>
      <c r="AE27" s="14"/>
      <c r="AF27" s="134" t="s">
        <v>33</v>
      </c>
      <c r="AG27" s="135">
        <f>Cash!D22</f>
        <v>-580</v>
      </c>
      <c r="AH27" s="135">
        <f>Cash!E22</f>
        <v>0</v>
      </c>
      <c r="AI27" s="135">
        <f>Cash!F22</f>
        <v>-45</v>
      </c>
      <c r="AJ27" s="135">
        <f>Cash!G22</f>
        <v>120</v>
      </c>
      <c r="AK27" s="136">
        <f>Cash!H22</f>
        <v>800</v>
      </c>
      <c r="AL27" s="17"/>
      <c r="AM27" s="28"/>
      <c r="AN27" s="5"/>
      <c r="AO27" s="5"/>
      <c r="AP27" s="5"/>
      <c r="AQ27" s="5"/>
    </row>
    <row r="28" spans="1:43" s="5" customFormat="1" x14ac:dyDescent="0.25">
      <c r="A28" s="383"/>
      <c r="B28" s="564" t="s">
        <v>26</v>
      </c>
      <c r="C28" s="565"/>
      <c r="D28" s="507">
        <v>0.105</v>
      </c>
      <c r="E28" s="104" t="s">
        <v>193</v>
      </c>
      <c r="F28" s="508">
        <v>0.05</v>
      </c>
      <c r="G28" s="509">
        <v>0.05</v>
      </c>
      <c r="H28" s="469"/>
      <c r="I28" s="470"/>
      <c r="J28" s="471"/>
      <c r="K28" s="472"/>
      <c r="L28" s="473"/>
      <c r="M28" s="471"/>
      <c r="N28" s="474"/>
      <c r="O28" s="475"/>
      <c r="P28" s="476"/>
      <c r="Q28" s="477"/>
      <c r="R28" s="478"/>
      <c r="S28" s="477"/>
      <c r="T28" s="478"/>
      <c r="U28" s="479"/>
      <c r="V28" s="480"/>
      <c r="W28" s="481"/>
      <c r="X28" s="479"/>
      <c r="Y28" s="480"/>
      <c r="Z28" s="481"/>
      <c r="AA28" s="481"/>
      <c r="AB28" s="503"/>
      <c r="AC28" s="479"/>
      <c r="AD28" s="38"/>
      <c r="AE28" s="14"/>
      <c r="AF28" s="131" t="s">
        <v>35</v>
      </c>
      <c r="AG28" s="132">
        <f ca="1">Cash!D32</f>
        <v>640.76945660032845</v>
      </c>
      <c r="AH28" s="132">
        <f ca="1">Cash!E32</f>
        <v>-374.96420065586483</v>
      </c>
      <c r="AI28" s="132">
        <f ca="1">Cash!F32</f>
        <v>-169.17784415851531</v>
      </c>
      <c r="AJ28" s="132">
        <f ca="1">Cash!G32</f>
        <v>0</v>
      </c>
      <c r="AK28" s="133">
        <f ca="1">Cash!H32</f>
        <v>0</v>
      </c>
      <c r="AL28" s="17"/>
      <c r="AM28" s="28"/>
      <c r="AN28" s="2"/>
      <c r="AO28" s="2"/>
      <c r="AP28" s="2"/>
      <c r="AQ28" s="2"/>
    </row>
    <row r="29" spans="1:43" x14ac:dyDescent="0.25">
      <c r="B29" s="561" t="s">
        <v>38</v>
      </c>
      <c r="C29" s="562"/>
      <c r="D29" s="563"/>
      <c r="E29" s="105" t="s">
        <v>39</v>
      </c>
      <c r="F29" s="106">
        <f>SUM(F25:F28)</f>
        <v>1</v>
      </c>
      <c r="G29" s="107">
        <f>SUM(G25:G28)</f>
        <v>1</v>
      </c>
      <c r="H29" s="469"/>
      <c r="I29" s="470"/>
      <c r="J29" s="471"/>
      <c r="K29" s="472"/>
      <c r="L29" s="473"/>
      <c r="M29" s="471"/>
      <c r="N29" s="474"/>
      <c r="O29" s="475"/>
      <c r="P29" s="476"/>
      <c r="Q29" s="477"/>
      <c r="R29" s="478"/>
      <c r="S29" s="477"/>
      <c r="T29" s="478"/>
      <c r="U29" s="479"/>
      <c r="V29" s="480"/>
      <c r="W29" s="481"/>
      <c r="X29" s="479"/>
      <c r="Y29" s="480"/>
      <c r="Z29" s="481"/>
      <c r="AA29" s="481"/>
      <c r="AB29" s="503"/>
      <c r="AC29" s="479"/>
      <c r="AE29" s="15"/>
      <c r="AF29" s="43" t="s">
        <v>37</v>
      </c>
      <c r="AG29" s="43"/>
      <c r="AH29" s="43"/>
      <c r="AI29" s="43"/>
      <c r="AJ29" s="43"/>
      <c r="AK29" s="43"/>
      <c r="AL29" s="17"/>
      <c r="AM29" s="28"/>
    </row>
    <row r="30" spans="1:43" x14ac:dyDescent="0.25">
      <c r="B30" s="582" t="s">
        <v>180</v>
      </c>
      <c r="C30" s="583"/>
      <c r="D30" s="465">
        <v>5</v>
      </c>
      <c r="E30" s="584" t="s">
        <v>155</v>
      </c>
      <c r="F30" s="585"/>
      <c r="G30" s="466">
        <v>200</v>
      </c>
      <c r="H30" s="469"/>
      <c r="I30" s="470"/>
      <c r="J30" s="471"/>
      <c r="K30" s="472"/>
      <c r="L30" s="473"/>
      <c r="M30" s="471"/>
      <c r="N30" s="474"/>
      <c r="O30" s="475"/>
      <c r="P30" s="476"/>
      <c r="Q30" s="477"/>
      <c r="R30" s="478"/>
      <c r="S30" s="477"/>
      <c r="T30" s="478"/>
      <c r="U30" s="479"/>
      <c r="V30" s="480"/>
      <c r="W30" s="481"/>
      <c r="X30" s="479"/>
      <c r="Y30" s="480"/>
      <c r="Z30" s="481"/>
      <c r="AA30" s="481"/>
      <c r="AB30" s="503"/>
      <c r="AC30" s="479"/>
      <c r="AE30" s="14"/>
      <c r="AF30" s="137" t="s">
        <v>229</v>
      </c>
      <c r="AG30" s="138" t="s">
        <v>177</v>
      </c>
      <c r="AH30" s="139">
        <f ca="1">Valuation!$D$20</f>
        <v>1483.3888574728035</v>
      </c>
      <c r="AI30" s="137" t="s">
        <v>228</v>
      </c>
      <c r="AJ30" s="140" t="s">
        <v>181</v>
      </c>
      <c r="AK30" s="141">
        <f ca="1">ValEvEbitda*Income!E13</f>
        <v>3011.4918339074857</v>
      </c>
      <c r="AL30" s="19"/>
      <c r="AM30" s="28"/>
    </row>
    <row r="31" spans="1:43" x14ac:dyDescent="0.25">
      <c r="B31" s="564" t="s">
        <v>40</v>
      </c>
      <c r="C31" s="565"/>
      <c r="D31" s="467">
        <v>8</v>
      </c>
      <c r="E31" s="584" t="s">
        <v>154</v>
      </c>
      <c r="F31" s="585"/>
      <c r="G31" s="468">
        <v>0.4</v>
      </c>
      <c r="H31" s="469"/>
      <c r="I31" s="470"/>
      <c r="J31" s="471"/>
      <c r="K31" s="472"/>
      <c r="L31" s="473"/>
      <c r="M31" s="471"/>
      <c r="N31" s="474"/>
      <c r="O31" s="475"/>
      <c r="P31" s="476"/>
      <c r="Q31" s="477"/>
      <c r="R31" s="478"/>
      <c r="S31" s="477"/>
      <c r="T31" s="478"/>
      <c r="U31" s="479"/>
      <c r="V31" s="480"/>
      <c r="W31" s="481"/>
      <c r="X31" s="479"/>
      <c r="Y31" s="482"/>
      <c r="Z31" s="483"/>
      <c r="AA31" s="483"/>
      <c r="AB31" s="484"/>
      <c r="AC31" s="485"/>
      <c r="AE31" s="14"/>
      <c r="AF31" s="142"/>
      <c r="AG31" s="143" t="s">
        <v>26</v>
      </c>
      <c r="AH31" s="144">
        <f ca="1">Valuation!$D$23</f>
        <v>1090.1155997709679</v>
      </c>
      <c r="AI31" s="142"/>
      <c r="AJ31" s="143" t="s">
        <v>42</v>
      </c>
      <c r="AK31" s="145">
        <f ca="1">ValPE*Income!E26</f>
        <v>2146.367076119484</v>
      </c>
      <c r="AL31" s="19"/>
      <c r="AM31" s="28"/>
    </row>
    <row r="32" spans="1:43" x14ac:dyDescent="0.25">
      <c r="B32" s="578" t="s">
        <v>160</v>
      </c>
      <c r="C32" s="579"/>
      <c r="D32" s="486">
        <v>2.5000000000000001E-2</v>
      </c>
      <c r="E32" s="580" t="s">
        <v>156</v>
      </c>
      <c r="F32" s="581"/>
      <c r="G32" s="487">
        <v>0.15</v>
      </c>
      <c r="H32" s="488"/>
      <c r="I32" s="489"/>
      <c r="J32" s="490"/>
      <c r="K32" s="491"/>
      <c r="L32" s="492"/>
      <c r="M32" s="490"/>
      <c r="N32" s="493"/>
      <c r="O32" s="494"/>
      <c r="P32" s="495"/>
      <c r="Q32" s="496"/>
      <c r="R32" s="497"/>
      <c r="S32" s="496"/>
      <c r="T32" s="497"/>
      <c r="U32" s="498"/>
      <c r="V32" s="499"/>
      <c r="W32" s="500"/>
      <c r="X32" s="498"/>
      <c r="Y32" s="108" t="s">
        <v>170</v>
      </c>
      <c r="Z32" s="501">
        <v>0.02</v>
      </c>
      <c r="AA32" s="577" t="s">
        <v>171</v>
      </c>
      <c r="AB32" s="577"/>
      <c r="AC32" s="502">
        <v>0.3</v>
      </c>
      <c r="AE32" s="21"/>
      <c r="AF32" s="22"/>
      <c r="AG32" s="29"/>
      <c r="AH32" s="29"/>
      <c r="AI32" s="29"/>
      <c r="AJ32" s="29"/>
      <c r="AK32" s="29"/>
      <c r="AL32" s="23"/>
      <c r="AM32" s="28"/>
    </row>
    <row r="33" spans="9:37" x14ac:dyDescent="0.25">
      <c r="O33" s="44"/>
      <c r="V33" s="44"/>
      <c r="W33" s="44"/>
    </row>
    <row r="34" spans="9:37" x14ac:dyDescent="0.25">
      <c r="R34" s="289"/>
    </row>
    <row r="35" spans="9:37" x14ac:dyDescent="0.25">
      <c r="I35" s="4"/>
      <c r="O35" s="2"/>
      <c r="P35" s="2"/>
      <c r="W35" s="38"/>
      <c r="Z35" s="28"/>
      <c r="AA35" s="28"/>
      <c r="AB35" s="28"/>
      <c r="AC35" s="28"/>
      <c r="AD35" s="28"/>
      <c r="AG35" s="2"/>
      <c r="AH35" s="2"/>
      <c r="AI35" s="2"/>
      <c r="AJ35" s="2"/>
      <c r="AK35" s="2"/>
    </row>
    <row r="36" spans="9:37" x14ac:dyDescent="0.25">
      <c r="I36" s="2"/>
      <c r="O36" s="2"/>
      <c r="S36" s="109"/>
    </row>
    <row r="37" spans="9:37" x14ac:dyDescent="0.25">
      <c r="J37" s="1"/>
      <c r="K37" s="1"/>
      <c r="L37" s="1"/>
      <c r="M37" s="1"/>
      <c r="N37" s="1"/>
      <c r="O37" s="1"/>
      <c r="P37" s="1"/>
      <c r="Q37" s="1"/>
      <c r="R37" s="1"/>
    </row>
    <row r="38" spans="9:37" x14ac:dyDescent="0.25">
      <c r="J38" s="1"/>
      <c r="K38" s="1"/>
      <c r="L38" s="1"/>
      <c r="M38" s="1"/>
      <c r="N38" s="1"/>
      <c r="O38" s="1"/>
      <c r="P38" s="1"/>
      <c r="Q38" s="1"/>
      <c r="R38" s="1"/>
      <c r="AH38" s="2"/>
    </row>
    <row r="39" spans="9:37" x14ac:dyDescent="0.25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9:37" x14ac:dyDescent="0.25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9:37" x14ac:dyDescent="0.25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9:37" x14ac:dyDescent="0.25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9:37" x14ac:dyDescent="0.25">
      <c r="J43" s="1"/>
      <c r="K43" s="1"/>
      <c r="L43" s="1"/>
      <c r="M43" s="1"/>
      <c r="N43" s="1"/>
      <c r="O43" s="1"/>
      <c r="P43" s="1"/>
      <c r="Q43" s="1"/>
      <c r="R43" s="1"/>
      <c r="Z43" s="46"/>
      <c r="AB43" s="31"/>
    </row>
    <row r="44" spans="9:37" x14ac:dyDescent="0.25">
      <c r="J44" s="1"/>
      <c r="K44" s="1"/>
      <c r="L44" s="1"/>
      <c r="M44" s="1"/>
      <c r="N44" s="1"/>
      <c r="O44" s="1"/>
      <c r="P44" s="1"/>
      <c r="Q44" s="1"/>
      <c r="R44" s="1"/>
      <c r="Z44" s="47"/>
    </row>
    <row r="45" spans="9:37" x14ac:dyDescent="0.25">
      <c r="J45" s="1"/>
      <c r="K45" s="1"/>
      <c r="L45" s="1"/>
      <c r="M45" s="1"/>
      <c r="N45" s="1"/>
      <c r="O45" s="1"/>
      <c r="P45" s="1"/>
      <c r="Q45" s="1"/>
      <c r="R45" s="1"/>
    </row>
    <row r="46" spans="9:37" x14ac:dyDescent="0.25">
      <c r="Z46" s="31"/>
      <c r="AB46" s="48"/>
    </row>
    <row r="47" spans="9:37" x14ac:dyDescent="0.25">
      <c r="Z47" s="31"/>
      <c r="AB47" s="48"/>
    </row>
    <row r="48" spans="9:37" x14ac:dyDescent="0.25">
      <c r="Z48" s="46"/>
      <c r="AB48" s="48"/>
    </row>
  </sheetData>
  <sheetProtection algorithmName="SHA-512" hashValue="3qr1wiIC2e4dXvmFAmpFTBL0wrJ+EEHAniI2Q16rBqIT5ZVG5R6R4kJ1DV1U1O9yzZKeP+EE67DtsLGWLgxd3Q==" saltValue="4KpcQeBKZa2TY1fpYT0A8Q==" spinCount="100000" sheet="1" objects="1" scenarios="1" selectLockedCells="1"/>
  <mergeCells count="26">
    <mergeCell ref="J5:K5"/>
    <mergeCell ref="M5:N5"/>
    <mergeCell ref="H4:N4"/>
    <mergeCell ref="AA32:AB32"/>
    <mergeCell ref="B32:C32"/>
    <mergeCell ref="E32:F32"/>
    <mergeCell ref="B30:C30"/>
    <mergeCell ref="E30:F30"/>
    <mergeCell ref="B31:C31"/>
    <mergeCell ref="E31:F31"/>
    <mergeCell ref="AE4:AL4"/>
    <mergeCell ref="B2:E2"/>
    <mergeCell ref="B29:D29"/>
    <mergeCell ref="B24:D24"/>
    <mergeCell ref="B25:C25"/>
    <mergeCell ref="B26:C26"/>
    <mergeCell ref="B27:C27"/>
    <mergeCell ref="B28:C28"/>
    <mergeCell ref="B4:G4"/>
    <mergeCell ref="B23:D23"/>
    <mergeCell ref="E23:G23"/>
    <mergeCell ref="C5:D5"/>
    <mergeCell ref="E5:F5"/>
    <mergeCell ref="O4:U4"/>
    <mergeCell ref="V4:X4"/>
    <mergeCell ref="Y4:AC4"/>
  </mergeCells>
  <dataValidations count="7">
    <dataValidation type="decimal" allowBlank="1" showInputMessage="1" showErrorMessage="1" error="Enter a number between 0 and 100%" sqref="Z32 AC32 G8:G22" xr:uid="{E531C86F-D080-4D91-8421-B48860373123}">
      <formula1>0</formula1>
      <formula2>1</formula2>
    </dataValidation>
    <dataValidation type="list" errorStyle="warning" showErrorMessage="1" error="Please select from dropdown menu" sqref="I7:I32" xr:uid="{ABCAEF4D-B96A-4EDF-B7C7-6A21A4F3BC3D}">
      <formula1>"Facility,Equip,Fixture,Intang,Land,Other"</formula1>
    </dataValidation>
    <dataValidation type="custom" allowBlank="1" showInputMessage="1" showErrorMessage="1" error="Sale must occur after purchase month" sqref="M7:M32" xr:uid="{12317518-25F5-4832-A0C1-0D5841587233}">
      <formula1>IF(M7&lt;=J7,FALSE,TRUE)</formula1>
    </dataValidation>
    <dataValidation type="custom" showErrorMessage="1" error="Land does not depreciate_x000a_Clear &quot;Depreciation Months&quot; and re-enter" sqref="H7:H32" xr:uid="{60569C7C-F717-46FB-85AA-1FE93CFBD6B6}">
      <formula1>IF(AND(L7&lt;&gt;0,H7="Land"),FALSE,TRUE)</formula1>
    </dataValidation>
    <dataValidation type="custom" showErrorMessage="1" error="Land does not depreciate_x000a_Leave cell empty" sqref="L7:L32" xr:uid="{E0174242-A2FC-41CE-84D7-C51BC5B0B226}">
      <formula1>IF(AND(L7&lt;&gt;0,OR(H7="Land",I7="Land")),FALSE,TRUE)</formula1>
    </dataValidation>
    <dataValidation type="custom" showInputMessage="1" showErrorMessage="1" error="Enter a salvage month to continue" sqref="N7:N32" xr:uid="{D9CB9BE1-DAB0-46A3-ADB1-9B73042323B6}">
      <formula1>M7&gt;0</formula1>
    </dataValidation>
    <dataValidation type="custom" allowBlank="1" showInputMessage="1" showErrorMessage="1" error="Invalid month_x000a_" sqref="B8:B22" xr:uid="{21BAC7BA-44CB-4E6C-AB92-B5643BE709F9}">
      <formula1>IF(OR(B8=0,B8&lt;=MAX(B$7:B7)),FALSE,TRUE)</formula1>
    </dataValidation>
  </dataValidations>
  <printOptions horizontalCentered="1"/>
  <pageMargins left="0.5" right="0.5" top="0.75" bottom="1" header="0.5" footer="0.5"/>
  <pageSetup scale="84" orientation="landscape" horizontalDpi="1200" verticalDpi="1200" r:id="rId1"/>
  <headerFooter scaleWithDoc="0" alignWithMargins="0">
    <oddFooter>&amp;L&amp;10User Assumptions&amp;R&amp;10Updated 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52CC7-6582-4D06-AF66-BC7571F7ACC3}">
  <sheetPr>
    <tabColor rgb="FFFFCBCB"/>
  </sheetPr>
  <dimension ref="A1:BV45"/>
  <sheetViews>
    <sheetView showGridLines="0" showRowColHeaders="0" showZeros="0" zoomScaleNormal="100" zoomScaleSheetLayoutView="100" workbookViewId="0">
      <pane xSplit="2" ySplit="2" topLeftCell="C3" activePane="bottomRight" state="frozen"/>
      <selection activeCell="J31" sqref="J31"/>
      <selection pane="topRight" activeCell="J31" sqref="J31"/>
      <selection pane="bottomLeft" activeCell="J31" sqref="J31"/>
      <selection pane="bottomRight" activeCell="G17" sqref="G17"/>
    </sheetView>
  </sheetViews>
  <sheetFormatPr defaultColWidth="9.109375" defaultRowHeight="12.6" x14ac:dyDescent="0.25"/>
  <cols>
    <col min="1" max="1" width="3.5546875" style="383" bestFit="1" customWidth="1"/>
    <col min="2" max="2" width="20" style="8" customWidth="1"/>
    <col min="3" max="3" width="1.109375" style="7" customWidth="1"/>
    <col min="4" max="8" width="8.88671875" style="6" customWidth="1"/>
    <col min="9" max="9" width="2.21875" style="10" customWidth="1"/>
    <col min="10" max="20" width="8.88671875" style="7" customWidth="1"/>
    <col min="21" max="21" width="8.88671875" style="6" customWidth="1"/>
    <col min="22" max="32" width="8.88671875" style="7" customWidth="1"/>
    <col min="33" max="33" width="8.88671875" style="6" customWidth="1"/>
    <col min="34" max="44" width="8.88671875" style="7" customWidth="1"/>
    <col min="45" max="45" width="8.88671875" style="6" customWidth="1"/>
    <col min="46" max="56" width="8.88671875" style="7" customWidth="1"/>
    <col min="57" max="57" width="8.88671875" style="6" customWidth="1"/>
    <col min="58" max="68" width="8.88671875" style="7" customWidth="1"/>
    <col min="69" max="69" width="8.88671875" style="6" customWidth="1"/>
    <col min="70" max="16384" width="9.109375" style="8"/>
  </cols>
  <sheetData>
    <row r="1" spans="1:74" s="197" customFormat="1" ht="10.199999999999999" x14ac:dyDescent="0.2">
      <c r="A1" s="385" t="s">
        <v>279</v>
      </c>
    </row>
    <row r="2" spans="1:74" s="35" customFormat="1" ht="21" x14ac:dyDescent="0.4">
      <c r="A2" s="382"/>
      <c r="B2" s="67" t="s">
        <v>283</v>
      </c>
      <c r="C2" s="63"/>
      <c r="D2" s="73">
        <v>1</v>
      </c>
      <c r="E2" s="73">
        <v>2</v>
      </c>
      <c r="F2" s="73">
        <v>3</v>
      </c>
      <c r="G2" s="73">
        <v>4</v>
      </c>
      <c r="H2" s="73">
        <v>5</v>
      </c>
      <c r="I2" s="33"/>
      <c r="J2" s="68">
        <v>1</v>
      </c>
      <c r="K2" s="68">
        <v>2</v>
      </c>
      <c r="L2" s="68">
        <v>3</v>
      </c>
      <c r="M2" s="68">
        <v>4</v>
      </c>
      <c r="N2" s="68">
        <v>5</v>
      </c>
      <c r="O2" s="68">
        <v>6</v>
      </c>
      <c r="P2" s="68">
        <v>7</v>
      </c>
      <c r="Q2" s="68">
        <v>8</v>
      </c>
      <c r="R2" s="68">
        <v>9</v>
      </c>
      <c r="S2" s="68">
        <v>10</v>
      </c>
      <c r="T2" s="68">
        <v>11</v>
      </c>
      <c r="U2" s="69">
        <v>12</v>
      </c>
      <c r="V2" s="68">
        <v>13</v>
      </c>
      <c r="W2" s="68">
        <v>14</v>
      </c>
      <c r="X2" s="68">
        <v>15</v>
      </c>
      <c r="Y2" s="68">
        <v>16</v>
      </c>
      <c r="Z2" s="68">
        <v>17</v>
      </c>
      <c r="AA2" s="68">
        <v>18</v>
      </c>
      <c r="AB2" s="68">
        <v>19</v>
      </c>
      <c r="AC2" s="68">
        <v>20</v>
      </c>
      <c r="AD2" s="68">
        <v>21</v>
      </c>
      <c r="AE2" s="68">
        <v>22</v>
      </c>
      <c r="AF2" s="68">
        <v>23</v>
      </c>
      <c r="AG2" s="69">
        <v>24</v>
      </c>
      <c r="AH2" s="68">
        <v>25</v>
      </c>
      <c r="AI2" s="68">
        <v>26</v>
      </c>
      <c r="AJ2" s="68">
        <v>27</v>
      </c>
      <c r="AK2" s="68">
        <v>28</v>
      </c>
      <c r="AL2" s="68">
        <v>29</v>
      </c>
      <c r="AM2" s="68">
        <v>30</v>
      </c>
      <c r="AN2" s="68">
        <v>31</v>
      </c>
      <c r="AO2" s="68">
        <v>32</v>
      </c>
      <c r="AP2" s="68">
        <v>33</v>
      </c>
      <c r="AQ2" s="68">
        <v>34</v>
      </c>
      <c r="AR2" s="68">
        <v>35</v>
      </c>
      <c r="AS2" s="69">
        <v>36</v>
      </c>
      <c r="AT2" s="68">
        <v>37</v>
      </c>
      <c r="AU2" s="68">
        <v>38</v>
      </c>
      <c r="AV2" s="68">
        <v>39</v>
      </c>
      <c r="AW2" s="68">
        <v>40</v>
      </c>
      <c r="AX2" s="68">
        <v>41</v>
      </c>
      <c r="AY2" s="68">
        <v>42</v>
      </c>
      <c r="AZ2" s="68">
        <v>43</v>
      </c>
      <c r="BA2" s="68">
        <v>44</v>
      </c>
      <c r="BB2" s="68">
        <v>45</v>
      </c>
      <c r="BC2" s="68">
        <v>46</v>
      </c>
      <c r="BD2" s="68">
        <v>47</v>
      </c>
      <c r="BE2" s="69">
        <v>48</v>
      </c>
      <c r="BF2" s="68">
        <v>49</v>
      </c>
      <c r="BG2" s="68">
        <v>50</v>
      </c>
      <c r="BH2" s="68">
        <v>51</v>
      </c>
      <c r="BI2" s="68">
        <v>52</v>
      </c>
      <c r="BJ2" s="68">
        <v>53</v>
      </c>
      <c r="BK2" s="68">
        <v>54</v>
      </c>
      <c r="BL2" s="68">
        <v>55</v>
      </c>
      <c r="BM2" s="68">
        <v>56</v>
      </c>
      <c r="BN2" s="68">
        <v>57</v>
      </c>
      <c r="BO2" s="68">
        <v>58</v>
      </c>
      <c r="BP2" s="68">
        <v>59</v>
      </c>
      <c r="BQ2" s="69">
        <v>60</v>
      </c>
      <c r="BR2" s="32"/>
      <c r="BS2" s="32"/>
      <c r="BT2" s="33"/>
      <c r="BU2" s="32"/>
      <c r="BV2" s="34"/>
    </row>
    <row r="3" spans="1:74" ht="6" customHeight="1" x14ac:dyDescent="0.25">
      <c r="C3" s="8"/>
      <c r="I3" s="7"/>
      <c r="BR3" s="10"/>
      <c r="BT3" s="6"/>
    </row>
    <row r="4" spans="1:74" x14ac:dyDescent="0.25">
      <c r="A4" s="214"/>
      <c r="B4" s="8" t="s">
        <v>142</v>
      </c>
      <c r="C4" s="8"/>
      <c r="D4" s="10">
        <f>J4</f>
        <v>85</v>
      </c>
      <c r="E4" s="10">
        <f ca="1">V4</f>
        <v>200</v>
      </c>
      <c r="F4" s="10">
        <f ca="1">AH4</f>
        <v>200</v>
      </c>
      <c r="G4" s="10">
        <f ca="1">AT4</f>
        <v>411.89132660348463</v>
      </c>
      <c r="H4" s="10">
        <f ca="1">BF4</f>
        <v>948.87592131494034</v>
      </c>
      <c r="I4" s="7"/>
      <c r="J4" s="8">
        <f>SUM(StartShort,StartLong,StartCommon,StartPreferred)</f>
        <v>85</v>
      </c>
      <c r="K4" s="8">
        <f ca="1">J44</f>
        <v>200.00000000000006</v>
      </c>
      <c r="L4" s="8">
        <f t="shared" ref="L4:BQ4" ca="1" si="0">K44</f>
        <v>200</v>
      </c>
      <c r="M4" s="8">
        <f t="shared" ca="1" si="0"/>
        <v>200</v>
      </c>
      <c r="N4" s="8">
        <f t="shared" ca="1" si="0"/>
        <v>200</v>
      </c>
      <c r="O4" s="8">
        <f t="shared" ca="1" si="0"/>
        <v>200</v>
      </c>
      <c r="P4" s="8">
        <f t="shared" ca="1" si="0"/>
        <v>200</v>
      </c>
      <c r="Q4" s="8">
        <f t="shared" ca="1" si="0"/>
        <v>200</v>
      </c>
      <c r="R4" s="8">
        <f t="shared" ca="1" si="0"/>
        <v>200</v>
      </c>
      <c r="S4" s="8">
        <f t="shared" ca="1" si="0"/>
        <v>200</v>
      </c>
      <c r="T4" s="8">
        <f t="shared" ca="1" si="0"/>
        <v>200</v>
      </c>
      <c r="U4" s="9">
        <f t="shared" ca="1" si="0"/>
        <v>200</v>
      </c>
      <c r="V4" s="8">
        <f t="shared" ca="1" si="0"/>
        <v>200</v>
      </c>
      <c r="W4" s="8">
        <f t="shared" ca="1" si="0"/>
        <v>200</v>
      </c>
      <c r="X4" s="8">
        <f t="shared" ca="1" si="0"/>
        <v>200</v>
      </c>
      <c r="Y4" s="8">
        <f t="shared" ca="1" si="0"/>
        <v>200</v>
      </c>
      <c r="Z4" s="8">
        <f t="shared" ca="1" si="0"/>
        <v>200</v>
      </c>
      <c r="AA4" s="8">
        <f t="shared" ca="1" si="0"/>
        <v>200</v>
      </c>
      <c r="AB4" s="8">
        <f t="shared" ca="1" si="0"/>
        <v>200</v>
      </c>
      <c r="AC4" s="8">
        <f t="shared" ca="1" si="0"/>
        <v>200</v>
      </c>
      <c r="AD4" s="8">
        <f t="shared" ca="1" si="0"/>
        <v>200</v>
      </c>
      <c r="AE4" s="8">
        <f t="shared" ca="1" si="0"/>
        <v>200</v>
      </c>
      <c r="AF4" s="8">
        <f t="shared" ca="1" si="0"/>
        <v>200</v>
      </c>
      <c r="AG4" s="9">
        <f t="shared" ca="1" si="0"/>
        <v>200</v>
      </c>
      <c r="AH4" s="8">
        <f t="shared" ca="1" si="0"/>
        <v>200</v>
      </c>
      <c r="AI4" s="8">
        <f t="shared" ca="1" si="0"/>
        <v>200</v>
      </c>
      <c r="AJ4" s="8">
        <f t="shared" ca="1" si="0"/>
        <v>200</v>
      </c>
      <c r="AK4" s="8">
        <f t="shared" ca="1" si="0"/>
        <v>200</v>
      </c>
      <c r="AL4" s="8">
        <f t="shared" ca="1" si="0"/>
        <v>200</v>
      </c>
      <c r="AM4" s="8">
        <f t="shared" ca="1" si="0"/>
        <v>200</v>
      </c>
      <c r="AN4" s="8">
        <f t="shared" ca="1" si="0"/>
        <v>200</v>
      </c>
      <c r="AO4" s="8">
        <f t="shared" ca="1" si="0"/>
        <v>222.93605865633742</v>
      </c>
      <c r="AP4" s="8">
        <f t="shared" ca="1" si="0"/>
        <v>269.97748608688016</v>
      </c>
      <c r="AQ4" s="8">
        <f t="shared" ca="1" si="0"/>
        <v>304.74052889340481</v>
      </c>
      <c r="AR4" s="8">
        <f t="shared" ca="1" si="0"/>
        <v>339.97837410428741</v>
      </c>
      <c r="AS4" s="9">
        <f t="shared" ca="1" si="0"/>
        <v>375.69423006977934</v>
      </c>
      <c r="AT4" s="8">
        <f t="shared" ca="1" si="0"/>
        <v>411.89132660348463</v>
      </c>
      <c r="AU4" s="8">
        <f t="shared" ca="1" si="0"/>
        <v>447.89600618546331</v>
      </c>
      <c r="AV4" s="8">
        <f t="shared" ca="1" si="0"/>
        <v>484.38845092349715</v>
      </c>
      <c r="AW4" s="8">
        <f t="shared" ca="1" si="0"/>
        <v>521.37195587946417</v>
      </c>
      <c r="AX4" s="8">
        <f t="shared" ca="1" si="0"/>
        <v>630.84983815388762</v>
      </c>
      <c r="AY4" s="8">
        <f t="shared" ca="1" si="0"/>
        <v>668.82543703213605</v>
      </c>
      <c r="AZ4" s="8">
        <f t="shared" ca="1" si="0"/>
        <v>707.30211413158656</v>
      </c>
      <c r="BA4" s="8">
        <f t="shared" ca="1" si="0"/>
        <v>746.28325354975789</v>
      </c>
      <c r="BB4" s="8">
        <f t="shared" ca="1" si="0"/>
        <v>785.77226201341909</v>
      </c>
      <c r="BC4" s="8">
        <f t="shared" ca="1" si="0"/>
        <v>825.77256902868044</v>
      </c>
      <c r="BD4" s="8">
        <f t="shared" ca="1" si="0"/>
        <v>866.28762703207349</v>
      </c>
      <c r="BE4" s="9">
        <f t="shared" ca="1" si="0"/>
        <v>907.32091154262639</v>
      </c>
      <c r="BF4" s="8">
        <f t="shared" ca="1" si="0"/>
        <v>948.87592131494034</v>
      </c>
      <c r="BG4" s="8">
        <f t="shared" ca="1" si="0"/>
        <v>990.26387740942982</v>
      </c>
      <c r="BH4" s="8">
        <f t="shared" ca="1" si="0"/>
        <v>1032.1806265989565</v>
      </c>
      <c r="BI4" s="8">
        <f t="shared" ca="1" si="0"/>
        <v>1074.6297382734172</v>
      </c>
      <c r="BJ4" s="8">
        <f t="shared" ca="1" si="0"/>
        <v>1117.6148056807376</v>
      </c>
      <c r="BK4" s="8">
        <f t="shared" ca="1" si="0"/>
        <v>1161.1394460850579</v>
      </c>
      <c r="BL4" s="8">
        <f t="shared" ca="1" si="0"/>
        <v>1845.2073009259584</v>
      </c>
      <c r="BM4" s="8">
        <f t="shared" ca="1" si="0"/>
        <v>1889.8220359787347</v>
      </c>
      <c r="BN4" s="8">
        <f t="shared" ca="1" si="0"/>
        <v>1934.9873415157278</v>
      </c>
      <c r="BO4" s="8">
        <f t="shared" ca="1" si="0"/>
        <v>1980.7069324687175</v>
      </c>
      <c r="BP4" s="8">
        <f t="shared" ca="1" si="0"/>
        <v>2026.9845485923838</v>
      </c>
      <c r="BQ4" s="9">
        <f t="shared" ca="1" si="0"/>
        <v>2073.8239546288455</v>
      </c>
    </row>
    <row r="5" spans="1:74" x14ac:dyDescent="0.25">
      <c r="B5" s="167" t="s">
        <v>126</v>
      </c>
      <c r="C5" s="8"/>
      <c r="D5" s="154">
        <f>SUM(J5:U5)</f>
        <v>10</v>
      </c>
      <c r="E5" s="154">
        <f>SUM(V5:AG5)</f>
        <v>0</v>
      </c>
      <c r="F5" s="154">
        <f>SUM(AH5:AS5)</f>
        <v>0</v>
      </c>
      <c r="G5" s="154">
        <f>SUM(AT5:BE5)</f>
        <v>0</v>
      </c>
      <c r="H5" s="154">
        <f>SUM(BF5:BQ5)</f>
        <v>0</v>
      </c>
      <c r="I5" s="119"/>
      <c r="J5" s="10">
        <f>IFERROR(VLOOKUP(J$2,Inputs!$B$8:$F$22,2,FALSE),0)</f>
        <v>0</v>
      </c>
      <c r="K5" s="75">
        <f>IFERROR(VLOOKUP(K$2,Inputs!$B$8:$F$22,2,FALSE),0)</f>
        <v>0</v>
      </c>
      <c r="L5" s="75">
        <f>IFERROR(VLOOKUP(L$2,Inputs!$B$8:$F$22,2,FALSE),0)</f>
        <v>0</v>
      </c>
      <c r="M5" s="75">
        <f>IFERROR(VLOOKUP(M$2,Inputs!$B$8:$F$22,2,FALSE),0)</f>
        <v>0</v>
      </c>
      <c r="N5" s="75">
        <f>IFERROR(VLOOKUP(N$2,Inputs!$B$8:$F$22,2,FALSE),0)</f>
        <v>0</v>
      </c>
      <c r="O5" s="75">
        <f>IFERROR(VLOOKUP(O$2,Inputs!$B$8:$F$22,2,FALSE),0)</f>
        <v>10</v>
      </c>
      <c r="P5" s="75">
        <f>IFERROR(VLOOKUP(P$2,Inputs!$B$8:$F$22,2,FALSE),0)</f>
        <v>0</v>
      </c>
      <c r="Q5" s="75">
        <f>IFERROR(VLOOKUP(Q$2,Inputs!$B$8:$F$22,2,FALSE),0)</f>
        <v>0</v>
      </c>
      <c r="R5" s="75">
        <f>IFERROR(VLOOKUP(R$2,Inputs!$B$8:$F$22,2,FALSE),0)</f>
        <v>0</v>
      </c>
      <c r="S5" s="75">
        <f>IFERROR(VLOOKUP(S$2,Inputs!$B$8:$F$22,2,FALSE),0)</f>
        <v>0</v>
      </c>
      <c r="T5" s="75">
        <f>IFERROR(VLOOKUP(T$2,Inputs!$B$8:$F$22,2,FALSE),0)</f>
        <v>0</v>
      </c>
      <c r="U5" s="154">
        <f>IFERROR(VLOOKUP(U$2,Inputs!$B$8:$F$22,2,FALSE),0)</f>
        <v>0</v>
      </c>
      <c r="V5" s="10">
        <f>IFERROR(VLOOKUP(V$2,Inputs!$B$8:$F$22,2,FALSE),0)</f>
        <v>0</v>
      </c>
      <c r="W5" s="75">
        <f>IFERROR(VLOOKUP(W$2,Inputs!$B$8:$F$22,2,FALSE),0)</f>
        <v>0</v>
      </c>
      <c r="X5" s="75">
        <f>IFERROR(VLOOKUP(X$2,Inputs!$B$8:$F$22,2,FALSE),0)</f>
        <v>0</v>
      </c>
      <c r="Y5" s="75">
        <f>IFERROR(VLOOKUP(Y$2,Inputs!$B$8:$F$22,2,FALSE),0)</f>
        <v>0</v>
      </c>
      <c r="Z5" s="75">
        <f>IFERROR(VLOOKUP(Z$2,Inputs!$B$8:$F$22,2,FALSE),0)</f>
        <v>0</v>
      </c>
      <c r="AA5" s="75">
        <f>IFERROR(VLOOKUP(AA$2,Inputs!$B$8:$F$22,2,FALSE),0)</f>
        <v>0</v>
      </c>
      <c r="AB5" s="75">
        <f>IFERROR(VLOOKUP(AB$2,Inputs!$B$8:$F$22,2,FALSE),0)</f>
        <v>0</v>
      </c>
      <c r="AC5" s="75">
        <f>IFERROR(VLOOKUP(AC$2,Inputs!$B$8:$F$22,2,FALSE),0)</f>
        <v>0</v>
      </c>
      <c r="AD5" s="75">
        <f>IFERROR(VLOOKUP(AD$2,Inputs!$B$8:$F$22,2,FALSE),0)</f>
        <v>0</v>
      </c>
      <c r="AE5" s="75">
        <f>IFERROR(VLOOKUP(AE$2,Inputs!$B$8:$F$22,2,FALSE),0)</f>
        <v>0</v>
      </c>
      <c r="AF5" s="75">
        <f>IFERROR(VLOOKUP(AF$2,Inputs!$B$8:$F$22,2,FALSE),0)</f>
        <v>0</v>
      </c>
      <c r="AG5" s="154">
        <f>IFERROR(VLOOKUP(AG$2,Inputs!$B$8:$F$22,2,FALSE),0)</f>
        <v>0</v>
      </c>
      <c r="AH5" s="10">
        <f>IFERROR(VLOOKUP(AH$2,Inputs!$B$8:$F$22,2,FALSE),0)</f>
        <v>0</v>
      </c>
      <c r="AI5" s="75">
        <f>IFERROR(VLOOKUP(AI$2,Inputs!$B$8:$F$22,2,FALSE),0)</f>
        <v>0</v>
      </c>
      <c r="AJ5" s="75">
        <f>IFERROR(VLOOKUP(AJ$2,Inputs!$B$8:$F$22,2,FALSE),0)</f>
        <v>0</v>
      </c>
      <c r="AK5" s="75">
        <f>IFERROR(VLOOKUP(AK$2,Inputs!$B$8:$F$22,2,FALSE),0)</f>
        <v>0</v>
      </c>
      <c r="AL5" s="75">
        <f>IFERROR(VLOOKUP(AL$2,Inputs!$B$8:$F$22,2,FALSE),0)</f>
        <v>0</v>
      </c>
      <c r="AM5" s="75">
        <f>IFERROR(VLOOKUP(AM$2,Inputs!$B$8:$F$22,2,FALSE),0)</f>
        <v>0</v>
      </c>
      <c r="AN5" s="75">
        <f>IFERROR(VLOOKUP(AN$2,Inputs!$B$8:$F$22,2,FALSE),0)</f>
        <v>0</v>
      </c>
      <c r="AO5" s="75">
        <f>IFERROR(VLOOKUP(AO$2,Inputs!$B$8:$F$22,2,FALSE),0)</f>
        <v>0</v>
      </c>
      <c r="AP5" s="75">
        <f>IFERROR(VLOOKUP(AP$2,Inputs!$B$8:$F$22,2,FALSE),0)</f>
        <v>0</v>
      </c>
      <c r="AQ5" s="75">
        <f>IFERROR(VLOOKUP(AQ$2,Inputs!$B$8:$F$22,2,FALSE),0)</f>
        <v>0</v>
      </c>
      <c r="AR5" s="75">
        <f>IFERROR(VLOOKUP(AR$2,Inputs!$B$8:$F$22,2,FALSE),0)</f>
        <v>0</v>
      </c>
      <c r="AS5" s="154">
        <f>IFERROR(VLOOKUP(AS$2,Inputs!$B$8:$F$22,2,FALSE),0)</f>
        <v>0</v>
      </c>
      <c r="AT5" s="10">
        <f>IFERROR(VLOOKUP(AT$2,Inputs!$B$8:$F$22,2,FALSE),0)</f>
        <v>0</v>
      </c>
      <c r="AU5" s="75">
        <f>IFERROR(VLOOKUP(AU$2,Inputs!$B$8:$F$22,2,FALSE),0)</f>
        <v>0</v>
      </c>
      <c r="AV5" s="75">
        <f>IFERROR(VLOOKUP(AV$2,Inputs!$B$8:$F$22,2,FALSE),0)</f>
        <v>0</v>
      </c>
      <c r="AW5" s="75">
        <f>IFERROR(VLOOKUP(AW$2,Inputs!$B$8:$F$22,2,FALSE),0)</f>
        <v>0</v>
      </c>
      <c r="AX5" s="75">
        <f>IFERROR(VLOOKUP(AX$2,Inputs!$B$8:$F$22,2,FALSE),0)</f>
        <v>0</v>
      </c>
      <c r="AY5" s="75">
        <f>IFERROR(VLOOKUP(AY$2,Inputs!$B$8:$F$22,2,FALSE),0)</f>
        <v>0</v>
      </c>
      <c r="AZ5" s="75">
        <f>IFERROR(VLOOKUP(AZ$2,Inputs!$B$8:$F$22,2,FALSE),0)</f>
        <v>0</v>
      </c>
      <c r="BA5" s="75">
        <f>IFERROR(VLOOKUP(BA$2,Inputs!$B$8:$F$22,2,FALSE),0)</f>
        <v>0</v>
      </c>
      <c r="BB5" s="75">
        <f>IFERROR(VLOOKUP(BB$2,Inputs!$B$8:$F$22,2,FALSE),0)</f>
        <v>0</v>
      </c>
      <c r="BC5" s="75">
        <f>IFERROR(VLOOKUP(BC$2,Inputs!$B$8:$F$22,2,FALSE),0)</f>
        <v>0</v>
      </c>
      <c r="BD5" s="75">
        <f>IFERROR(VLOOKUP(BD$2,Inputs!$B$8:$F$22,2,FALSE),0)</f>
        <v>0</v>
      </c>
      <c r="BE5" s="154">
        <f>IFERROR(VLOOKUP(BE$2,Inputs!$B$8:$F$22,2,FALSE),0)</f>
        <v>0</v>
      </c>
      <c r="BF5" s="10">
        <f>IFERROR(VLOOKUP(BF$2,Inputs!$B$8:$F$22,2,FALSE),0)</f>
        <v>0</v>
      </c>
      <c r="BG5" s="75">
        <f>IFERROR(VLOOKUP(BG$2,Inputs!$B$8:$F$22,2,FALSE),0)</f>
        <v>0</v>
      </c>
      <c r="BH5" s="75">
        <f>IFERROR(VLOOKUP(BH$2,Inputs!$B$8:$F$22,2,FALSE),0)</f>
        <v>0</v>
      </c>
      <c r="BI5" s="75">
        <f>IFERROR(VLOOKUP(BI$2,Inputs!$B$8:$F$22,2,FALSE),0)</f>
        <v>0</v>
      </c>
      <c r="BJ5" s="75">
        <f>IFERROR(VLOOKUP(BJ$2,Inputs!$B$8:$F$22,2,FALSE),0)</f>
        <v>0</v>
      </c>
      <c r="BK5" s="75">
        <f>IFERROR(VLOOKUP(BK$2,Inputs!$B$8:$F$22,2,FALSE),0)</f>
        <v>0</v>
      </c>
      <c r="BL5" s="75">
        <f>IFERROR(VLOOKUP(BL$2,Inputs!$B$8:$F$22,2,FALSE),0)</f>
        <v>0</v>
      </c>
      <c r="BM5" s="75">
        <f>IFERROR(VLOOKUP(BM$2,Inputs!$B$8:$F$22,2,FALSE),0)</f>
        <v>0</v>
      </c>
      <c r="BN5" s="75">
        <f>IFERROR(VLOOKUP(BN$2,Inputs!$B$8:$F$22,2,FALSE),0)</f>
        <v>0</v>
      </c>
      <c r="BO5" s="75">
        <f>IFERROR(VLOOKUP(BO$2,Inputs!$B$8:$F$22,2,FALSE),0)</f>
        <v>0</v>
      </c>
      <c r="BP5" s="75">
        <f>IFERROR(VLOOKUP(BP$2,Inputs!$B$8:$F$22,2,FALSE),0)</f>
        <v>0</v>
      </c>
      <c r="BQ5" s="154">
        <f>IFERROR(VLOOKUP(BQ$2,Inputs!$B$8:$F$22,2,FALSE),0)</f>
        <v>0</v>
      </c>
    </row>
    <row r="6" spans="1:74" x14ac:dyDescent="0.25">
      <c r="B6" s="167" t="s">
        <v>127</v>
      </c>
      <c r="C6" s="8"/>
      <c r="D6" s="154">
        <f t="shared" ref="D6:D17" si="1">SUM(J6:U6)</f>
        <v>15</v>
      </c>
      <c r="E6" s="154">
        <f t="shared" ref="E6:E17" si="2">SUM(V6:AG6)</f>
        <v>0</v>
      </c>
      <c r="F6" s="154">
        <f t="shared" ref="F6:F17" si="3">SUM(AH6:AS6)</f>
        <v>0</v>
      </c>
      <c r="G6" s="154">
        <f t="shared" ref="G6:G17" si="4">SUM(AT6:BE6)</f>
        <v>0</v>
      </c>
      <c r="H6" s="154">
        <f t="shared" ref="H6:H17" si="5">SUM(BF6:BQ6)</f>
        <v>0</v>
      </c>
      <c r="I6" s="119"/>
      <c r="J6" s="10">
        <f>IFERROR(VLOOKUP(J$2,Inputs!$B$8:$F$22,3,FALSE),0)</f>
        <v>0</v>
      </c>
      <c r="K6" s="75">
        <f>IFERROR(VLOOKUP(K$2,Inputs!$B$8:$F$22,3,FALSE),0)</f>
        <v>0</v>
      </c>
      <c r="L6" s="75">
        <f>IFERROR(VLOOKUP(L$2,Inputs!$B$8:$F$22,3,FALSE),0)</f>
        <v>0</v>
      </c>
      <c r="M6" s="75">
        <f>IFERROR(VLOOKUP(M$2,Inputs!$B$8:$F$22,3,FALSE),0)</f>
        <v>0</v>
      </c>
      <c r="N6" s="75">
        <f>IFERROR(VLOOKUP(N$2,Inputs!$B$8:$F$22,3,FALSE),0)</f>
        <v>0</v>
      </c>
      <c r="O6" s="75">
        <f>IFERROR(VLOOKUP(O$2,Inputs!$B$8:$F$22,3,FALSE),0)</f>
        <v>15</v>
      </c>
      <c r="P6" s="75">
        <f>IFERROR(VLOOKUP(P$2,Inputs!$B$8:$F$22,3,FALSE),0)</f>
        <v>0</v>
      </c>
      <c r="Q6" s="75">
        <f>IFERROR(VLOOKUP(Q$2,Inputs!$B$8:$F$22,3,FALSE),0)</f>
        <v>0</v>
      </c>
      <c r="R6" s="75">
        <f>IFERROR(VLOOKUP(R$2,Inputs!$B$8:$F$22,3,FALSE),0)</f>
        <v>0</v>
      </c>
      <c r="S6" s="75">
        <f>IFERROR(VLOOKUP(S$2,Inputs!$B$8:$F$22,3,FALSE),0)</f>
        <v>0</v>
      </c>
      <c r="T6" s="75">
        <f>IFERROR(VLOOKUP(T$2,Inputs!$B$8:$F$22,3,FALSE),0)</f>
        <v>0</v>
      </c>
      <c r="U6" s="154">
        <f>IFERROR(VLOOKUP(U$2,Inputs!$B$8:$F$22,3,FALSE),0)</f>
        <v>0</v>
      </c>
      <c r="V6" s="10">
        <f>IFERROR(VLOOKUP(V$2,Inputs!$B$8:$F$22,3,FALSE),0)</f>
        <v>0</v>
      </c>
      <c r="W6" s="75">
        <f>IFERROR(VLOOKUP(W$2,Inputs!$B$8:$F$22,3,FALSE),0)</f>
        <v>0</v>
      </c>
      <c r="X6" s="75">
        <f>IFERROR(VLOOKUP(X$2,Inputs!$B$8:$F$22,3,FALSE),0)</f>
        <v>0</v>
      </c>
      <c r="Y6" s="75">
        <f>IFERROR(VLOOKUP(Y$2,Inputs!$B$8:$F$22,3,FALSE),0)</f>
        <v>0</v>
      </c>
      <c r="Z6" s="75">
        <f>IFERROR(VLOOKUP(Z$2,Inputs!$B$8:$F$22,3,FALSE),0)</f>
        <v>0</v>
      </c>
      <c r="AA6" s="75">
        <f>IFERROR(VLOOKUP(AA$2,Inputs!$B$8:$F$22,3,FALSE),0)</f>
        <v>0</v>
      </c>
      <c r="AB6" s="75">
        <f>IFERROR(VLOOKUP(AB$2,Inputs!$B$8:$F$22,3,FALSE),0)</f>
        <v>0</v>
      </c>
      <c r="AC6" s="75">
        <f>IFERROR(VLOOKUP(AC$2,Inputs!$B$8:$F$22,3,FALSE),0)</f>
        <v>0</v>
      </c>
      <c r="AD6" s="75">
        <f>IFERROR(VLOOKUP(AD$2,Inputs!$B$8:$F$22,3,FALSE),0)</f>
        <v>0</v>
      </c>
      <c r="AE6" s="75">
        <f>IFERROR(VLOOKUP(AE$2,Inputs!$B$8:$F$22,3,FALSE),0)</f>
        <v>0</v>
      </c>
      <c r="AF6" s="75">
        <f>IFERROR(VLOOKUP(AF$2,Inputs!$B$8:$F$22,3,FALSE),0)</f>
        <v>0</v>
      </c>
      <c r="AG6" s="154">
        <f>IFERROR(VLOOKUP(AG$2,Inputs!$B$8:$F$22,3,FALSE),0)</f>
        <v>0</v>
      </c>
      <c r="AH6" s="10">
        <f>IFERROR(VLOOKUP(AH$2,Inputs!$B$8:$F$22,3,FALSE),0)</f>
        <v>0</v>
      </c>
      <c r="AI6" s="75">
        <f>IFERROR(VLOOKUP(AI$2,Inputs!$B$8:$F$22,3,FALSE),0)</f>
        <v>0</v>
      </c>
      <c r="AJ6" s="75">
        <f>IFERROR(VLOOKUP(AJ$2,Inputs!$B$8:$F$22,3,FALSE),0)</f>
        <v>0</v>
      </c>
      <c r="AK6" s="75">
        <f>IFERROR(VLOOKUP(AK$2,Inputs!$B$8:$F$22,3,FALSE),0)</f>
        <v>0</v>
      </c>
      <c r="AL6" s="75">
        <f>IFERROR(VLOOKUP(AL$2,Inputs!$B$8:$F$22,3,FALSE),0)</f>
        <v>0</v>
      </c>
      <c r="AM6" s="75">
        <f>IFERROR(VLOOKUP(AM$2,Inputs!$B$8:$F$22,3,FALSE),0)</f>
        <v>0</v>
      </c>
      <c r="AN6" s="75">
        <f>IFERROR(VLOOKUP(AN$2,Inputs!$B$8:$F$22,3,FALSE),0)</f>
        <v>0</v>
      </c>
      <c r="AO6" s="75">
        <f>IFERROR(VLOOKUP(AO$2,Inputs!$B$8:$F$22,3,FALSE),0)</f>
        <v>0</v>
      </c>
      <c r="AP6" s="75">
        <f>IFERROR(VLOOKUP(AP$2,Inputs!$B$8:$F$22,3,FALSE),0)</f>
        <v>0</v>
      </c>
      <c r="AQ6" s="75">
        <f>IFERROR(VLOOKUP(AQ$2,Inputs!$B$8:$F$22,3,FALSE),0)</f>
        <v>0</v>
      </c>
      <c r="AR6" s="75">
        <f>IFERROR(VLOOKUP(AR$2,Inputs!$B$8:$F$22,3,FALSE),0)</f>
        <v>0</v>
      </c>
      <c r="AS6" s="154">
        <f>IFERROR(VLOOKUP(AS$2,Inputs!$B$8:$F$22,3,FALSE),0)</f>
        <v>0</v>
      </c>
      <c r="AT6" s="10">
        <f>IFERROR(VLOOKUP(AT$2,Inputs!$B$8:$F$22,3,FALSE),0)</f>
        <v>0</v>
      </c>
      <c r="AU6" s="75">
        <f>IFERROR(VLOOKUP(AU$2,Inputs!$B$8:$F$22,3,FALSE),0)</f>
        <v>0</v>
      </c>
      <c r="AV6" s="75">
        <f>IFERROR(VLOOKUP(AV$2,Inputs!$B$8:$F$22,3,FALSE),0)</f>
        <v>0</v>
      </c>
      <c r="AW6" s="75">
        <f>IFERROR(VLOOKUP(AW$2,Inputs!$B$8:$F$22,3,FALSE),0)</f>
        <v>0</v>
      </c>
      <c r="AX6" s="75">
        <f>IFERROR(VLOOKUP(AX$2,Inputs!$B$8:$F$22,3,FALSE),0)</f>
        <v>0</v>
      </c>
      <c r="AY6" s="75">
        <f>IFERROR(VLOOKUP(AY$2,Inputs!$B$8:$F$22,3,FALSE),0)</f>
        <v>0</v>
      </c>
      <c r="AZ6" s="75">
        <f>IFERROR(VLOOKUP(AZ$2,Inputs!$B$8:$F$22,3,FALSE),0)</f>
        <v>0</v>
      </c>
      <c r="BA6" s="75">
        <f>IFERROR(VLOOKUP(BA$2,Inputs!$B$8:$F$22,3,FALSE),0)</f>
        <v>0</v>
      </c>
      <c r="BB6" s="75">
        <f>IFERROR(VLOOKUP(BB$2,Inputs!$B$8:$F$22,3,FALSE),0)</f>
        <v>0</v>
      </c>
      <c r="BC6" s="75">
        <f>IFERROR(VLOOKUP(BC$2,Inputs!$B$8:$F$22,3,FALSE),0)</f>
        <v>0</v>
      </c>
      <c r="BD6" s="75">
        <f>IFERROR(VLOOKUP(BD$2,Inputs!$B$8:$F$22,3,FALSE),0)</f>
        <v>0</v>
      </c>
      <c r="BE6" s="154">
        <f>IFERROR(VLOOKUP(BE$2,Inputs!$B$8:$F$22,3,FALSE),0)</f>
        <v>0</v>
      </c>
      <c r="BF6" s="10">
        <f>IFERROR(VLOOKUP(BF$2,Inputs!$B$8:$F$22,3,FALSE),0)</f>
        <v>0</v>
      </c>
      <c r="BG6" s="75">
        <f>IFERROR(VLOOKUP(BG$2,Inputs!$B$8:$F$22,3,FALSE),0)</f>
        <v>0</v>
      </c>
      <c r="BH6" s="75">
        <f>IFERROR(VLOOKUP(BH$2,Inputs!$B$8:$F$22,3,FALSE),0)</f>
        <v>0</v>
      </c>
      <c r="BI6" s="75">
        <f>IFERROR(VLOOKUP(BI$2,Inputs!$B$8:$F$22,3,FALSE),0)</f>
        <v>0</v>
      </c>
      <c r="BJ6" s="75">
        <f>IFERROR(VLOOKUP(BJ$2,Inputs!$B$8:$F$22,3,FALSE),0)</f>
        <v>0</v>
      </c>
      <c r="BK6" s="75">
        <f>IFERROR(VLOOKUP(BK$2,Inputs!$B$8:$F$22,3,FALSE),0)</f>
        <v>0</v>
      </c>
      <c r="BL6" s="75">
        <f>IFERROR(VLOOKUP(BL$2,Inputs!$B$8:$F$22,3,FALSE),0)</f>
        <v>0</v>
      </c>
      <c r="BM6" s="75">
        <f>IFERROR(VLOOKUP(BM$2,Inputs!$B$8:$F$22,3,FALSE),0)</f>
        <v>0</v>
      </c>
      <c r="BN6" s="75">
        <f>IFERROR(VLOOKUP(BN$2,Inputs!$B$8:$F$22,3,FALSE),0)</f>
        <v>0</v>
      </c>
      <c r="BO6" s="75">
        <f>IFERROR(VLOOKUP(BO$2,Inputs!$B$8:$F$22,3,FALSE),0)</f>
        <v>0</v>
      </c>
      <c r="BP6" s="75">
        <f>IFERROR(VLOOKUP(BP$2,Inputs!$B$8:$F$22,3,FALSE),0)</f>
        <v>0</v>
      </c>
      <c r="BQ6" s="154">
        <f>IFERROR(VLOOKUP(BQ$2,Inputs!$B$8:$F$22,3,FALSE),0)</f>
        <v>0</v>
      </c>
    </row>
    <row r="7" spans="1:74" x14ac:dyDescent="0.25">
      <c r="B7" s="170" t="s">
        <v>68</v>
      </c>
      <c r="C7" s="8"/>
      <c r="D7" s="155">
        <f t="shared" ca="1" si="1"/>
        <v>-13.372588214051664</v>
      </c>
      <c r="E7" s="155">
        <f t="shared" ca="1" si="2"/>
        <v>0</v>
      </c>
      <c r="F7" s="155">
        <f t="shared" ca="1" si="3"/>
        <v>0</v>
      </c>
      <c r="G7" s="155">
        <f t="shared" ca="1" si="4"/>
        <v>0</v>
      </c>
      <c r="H7" s="155">
        <f t="shared" ca="1" si="5"/>
        <v>0</v>
      </c>
      <c r="I7" s="119"/>
      <c r="J7" s="146">
        <f ca="1">-Income!J28</f>
        <v>0</v>
      </c>
      <c r="K7" s="146">
        <f ca="1">-Income!K28</f>
        <v>0</v>
      </c>
      <c r="L7" s="146">
        <f ca="1">-Income!L28</f>
        <v>0</v>
      </c>
      <c r="M7" s="146">
        <f ca="1">-Income!M28</f>
        <v>0</v>
      </c>
      <c r="N7" s="146">
        <f ca="1">-Income!N28</f>
        <v>0</v>
      </c>
      <c r="O7" s="146">
        <f ca="1">-Income!O28</f>
        <v>-13.372588214051664</v>
      </c>
      <c r="P7" s="146">
        <f ca="1">-Income!P28</f>
        <v>0</v>
      </c>
      <c r="Q7" s="146">
        <f ca="1">-Income!Q28</f>
        <v>0</v>
      </c>
      <c r="R7" s="146">
        <f ca="1">-Income!R28</f>
        <v>0</v>
      </c>
      <c r="S7" s="146">
        <f ca="1">-Income!S28</f>
        <v>0</v>
      </c>
      <c r="T7" s="146">
        <f ca="1">-Income!T28</f>
        <v>0</v>
      </c>
      <c r="U7" s="155">
        <f ca="1">-Income!U28</f>
        <v>0</v>
      </c>
      <c r="V7" s="146">
        <f ca="1">-Income!V28</f>
        <v>0</v>
      </c>
      <c r="W7" s="146">
        <f ca="1">-Income!W28</f>
        <v>0</v>
      </c>
      <c r="X7" s="146">
        <f ca="1">-Income!X28</f>
        <v>0</v>
      </c>
      <c r="Y7" s="146">
        <f ca="1">-Income!Y28</f>
        <v>0</v>
      </c>
      <c r="Z7" s="146">
        <f ca="1">-Income!Z28</f>
        <v>0</v>
      </c>
      <c r="AA7" s="146">
        <f ca="1">-Income!AA28</f>
        <v>0</v>
      </c>
      <c r="AB7" s="146">
        <f ca="1">-Income!AB28</f>
        <v>0</v>
      </c>
      <c r="AC7" s="146">
        <f ca="1">-Income!AC28</f>
        <v>0</v>
      </c>
      <c r="AD7" s="146">
        <f ca="1">-Income!AD28</f>
        <v>0</v>
      </c>
      <c r="AE7" s="146">
        <f ca="1">-Income!AE28</f>
        <v>0</v>
      </c>
      <c r="AF7" s="146">
        <f ca="1">-Income!AF28</f>
        <v>0</v>
      </c>
      <c r="AG7" s="155">
        <f ca="1">-Income!AG28</f>
        <v>0</v>
      </c>
      <c r="AH7" s="146">
        <f ca="1">-Income!AH28</f>
        <v>0</v>
      </c>
      <c r="AI7" s="146">
        <f ca="1">-Income!AI28</f>
        <v>0</v>
      </c>
      <c r="AJ7" s="146">
        <f ca="1">-Income!AJ28</f>
        <v>0</v>
      </c>
      <c r="AK7" s="146">
        <f ca="1">-Income!AK28</f>
        <v>0</v>
      </c>
      <c r="AL7" s="146">
        <f ca="1">-Income!AL28</f>
        <v>0</v>
      </c>
      <c r="AM7" s="146">
        <f ca="1">-Income!AM28</f>
        <v>0</v>
      </c>
      <c r="AN7" s="146">
        <f ca="1">-Income!AN28</f>
        <v>0</v>
      </c>
      <c r="AO7" s="146">
        <f ca="1">-Income!AO28</f>
        <v>0</v>
      </c>
      <c r="AP7" s="146">
        <f ca="1">-Income!AP28</f>
        <v>0</v>
      </c>
      <c r="AQ7" s="146">
        <f ca="1">-Income!AQ28</f>
        <v>0</v>
      </c>
      <c r="AR7" s="146">
        <f ca="1">-Income!AR28</f>
        <v>0</v>
      </c>
      <c r="AS7" s="155">
        <f ca="1">-Income!AS28</f>
        <v>0</v>
      </c>
      <c r="AT7" s="146">
        <f ca="1">-Income!AT28</f>
        <v>0</v>
      </c>
      <c r="AU7" s="146">
        <f ca="1">-Income!AU28</f>
        <v>0</v>
      </c>
      <c r="AV7" s="146">
        <f ca="1">-Income!AV28</f>
        <v>0</v>
      </c>
      <c r="AW7" s="146">
        <f ca="1">-Income!AW28</f>
        <v>0</v>
      </c>
      <c r="AX7" s="146">
        <f ca="1">-Income!AX28</f>
        <v>0</v>
      </c>
      <c r="AY7" s="146">
        <f ca="1">-Income!AY28</f>
        <v>0</v>
      </c>
      <c r="AZ7" s="146">
        <f ca="1">-Income!AZ28</f>
        <v>0</v>
      </c>
      <c r="BA7" s="146">
        <f ca="1">-Income!BA28</f>
        <v>0</v>
      </c>
      <c r="BB7" s="146">
        <f ca="1">-Income!BB28</f>
        <v>0</v>
      </c>
      <c r="BC7" s="146">
        <f ca="1">-Income!BC28</f>
        <v>0</v>
      </c>
      <c r="BD7" s="146">
        <f ca="1">-Income!BD28</f>
        <v>0</v>
      </c>
      <c r="BE7" s="155">
        <f ca="1">-Income!BE28</f>
        <v>0</v>
      </c>
      <c r="BF7" s="146">
        <f ca="1">-Income!BF28</f>
        <v>0</v>
      </c>
      <c r="BG7" s="146">
        <f ca="1">-Income!BG28</f>
        <v>0</v>
      </c>
      <c r="BH7" s="146">
        <f ca="1">-Income!BH28</f>
        <v>0</v>
      </c>
      <c r="BI7" s="146">
        <f ca="1">-Income!BI28</f>
        <v>0</v>
      </c>
      <c r="BJ7" s="146">
        <f ca="1">-Income!BJ28</f>
        <v>0</v>
      </c>
      <c r="BK7" s="146">
        <f ca="1">-Income!BK28</f>
        <v>0</v>
      </c>
      <c r="BL7" s="146">
        <f ca="1">-Income!BL28</f>
        <v>0</v>
      </c>
      <c r="BM7" s="146">
        <f ca="1">-Income!BM28</f>
        <v>0</v>
      </c>
      <c r="BN7" s="146">
        <f ca="1">-Income!BN28</f>
        <v>0</v>
      </c>
      <c r="BO7" s="146">
        <f ca="1">-Income!BO28</f>
        <v>0</v>
      </c>
      <c r="BP7" s="146">
        <f ca="1">-Income!BP28</f>
        <v>0</v>
      </c>
      <c r="BQ7" s="155">
        <f ca="1">-Income!BQ28</f>
        <v>0</v>
      </c>
    </row>
    <row r="8" spans="1:74" s="10" customFormat="1" x14ac:dyDescent="0.25">
      <c r="A8" s="383"/>
      <c r="B8" s="59" t="s">
        <v>144</v>
      </c>
      <c r="D8" s="10">
        <f t="shared" ca="1" si="1"/>
        <v>11.627411785948336</v>
      </c>
      <c r="E8" s="10">
        <f t="shared" ca="1" si="2"/>
        <v>0</v>
      </c>
      <c r="F8" s="10">
        <f t="shared" ca="1" si="3"/>
        <v>0</v>
      </c>
      <c r="G8" s="10">
        <f t="shared" ca="1" si="4"/>
        <v>0</v>
      </c>
      <c r="H8" s="10">
        <f t="shared" ca="1" si="5"/>
        <v>0</v>
      </c>
      <c r="I8" s="7"/>
      <c r="J8" s="8">
        <f ca="1">SUM(J5:J7)</f>
        <v>0</v>
      </c>
      <c r="K8" s="8">
        <f t="shared" ref="K8:BQ8" ca="1" si="6">SUM(K5:K7)</f>
        <v>0</v>
      </c>
      <c r="L8" s="8">
        <f t="shared" ca="1" si="6"/>
        <v>0</v>
      </c>
      <c r="M8" s="8">
        <f ca="1">SUM(M5:M7)</f>
        <v>0</v>
      </c>
      <c r="N8" s="8">
        <f t="shared" ca="1" si="6"/>
        <v>0</v>
      </c>
      <c r="O8" s="8">
        <f ca="1">SUM(O5:O7)</f>
        <v>11.627411785948336</v>
      </c>
      <c r="P8" s="8">
        <f t="shared" ca="1" si="6"/>
        <v>0</v>
      </c>
      <c r="Q8" s="8">
        <f t="shared" ca="1" si="6"/>
        <v>0</v>
      </c>
      <c r="R8" s="8">
        <f t="shared" ca="1" si="6"/>
        <v>0</v>
      </c>
      <c r="S8" s="8">
        <f t="shared" ca="1" si="6"/>
        <v>0</v>
      </c>
      <c r="T8" s="8">
        <f t="shared" ca="1" si="6"/>
        <v>0</v>
      </c>
      <c r="U8" s="74">
        <f t="shared" ca="1" si="6"/>
        <v>0</v>
      </c>
      <c r="V8" s="8">
        <f t="shared" ca="1" si="6"/>
        <v>0</v>
      </c>
      <c r="W8" s="8">
        <f t="shared" ca="1" si="6"/>
        <v>0</v>
      </c>
      <c r="X8" s="8">
        <f t="shared" ca="1" si="6"/>
        <v>0</v>
      </c>
      <c r="Y8" s="8">
        <f t="shared" ca="1" si="6"/>
        <v>0</v>
      </c>
      <c r="Z8" s="8">
        <f t="shared" ca="1" si="6"/>
        <v>0</v>
      </c>
      <c r="AA8" s="8">
        <f t="shared" ca="1" si="6"/>
        <v>0</v>
      </c>
      <c r="AB8" s="8">
        <f t="shared" ca="1" si="6"/>
        <v>0</v>
      </c>
      <c r="AC8" s="8">
        <f t="shared" ca="1" si="6"/>
        <v>0</v>
      </c>
      <c r="AD8" s="8">
        <f t="shared" ca="1" si="6"/>
        <v>0</v>
      </c>
      <c r="AE8" s="8">
        <f t="shared" ca="1" si="6"/>
        <v>0</v>
      </c>
      <c r="AF8" s="8">
        <f t="shared" ca="1" si="6"/>
        <v>0</v>
      </c>
      <c r="AG8" s="74">
        <f t="shared" ca="1" si="6"/>
        <v>0</v>
      </c>
      <c r="AH8" s="8">
        <f t="shared" ca="1" si="6"/>
        <v>0</v>
      </c>
      <c r="AI8" s="8">
        <f t="shared" ca="1" si="6"/>
        <v>0</v>
      </c>
      <c r="AJ8" s="8">
        <f t="shared" ca="1" si="6"/>
        <v>0</v>
      </c>
      <c r="AK8" s="8">
        <f t="shared" ca="1" si="6"/>
        <v>0</v>
      </c>
      <c r="AL8" s="8">
        <f t="shared" ca="1" si="6"/>
        <v>0</v>
      </c>
      <c r="AM8" s="8">
        <f t="shared" ca="1" si="6"/>
        <v>0</v>
      </c>
      <c r="AN8" s="8">
        <f t="shared" ca="1" si="6"/>
        <v>0</v>
      </c>
      <c r="AO8" s="8">
        <f t="shared" ca="1" si="6"/>
        <v>0</v>
      </c>
      <c r="AP8" s="8">
        <f t="shared" ca="1" si="6"/>
        <v>0</v>
      </c>
      <c r="AQ8" s="8">
        <f t="shared" ca="1" si="6"/>
        <v>0</v>
      </c>
      <c r="AR8" s="8">
        <f t="shared" ca="1" si="6"/>
        <v>0</v>
      </c>
      <c r="AS8" s="74">
        <f t="shared" ca="1" si="6"/>
        <v>0</v>
      </c>
      <c r="AT8" s="8">
        <f t="shared" ca="1" si="6"/>
        <v>0</v>
      </c>
      <c r="AU8" s="8">
        <f t="shared" ca="1" si="6"/>
        <v>0</v>
      </c>
      <c r="AV8" s="8">
        <f t="shared" ca="1" si="6"/>
        <v>0</v>
      </c>
      <c r="AW8" s="8">
        <f t="shared" ca="1" si="6"/>
        <v>0</v>
      </c>
      <c r="AX8" s="8">
        <f t="shared" ca="1" si="6"/>
        <v>0</v>
      </c>
      <c r="AY8" s="8">
        <f t="shared" ca="1" si="6"/>
        <v>0</v>
      </c>
      <c r="AZ8" s="8">
        <f t="shared" ca="1" si="6"/>
        <v>0</v>
      </c>
      <c r="BA8" s="8">
        <f t="shared" ca="1" si="6"/>
        <v>0</v>
      </c>
      <c r="BB8" s="8">
        <f t="shared" ca="1" si="6"/>
        <v>0</v>
      </c>
      <c r="BC8" s="8">
        <f t="shared" ca="1" si="6"/>
        <v>0</v>
      </c>
      <c r="BD8" s="8">
        <f t="shared" ca="1" si="6"/>
        <v>0</v>
      </c>
      <c r="BE8" s="74">
        <f t="shared" ca="1" si="6"/>
        <v>0</v>
      </c>
      <c r="BF8" s="8">
        <f t="shared" ca="1" si="6"/>
        <v>0</v>
      </c>
      <c r="BG8" s="8">
        <f t="shared" ca="1" si="6"/>
        <v>0</v>
      </c>
      <c r="BH8" s="8">
        <f t="shared" ca="1" si="6"/>
        <v>0</v>
      </c>
      <c r="BI8" s="8">
        <f t="shared" ca="1" si="6"/>
        <v>0</v>
      </c>
      <c r="BJ8" s="8">
        <f t="shared" ca="1" si="6"/>
        <v>0</v>
      </c>
      <c r="BK8" s="8">
        <f t="shared" ca="1" si="6"/>
        <v>0</v>
      </c>
      <c r="BL8" s="8">
        <f t="shared" ca="1" si="6"/>
        <v>0</v>
      </c>
      <c r="BM8" s="8">
        <f t="shared" ca="1" si="6"/>
        <v>0</v>
      </c>
      <c r="BN8" s="8">
        <f t="shared" ca="1" si="6"/>
        <v>0</v>
      </c>
      <c r="BO8" s="8">
        <f t="shared" ca="1" si="6"/>
        <v>0</v>
      </c>
      <c r="BP8" s="8">
        <f t="shared" ca="1" si="6"/>
        <v>0</v>
      </c>
      <c r="BQ8" s="74">
        <f t="shared" ca="1" si="6"/>
        <v>0</v>
      </c>
    </row>
    <row r="9" spans="1:74" hidden="1" x14ac:dyDescent="0.25">
      <c r="B9" s="167" t="s">
        <v>128</v>
      </c>
      <c r="C9" s="8"/>
      <c r="D9" s="154">
        <f t="shared" si="1"/>
        <v>0</v>
      </c>
      <c r="E9" s="154">
        <f t="shared" si="2"/>
        <v>0</v>
      </c>
      <c r="F9" s="154">
        <f t="shared" si="3"/>
        <v>0</v>
      </c>
      <c r="G9" s="154">
        <f t="shared" si="4"/>
        <v>0</v>
      </c>
      <c r="H9" s="154">
        <f t="shared" si="5"/>
        <v>0</v>
      </c>
      <c r="I9" s="119"/>
      <c r="J9" s="10">
        <f>IFERROR(VLOOKUP(J$2,Inputs!$B$8:$F$22,4,FALSE),0)</f>
        <v>0</v>
      </c>
      <c r="K9" s="75">
        <f>IFERROR(VLOOKUP(K$2,Inputs!$B$8:$F$22,4,FALSE),0)</f>
        <v>0</v>
      </c>
      <c r="L9" s="75">
        <f>IFERROR(VLOOKUP(L$2,Inputs!$B$8:$F$22,4,FALSE),0)</f>
        <v>0</v>
      </c>
      <c r="M9" s="75">
        <f>IFERROR(VLOOKUP(M$2,Inputs!$B$8:$F$22,4,FALSE),0)</f>
        <v>0</v>
      </c>
      <c r="N9" s="75">
        <f>IFERROR(VLOOKUP(N$2,Inputs!$B$8:$F$22,4,FALSE),0)</f>
        <v>0</v>
      </c>
      <c r="O9" s="75">
        <f>IFERROR(VLOOKUP(O$2,Inputs!$B$8:$F$22,4,FALSE),0)</f>
        <v>0</v>
      </c>
      <c r="P9" s="75">
        <f>IFERROR(VLOOKUP(P$2,Inputs!$B$8:$F$22,4,FALSE),0)</f>
        <v>0</v>
      </c>
      <c r="Q9" s="75">
        <f>IFERROR(VLOOKUP(Q$2,Inputs!$B$8:$F$22,4,FALSE),0)</f>
        <v>0</v>
      </c>
      <c r="R9" s="75">
        <f>IFERROR(VLOOKUP(R$2,Inputs!$B$8:$F$22,4,FALSE),0)</f>
        <v>0</v>
      </c>
      <c r="S9" s="75">
        <f>IFERROR(VLOOKUP(S$2,Inputs!$B$8:$F$22,4,FALSE),0)</f>
        <v>0</v>
      </c>
      <c r="T9" s="75">
        <f>IFERROR(VLOOKUP(T$2,Inputs!$B$8:$F$22,4,FALSE),0)</f>
        <v>0</v>
      </c>
      <c r="U9" s="154">
        <f>IFERROR(VLOOKUP(U$2,Inputs!$B$8:$F$22,4,FALSE),0)</f>
        <v>0</v>
      </c>
      <c r="V9" s="10">
        <f>IFERROR(VLOOKUP(V$2,Inputs!$B$8:$F$22,4,FALSE),0)</f>
        <v>0</v>
      </c>
      <c r="W9" s="75">
        <f>IFERROR(VLOOKUP(W$2,Inputs!$B$8:$F$22,4,FALSE),0)</f>
        <v>0</v>
      </c>
      <c r="X9" s="75">
        <f>IFERROR(VLOOKUP(X$2,Inputs!$B$8:$F$22,4,FALSE),0)</f>
        <v>0</v>
      </c>
      <c r="Y9" s="75">
        <f>IFERROR(VLOOKUP(Y$2,Inputs!$B$8:$F$22,4,FALSE),0)</f>
        <v>0</v>
      </c>
      <c r="Z9" s="75">
        <f>IFERROR(VLOOKUP(Z$2,Inputs!$B$8:$F$22,4,FALSE),0)</f>
        <v>0</v>
      </c>
      <c r="AA9" s="75">
        <f>IFERROR(VLOOKUP(AA$2,Inputs!$B$8:$F$22,4,FALSE),0)</f>
        <v>0</v>
      </c>
      <c r="AB9" s="75">
        <f>IFERROR(VLOOKUP(AB$2,Inputs!$B$8:$F$22,4,FALSE),0)</f>
        <v>0</v>
      </c>
      <c r="AC9" s="75">
        <f>IFERROR(VLOOKUP(AC$2,Inputs!$B$8:$F$22,4,FALSE),0)</f>
        <v>0</v>
      </c>
      <c r="AD9" s="75">
        <f>IFERROR(VLOOKUP(AD$2,Inputs!$B$8:$F$22,4,FALSE),0)</f>
        <v>0</v>
      </c>
      <c r="AE9" s="75">
        <f>IFERROR(VLOOKUP(AE$2,Inputs!$B$8:$F$22,4,FALSE),0)</f>
        <v>0</v>
      </c>
      <c r="AF9" s="75">
        <f>IFERROR(VLOOKUP(AF$2,Inputs!$B$8:$F$22,4,FALSE),0)</f>
        <v>0</v>
      </c>
      <c r="AG9" s="154">
        <f>IFERROR(VLOOKUP(AG$2,Inputs!$B$8:$F$22,4,FALSE),0)</f>
        <v>0</v>
      </c>
      <c r="AH9" s="10">
        <f>IFERROR(VLOOKUP(AH$2,Inputs!$B$8:$F$22,4,FALSE),0)</f>
        <v>0</v>
      </c>
      <c r="AI9" s="75">
        <f>IFERROR(VLOOKUP(AI$2,Inputs!$B$8:$F$22,4,FALSE),0)</f>
        <v>0</v>
      </c>
      <c r="AJ9" s="75">
        <f>IFERROR(VLOOKUP(AJ$2,Inputs!$B$8:$F$22,4,FALSE),0)</f>
        <v>0</v>
      </c>
      <c r="AK9" s="75">
        <f>IFERROR(VLOOKUP(AK$2,Inputs!$B$8:$F$22,4,FALSE),0)</f>
        <v>0</v>
      </c>
      <c r="AL9" s="75">
        <f>IFERROR(VLOOKUP(AL$2,Inputs!$B$8:$F$22,4,FALSE),0)</f>
        <v>0</v>
      </c>
      <c r="AM9" s="75">
        <f>IFERROR(VLOOKUP(AM$2,Inputs!$B$8:$F$22,4,FALSE),0)</f>
        <v>0</v>
      </c>
      <c r="AN9" s="75">
        <f>IFERROR(VLOOKUP(AN$2,Inputs!$B$8:$F$22,4,FALSE),0)</f>
        <v>0</v>
      </c>
      <c r="AO9" s="75">
        <f>IFERROR(VLOOKUP(AO$2,Inputs!$B$8:$F$22,4,FALSE),0)</f>
        <v>0</v>
      </c>
      <c r="AP9" s="75">
        <f>IFERROR(VLOOKUP(AP$2,Inputs!$B$8:$F$22,4,FALSE),0)</f>
        <v>0</v>
      </c>
      <c r="AQ9" s="75">
        <f>IFERROR(VLOOKUP(AQ$2,Inputs!$B$8:$F$22,4,FALSE),0)</f>
        <v>0</v>
      </c>
      <c r="AR9" s="75">
        <f>IFERROR(VLOOKUP(AR$2,Inputs!$B$8:$F$22,4,FALSE),0)</f>
        <v>0</v>
      </c>
      <c r="AS9" s="154">
        <f>IFERROR(VLOOKUP(AS$2,Inputs!$B$8:$F$22,4,FALSE),0)</f>
        <v>0</v>
      </c>
      <c r="AT9" s="10">
        <f>IFERROR(VLOOKUP(AT$2,Inputs!$B$8:$F$22,4,FALSE),0)</f>
        <v>0</v>
      </c>
      <c r="AU9" s="75">
        <f>IFERROR(VLOOKUP(AU$2,Inputs!$B$8:$F$22,4,FALSE),0)</f>
        <v>0</v>
      </c>
      <c r="AV9" s="75">
        <f>IFERROR(VLOOKUP(AV$2,Inputs!$B$8:$F$22,4,FALSE),0)</f>
        <v>0</v>
      </c>
      <c r="AW9" s="75">
        <f>IFERROR(VLOOKUP(AW$2,Inputs!$B$8:$F$22,4,FALSE),0)</f>
        <v>0</v>
      </c>
      <c r="AX9" s="75">
        <f>IFERROR(VLOOKUP(AX$2,Inputs!$B$8:$F$22,4,FALSE),0)</f>
        <v>0</v>
      </c>
      <c r="AY9" s="75">
        <f>IFERROR(VLOOKUP(AY$2,Inputs!$B$8:$F$22,4,FALSE),0)</f>
        <v>0</v>
      </c>
      <c r="AZ9" s="75">
        <f>IFERROR(VLOOKUP(AZ$2,Inputs!$B$8:$F$22,4,FALSE),0)</f>
        <v>0</v>
      </c>
      <c r="BA9" s="75">
        <f>IFERROR(VLOOKUP(BA$2,Inputs!$B$8:$F$22,4,FALSE),0)</f>
        <v>0</v>
      </c>
      <c r="BB9" s="75">
        <f>IFERROR(VLOOKUP(BB$2,Inputs!$B$8:$F$22,4,FALSE),0)</f>
        <v>0</v>
      </c>
      <c r="BC9" s="75">
        <f>IFERROR(VLOOKUP(BC$2,Inputs!$B$8:$F$22,4,FALSE),0)</f>
        <v>0</v>
      </c>
      <c r="BD9" s="75">
        <f>IFERROR(VLOOKUP(BD$2,Inputs!$B$8:$F$22,4,FALSE),0)</f>
        <v>0</v>
      </c>
      <c r="BE9" s="154">
        <f>IFERROR(VLOOKUP(BE$2,Inputs!$B$8:$F$22,4,FALSE),0)</f>
        <v>0</v>
      </c>
      <c r="BF9" s="10">
        <f>IFERROR(VLOOKUP(BF$2,Inputs!$B$8:$F$22,4,FALSE),0)</f>
        <v>0</v>
      </c>
      <c r="BG9" s="75">
        <f>IFERROR(VLOOKUP(BG$2,Inputs!$B$8:$F$22,4,FALSE),0)</f>
        <v>0</v>
      </c>
      <c r="BH9" s="75">
        <f>IFERROR(VLOOKUP(BH$2,Inputs!$B$8:$F$22,4,FALSE),0)</f>
        <v>0</v>
      </c>
      <c r="BI9" s="75">
        <f>IFERROR(VLOOKUP(BI$2,Inputs!$B$8:$F$22,4,FALSE),0)</f>
        <v>0</v>
      </c>
      <c r="BJ9" s="75">
        <f>IFERROR(VLOOKUP(BJ$2,Inputs!$B$8:$F$22,4,FALSE),0)</f>
        <v>0</v>
      </c>
      <c r="BK9" s="75">
        <f>IFERROR(VLOOKUP(BK$2,Inputs!$B$8:$F$22,4,FALSE),0)</f>
        <v>0</v>
      </c>
      <c r="BL9" s="75">
        <f>IFERROR(VLOOKUP(BL$2,Inputs!$B$8:$F$22,4,FALSE),0)</f>
        <v>0</v>
      </c>
      <c r="BM9" s="75">
        <f>IFERROR(VLOOKUP(BM$2,Inputs!$B$8:$F$22,4,FALSE),0)</f>
        <v>0</v>
      </c>
      <c r="BN9" s="75">
        <f>IFERROR(VLOOKUP(BN$2,Inputs!$B$8:$F$22,4,FALSE),0)</f>
        <v>0</v>
      </c>
      <c r="BO9" s="75">
        <f>IFERROR(VLOOKUP(BO$2,Inputs!$B$8:$F$22,4,FALSE),0)</f>
        <v>0</v>
      </c>
      <c r="BP9" s="75">
        <f>IFERROR(VLOOKUP(BP$2,Inputs!$B$8:$F$22,4,FALSE),0)</f>
        <v>0</v>
      </c>
      <c r="BQ9" s="154">
        <f>IFERROR(VLOOKUP(BQ$2,Inputs!$B$8:$F$22,4,FALSE),0)</f>
        <v>0</v>
      </c>
    </row>
    <row r="10" spans="1:74" hidden="1" x14ac:dyDescent="0.25">
      <c r="B10" s="168" t="s">
        <v>129</v>
      </c>
      <c r="C10" s="8"/>
      <c r="D10" s="155">
        <f t="shared" si="1"/>
        <v>0</v>
      </c>
      <c r="E10" s="155">
        <f t="shared" si="2"/>
        <v>0</v>
      </c>
      <c r="F10" s="155">
        <f t="shared" si="3"/>
        <v>0</v>
      </c>
      <c r="G10" s="155">
        <f t="shared" si="4"/>
        <v>0</v>
      </c>
      <c r="H10" s="155">
        <f t="shared" si="5"/>
        <v>0</v>
      </c>
      <c r="I10" s="119"/>
      <c r="J10" s="146">
        <f>IFERROR(VLOOKUP(J$2,Inputs!$B$8:$F$22,6,FALSE),0)</f>
        <v>0</v>
      </c>
      <c r="K10" s="146">
        <f>IFERROR(VLOOKUP(K$2,Inputs!$B$8:$F$22,6,FALSE),0)</f>
        <v>0</v>
      </c>
      <c r="L10" s="146">
        <f>IFERROR(VLOOKUP(L$2,Inputs!$B$8:$F$22,6,FALSE),0)</f>
        <v>0</v>
      </c>
      <c r="M10" s="146">
        <f>IFERROR(VLOOKUP(M$2,Inputs!$B$8:$F$22,6,FALSE),0)</f>
        <v>0</v>
      </c>
      <c r="N10" s="146">
        <f>IFERROR(VLOOKUP(N$2,Inputs!$B$8:$F$22,6,FALSE),0)</f>
        <v>0</v>
      </c>
      <c r="O10" s="146">
        <f>IFERROR(VLOOKUP(O$2,Inputs!$B$8:$F$22,6,FALSE),0)</f>
        <v>0</v>
      </c>
      <c r="P10" s="146">
        <f>IFERROR(VLOOKUP(P$2,Inputs!$B$8:$F$22,6,FALSE),0)</f>
        <v>0</v>
      </c>
      <c r="Q10" s="146">
        <f>IFERROR(VLOOKUP(Q$2,Inputs!$B$8:$F$22,6,FALSE),0)</f>
        <v>0</v>
      </c>
      <c r="R10" s="146">
        <f>IFERROR(VLOOKUP(R$2,Inputs!$B$8:$F$22,6,FALSE),0)</f>
        <v>0</v>
      </c>
      <c r="S10" s="146">
        <f>IFERROR(VLOOKUP(S$2,Inputs!$B$8:$F$22,6,FALSE),0)</f>
        <v>0</v>
      </c>
      <c r="T10" s="146">
        <f>IFERROR(VLOOKUP(T$2,Inputs!$B$8:$F$22,6,FALSE),0)</f>
        <v>0</v>
      </c>
      <c r="U10" s="155">
        <f>IFERROR(VLOOKUP(U$2,Inputs!$B$8:$F$22,6,FALSE),0)</f>
        <v>0</v>
      </c>
      <c r="V10" s="146">
        <f>IFERROR(VLOOKUP(V$2,Inputs!$B$8:$F$22,6,FALSE),0)</f>
        <v>0</v>
      </c>
      <c r="W10" s="146">
        <f>IFERROR(VLOOKUP(W$2,Inputs!$B$8:$F$22,6,FALSE),0)</f>
        <v>0</v>
      </c>
      <c r="X10" s="146">
        <f>IFERROR(VLOOKUP(X$2,Inputs!$B$8:$F$22,6,FALSE),0)</f>
        <v>0</v>
      </c>
      <c r="Y10" s="146">
        <f>IFERROR(VLOOKUP(Y$2,Inputs!$B$8:$F$22,6,FALSE),0)</f>
        <v>0</v>
      </c>
      <c r="Z10" s="146">
        <f>IFERROR(VLOOKUP(Z$2,Inputs!$B$8:$F$22,6,FALSE),0)</f>
        <v>0</v>
      </c>
      <c r="AA10" s="146">
        <f>IFERROR(VLOOKUP(AA$2,Inputs!$B$8:$F$22,6,FALSE),0)</f>
        <v>0</v>
      </c>
      <c r="AB10" s="146">
        <f>IFERROR(VLOOKUP(AB$2,Inputs!$B$8:$F$22,6,FALSE),0)</f>
        <v>0</v>
      </c>
      <c r="AC10" s="146">
        <f>IFERROR(VLOOKUP(AC$2,Inputs!$B$8:$F$22,6,FALSE),0)</f>
        <v>0</v>
      </c>
      <c r="AD10" s="146">
        <f>IFERROR(VLOOKUP(AD$2,Inputs!$B$8:$F$22,6,FALSE),0)</f>
        <v>0</v>
      </c>
      <c r="AE10" s="146">
        <f>IFERROR(VLOOKUP(AE$2,Inputs!$B$8:$F$22,6,FALSE),0)</f>
        <v>0</v>
      </c>
      <c r="AF10" s="146">
        <f>IFERROR(VLOOKUP(AF$2,Inputs!$B$8:$F$22,6,FALSE),0)</f>
        <v>0</v>
      </c>
      <c r="AG10" s="155">
        <f>IFERROR(VLOOKUP(AG$2,Inputs!$B$8:$F$22,6,FALSE),0)</f>
        <v>0</v>
      </c>
      <c r="AH10" s="146">
        <f>IFERROR(VLOOKUP(AH$2,Inputs!$B$8:$F$22,6,FALSE),0)</f>
        <v>0</v>
      </c>
      <c r="AI10" s="146">
        <f>IFERROR(VLOOKUP(AI$2,Inputs!$B$8:$F$22,6,FALSE),0)</f>
        <v>0</v>
      </c>
      <c r="AJ10" s="146">
        <f>IFERROR(VLOOKUP(AJ$2,Inputs!$B$8:$F$22,6,FALSE),0)</f>
        <v>0</v>
      </c>
      <c r="AK10" s="146">
        <f>IFERROR(VLOOKUP(AK$2,Inputs!$B$8:$F$22,6,FALSE),0)</f>
        <v>0</v>
      </c>
      <c r="AL10" s="146">
        <f>IFERROR(VLOOKUP(AL$2,Inputs!$B$8:$F$22,6,FALSE),0)</f>
        <v>0</v>
      </c>
      <c r="AM10" s="146">
        <f>IFERROR(VLOOKUP(AM$2,Inputs!$B$8:$F$22,6,FALSE),0)</f>
        <v>0</v>
      </c>
      <c r="AN10" s="146">
        <f>IFERROR(VLOOKUP(AN$2,Inputs!$B$8:$F$22,6,FALSE),0)</f>
        <v>0</v>
      </c>
      <c r="AO10" s="146">
        <f>IFERROR(VLOOKUP(AO$2,Inputs!$B$8:$F$22,6,FALSE),0)</f>
        <v>0</v>
      </c>
      <c r="AP10" s="146">
        <f>IFERROR(VLOOKUP(AP$2,Inputs!$B$8:$F$22,6,FALSE),0)</f>
        <v>0</v>
      </c>
      <c r="AQ10" s="146">
        <f>IFERROR(VLOOKUP(AQ$2,Inputs!$B$8:$F$22,6,FALSE),0)</f>
        <v>0</v>
      </c>
      <c r="AR10" s="146">
        <f>IFERROR(VLOOKUP(AR$2,Inputs!$B$8:$F$22,6,FALSE),0)</f>
        <v>0</v>
      </c>
      <c r="AS10" s="155">
        <f>IFERROR(VLOOKUP(AS$2,Inputs!$B$8:$F$22,6,FALSE),0)</f>
        <v>0</v>
      </c>
      <c r="AT10" s="146">
        <f>IFERROR(VLOOKUP(AT$2,Inputs!$B$8:$F$22,6,FALSE),0)</f>
        <v>0</v>
      </c>
      <c r="AU10" s="146">
        <f>IFERROR(VLOOKUP(AU$2,Inputs!$B$8:$F$22,6,FALSE),0)</f>
        <v>0</v>
      </c>
      <c r="AV10" s="146">
        <f>IFERROR(VLOOKUP(AV$2,Inputs!$B$8:$F$22,6,FALSE),0)</f>
        <v>0</v>
      </c>
      <c r="AW10" s="146">
        <f>IFERROR(VLOOKUP(AW$2,Inputs!$B$8:$F$22,6,FALSE),0)</f>
        <v>0</v>
      </c>
      <c r="AX10" s="146">
        <f>IFERROR(VLOOKUP(AX$2,Inputs!$B$8:$F$22,6,FALSE),0)</f>
        <v>0</v>
      </c>
      <c r="AY10" s="146">
        <f>IFERROR(VLOOKUP(AY$2,Inputs!$B$8:$F$22,6,FALSE),0)</f>
        <v>0</v>
      </c>
      <c r="AZ10" s="146">
        <f>IFERROR(VLOOKUP(AZ$2,Inputs!$B$8:$F$22,6,FALSE),0)</f>
        <v>0</v>
      </c>
      <c r="BA10" s="146">
        <f>IFERROR(VLOOKUP(BA$2,Inputs!$B$8:$F$22,6,FALSE),0)</f>
        <v>0</v>
      </c>
      <c r="BB10" s="146">
        <f>IFERROR(VLOOKUP(BB$2,Inputs!$B$8:$F$22,6,FALSE),0)</f>
        <v>0</v>
      </c>
      <c r="BC10" s="146">
        <f>IFERROR(VLOOKUP(BC$2,Inputs!$B$8:$F$22,6,FALSE),0)</f>
        <v>0</v>
      </c>
      <c r="BD10" s="146">
        <f>IFERROR(VLOOKUP(BD$2,Inputs!$B$8:$F$22,6,FALSE),0)</f>
        <v>0</v>
      </c>
      <c r="BE10" s="155">
        <f>IFERROR(VLOOKUP(BE$2,Inputs!$B$8:$F$22,6,FALSE),0)</f>
        <v>0</v>
      </c>
      <c r="BF10" s="146">
        <f>IFERROR(VLOOKUP(BF$2,Inputs!$B$8:$F$22,6,FALSE),0)</f>
        <v>0</v>
      </c>
      <c r="BG10" s="146">
        <f>IFERROR(VLOOKUP(BG$2,Inputs!$B$8:$F$22,6,FALSE),0)</f>
        <v>0</v>
      </c>
      <c r="BH10" s="146">
        <f>IFERROR(VLOOKUP(BH$2,Inputs!$B$8:$F$22,6,FALSE),0)</f>
        <v>0</v>
      </c>
      <c r="BI10" s="146">
        <f>IFERROR(VLOOKUP(BI$2,Inputs!$B$8:$F$22,6,FALSE),0)</f>
        <v>0</v>
      </c>
      <c r="BJ10" s="146">
        <f>IFERROR(VLOOKUP(BJ$2,Inputs!$B$8:$F$22,6,FALSE),0)</f>
        <v>0</v>
      </c>
      <c r="BK10" s="146">
        <f>IFERROR(VLOOKUP(BK$2,Inputs!$B$8:$F$22,6,FALSE),0)</f>
        <v>0</v>
      </c>
      <c r="BL10" s="146">
        <f>IFERROR(VLOOKUP(BL$2,Inputs!$B$8:$F$22,6,FALSE),0)</f>
        <v>0</v>
      </c>
      <c r="BM10" s="146">
        <f>IFERROR(VLOOKUP(BM$2,Inputs!$B$8:$F$22,6,FALSE),0)</f>
        <v>0</v>
      </c>
      <c r="BN10" s="146">
        <f>IFERROR(VLOOKUP(BN$2,Inputs!$B$8:$F$22,6,FALSE),0)</f>
        <v>0</v>
      </c>
      <c r="BO10" s="146">
        <f>IFERROR(VLOOKUP(BO$2,Inputs!$B$8:$F$22,6,FALSE),0)</f>
        <v>0</v>
      </c>
      <c r="BP10" s="146">
        <f>IFERROR(VLOOKUP(BP$2,Inputs!$B$8:$F$22,6,FALSE),0)</f>
        <v>0</v>
      </c>
      <c r="BQ10" s="155">
        <f>IFERROR(VLOOKUP(BQ$2,Inputs!$B$8:$F$22,6,FALSE),0)</f>
        <v>0</v>
      </c>
    </row>
    <row r="11" spans="1:74" s="10" customFormat="1" x14ac:dyDescent="0.25">
      <c r="A11" s="383"/>
      <c r="B11" s="59" t="s">
        <v>145</v>
      </c>
      <c r="C11" s="8"/>
      <c r="D11" s="10">
        <f t="shared" si="1"/>
        <v>0</v>
      </c>
      <c r="E11" s="10">
        <f t="shared" si="2"/>
        <v>0</v>
      </c>
      <c r="F11" s="10">
        <f t="shared" si="3"/>
        <v>0</v>
      </c>
      <c r="G11" s="10">
        <f t="shared" si="4"/>
        <v>0</v>
      </c>
      <c r="H11" s="10">
        <f t="shared" si="5"/>
        <v>0</v>
      </c>
      <c r="I11" s="7"/>
      <c r="J11" s="8">
        <f>SUM(J9:J10)</f>
        <v>0</v>
      </c>
      <c r="K11" s="8">
        <f t="shared" ref="K11:BQ11" si="7">SUM(K9:K10)</f>
        <v>0</v>
      </c>
      <c r="L11" s="8">
        <f t="shared" si="7"/>
        <v>0</v>
      </c>
      <c r="M11" s="8">
        <f t="shared" si="7"/>
        <v>0</v>
      </c>
      <c r="N11" s="8">
        <f t="shared" si="7"/>
        <v>0</v>
      </c>
      <c r="O11" s="8">
        <f t="shared" si="7"/>
        <v>0</v>
      </c>
      <c r="P11" s="8">
        <f t="shared" si="7"/>
        <v>0</v>
      </c>
      <c r="Q11" s="8">
        <f t="shared" si="7"/>
        <v>0</v>
      </c>
      <c r="R11" s="8">
        <f t="shared" si="7"/>
        <v>0</v>
      </c>
      <c r="S11" s="8">
        <f t="shared" si="7"/>
        <v>0</v>
      </c>
      <c r="T11" s="8">
        <f t="shared" si="7"/>
        <v>0</v>
      </c>
      <c r="U11" s="74">
        <f t="shared" si="7"/>
        <v>0</v>
      </c>
      <c r="V11" s="8">
        <f t="shared" si="7"/>
        <v>0</v>
      </c>
      <c r="W11" s="8">
        <f t="shared" si="7"/>
        <v>0</v>
      </c>
      <c r="X11" s="8">
        <f t="shared" si="7"/>
        <v>0</v>
      </c>
      <c r="Y11" s="8">
        <f t="shared" si="7"/>
        <v>0</v>
      </c>
      <c r="Z11" s="8">
        <f t="shared" si="7"/>
        <v>0</v>
      </c>
      <c r="AA11" s="8">
        <f t="shared" si="7"/>
        <v>0</v>
      </c>
      <c r="AB11" s="8">
        <f t="shared" si="7"/>
        <v>0</v>
      </c>
      <c r="AC11" s="8">
        <f t="shared" si="7"/>
        <v>0</v>
      </c>
      <c r="AD11" s="8">
        <f t="shared" si="7"/>
        <v>0</v>
      </c>
      <c r="AE11" s="8">
        <f t="shared" si="7"/>
        <v>0</v>
      </c>
      <c r="AF11" s="8">
        <f t="shared" si="7"/>
        <v>0</v>
      </c>
      <c r="AG11" s="74">
        <f t="shared" si="7"/>
        <v>0</v>
      </c>
      <c r="AH11" s="8">
        <f t="shared" si="7"/>
        <v>0</v>
      </c>
      <c r="AI11" s="8">
        <f t="shared" si="7"/>
        <v>0</v>
      </c>
      <c r="AJ11" s="8">
        <f t="shared" si="7"/>
        <v>0</v>
      </c>
      <c r="AK11" s="8">
        <f t="shared" si="7"/>
        <v>0</v>
      </c>
      <c r="AL11" s="8">
        <f t="shared" si="7"/>
        <v>0</v>
      </c>
      <c r="AM11" s="8">
        <f t="shared" si="7"/>
        <v>0</v>
      </c>
      <c r="AN11" s="8">
        <f t="shared" si="7"/>
        <v>0</v>
      </c>
      <c r="AO11" s="8">
        <f t="shared" si="7"/>
        <v>0</v>
      </c>
      <c r="AP11" s="8">
        <f t="shared" si="7"/>
        <v>0</v>
      </c>
      <c r="AQ11" s="8">
        <f t="shared" si="7"/>
        <v>0</v>
      </c>
      <c r="AR11" s="8">
        <f t="shared" si="7"/>
        <v>0</v>
      </c>
      <c r="AS11" s="74">
        <f t="shared" si="7"/>
        <v>0</v>
      </c>
      <c r="AT11" s="8">
        <f t="shared" si="7"/>
        <v>0</v>
      </c>
      <c r="AU11" s="8">
        <f t="shared" si="7"/>
        <v>0</v>
      </c>
      <c r="AV11" s="8">
        <f t="shared" si="7"/>
        <v>0</v>
      </c>
      <c r="AW11" s="8">
        <f t="shared" si="7"/>
        <v>0</v>
      </c>
      <c r="AX11" s="8">
        <f t="shared" si="7"/>
        <v>0</v>
      </c>
      <c r="AY11" s="8">
        <f t="shared" si="7"/>
        <v>0</v>
      </c>
      <c r="AZ11" s="8">
        <f t="shared" si="7"/>
        <v>0</v>
      </c>
      <c r="BA11" s="8">
        <f t="shared" si="7"/>
        <v>0</v>
      </c>
      <c r="BB11" s="8">
        <f t="shared" si="7"/>
        <v>0</v>
      </c>
      <c r="BC11" s="8">
        <f t="shared" si="7"/>
        <v>0</v>
      </c>
      <c r="BD11" s="8">
        <f t="shared" si="7"/>
        <v>0</v>
      </c>
      <c r="BE11" s="74">
        <f t="shared" si="7"/>
        <v>0</v>
      </c>
      <c r="BF11" s="8">
        <f t="shared" si="7"/>
        <v>0</v>
      </c>
      <c r="BG11" s="8">
        <f t="shared" si="7"/>
        <v>0</v>
      </c>
      <c r="BH11" s="8">
        <f t="shared" si="7"/>
        <v>0</v>
      </c>
      <c r="BI11" s="8">
        <f t="shared" si="7"/>
        <v>0</v>
      </c>
      <c r="BJ11" s="8">
        <f t="shared" si="7"/>
        <v>0</v>
      </c>
      <c r="BK11" s="8">
        <f t="shared" si="7"/>
        <v>0</v>
      </c>
      <c r="BL11" s="8">
        <f t="shared" si="7"/>
        <v>0</v>
      </c>
      <c r="BM11" s="8">
        <f t="shared" si="7"/>
        <v>0</v>
      </c>
      <c r="BN11" s="8">
        <f t="shared" si="7"/>
        <v>0</v>
      </c>
      <c r="BO11" s="8">
        <f t="shared" si="7"/>
        <v>0</v>
      </c>
      <c r="BP11" s="8">
        <f t="shared" si="7"/>
        <v>0</v>
      </c>
      <c r="BQ11" s="74">
        <f t="shared" si="7"/>
        <v>0</v>
      </c>
    </row>
    <row r="12" spans="1:74" x14ac:dyDescent="0.25">
      <c r="B12" s="167" t="s">
        <v>130</v>
      </c>
      <c r="C12" s="8"/>
      <c r="D12" s="154">
        <f t="shared" ca="1" si="1"/>
        <v>3852.5911021310121</v>
      </c>
      <c r="E12" s="154">
        <f t="shared" ca="1" si="2"/>
        <v>4149.8329493911615</v>
      </c>
      <c r="F12" s="154">
        <f t="shared" ca="1" si="3"/>
        <v>4470.0081195554067</v>
      </c>
      <c r="G12" s="154">
        <f t="shared" ca="1" si="4"/>
        <v>4814.8860044650119</v>
      </c>
      <c r="H12" s="154">
        <f t="shared" ca="1" si="5"/>
        <v>5186.3725111754102</v>
      </c>
      <c r="I12" s="119"/>
      <c r="J12" s="10">
        <f ca="1">Income!J5</f>
        <v>310.22619715793434</v>
      </c>
      <c r="K12" s="75">
        <f ca="1">Income!K5</f>
        <v>312.15354923170105</v>
      </c>
      <c r="L12" s="75">
        <f ca="1">Income!L5</f>
        <v>314.09287542644881</v>
      </c>
      <c r="M12" s="75">
        <f ca="1">Income!M5</f>
        <v>316.04425013417642</v>
      </c>
      <c r="N12" s="75">
        <f ca="1">Income!N5</f>
        <v>318.00774820906037</v>
      </c>
      <c r="O12" s="75">
        <f ca="1">Income!O5</f>
        <v>319.98344497032582</v>
      </c>
      <c r="P12" s="75">
        <f ca="1">Income!P5</f>
        <v>321.97141620513617</v>
      </c>
      <c r="Q12" s="75">
        <f ca="1">Income!Q5</f>
        <v>323.97173817150019</v>
      </c>
      <c r="R12" s="75">
        <f ca="1">Income!R5</f>
        <v>325.98448760119697</v>
      </c>
      <c r="S12" s="75">
        <f ca="1">Income!S5</f>
        <v>328.00974170271985</v>
      </c>
      <c r="T12" s="75">
        <f ca="1">Income!T5</f>
        <v>330.04757816423762</v>
      </c>
      <c r="U12" s="154">
        <f ca="1">Income!U5</f>
        <v>332.09807515657468</v>
      </c>
      <c r="V12" s="10">
        <f ca="1">Income!V5</f>
        <v>334.16131133621019</v>
      </c>
      <c r="W12" s="75">
        <f ca="1">Income!W5</f>
        <v>336.23736584829447</v>
      </c>
      <c r="X12" s="75">
        <f ca="1">Income!X5</f>
        <v>338.32631832968553</v>
      </c>
      <c r="Y12" s="75">
        <f ca="1">Income!Y5</f>
        <v>340.42824891200382</v>
      </c>
      <c r="Z12" s="75">
        <f ca="1">Income!Z5</f>
        <v>342.54323822470616</v>
      </c>
      <c r="AA12" s="75">
        <f ca="1">Income!AA5</f>
        <v>344.67136739817846</v>
      </c>
      <c r="AB12" s="75">
        <f ca="1">Income!AB5</f>
        <v>346.81271806684788</v>
      </c>
      <c r="AC12" s="75">
        <f ca="1">Income!AC5</f>
        <v>348.96737237231429</v>
      </c>
      <c r="AD12" s="75">
        <f ca="1">Income!AD5</f>
        <v>351.13541296650135</v>
      </c>
      <c r="AE12" s="75">
        <f ca="1">Income!AE5</f>
        <v>353.31692301482718</v>
      </c>
      <c r="AF12" s="75">
        <f ca="1">Income!AF5</f>
        <v>355.51198619939385</v>
      </c>
      <c r="AG12" s="154">
        <f ca="1">Income!AG5</f>
        <v>357.7206867221982</v>
      </c>
      <c r="AH12" s="10">
        <f ca="1">Income!AH5</f>
        <v>359.94310930836127</v>
      </c>
      <c r="AI12" s="75">
        <f ca="1">Income!AI5</f>
        <v>362.17933920937872</v>
      </c>
      <c r="AJ12" s="75">
        <f ca="1">Income!AJ5</f>
        <v>364.42946220639078</v>
      </c>
      <c r="AK12" s="75">
        <f ca="1">Income!AK5</f>
        <v>366.6935646134728</v>
      </c>
      <c r="AL12" s="75">
        <f ca="1">Income!AL5</f>
        <v>368.97173328094641</v>
      </c>
      <c r="AM12" s="75">
        <f ca="1">Income!AM5</f>
        <v>371.26405559871097</v>
      </c>
      <c r="AN12" s="75">
        <f ca="1">Income!AN5</f>
        <v>373.57061949959564</v>
      </c>
      <c r="AO12" s="75">
        <f ca="1">Income!AO5</f>
        <v>375.8915134627328</v>
      </c>
      <c r="AP12" s="75">
        <f ca="1">Income!AP5</f>
        <v>378.22682651695203</v>
      </c>
      <c r="AQ12" s="75">
        <f ca="1">Income!AQ5</f>
        <v>380.57664824419493</v>
      </c>
      <c r="AR12" s="75">
        <f ca="1">Income!AR5</f>
        <v>382.94106878295167</v>
      </c>
      <c r="AS12" s="154">
        <f ca="1">Income!AS5</f>
        <v>385.32017883171886</v>
      </c>
      <c r="AT12" s="10">
        <f ca="1">Income!AT5</f>
        <v>387.71406965247832</v>
      </c>
      <c r="AU12" s="75">
        <f ca="1">Income!AU5</f>
        <v>390.12283307419807</v>
      </c>
      <c r="AV12" s="75">
        <f ca="1">Income!AV5</f>
        <v>392.5465614963548</v>
      </c>
      <c r="AW12" s="75">
        <f ca="1">Income!AW5</f>
        <v>394.98534789247867</v>
      </c>
      <c r="AX12" s="75">
        <f ca="1">Income!AX5</f>
        <v>397.4392858137191</v>
      </c>
      <c r="AY12" s="75">
        <f ca="1">Income!AY5</f>
        <v>399.90846939243363</v>
      </c>
      <c r="AZ12" s="75">
        <f ca="1">Income!AZ5</f>
        <v>402.39299334579908</v>
      </c>
      <c r="BA12" s="75">
        <f ca="1">Income!BA5</f>
        <v>404.89295297944466</v>
      </c>
      <c r="BB12" s="75">
        <f ca="1">Income!BB5</f>
        <v>407.40844419110795</v>
      </c>
      <c r="BC12" s="75">
        <f ca="1">Income!BC5</f>
        <v>409.93956347431299</v>
      </c>
      <c r="BD12" s="75">
        <f ca="1">Income!BD5</f>
        <v>412.48640792207254</v>
      </c>
      <c r="BE12" s="154">
        <f ca="1">Income!BE5</f>
        <v>415.04907523061212</v>
      </c>
      <c r="BF12" s="10">
        <f ca="1">Income!BF5</f>
        <v>417.62766370311766</v>
      </c>
      <c r="BG12" s="75">
        <f ca="1">Income!BG5</f>
        <v>420.22227225350633</v>
      </c>
      <c r="BH12" s="75">
        <f ca="1">Income!BH5</f>
        <v>422.83300041022113</v>
      </c>
      <c r="BI12" s="75">
        <f ca="1">Income!BI5</f>
        <v>425.45994832004817</v>
      </c>
      <c r="BJ12" s="75">
        <f ca="1">Income!BJ5</f>
        <v>428.10321675195911</v>
      </c>
      <c r="BK12" s="75">
        <f ca="1">Income!BK5</f>
        <v>430.76290710097584</v>
      </c>
      <c r="BL12" s="75">
        <f ca="1">Income!BL5</f>
        <v>433.43912139206037</v>
      </c>
      <c r="BM12" s="75">
        <f ca="1">Income!BM5</f>
        <v>436.1319622840283</v>
      </c>
      <c r="BN12" s="75">
        <f ca="1">Income!BN5</f>
        <v>438.84153307348731</v>
      </c>
      <c r="BO12" s="75">
        <f ca="1">Income!BO5</f>
        <v>441.56793769879869</v>
      </c>
      <c r="BP12" s="75">
        <f ca="1">Income!BP5</f>
        <v>444.31128074406513</v>
      </c>
      <c r="BQ12" s="154">
        <f ca="1">Income!BQ5</f>
        <v>447.07166744314225</v>
      </c>
    </row>
    <row r="13" spans="1:74" x14ac:dyDescent="0.25">
      <c r="B13" s="167" t="s">
        <v>30</v>
      </c>
      <c r="C13" s="8"/>
      <c r="D13" s="154">
        <f t="shared" ca="1" si="1"/>
        <v>192.62955510655061</v>
      </c>
      <c r="E13" s="154">
        <f t="shared" ca="1" si="2"/>
        <v>207.49164746955805</v>
      </c>
      <c r="F13" s="154">
        <f t="shared" ca="1" si="3"/>
        <v>223.50040597777038</v>
      </c>
      <c r="G13" s="154">
        <f t="shared" ca="1" si="4"/>
        <v>240.74430022325063</v>
      </c>
      <c r="H13" s="154">
        <f t="shared" ca="1" si="5"/>
        <v>259.31862555877052</v>
      </c>
      <c r="I13" s="119"/>
      <c r="J13" s="10">
        <f t="shared" ref="J13:AO13" ca="1" si="8">TermsCollectCash*J12</f>
        <v>15.511309857896718</v>
      </c>
      <c r="K13" s="75">
        <f t="shared" ca="1" si="8"/>
        <v>15.607677461585054</v>
      </c>
      <c r="L13" s="75">
        <f t="shared" ca="1" si="8"/>
        <v>15.704643771322441</v>
      </c>
      <c r="M13" s="75">
        <f t="shared" ca="1" si="8"/>
        <v>15.802212506708821</v>
      </c>
      <c r="N13" s="75">
        <f t="shared" ca="1" si="8"/>
        <v>15.900387410453019</v>
      </c>
      <c r="O13" s="75">
        <f t="shared" ca="1" si="8"/>
        <v>15.999172248516292</v>
      </c>
      <c r="P13" s="75">
        <f t="shared" ca="1" si="8"/>
        <v>16.09857081025681</v>
      </c>
      <c r="Q13" s="75">
        <f t="shared" ca="1" si="8"/>
        <v>16.19858690857501</v>
      </c>
      <c r="R13" s="75">
        <f t="shared" ca="1" si="8"/>
        <v>16.299224380059851</v>
      </c>
      <c r="S13" s="75">
        <f t="shared" ca="1" si="8"/>
        <v>16.400487085135993</v>
      </c>
      <c r="T13" s="75">
        <f t="shared" ca="1" si="8"/>
        <v>16.502378908211881</v>
      </c>
      <c r="U13" s="154">
        <f t="shared" ca="1" si="8"/>
        <v>16.604903757828733</v>
      </c>
      <c r="V13" s="10">
        <f t="shared" ca="1" si="8"/>
        <v>16.708065566810511</v>
      </c>
      <c r="W13" s="75">
        <f t="shared" ca="1" si="8"/>
        <v>16.811868292414726</v>
      </c>
      <c r="X13" s="75">
        <f t="shared" ca="1" si="8"/>
        <v>16.916315916484276</v>
      </c>
      <c r="Y13" s="75">
        <f t="shared" ca="1" si="8"/>
        <v>17.021412445600191</v>
      </c>
      <c r="Z13" s="75">
        <f t="shared" ca="1" si="8"/>
        <v>17.127161911235309</v>
      </c>
      <c r="AA13" s="75">
        <f t="shared" ca="1" si="8"/>
        <v>17.233568369908923</v>
      </c>
      <c r="AB13" s="75">
        <f t="shared" ca="1" si="8"/>
        <v>17.340635903342395</v>
      </c>
      <c r="AC13" s="75">
        <f t="shared" ca="1" si="8"/>
        <v>17.448368618615714</v>
      </c>
      <c r="AD13" s="75">
        <f t="shared" ca="1" si="8"/>
        <v>17.556770648325067</v>
      </c>
      <c r="AE13" s="75">
        <f t="shared" ca="1" si="8"/>
        <v>17.665846150741359</v>
      </c>
      <c r="AF13" s="75">
        <f t="shared" ca="1" si="8"/>
        <v>17.775599309969692</v>
      </c>
      <c r="AG13" s="154">
        <f t="shared" ca="1" si="8"/>
        <v>17.886034336109912</v>
      </c>
      <c r="AH13" s="10">
        <f t="shared" ca="1" si="8"/>
        <v>17.997155465418064</v>
      </c>
      <c r="AI13" s="75">
        <f t="shared" ca="1" si="8"/>
        <v>18.108966960468937</v>
      </c>
      <c r="AJ13" s="75">
        <f t="shared" ca="1" si="8"/>
        <v>18.22147311031954</v>
      </c>
      <c r="AK13" s="75">
        <f t="shared" ca="1" si="8"/>
        <v>18.334678230673642</v>
      </c>
      <c r="AL13" s="75">
        <f t="shared" ca="1" si="8"/>
        <v>18.448586664047323</v>
      </c>
      <c r="AM13" s="75">
        <f t="shared" ca="1" si="8"/>
        <v>18.563202779935548</v>
      </c>
      <c r="AN13" s="75">
        <f t="shared" ca="1" si="8"/>
        <v>18.678530974979783</v>
      </c>
      <c r="AO13" s="75">
        <f t="shared" ca="1" si="8"/>
        <v>18.794575673136642</v>
      </c>
      <c r="AP13" s="75">
        <f t="shared" ref="AP13:BQ13" ca="1" si="9">TermsCollectCash*AP12</f>
        <v>18.911341325847602</v>
      </c>
      <c r="AQ13" s="75">
        <f t="shared" ca="1" si="9"/>
        <v>19.028832412209749</v>
      </c>
      <c r="AR13" s="75">
        <f t="shared" ca="1" si="9"/>
        <v>19.147053439147584</v>
      </c>
      <c r="AS13" s="154">
        <f t="shared" ca="1" si="9"/>
        <v>19.266008941585945</v>
      </c>
      <c r="AT13" s="10">
        <f t="shared" ca="1" si="9"/>
        <v>19.385703482623917</v>
      </c>
      <c r="AU13" s="75">
        <f t="shared" ca="1" si="9"/>
        <v>19.506141653709903</v>
      </c>
      <c r="AV13" s="75">
        <f t="shared" ca="1" si="9"/>
        <v>19.62732807481774</v>
      </c>
      <c r="AW13" s="75">
        <f t="shared" ca="1" si="9"/>
        <v>19.749267394623935</v>
      </c>
      <c r="AX13" s="75">
        <f t="shared" ca="1" si="9"/>
        <v>19.871964290685955</v>
      </c>
      <c r="AY13" s="75">
        <f t="shared" ca="1" si="9"/>
        <v>19.995423469621684</v>
      </c>
      <c r="AZ13" s="75">
        <f t="shared" ca="1" si="9"/>
        <v>20.119649667289956</v>
      </c>
      <c r="BA13" s="75">
        <f t="shared" ca="1" si="9"/>
        <v>20.244647648972233</v>
      </c>
      <c r="BB13" s="75">
        <f t="shared" ca="1" si="9"/>
        <v>20.3704222095554</v>
      </c>
      <c r="BC13" s="75">
        <f t="shared" ca="1" si="9"/>
        <v>20.49697817371565</v>
      </c>
      <c r="BD13" s="75">
        <f t="shared" ca="1" si="9"/>
        <v>20.624320396103627</v>
      </c>
      <c r="BE13" s="154">
        <f t="shared" ca="1" si="9"/>
        <v>20.752453761530607</v>
      </c>
      <c r="BF13" s="10">
        <f t="shared" ca="1" si="9"/>
        <v>20.881383185155883</v>
      </c>
      <c r="BG13" s="75">
        <f t="shared" ca="1" si="9"/>
        <v>21.011113612675317</v>
      </c>
      <c r="BH13" s="75">
        <f t="shared" ca="1" si="9"/>
        <v>21.141650020511058</v>
      </c>
      <c r="BI13" s="75">
        <f t="shared" ca="1" si="9"/>
        <v>21.272997416002411</v>
      </c>
      <c r="BJ13" s="75">
        <f t="shared" ca="1" si="9"/>
        <v>21.405160837597958</v>
      </c>
      <c r="BK13" s="75">
        <f t="shared" ca="1" si="9"/>
        <v>21.538145355048794</v>
      </c>
      <c r="BL13" s="75">
        <f t="shared" ca="1" si="9"/>
        <v>21.67195606960302</v>
      </c>
      <c r="BM13" s="75">
        <f t="shared" ca="1" si="9"/>
        <v>21.806598114201417</v>
      </c>
      <c r="BN13" s="75">
        <f t="shared" ca="1" si="9"/>
        <v>21.942076653674366</v>
      </c>
      <c r="BO13" s="75">
        <f t="shared" ca="1" si="9"/>
        <v>22.078396884939934</v>
      </c>
      <c r="BP13" s="75">
        <f t="shared" ca="1" si="9"/>
        <v>22.215564037203258</v>
      </c>
      <c r="BQ13" s="154">
        <f t="shared" ca="1" si="9"/>
        <v>22.353583372157114</v>
      </c>
    </row>
    <row r="14" spans="1:74" x14ac:dyDescent="0.25">
      <c r="B14" s="165" t="s">
        <v>32</v>
      </c>
      <c r="C14" s="8"/>
      <c r="D14" s="154">
        <f t="shared" ca="1" si="1"/>
        <v>1760.2465134872186</v>
      </c>
      <c r="E14" s="154">
        <f t="shared" ca="1" si="2"/>
        <v>2062.1051689127689</v>
      </c>
      <c r="F14" s="154">
        <f t="shared" ca="1" si="3"/>
        <v>2221.204313722943</v>
      </c>
      <c r="G14" s="154">
        <f t="shared" ca="1" si="4"/>
        <v>2392.5785540330594</v>
      </c>
      <c r="H14" s="154">
        <f t="shared" ca="1" si="5"/>
        <v>2577.1749594814401</v>
      </c>
      <c r="I14" s="119"/>
      <c r="J14" s="10"/>
      <c r="K14" s="75">
        <f ca="1">TermsCollect30*J12</f>
        <v>155.11309857896717</v>
      </c>
      <c r="L14" s="75">
        <f t="shared" ref="L14:AP14" ca="1" si="10">TermsCollect30*K12</f>
        <v>156.07677461585052</v>
      </c>
      <c r="M14" s="75">
        <f t="shared" ca="1" si="10"/>
        <v>157.04643771322441</v>
      </c>
      <c r="N14" s="75">
        <f t="shared" ca="1" si="10"/>
        <v>158.02212506708821</v>
      </c>
      <c r="O14" s="75">
        <f t="shared" ca="1" si="10"/>
        <v>159.00387410453018</v>
      </c>
      <c r="P14" s="75">
        <f t="shared" ca="1" si="10"/>
        <v>159.99172248516291</v>
      </c>
      <c r="Q14" s="75">
        <f t="shared" ca="1" si="10"/>
        <v>160.98570810256808</v>
      </c>
      <c r="R14" s="75">
        <f t="shared" ca="1" si="10"/>
        <v>161.9858690857501</v>
      </c>
      <c r="S14" s="75">
        <f t="shared" ca="1" si="10"/>
        <v>162.99224380059849</v>
      </c>
      <c r="T14" s="75">
        <f t="shared" ca="1" si="10"/>
        <v>164.00487085135993</v>
      </c>
      <c r="U14" s="154">
        <f t="shared" ca="1" si="10"/>
        <v>165.02378908211881</v>
      </c>
      <c r="V14" s="10">
        <f t="shared" ca="1" si="10"/>
        <v>166.04903757828734</v>
      </c>
      <c r="W14" s="75">
        <f t="shared" ca="1" si="10"/>
        <v>167.08065566810509</v>
      </c>
      <c r="X14" s="75">
        <f t="shared" ca="1" si="10"/>
        <v>168.11868292414724</v>
      </c>
      <c r="Y14" s="75">
        <f t="shared" ca="1" si="10"/>
        <v>169.16315916484277</v>
      </c>
      <c r="Z14" s="75">
        <f t="shared" ca="1" si="10"/>
        <v>170.21412445600191</v>
      </c>
      <c r="AA14" s="75">
        <f t="shared" ca="1" si="10"/>
        <v>171.27161911235308</v>
      </c>
      <c r="AB14" s="75">
        <f t="shared" ca="1" si="10"/>
        <v>172.33568369908923</v>
      </c>
      <c r="AC14" s="75">
        <f t="shared" ca="1" si="10"/>
        <v>173.40635903342394</v>
      </c>
      <c r="AD14" s="75">
        <f t="shared" ca="1" si="10"/>
        <v>174.48368618615714</v>
      </c>
      <c r="AE14" s="75">
        <f t="shared" ca="1" si="10"/>
        <v>175.56770648325067</v>
      </c>
      <c r="AF14" s="75">
        <f t="shared" ca="1" si="10"/>
        <v>176.65846150741359</v>
      </c>
      <c r="AG14" s="154">
        <f t="shared" ca="1" si="10"/>
        <v>177.75599309969692</v>
      </c>
      <c r="AH14" s="10">
        <f t="shared" ca="1" si="10"/>
        <v>178.8603433610991</v>
      </c>
      <c r="AI14" s="75">
        <f t="shared" ca="1" si="10"/>
        <v>179.97155465418064</v>
      </c>
      <c r="AJ14" s="75">
        <f t="shared" ca="1" si="10"/>
        <v>181.08966960468936</v>
      </c>
      <c r="AK14" s="75">
        <f t="shared" ca="1" si="10"/>
        <v>182.21473110319539</v>
      </c>
      <c r="AL14" s="75">
        <f t="shared" ca="1" si="10"/>
        <v>183.3467823067364</v>
      </c>
      <c r="AM14" s="75">
        <f t="shared" ca="1" si="10"/>
        <v>184.4858666404732</v>
      </c>
      <c r="AN14" s="75">
        <f t="shared" ca="1" si="10"/>
        <v>185.63202779935548</v>
      </c>
      <c r="AO14" s="75">
        <f t="shared" ca="1" si="10"/>
        <v>186.78530974979782</v>
      </c>
      <c r="AP14" s="75">
        <f t="shared" ca="1" si="10"/>
        <v>187.9457567313664</v>
      </c>
      <c r="AQ14" s="75">
        <f t="shared" ref="AQ14:BQ14" ca="1" si="11">TermsCollect30*AP12</f>
        <v>189.11341325847602</v>
      </c>
      <c r="AR14" s="75">
        <f t="shared" ca="1" si="11"/>
        <v>190.28832412209746</v>
      </c>
      <c r="AS14" s="154">
        <f t="shared" ca="1" si="11"/>
        <v>191.47053439147584</v>
      </c>
      <c r="AT14" s="10">
        <f t="shared" ca="1" si="11"/>
        <v>192.66008941585943</v>
      </c>
      <c r="AU14" s="75">
        <f t="shared" ca="1" si="11"/>
        <v>193.85703482623916</v>
      </c>
      <c r="AV14" s="75">
        <f t="shared" ca="1" si="11"/>
        <v>195.06141653709903</v>
      </c>
      <c r="AW14" s="75">
        <f t="shared" ca="1" si="11"/>
        <v>196.2732807481774</v>
      </c>
      <c r="AX14" s="75">
        <f t="shared" ca="1" si="11"/>
        <v>197.49267394623934</v>
      </c>
      <c r="AY14" s="75">
        <f t="shared" ca="1" si="11"/>
        <v>198.71964290685955</v>
      </c>
      <c r="AZ14" s="75">
        <f t="shared" ca="1" si="11"/>
        <v>199.95423469621682</v>
      </c>
      <c r="BA14" s="75">
        <f t="shared" ca="1" si="11"/>
        <v>201.19649667289954</v>
      </c>
      <c r="BB14" s="75">
        <f t="shared" ca="1" si="11"/>
        <v>202.44647648972233</v>
      </c>
      <c r="BC14" s="75">
        <f t="shared" ca="1" si="11"/>
        <v>203.70422209555397</v>
      </c>
      <c r="BD14" s="75">
        <f t="shared" ca="1" si="11"/>
        <v>204.9697817371565</v>
      </c>
      <c r="BE14" s="154">
        <f t="shared" ca="1" si="11"/>
        <v>206.24320396103627</v>
      </c>
      <c r="BF14" s="10">
        <f t="shared" ca="1" si="11"/>
        <v>207.52453761530606</v>
      </c>
      <c r="BG14" s="75">
        <f t="shared" ca="1" si="11"/>
        <v>208.81383185155883</v>
      </c>
      <c r="BH14" s="75">
        <f t="shared" ca="1" si="11"/>
        <v>210.11113612675317</v>
      </c>
      <c r="BI14" s="75">
        <f t="shared" ca="1" si="11"/>
        <v>211.41650020511057</v>
      </c>
      <c r="BJ14" s="75">
        <f t="shared" ca="1" si="11"/>
        <v>212.72997416002408</v>
      </c>
      <c r="BK14" s="75">
        <f t="shared" ca="1" si="11"/>
        <v>214.05160837597955</v>
      </c>
      <c r="BL14" s="75">
        <f t="shared" ca="1" si="11"/>
        <v>215.38145355048792</v>
      </c>
      <c r="BM14" s="75">
        <f t="shared" ca="1" si="11"/>
        <v>216.71956069603019</v>
      </c>
      <c r="BN14" s="75">
        <f t="shared" ca="1" si="11"/>
        <v>218.06598114201415</v>
      </c>
      <c r="BO14" s="75">
        <f t="shared" ca="1" si="11"/>
        <v>219.42076653674366</v>
      </c>
      <c r="BP14" s="75">
        <f t="shared" ca="1" si="11"/>
        <v>220.78396884939934</v>
      </c>
      <c r="BQ14" s="154">
        <f t="shared" ca="1" si="11"/>
        <v>222.15564037203256</v>
      </c>
    </row>
    <row r="15" spans="1:74" x14ac:dyDescent="0.25">
      <c r="B15" s="171" t="s">
        <v>34</v>
      </c>
      <c r="C15" s="8"/>
      <c r="D15" s="154">
        <f t="shared" ca="1" si="1"/>
        <v>1276.17817952408</v>
      </c>
      <c r="E15" s="154">
        <f t="shared" ca="1" si="2"/>
        <v>1639.4983719161523</v>
      </c>
      <c r="F15" s="154">
        <f t="shared" ca="1" si="3"/>
        <v>1765.9918179449314</v>
      </c>
      <c r="G15" s="154">
        <f t="shared" ca="1" si="4"/>
        <v>1902.2447075707992</v>
      </c>
      <c r="H15" s="154">
        <f t="shared" ca="1" si="5"/>
        <v>2049.0100184563553</v>
      </c>
      <c r="I15" s="119"/>
      <c r="J15" s="10"/>
      <c r="K15" s="75"/>
      <c r="L15" s="75">
        <f t="shared" ref="L15:AQ15" ca="1" si="12">TermsCollect60*J12</f>
        <v>124.09047886317374</v>
      </c>
      <c r="M15" s="75">
        <f t="shared" ca="1" si="12"/>
        <v>124.86141969268043</v>
      </c>
      <c r="N15" s="75">
        <f t="shared" ca="1" si="12"/>
        <v>125.63715017057953</v>
      </c>
      <c r="O15" s="75">
        <f t="shared" ca="1" si="12"/>
        <v>126.41770005367057</v>
      </c>
      <c r="P15" s="75">
        <f t="shared" ca="1" si="12"/>
        <v>127.20309928362416</v>
      </c>
      <c r="Q15" s="75">
        <f t="shared" ca="1" si="12"/>
        <v>127.99337798813033</v>
      </c>
      <c r="R15" s="75">
        <f t="shared" ca="1" si="12"/>
        <v>128.78856648205448</v>
      </c>
      <c r="S15" s="75">
        <f t="shared" ca="1" si="12"/>
        <v>129.58869526860008</v>
      </c>
      <c r="T15" s="75">
        <f t="shared" ca="1" si="12"/>
        <v>130.39379504047881</v>
      </c>
      <c r="U15" s="154">
        <f t="shared" ca="1" si="12"/>
        <v>131.20389668108794</v>
      </c>
      <c r="V15" s="10">
        <f t="shared" ca="1" si="12"/>
        <v>132.01903126569505</v>
      </c>
      <c r="W15" s="75">
        <f t="shared" ca="1" si="12"/>
        <v>132.83923006262987</v>
      </c>
      <c r="X15" s="75">
        <f t="shared" ca="1" si="12"/>
        <v>133.66452453448409</v>
      </c>
      <c r="Y15" s="75">
        <f t="shared" ca="1" si="12"/>
        <v>134.49494633931781</v>
      </c>
      <c r="Z15" s="75">
        <f t="shared" ca="1" si="12"/>
        <v>135.33052733187421</v>
      </c>
      <c r="AA15" s="75">
        <f t="shared" ca="1" si="12"/>
        <v>136.17129956480153</v>
      </c>
      <c r="AB15" s="75">
        <f t="shared" ca="1" si="12"/>
        <v>137.01729528988247</v>
      </c>
      <c r="AC15" s="75">
        <f t="shared" ca="1" si="12"/>
        <v>137.86854695927138</v>
      </c>
      <c r="AD15" s="75">
        <f t="shared" ca="1" si="12"/>
        <v>138.72508722673916</v>
      </c>
      <c r="AE15" s="75">
        <f t="shared" ca="1" si="12"/>
        <v>139.58694894892571</v>
      </c>
      <c r="AF15" s="75">
        <f t="shared" ca="1" si="12"/>
        <v>140.45416518660053</v>
      </c>
      <c r="AG15" s="154">
        <f t="shared" ca="1" si="12"/>
        <v>141.32676920593087</v>
      </c>
      <c r="AH15" s="10">
        <f t="shared" ca="1" si="12"/>
        <v>142.20479447975754</v>
      </c>
      <c r="AI15" s="75">
        <f t="shared" ca="1" si="12"/>
        <v>143.0882746888793</v>
      </c>
      <c r="AJ15" s="75">
        <f t="shared" ca="1" si="12"/>
        <v>143.97724372334451</v>
      </c>
      <c r="AK15" s="75">
        <f t="shared" ca="1" si="12"/>
        <v>144.8717356837515</v>
      </c>
      <c r="AL15" s="75">
        <f t="shared" ca="1" si="12"/>
        <v>145.77178488255632</v>
      </c>
      <c r="AM15" s="75">
        <f t="shared" ca="1" si="12"/>
        <v>146.67742584538914</v>
      </c>
      <c r="AN15" s="75">
        <f t="shared" ca="1" si="12"/>
        <v>147.58869331237858</v>
      </c>
      <c r="AO15" s="75">
        <f t="shared" ca="1" si="12"/>
        <v>148.50562223948438</v>
      </c>
      <c r="AP15" s="75">
        <f t="shared" ca="1" si="12"/>
        <v>149.42824779983826</v>
      </c>
      <c r="AQ15" s="75">
        <f t="shared" ca="1" si="12"/>
        <v>150.35660538509313</v>
      </c>
      <c r="AR15" s="75">
        <f t="shared" ref="AR15:BQ15" ca="1" si="13">TermsCollect60*AP12</f>
        <v>151.29073060678081</v>
      </c>
      <c r="AS15" s="154">
        <f t="shared" ca="1" si="13"/>
        <v>152.23065929767799</v>
      </c>
      <c r="AT15" s="10">
        <f t="shared" ca="1" si="13"/>
        <v>153.17642751318067</v>
      </c>
      <c r="AU15" s="75">
        <f t="shared" ca="1" si="13"/>
        <v>154.12807153268756</v>
      </c>
      <c r="AV15" s="75">
        <f t="shared" ca="1" si="13"/>
        <v>155.08562786099134</v>
      </c>
      <c r="AW15" s="75">
        <f t="shared" ca="1" si="13"/>
        <v>156.04913322967923</v>
      </c>
      <c r="AX15" s="75">
        <f t="shared" ca="1" si="13"/>
        <v>157.01862459854192</v>
      </c>
      <c r="AY15" s="75">
        <f t="shared" ca="1" si="13"/>
        <v>157.99413915699148</v>
      </c>
      <c r="AZ15" s="75">
        <f t="shared" ca="1" si="13"/>
        <v>158.97571432548764</v>
      </c>
      <c r="BA15" s="75">
        <f t="shared" ca="1" si="13"/>
        <v>159.96338775697348</v>
      </c>
      <c r="BB15" s="75">
        <f t="shared" ca="1" si="13"/>
        <v>160.95719733831965</v>
      </c>
      <c r="BC15" s="75">
        <f t="shared" ca="1" si="13"/>
        <v>161.95718119177786</v>
      </c>
      <c r="BD15" s="75">
        <f t="shared" ca="1" si="13"/>
        <v>162.9633776764432</v>
      </c>
      <c r="BE15" s="154">
        <f t="shared" ca="1" si="13"/>
        <v>163.9758253897252</v>
      </c>
      <c r="BF15" s="10">
        <f t="shared" ca="1" si="13"/>
        <v>164.99456316882902</v>
      </c>
      <c r="BG15" s="75">
        <f t="shared" ca="1" si="13"/>
        <v>166.01963009224485</v>
      </c>
      <c r="BH15" s="75">
        <f t="shared" ca="1" si="13"/>
        <v>167.05106548124706</v>
      </c>
      <c r="BI15" s="75">
        <f t="shared" ca="1" si="13"/>
        <v>168.08890890140253</v>
      </c>
      <c r="BJ15" s="75">
        <f t="shared" ca="1" si="13"/>
        <v>169.13320016408846</v>
      </c>
      <c r="BK15" s="75">
        <f t="shared" ca="1" si="13"/>
        <v>170.18397932801929</v>
      </c>
      <c r="BL15" s="75">
        <f t="shared" ca="1" si="13"/>
        <v>171.24128670078366</v>
      </c>
      <c r="BM15" s="75">
        <f t="shared" ca="1" si="13"/>
        <v>172.30516284039035</v>
      </c>
      <c r="BN15" s="75">
        <f t="shared" ca="1" si="13"/>
        <v>173.37564855682416</v>
      </c>
      <c r="BO15" s="75">
        <f t="shared" ca="1" si="13"/>
        <v>174.45278491361134</v>
      </c>
      <c r="BP15" s="75">
        <f t="shared" ca="1" si="13"/>
        <v>175.53661322939493</v>
      </c>
      <c r="BQ15" s="154">
        <f t="shared" ca="1" si="13"/>
        <v>176.62717507951947</v>
      </c>
    </row>
    <row r="16" spans="1:74" x14ac:dyDescent="0.25">
      <c r="B16" s="172" t="s">
        <v>36</v>
      </c>
      <c r="C16" s="8"/>
      <c r="D16" s="155">
        <f t="shared" ca="1" si="1"/>
        <v>143.12178535537402</v>
      </c>
      <c r="E16" s="155">
        <f t="shared" ca="1" si="2"/>
        <v>203.67193742391373</v>
      </c>
      <c r="F16" s="155">
        <f t="shared" ca="1" si="3"/>
        <v>219.38599098164804</v>
      </c>
      <c r="G16" s="155">
        <f t="shared" ca="1" si="4"/>
        <v>236.31244268484397</v>
      </c>
      <c r="H16" s="155">
        <f t="shared" ca="1" si="5"/>
        <v>254.54483359582008</v>
      </c>
      <c r="I16" s="119"/>
      <c r="J16" s="146"/>
      <c r="K16" s="146"/>
      <c r="L16" s="146"/>
      <c r="M16" s="146">
        <f ca="1">TermsCollect90*J12</f>
        <v>15.511309857896718</v>
      </c>
      <c r="N16" s="146">
        <f t="shared" ref="N16:AR16" ca="1" si="14">TermsCollect90*K12</f>
        <v>15.607677461585054</v>
      </c>
      <c r="O16" s="146">
        <f t="shared" ca="1" si="14"/>
        <v>15.704643771322441</v>
      </c>
      <c r="P16" s="146">
        <f t="shared" ca="1" si="14"/>
        <v>15.802212506708821</v>
      </c>
      <c r="Q16" s="146">
        <f t="shared" ca="1" si="14"/>
        <v>15.900387410453019</v>
      </c>
      <c r="R16" s="146">
        <f t="shared" ca="1" si="14"/>
        <v>15.999172248516292</v>
      </c>
      <c r="S16" s="146">
        <f t="shared" ca="1" si="14"/>
        <v>16.09857081025681</v>
      </c>
      <c r="T16" s="146">
        <f t="shared" ca="1" si="14"/>
        <v>16.19858690857501</v>
      </c>
      <c r="U16" s="155">
        <f t="shared" ca="1" si="14"/>
        <v>16.299224380059851</v>
      </c>
      <c r="V16" s="146">
        <f t="shared" ca="1" si="14"/>
        <v>16.400487085135993</v>
      </c>
      <c r="W16" s="146">
        <f t="shared" ca="1" si="14"/>
        <v>16.502378908211881</v>
      </c>
      <c r="X16" s="146">
        <f t="shared" ca="1" si="14"/>
        <v>16.604903757828733</v>
      </c>
      <c r="Y16" s="146">
        <f t="shared" ca="1" si="14"/>
        <v>16.708065566810511</v>
      </c>
      <c r="Z16" s="146">
        <f t="shared" ca="1" si="14"/>
        <v>16.811868292414726</v>
      </c>
      <c r="AA16" s="146">
        <f t="shared" ca="1" si="14"/>
        <v>16.916315916484276</v>
      </c>
      <c r="AB16" s="146">
        <f t="shared" ca="1" si="14"/>
        <v>17.021412445600191</v>
      </c>
      <c r="AC16" s="146">
        <f t="shared" ca="1" si="14"/>
        <v>17.127161911235309</v>
      </c>
      <c r="AD16" s="146">
        <f t="shared" ca="1" si="14"/>
        <v>17.233568369908923</v>
      </c>
      <c r="AE16" s="146">
        <f t="shared" ca="1" si="14"/>
        <v>17.340635903342395</v>
      </c>
      <c r="AF16" s="146">
        <f t="shared" ca="1" si="14"/>
        <v>17.448368618615714</v>
      </c>
      <c r="AG16" s="155">
        <f t="shared" ca="1" si="14"/>
        <v>17.556770648325067</v>
      </c>
      <c r="AH16" s="146">
        <f t="shared" ca="1" si="14"/>
        <v>17.665846150741359</v>
      </c>
      <c r="AI16" s="146">
        <f t="shared" ca="1" si="14"/>
        <v>17.775599309969692</v>
      </c>
      <c r="AJ16" s="146">
        <f t="shared" ca="1" si="14"/>
        <v>17.886034336109912</v>
      </c>
      <c r="AK16" s="146">
        <f t="shared" ca="1" si="14"/>
        <v>17.997155465418064</v>
      </c>
      <c r="AL16" s="146">
        <f t="shared" ca="1" si="14"/>
        <v>18.108966960468937</v>
      </c>
      <c r="AM16" s="146">
        <f t="shared" ca="1" si="14"/>
        <v>18.22147311031954</v>
      </c>
      <c r="AN16" s="146">
        <f t="shared" ca="1" si="14"/>
        <v>18.334678230673642</v>
      </c>
      <c r="AO16" s="146">
        <f t="shared" ca="1" si="14"/>
        <v>18.448586664047323</v>
      </c>
      <c r="AP16" s="146">
        <f t="shared" ca="1" si="14"/>
        <v>18.563202779935548</v>
      </c>
      <c r="AQ16" s="146">
        <f t="shared" ca="1" si="14"/>
        <v>18.678530974979783</v>
      </c>
      <c r="AR16" s="146">
        <f t="shared" ca="1" si="14"/>
        <v>18.794575673136642</v>
      </c>
      <c r="AS16" s="155">
        <f t="shared" ref="AS16:BQ16" ca="1" si="15">TermsCollect90*AP12</f>
        <v>18.911341325847602</v>
      </c>
      <c r="AT16" s="146">
        <f t="shared" ca="1" si="15"/>
        <v>19.028832412209749</v>
      </c>
      <c r="AU16" s="146">
        <f t="shared" ca="1" si="15"/>
        <v>19.147053439147584</v>
      </c>
      <c r="AV16" s="146">
        <f t="shared" ca="1" si="15"/>
        <v>19.266008941585945</v>
      </c>
      <c r="AW16" s="146">
        <f t="shared" ca="1" si="15"/>
        <v>19.385703482623917</v>
      </c>
      <c r="AX16" s="146">
        <f t="shared" ca="1" si="15"/>
        <v>19.506141653709903</v>
      </c>
      <c r="AY16" s="146">
        <f t="shared" ca="1" si="15"/>
        <v>19.62732807481774</v>
      </c>
      <c r="AZ16" s="146">
        <f t="shared" ca="1" si="15"/>
        <v>19.749267394623935</v>
      </c>
      <c r="BA16" s="146">
        <f t="shared" ca="1" si="15"/>
        <v>19.871964290685955</v>
      </c>
      <c r="BB16" s="146">
        <f t="shared" ca="1" si="15"/>
        <v>19.995423469621684</v>
      </c>
      <c r="BC16" s="146">
        <f t="shared" ca="1" si="15"/>
        <v>20.119649667289956</v>
      </c>
      <c r="BD16" s="146">
        <f t="shared" ca="1" si="15"/>
        <v>20.244647648972233</v>
      </c>
      <c r="BE16" s="155">
        <f t="shared" ca="1" si="15"/>
        <v>20.3704222095554</v>
      </c>
      <c r="BF16" s="146">
        <f t="shared" ca="1" si="15"/>
        <v>20.49697817371565</v>
      </c>
      <c r="BG16" s="146">
        <f t="shared" ca="1" si="15"/>
        <v>20.624320396103627</v>
      </c>
      <c r="BH16" s="146">
        <f t="shared" ca="1" si="15"/>
        <v>20.752453761530607</v>
      </c>
      <c r="BI16" s="146">
        <f t="shared" ca="1" si="15"/>
        <v>20.881383185155883</v>
      </c>
      <c r="BJ16" s="146">
        <f t="shared" ca="1" si="15"/>
        <v>21.011113612675317</v>
      </c>
      <c r="BK16" s="146">
        <f t="shared" ca="1" si="15"/>
        <v>21.141650020511058</v>
      </c>
      <c r="BL16" s="146">
        <f t="shared" ca="1" si="15"/>
        <v>21.272997416002411</v>
      </c>
      <c r="BM16" s="146">
        <f t="shared" ca="1" si="15"/>
        <v>21.405160837597958</v>
      </c>
      <c r="BN16" s="146">
        <f t="shared" ca="1" si="15"/>
        <v>21.538145355048794</v>
      </c>
      <c r="BO16" s="146">
        <f t="shared" ca="1" si="15"/>
        <v>21.67195606960302</v>
      </c>
      <c r="BP16" s="146">
        <f t="shared" ca="1" si="15"/>
        <v>21.806598114201417</v>
      </c>
      <c r="BQ16" s="155">
        <f t="shared" ca="1" si="15"/>
        <v>21.942076653674366</v>
      </c>
    </row>
    <row r="17" spans="1:72" s="10" customFormat="1" x14ac:dyDescent="0.25">
      <c r="A17" s="383"/>
      <c r="B17" s="59" t="s">
        <v>43</v>
      </c>
      <c r="C17" s="8"/>
      <c r="D17" s="10">
        <f t="shared" ca="1" si="1"/>
        <v>3372.1760334732235</v>
      </c>
      <c r="E17" s="10">
        <f t="shared" ca="1" si="2"/>
        <v>4112.7671257223938</v>
      </c>
      <c r="F17" s="10">
        <f t="shared" ca="1" si="3"/>
        <v>4430.082528627292</v>
      </c>
      <c r="G17" s="10">
        <f t="shared" ca="1" si="4"/>
        <v>4771.8800045119533</v>
      </c>
      <c r="H17" s="10">
        <f t="shared" ca="1" si="5"/>
        <v>5140.048437092385</v>
      </c>
      <c r="I17" s="7"/>
      <c r="J17" s="8">
        <f ca="1">SUM(J13:J16)</f>
        <v>15.511309857896718</v>
      </c>
      <c r="K17" s="8">
        <f ca="1">SUM(K13:K16)</f>
        <v>170.72077604055221</v>
      </c>
      <c r="L17" s="8">
        <f t="shared" ref="L17:BQ17" ca="1" si="16">SUM(L13:L16)</f>
        <v>295.87189725034671</v>
      </c>
      <c r="M17" s="8">
        <f t="shared" ca="1" si="16"/>
        <v>313.2213797705104</v>
      </c>
      <c r="N17" s="8">
        <f t="shared" ca="1" si="16"/>
        <v>315.16734010970583</v>
      </c>
      <c r="O17" s="8">
        <f t="shared" ca="1" si="16"/>
        <v>317.12539017803948</v>
      </c>
      <c r="P17" s="8">
        <f t="shared" ca="1" si="16"/>
        <v>319.09560508575271</v>
      </c>
      <c r="Q17" s="8">
        <f t="shared" ca="1" si="16"/>
        <v>321.07806040972645</v>
      </c>
      <c r="R17" s="8">
        <f t="shared" ca="1" si="16"/>
        <v>323.07283219638072</v>
      </c>
      <c r="S17" s="8">
        <f t="shared" ca="1" si="16"/>
        <v>325.07999696459137</v>
      </c>
      <c r="T17" s="8">
        <f t="shared" ca="1" si="16"/>
        <v>327.09963170862562</v>
      </c>
      <c r="U17" s="74">
        <f t="shared" ca="1" si="16"/>
        <v>329.13181390109537</v>
      </c>
      <c r="V17" s="8">
        <f t="shared" ca="1" si="16"/>
        <v>331.17662149592888</v>
      </c>
      <c r="W17" s="8">
        <f t="shared" ca="1" si="16"/>
        <v>333.23413293136156</v>
      </c>
      <c r="X17" s="8">
        <f t="shared" ca="1" si="16"/>
        <v>335.30442713294434</v>
      </c>
      <c r="Y17" s="8">
        <f t="shared" ca="1" si="16"/>
        <v>337.38758351657128</v>
      </c>
      <c r="Z17" s="8">
        <f t="shared" ca="1" si="16"/>
        <v>339.48368199152617</v>
      </c>
      <c r="AA17" s="8">
        <f t="shared" ca="1" si="16"/>
        <v>341.5928029635478</v>
      </c>
      <c r="AB17" s="8">
        <f t="shared" ca="1" si="16"/>
        <v>343.71502733791431</v>
      </c>
      <c r="AC17" s="8">
        <f t="shared" ca="1" si="16"/>
        <v>345.85043652254632</v>
      </c>
      <c r="AD17" s="8">
        <f t="shared" ca="1" si="16"/>
        <v>347.9991124311303</v>
      </c>
      <c r="AE17" s="8">
        <f t="shared" ca="1" si="16"/>
        <v>350.16113748626009</v>
      </c>
      <c r="AF17" s="8">
        <f t="shared" ca="1" si="16"/>
        <v>352.33659462259953</v>
      </c>
      <c r="AG17" s="74">
        <f t="shared" ca="1" si="16"/>
        <v>354.52556729006278</v>
      </c>
      <c r="AH17" s="8">
        <f t="shared" ca="1" si="16"/>
        <v>356.72813945701603</v>
      </c>
      <c r="AI17" s="8">
        <f t="shared" ca="1" si="16"/>
        <v>358.94439561349861</v>
      </c>
      <c r="AJ17" s="8">
        <f t="shared" ca="1" si="16"/>
        <v>361.17442077446333</v>
      </c>
      <c r="AK17" s="8">
        <f t="shared" ca="1" si="16"/>
        <v>363.41830048303859</v>
      </c>
      <c r="AL17" s="8">
        <f t="shared" ca="1" si="16"/>
        <v>365.67612081380901</v>
      </c>
      <c r="AM17" s="8">
        <f t="shared" ca="1" si="16"/>
        <v>367.94796837611744</v>
      </c>
      <c r="AN17" s="8">
        <f t="shared" ca="1" si="16"/>
        <v>370.23393031738755</v>
      </c>
      <c r="AO17" s="8">
        <f t="shared" ca="1" si="16"/>
        <v>372.53409432646617</v>
      </c>
      <c r="AP17" s="8">
        <f t="shared" ca="1" si="16"/>
        <v>374.84854863698774</v>
      </c>
      <c r="AQ17" s="8">
        <f t="shared" ca="1" si="16"/>
        <v>377.17738203075868</v>
      </c>
      <c r="AR17" s="8">
        <f t="shared" ca="1" si="16"/>
        <v>379.52068384116251</v>
      </c>
      <c r="AS17" s="74">
        <f t="shared" ca="1" si="16"/>
        <v>381.87854395658735</v>
      </c>
      <c r="AT17" s="8">
        <f t="shared" ca="1" si="16"/>
        <v>384.25105282387375</v>
      </c>
      <c r="AU17" s="8">
        <f t="shared" ca="1" si="16"/>
        <v>386.63830145178417</v>
      </c>
      <c r="AV17" s="8">
        <f t="shared" ca="1" si="16"/>
        <v>389.04038141449405</v>
      </c>
      <c r="AW17" s="8">
        <f t="shared" ca="1" si="16"/>
        <v>391.45738485510446</v>
      </c>
      <c r="AX17" s="8">
        <f t="shared" ca="1" si="16"/>
        <v>393.88940448917714</v>
      </c>
      <c r="AY17" s="8">
        <f t="shared" ca="1" si="16"/>
        <v>396.33653360829044</v>
      </c>
      <c r="AZ17" s="8">
        <f t="shared" ca="1" si="16"/>
        <v>398.79886608361835</v>
      </c>
      <c r="BA17" s="8">
        <f t="shared" ca="1" si="16"/>
        <v>401.27649636953123</v>
      </c>
      <c r="BB17" s="8">
        <f t="shared" ca="1" si="16"/>
        <v>403.76951950721906</v>
      </c>
      <c r="BC17" s="8">
        <f t="shared" ca="1" si="16"/>
        <v>406.27803112833743</v>
      </c>
      <c r="BD17" s="8">
        <f t="shared" ca="1" si="16"/>
        <v>408.8021274586755</v>
      </c>
      <c r="BE17" s="74">
        <f t="shared" ca="1" si="16"/>
        <v>411.34190532184743</v>
      </c>
      <c r="BF17" s="8">
        <f t="shared" ca="1" si="16"/>
        <v>413.89746214300663</v>
      </c>
      <c r="BG17" s="8">
        <f t="shared" ca="1" si="16"/>
        <v>416.46889595258256</v>
      </c>
      <c r="BH17" s="8">
        <f t="shared" ca="1" si="16"/>
        <v>419.05630539004193</v>
      </c>
      <c r="BI17" s="8">
        <f t="shared" ca="1" si="16"/>
        <v>421.65978970767139</v>
      </c>
      <c r="BJ17" s="8">
        <f t="shared" ca="1" si="16"/>
        <v>424.27944877438586</v>
      </c>
      <c r="BK17" s="8">
        <f t="shared" ca="1" si="16"/>
        <v>426.91538307955869</v>
      </c>
      <c r="BL17" s="8">
        <f t="shared" ca="1" si="16"/>
        <v>429.567693736877</v>
      </c>
      <c r="BM17" s="8">
        <f t="shared" ca="1" si="16"/>
        <v>432.23648248821991</v>
      </c>
      <c r="BN17" s="8">
        <f t="shared" ca="1" si="16"/>
        <v>434.92185170756153</v>
      </c>
      <c r="BO17" s="8">
        <f t="shared" ca="1" si="16"/>
        <v>437.62390440489793</v>
      </c>
      <c r="BP17" s="8">
        <f t="shared" ca="1" si="16"/>
        <v>440.34274423019895</v>
      </c>
      <c r="BQ17" s="74">
        <f t="shared" ca="1" si="16"/>
        <v>443.07847547738351</v>
      </c>
    </row>
    <row r="18" spans="1:72" s="25" customFormat="1" x14ac:dyDescent="0.25">
      <c r="A18" s="383"/>
      <c r="B18" s="83" t="s">
        <v>44</v>
      </c>
      <c r="C18" s="76"/>
      <c r="D18" s="25">
        <f ca="1">U18</f>
        <v>480.41506865778877</v>
      </c>
      <c r="E18" s="25">
        <f ca="1">AG18</f>
        <v>517.48089232655684</v>
      </c>
      <c r="F18" s="25">
        <f ca="1">AS18</f>
        <v>557.40648325467089</v>
      </c>
      <c r="G18" s="25">
        <f ca="1">BE18</f>
        <v>600.41248320772957</v>
      </c>
      <c r="H18" s="76">
        <f ca="1">BQ18</f>
        <v>646.73655729075381</v>
      </c>
      <c r="I18" s="7"/>
      <c r="J18" s="76">
        <f ca="1">J12-J17</f>
        <v>294.71488730003762</v>
      </c>
      <c r="K18" s="76">
        <f ca="1">J18+K12-K17</f>
        <v>436.14766049118646</v>
      </c>
      <c r="L18" s="76">
        <f t="shared" ref="L18:BQ18" ca="1" si="17">K18+L12-L17</f>
        <v>454.36863866728856</v>
      </c>
      <c r="M18" s="76">
        <f t="shared" ca="1" si="17"/>
        <v>457.19150903095459</v>
      </c>
      <c r="N18" s="76">
        <f t="shared" ca="1" si="17"/>
        <v>460.03191713030913</v>
      </c>
      <c r="O18" s="76">
        <f ca="1">N18+O12-O17</f>
        <v>462.88997192259552</v>
      </c>
      <c r="P18" s="76">
        <f t="shared" ca="1" si="17"/>
        <v>465.76578304197903</v>
      </c>
      <c r="Q18" s="76">
        <f t="shared" ca="1" si="17"/>
        <v>468.65946080375278</v>
      </c>
      <c r="R18" s="76">
        <f t="shared" ca="1" si="17"/>
        <v>471.57111620856898</v>
      </c>
      <c r="S18" s="76">
        <f t="shared" ca="1" si="17"/>
        <v>474.50086094669746</v>
      </c>
      <c r="T18" s="76">
        <f t="shared" ca="1" si="17"/>
        <v>477.44880740230946</v>
      </c>
      <c r="U18" s="127">
        <f t="shared" ca="1" si="17"/>
        <v>480.41506865778877</v>
      </c>
      <c r="V18" s="76">
        <f t="shared" ca="1" si="17"/>
        <v>483.39975849807001</v>
      </c>
      <c r="W18" s="76">
        <f t="shared" ca="1" si="17"/>
        <v>486.40299141500299</v>
      </c>
      <c r="X18" s="76">
        <f t="shared" ca="1" si="17"/>
        <v>489.42488261174418</v>
      </c>
      <c r="Y18" s="76">
        <f t="shared" ca="1" si="17"/>
        <v>492.46554800717678</v>
      </c>
      <c r="Z18" s="76">
        <f t="shared" ca="1" si="17"/>
        <v>495.52510424035677</v>
      </c>
      <c r="AA18" s="76">
        <f t="shared" ca="1" si="17"/>
        <v>498.60366867498749</v>
      </c>
      <c r="AB18" s="76">
        <f t="shared" ca="1" si="17"/>
        <v>501.70135940392106</v>
      </c>
      <c r="AC18" s="76">
        <f t="shared" ca="1" si="17"/>
        <v>504.81829525368897</v>
      </c>
      <c r="AD18" s="76">
        <f t="shared" ca="1" si="17"/>
        <v>507.95459578905997</v>
      </c>
      <c r="AE18" s="76">
        <f t="shared" ca="1" si="17"/>
        <v>511.11038131762706</v>
      </c>
      <c r="AF18" s="76">
        <f t="shared" ca="1" si="17"/>
        <v>514.28577289442137</v>
      </c>
      <c r="AG18" s="127">
        <f t="shared" ca="1" si="17"/>
        <v>517.48089232655684</v>
      </c>
      <c r="AH18" s="76">
        <f t="shared" ca="1" si="17"/>
        <v>520.69586217790209</v>
      </c>
      <c r="AI18" s="76">
        <f t="shared" ca="1" si="17"/>
        <v>523.93080577378225</v>
      </c>
      <c r="AJ18" s="76">
        <f t="shared" ca="1" si="17"/>
        <v>527.18584720570971</v>
      </c>
      <c r="AK18" s="76">
        <f t="shared" ca="1" si="17"/>
        <v>530.46111133614386</v>
      </c>
      <c r="AL18" s="76">
        <f t="shared" ca="1" si="17"/>
        <v>533.75672380328126</v>
      </c>
      <c r="AM18" s="76">
        <f t="shared" ca="1" si="17"/>
        <v>537.0728110258749</v>
      </c>
      <c r="AN18" s="76">
        <f t="shared" ca="1" si="17"/>
        <v>540.40950020808305</v>
      </c>
      <c r="AO18" s="76">
        <f t="shared" ca="1" si="17"/>
        <v>543.76691934434962</v>
      </c>
      <c r="AP18" s="76">
        <f t="shared" ca="1" si="17"/>
        <v>547.14519722431396</v>
      </c>
      <c r="AQ18" s="76">
        <f t="shared" ca="1" si="17"/>
        <v>550.54446343775021</v>
      </c>
      <c r="AR18" s="76">
        <f t="shared" ca="1" si="17"/>
        <v>553.96484837953938</v>
      </c>
      <c r="AS18" s="127">
        <f t="shared" ca="1" si="17"/>
        <v>557.40648325467089</v>
      </c>
      <c r="AT18" s="76">
        <f t="shared" ca="1" si="17"/>
        <v>560.8695000832754</v>
      </c>
      <c r="AU18" s="76">
        <f t="shared" ca="1" si="17"/>
        <v>564.35403170568929</v>
      </c>
      <c r="AV18" s="76">
        <f t="shared" ca="1" si="17"/>
        <v>567.86021178755004</v>
      </c>
      <c r="AW18" s="76">
        <f t="shared" ca="1" si="17"/>
        <v>571.38817482492425</v>
      </c>
      <c r="AX18" s="76">
        <f t="shared" ca="1" si="17"/>
        <v>574.93805614946609</v>
      </c>
      <c r="AY18" s="76">
        <f t="shared" ca="1" si="17"/>
        <v>578.50999193360929</v>
      </c>
      <c r="AZ18" s="76">
        <f t="shared" ca="1" si="17"/>
        <v>582.10411919578996</v>
      </c>
      <c r="BA18" s="76">
        <f t="shared" ca="1" si="17"/>
        <v>585.72057580570345</v>
      </c>
      <c r="BB18" s="76">
        <f t="shared" ca="1" si="17"/>
        <v>589.35950048959239</v>
      </c>
      <c r="BC18" s="76">
        <f t="shared" ca="1" si="17"/>
        <v>593.02103283556789</v>
      </c>
      <c r="BD18" s="76">
        <f t="shared" ca="1" si="17"/>
        <v>596.70531329896494</v>
      </c>
      <c r="BE18" s="127">
        <f t="shared" ca="1" si="17"/>
        <v>600.41248320772957</v>
      </c>
      <c r="BF18" s="76">
        <f t="shared" ca="1" si="17"/>
        <v>604.14268476784059</v>
      </c>
      <c r="BG18" s="76">
        <f t="shared" ca="1" si="17"/>
        <v>607.89606106876442</v>
      </c>
      <c r="BH18" s="76">
        <f t="shared" ca="1" si="17"/>
        <v>611.67275608894374</v>
      </c>
      <c r="BI18" s="76">
        <f t="shared" ca="1" si="17"/>
        <v>615.47291470132052</v>
      </c>
      <c r="BJ18" s="76">
        <f t="shared" ca="1" si="17"/>
        <v>619.29668267889383</v>
      </c>
      <c r="BK18" s="76">
        <f t="shared" ca="1" si="17"/>
        <v>623.14420670031086</v>
      </c>
      <c r="BL18" s="76">
        <f t="shared" ca="1" si="17"/>
        <v>627.01563435549417</v>
      </c>
      <c r="BM18" s="76">
        <f t="shared" ca="1" si="17"/>
        <v>630.9111141513024</v>
      </c>
      <c r="BN18" s="76">
        <f t="shared" ca="1" si="17"/>
        <v>634.83079551722813</v>
      </c>
      <c r="BO18" s="76">
        <f t="shared" ca="1" si="17"/>
        <v>638.77482881112883</v>
      </c>
      <c r="BP18" s="76">
        <f t="shared" ca="1" si="17"/>
        <v>642.74336532499512</v>
      </c>
      <c r="BQ18" s="127">
        <f t="shared" ca="1" si="17"/>
        <v>646.73655729075381</v>
      </c>
    </row>
    <row r="19" spans="1:72" x14ac:dyDescent="0.25">
      <c r="B19" s="152" t="s">
        <v>184</v>
      </c>
      <c r="C19" s="8"/>
      <c r="D19" s="148">
        <f t="shared" ref="D19:D27" si="18">SUM(J19:U19)</f>
        <v>0</v>
      </c>
      <c r="E19" s="148">
        <f t="shared" ref="E19:E27" si="19">SUM(V19:AG19)</f>
        <v>0</v>
      </c>
      <c r="F19" s="148">
        <f t="shared" ref="F19:F27" si="20">SUM(AH19:AS19)</f>
        <v>0</v>
      </c>
      <c r="G19" s="148">
        <f t="shared" ref="G19:G27" si="21">SUM(AT19:BE19)</f>
        <v>120</v>
      </c>
      <c r="H19" s="148">
        <f t="shared" ref="H19:H27" si="22">SUM(BF19:BQ19)</f>
        <v>800</v>
      </c>
      <c r="I19" s="7"/>
      <c r="J19" s="147">
        <f>CapEx!J185</f>
        <v>0</v>
      </c>
      <c r="K19" s="147">
        <f>CapEx!K185</f>
        <v>0</v>
      </c>
      <c r="L19" s="147">
        <f>CapEx!L185</f>
        <v>0</v>
      </c>
      <c r="M19" s="147">
        <f>CapEx!M185</f>
        <v>0</v>
      </c>
      <c r="N19" s="147">
        <f>CapEx!N185</f>
        <v>0</v>
      </c>
      <c r="O19" s="147">
        <f>CapEx!O185</f>
        <v>0</v>
      </c>
      <c r="P19" s="147">
        <f>CapEx!P185</f>
        <v>0</v>
      </c>
      <c r="Q19" s="147">
        <f>CapEx!Q185</f>
        <v>0</v>
      </c>
      <c r="R19" s="147">
        <f>CapEx!R185</f>
        <v>0</v>
      </c>
      <c r="S19" s="147">
        <f>CapEx!S185</f>
        <v>0</v>
      </c>
      <c r="T19" s="147">
        <f>CapEx!T185</f>
        <v>0</v>
      </c>
      <c r="U19" s="148">
        <f>CapEx!U185</f>
        <v>0</v>
      </c>
      <c r="V19" s="147">
        <f>CapEx!V185</f>
        <v>0</v>
      </c>
      <c r="W19" s="147">
        <f>CapEx!W185</f>
        <v>0</v>
      </c>
      <c r="X19" s="147">
        <f>CapEx!X185</f>
        <v>0</v>
      </c>
      <c r="Y19" s="147">
        <f>CapEx!Y185</f>
        <v>0</v>
      </c>
      <c r="Z19" s="147">
        <f>CapEx!Z185</f>
        <v>0</v>
      </c>
      <c r="AA19" s="147">
        <f>CapEx!AA185</f>
        <v>0</v>
      </c>
      <c r="AB19" s="147">
        <f>CapEx!AB185</f>
        <v>0</v>
      </c>
      <c r="AC19" s="147">
        <f>CapEx!AC185</f>
        <v>0</v>
      </c>
      <c r="AD19" s="147">
        <f>CapEx!AD185</f>
        <v>0</v>
      </c>
      <c r="AE19" s="147">
        <f>CapEx!AE185</f>
        <v>0</v>
      </c>
      <c r="AF19" s="147">
        <f>CapEx!AF185</f>
        <v>0</v>
      </c>
      <c r="AG19" s="148">
        <f>CapEx!AG185</f>
        <v>0</v>
      </c>
      <c r="AH19" s="147">
        <f>CapEx!AH185</f>
        <v>0</v>
      </c>
      <c r="AI19" s="147">
        <f>CapEx!AI185</f>
        <v>0</v>
      </c>
      <c r="AJ19" s="147">
        <f>CapEx!AJ185</f>
        <v>0</v>
      </c>
      <c r="AK19" s="147">
        <f>CapEx!AK185</f>
        <v>0</v>
      </c>
      <c r="AL19" s="147">
        <f>CapEx!AL185</f>
        <v>0</v>
      </c>
      <c r="AM19" s="147">
        <f>CapEx!AM185</f>
        <v>0</v>
      </c>
      <c r="AN19" s="147">
        <f>CapEx!AN185</f>
        <v>0</v>
      </c>
      <c r="AO19" s="147">
        <f>CapEx!AO185</f>
        <v>0</v>
      </c>
      <c r="AP19" s="147">
        <f>CapEx!AP185</f>
        <v>0</v>
      </c>
      <c r="AQ19" s="147">
        <f>CapEx!AQ185</f>
        <v>0</v>
      </c>
      <c r="AR19" s="147">
        <f>CapEx!AR185</f>
        <v>0</v>
      </c>
      <c r="AS19" s="148">
        <f>CapEx!AS185</f>
        <v>0</v>
      </c>
      <c r="AT19" s="147">
        <f>CapEx!AT185</f>
        <v>0</v>
      </c>
      <c r="AU19" s="147">
        <f>CapEx!AU185</f>
        <v>0</v>
      </c>
      <c r="AV19" s="147">
        <f>CapEx!AV185</f>
        <v>0</v>
      </c>
      <c r="AW19" s="147">
        <f>CapEx!AW185</f>
        <v>120</v>
      </c>
      <c r="AX19" s="147">
        <f>CapEx!AX185</f>
        <v>0</v>
      </c>
      <c r="AY19" s="147">
        <f>CapEx!AY185</f>
        <v>0</v>
      </c>
      <c r="AZ19" s="147">
        <f>CapEx!AZ185</f>
        <v>0</v>
      </c>
      <c r="BA19" s="147">
        <f>CapEx!BA185</f>
        <v>0</v>
      </c>
      <c r="BB19" s="147">
        <f>CapEx!BB185</f>
        <v>0</v>
      </c>
      <c r="BC19" s="147">
        <f>CapEx!BC185</f>
        <v>0</v>
      </c>
      <c r="BD19" s="147">
        <f>CapEx!BD185</f>
        <v>0</v>
      </c>
      <c r="BE19" s="148">
        <f>CapEx!BE185</f>
        <v>0</v>
      </c>
      <c r="BF19" s="147">
        <f>CapEx!BF185</f>
        <v>0</v>
      </c>
      <c r="BG19" s="147">
        <f>CapEx!BG185</f>
        <v>0</v>
      </c>
      <c r="BH19" s="147">
        <f>CapEx!BH185</f>
        <v>0</v>
      </c>
      <c r="BI19" s="147">
        <f>CapEx!BI185</f>
        <v>0</v>
      </c>
      <c r="BJ19" s="147">
        <f>CapEx!BJ185</f>
        <v>0</v>
      </c>
      <c r="BK19" s="147">
        <f>CapEx!BK185</f>
        <v>800</v>
      </c>
      <c r="BL19" s="147">
        <f>CapEx!BL185</f>
        <v>0</v>
      </c>
      <c r="BM19" s="147">
        <f>CapEx!BM185</f>
        <v>0</v>
      </c>
      <c r="BN19" s="147">
        <f>CapEx!BN185</f>
        <v>0</v>
      </c>
      <c r="BO19" s="147">
        <f>CapEx!BO185</f>
        <v>0</v>
      </c>
      <c r="BP19" s="147">
        <f>CapEx!BP185</f>
        <v>0</v>
      </c>
      <c r="BQ19" s="148">
        <f>CapEx!BQ185</f>
        <v>0</v>
      </c>
      <c r="BS19" s="10"/>
      <c r="BT19" s="10"/>
    </row>
    <row r="20" spans="1:72" s="74" customFormat="1" x14ac:dyDescent="0.25">
      <c r="A20" s="383"/>
      <c r="B20" s="9" t="s">
        <v>139</v>
      </c>
      <c r="C20" s="9"/>
      <c r="D20" s="74">
        <f t="shared" ca="1" si="18"/>
        <v>3383.8034452591719</v>
      </c>
      <c r="E20" s="74">
        <f t="shared" ca="1" si="19"/>
        <v>4112.7671257223938</v>
      </c>
      <c r="F20" s="74">
        <f t="shared" ca="1" si="20"/>
        <v>4430.082528627292</v>
      </c>
      <c r="G20" s="74">
        <f t="shared" ca="1" si="21"/>
        <v>4891.8800045119533</v>
      </c>
      <c r="H20" s="74">
        <f t="shared" ca="1" si="22"/>
        <v>5940.0484370923859</v>
      </c>
      <c r="I20" s="72"/>
      <c r="J20" s="9">
        <f ca="1">SUM(J8,J11,J17,J19)</f>
        <v>15.511309857896718</v>
      </c>
      <c r="K20" s="9">
        <f t="shared" ref="K20:BQ20" ca="1" si="23">SUM(K8,K11,K17,K19)</f>
        <v>170.72077604055221</v>
      </c>
      <c r="L20" s="9">
        <f t="shared" ca="1" si="23"/>
        <v>295.87189725034671</v>
      </c>
      <c r="M20" s="9">
        <f t="shared" ca="1" si="23"/>
        <v>313.2213797705104</v>
      </c>
      <c r="N20" s="9">
        <f t="shared" ca="1" si="23"/>
        <v>315.16734010970583</v>
      </c>
      <c r="O20" s="9">
        <f t="shared" ca="1" si="23"/>
        <v>328.75280196398779</v>
      </c>
      <c r="P20" s="9">
        <f t="shared" ca="1" si="23"/>
        <v>319.09560508575271</v>
      </c>
      <c r="Q20" s="9">
        <f t="shared" ca="1" si="23"/>
        <v>321.07806040972645</v>
      </c>
      <c r="R20" s="9">
        <f t="shared" ca="1" si="23"/>
        <v>323.07283219638072</v>
      </c>
      <c r="S20" s="9">
        <f t="shared" ca="1" si="23"/>
        <v>325.07999696459137</v>
      </c>
      <c r="T20" s="9">
        <f t="shared" ca="1" si="23"/>
        <v>327.09963170862562</v>
      </c>
      <c r="U20" s="9">
        <f t="shared" ca="1" si="23"/>
        <v>329.13181390109537</v>
      </c>
      <c r="V20" s="9">
        <f t="shared" ca="1" si="23"/>
        <v>331.17662149592888</v>
      </c>
      <c r="W20" s="9">
        <f t="shared" ca="1" si="23"/>
        <v>333.23413293136156</v>
      </c>
      <c r="X20" s="9">
        <f t="shared" ca="1" si="23"/>
        <v>335.30442713294434</v>
      </c>
      <c r="Y20" s="9">
        <f t="shared" ca="1" si="23"/>
        <v>337.38758351657128</v>
      </c>
      <c r="Z20" s="9">
        <f t="shared" ca="1" si="23"/>
        <v>339.48368199152617</v>
      </c>
      <c r="AA20" s="9">
        <f t="shared" ca="1" si="23"/>
        <v>341.5928029635478</v>
      </c>
      <c r="AB20" s="9">
        <f t="shared" ca="1" si="23"/>
        <v>343.71502733791431</v>
      </c>
      <c r="AC20" s="9">
        <f t="shared" ca="1" si="23"/>
        <v>345.85043652254632</v>
      </c>
      <c r="AD20" s="9">
        <f t="shared" ca="1" si="23"/>
        <v>347.9991124311303</v>
      </c>
      <c r="AE20" s="9">
        <f t="shared" ca="1" si="23"/>
        <v>350.16113748626009</v>
      </c>
      <c r="AF20" s="9">
        <f t="shared" ca="1" si="23"/>
        <v>352.33659462259953</v>
      </c>
      <c r="AG20" s="9">
        <f t="shared" ca="1" si="23"/>
        <v>354.52556729006278</v>
      </c>
      <c r="AH20" s="9">
        <f t="shared" ca="1" si="23"/>
        <v>356.72813945701603</v>
      </c>
      <c r="AI20" s="9">
        <f t="shared" ca="1" si="23"/>
        <v>358.94439561349861</v>
      </c>
      <c r="AJ20" s="9">
        <f t="shared" ca="1" si="23"/>
        <v>361.17442077446333</v>
      </c>
      <c r="AK20" s="9">
        <f t="shared" ca="1" si="23"/>
        <v>363.41830048303859</v>
      </c>
      <c r="AL20" s="9">
        <f t="shared" ca="1" si="23"/>
        <v>365.67612081380901</v>
      </c>
      <c r="AM20" s="9">
        <f t="shared" ca="1" si="23"/>
        <v>367.94796837611744</v>
      </c>
      <c r="AN20" s="9">
        <f t="shared" ca="1" si="23"/>
        <v>370.23393031738755</v>
      </c>
      <c r="AO20" s="9">
        <f t="shared" ca="1" si="23"/>
        <v>372.53409432646617</v>
      </c>
      <c r="AP20" s="9">
        <f t="shared" ca="1" si="23"/>
        <v>374.84854863698774</v>
      </c>
      <c r="AQ20" s="9">
        <f t="shared" ca="1" si="23"/>
        <v>377.17738203075868</v>
      </c>
      <c r="AR20" s="9">
        <f t="shared" ca="1" si="23"/>
        <v>379.52068384116251</v>
      </c>
      <c r="AS20" s="9">
        <f t="shared" ca="1" si="23"/>
        <v>381.87854395658735</v>
      </c>
      <c r="AT20" s="9">
        <f t="shared" ca="1" si="23"/>
        <v>384.25105282387375</v>
      </c>
      <c r="AU20" s="9">
        <f t="shared" ca="1" si="23"/>
        <v>386.63830145178417</v>
      </c>
      <c r="AV20" s="9">
        <f t="shared" ca="1" si="23"/>
        <v>389.04038141449405</v>
      </c>
      <c r="AW20" s="9">
        <f t="shared" ca="1" si="23"/>
        <v>511.45738485510446</v>
      </c>
      <c r="AX20" s="9">
        <f t="shared" ca="1" si="23"/>
        <v>393.88940448917714</v>
      </c>
      <c r="AY20" s="9">
        <f t="shared" ca="1" si="23"/>
        <v>396.33653360829044</v>
      </c>
      <c r="AZ20" s="9">
        <f t="shared" ca="1" si="23"/>
        <v>398.79886608361835</v>
      </c>
      <c r="BA20" s="9">
        <f t="shared" ca="1" si="23"/>
        <v>401.27649636953123</v>
      </c>
      <c r="BB20" s="9">
        <f t="shared" ca="1" si="23"/>
        <v>403.76951950721906</v>
      </c>
      <c r="BC20" s="9">
        <f t="shared" ca="1" si="23"/>
        <v>406.27803112833743</v>
      </c>
      <c r="BD20" s="9">
        <f t="shared" ca="1" si="23"/>
        <v>408.8021274586755</v>
      </c>
      <c r="BE20" s="9">
        <f t="shared" ca="1" si="23"/>
        <v>411.34190532184743</v>
      </c>
      <c r="BF20" s="9">
        <f t="shared" ca="1" si="23"/>
        <v>413.89746214300663</v>
      </c>
      <c r="BG20" s="9">
        <f t="shared" ca="1" si="23"/>
        <v>416.46889595258256</v>
      </c>
      <c r="BH20" s="9">
        <f t="shared" ca="1" si="23"/>
        <v>419.05630539004193</v>
      </c>
      <c r="BI20" s="9">
        <f t="shared" ca="1" si="23"/>
        <v>421.65978970767139</v>
      </c>
      <c r="BJ20" s="9">
        <f t="shared" ca="1" si="23"/>
        <v>424.27944877438586</v>
      </c>
      <c r="BK20" s="9">
        <f t="shared" ca="1" si="23"/>
        <v>1226.9153830795588</v>
      </c>
      <c r="BL20" s="9">
        <f t="shared" ca="1" si="23"/>
        <v>429.567693736877</v>
      </c>
      <c r="BM20" s="9">
        <f t="shared" ca="1" si="23"/>
        <v>432.23648248821991</v>
      </c>
      <c r="BN20" s="9">
        <f t="shared" ca="1" si="23"/>
        <v>434.92185170756153</v>
      </c>
      <c r="BO20" s="9">
        <f t="shared" ca="1" si="23"/>
        <v>437.62390440489793</v>
      </c>
      <c r="BP20" s="9">
        <f t="shared" ca="1" si="23"/>
        <v>440.34274423019895</v>
      </c>
      <c r="BQ20" s="9">
        <f t="shared" ca="1" si="23"/>
        <v>443.07847547738351</v>
      </c>
    </row>
    <row r="21" spans="1:72" ht="6" customHeight="1" x14ac:dyDescent="0.25">
      <c r="B21" s="59"/>
      <c r="C21" s="8"/>
      <c r="D21" s="6">
        <f t="shared" si="18"/>
        <v>0</v>
      </c>
      <c r="E21" s="8">
        <f t="shared" si="19"/>
        <v>0</v>
      </c>
      <c r="F21" s="8">
        <f t="shared" si="20"/>
        <v>0</v>
      </c>
      <c r="G21" s="8">
        <f t="shared" si="21"/>
        <v>0</v>
      </c>
      <c r="H21" s="8">
        <f t="shared" si="22"/>
        <v>0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</row>
    <row r="22" spans="1:72" x14ac:dyDescent="0.25">
      <c r="B22" s="167" t="s">
        <v>45</v>
      </c>
      <c r="C22" s="8"/>
      <c r="D22" s="154">
        <f t="shared" ca="1" si="18"/>
        <v>2596.4825961407314</v>
      </c>
      <c r="E22" s="154">
        <f t="shared" ca="1" si="19"/>
        <v>2787.0927450504123</v>
      </c>
      <c r="F22" s="154">
        <f t="shared" ca="1" si="20"/>
        <v>2991.6957583533972</v>
      </c>
      <c r="G22" s="154">
        <f t="shared" ca="1" si="21"/>
        <v>3211.3188649514486</v>
      </c>
      <c r="H22" s="154">
        <f t="shared" ca="1" si="22"/>
        <v>3447.0647035542843</v>
      </c>
      <c r="I22" s="119"/>
      <c r="J22" s="10">
        <f ca="1">Income!J6</f>
        <v>209.41746880169194</v>
      </c>
      <c r="K22" s="75">
        <f ca="1">Income!K6</f>
        <v>210.65740974514009</v>
      </c>
      <c r="L22" s="75">
        <f ca="1">Income!L6</f>
        <v>211.90469226115158</v>
      </c>
      <c r="M22" s="75">
        <f ca="1">Income!M6</f>
        <v>213.15935981848025</v>
      </c>
      <c r="N22" s="75">
        <f ca="1">Income!N6</f>
        <v>214.42145614325449</v>
      </c>
      <c r="O22" s="75">
        <f ca="1">Income!O6</f>
        <v>215.69102522050068</v>
      </c>
      <c r="P22" s="75">
        <f ca="1">Income!P6</f>
        <v>216.96811129567647</v>
      </c>
      <c r="Q22" s="75">
        <f ca="1">Income!Q6</f>
        <v>218.25275887621274</v>
      </c>
      <c r="R22" s="75">
        <f ca="1">Income!R6</f>
        <v>219.54501273306454</v>
      </c>
      <c r="S22" s="75">
        <f ca="1">Income!S6</f>
        <v>220.84491790227156</v>
      </c>
      <c r="T22" s="75">
        <f ca="1">Income!T6</f>
        <v>222.15251968652757</v>
      </c>
      <c r="U22" s="154">
        <f ca="1">Income!U6</f>
        <v>223.46786365675925</v>
      </c>
      <c r="V22" s="10">
        <f ca="1">Income!V6</f>
        <v>224.79099565371459</v>
      </c>
      <c r="W22" s="75">
        <f ca="1">Income!W6</f>
        <v>226.12196178956</v>
      </c>
      <c r="X22" s="75">
        <f ca="1">Income!X6</f>
        <v>227.46080844948787</v>
      </c>
      <c r="Y22" s="75">
        <f ca="1">Income!Y6</f>
        <v>228.80758229333284</v>
      </c>
      <c r="Z22" s="75">
        <f ca="1">Income!Z6</f>
        <v>230.16233025719797</v>
      </c>
      <c r="AA22" s="75">
        <f ca="1">Income!AA6</f>
        <v>231.52509955509058</v>
      </c>
      <c r="AB22" s="75">
        <f ca="1">Income!AB6</f>
        <v>232.8959376805677</v>
      </c>
      <c r="AC22" s="75">
        <f ca="1">Income!AC6</f>
        <v>234.274892408391</v>
      </c>
      <c r="AD22" s="75">
        <f ca="1">Income!AD6</f>
        <v>235.66201179619213</v>
      </c>
      <c r="AE22" s="75">
        <f ca="1">Income!AE6</f>
        <v>237.05734418614747</v>
      </c>
      <c r="AF22" s="75">
        <f ca="1">Income!AF6</f>
        <v>238.46093820666266</v>
      </c>
      <c r="AG22" s="154">
        <f ca="1">Income!AG6</f>
        <v>239.87284277406766</v>
      </c>
      <c r="AH22" s="10">
        <f ca="1">Income!AH6</f>
        <v>241.29310709432124</v>
      </c>
      <c r="AI22" s="75">
        <f ca="1">Income!AI6</f>
        <v>242.72178066472611</v>
      </c>
      <c r="AJ22" s="75">
        <f ca="1">Income!AJ6</f>
        <v>244.15891327565376</v>
      </c>
      <c r="AK22" s="75">
        <f ca="1">Income!AK6</f>
        <v>245.60455501227969</v>
      </c>
      <c r="AL22" s="75">
        <f ca="1">Income!AL6</f>
        <v>247.05875625632905</v>
      </c>
      <c r="AM22" s="75">
        <f ca="1">Income!AM6</f>
        <v>248.5215676878324</v>
      </c>
      <c r="AN22" s="75">
        <f ca="1">Income!AN6</f>
        <v>249.99304028689176</v>
      </c>
      <c r="AO22" s="75">
        <f ca="1">Income!AO6</f>
        <v>251.4732253354577</v>
      </c>
      <c r="AP22" s="75">
        <f ca="1">Income!AP6</f>
        <v>252.96217441911637</v>
      </c>
      <c r="AQ22" s="75">
        <f ca="1">Income!AQ6</f>
        <v>254.45993942888714</v>
      </c>
      <c r="AR22" s="75">
        <f ca="1">Income!AR6</f>
        <v>255.96657256303118</v>
      </c>
      <c r="AS22" s="154">
        <f ca="1">Income!AS6</f>
        <v>257.48212632887072</v>
      </c>
      <c r="AT22" s="10">
        <f ca="1">Income!AT6</f>
        <v>259.00665354461887</v>
      </c>
      <c r="AU22" s="75">
        <f ca="1">Income!AU6</f>
        <v>260.54020734122014</v>
      </c>
      <c r="AV22" s="75">
        <f ca="1">Income!AV6</f>
        <v>262.08284116420248</v>
      </c>
      <c r="AW22" s="75">
        <f ca="1">Income!AW6</f>
        <v>263.63460877553979</v>
      </c>
      <c r="AX22" s="75">
        <f ca="1">Income!AX6</f>
        <v>265.19556425552548</v>
      </c>
      <c r="AY22" s="75">
        <f ca="1">Income!AY6</f>
        <v>266.76576200465706</v>
      </c>
      <c r="AZ22" s="75">
        <f ca="1">Income!AZ6</f>
        <v>268.34525674553248</v>
      </c>
      <c r="BA22" s="75">
        <f ca="1">Income!BA6</f>
        <v>269.93410352475684</v>
      </c>
      <c r="BB22" s="75">
        <f ca="1">Income!BB6</f>
        <v>271.53235771486106</v>
      </c>
      <c r="BC22" s="75">
        <f ca="1">Income!BC6</f>
        <v>273.14007501623144</v>
      </c>
      <c r="BD22" s="75">
        <f ca="1">Income!BD6</f>
        <v>274.75731145905098</v>
      </c>
      <c r="BE22" s="154">
        <f ca="1">Income!BE6</f>
        <v>276.38412340525218</v>
      </c>
      <c r="BF22" s="10">
        <f ca="1">Income!BF6</f>
        <v>278.02056755048119</v>
      </c>
      <c r="BG22" s="75">
        <f ca="1">Income!BG6</f>
        <v>279.66670092607347</v>
      </c>
      <c r="BH22" s="75">
        <f ca="1">Income!BH6</f>
        <v>281.32258090104199</v>
      </c>
      <c r="BI22" s="75">
        <f ca="1">Income!BI6</f>
        <v>282.98826518407577</v>
      </c>
      <c r="BJ22" s="75">
        <f ca="1">Income!BJ6</f>
        <v>284.66381182555182</v>
      </c>
      <c r="BK22" s="75">
        <f ca="1">Income!BK6</f>
        <v>286.34927921955784</v>
      </c>
      <c r="BL22" s="75">
        <f ca="1">Income!BL6</f>
        <v>288.04472610592734</v>
      </c>
      <c r="BM22" s="75">
        <f ca="1">Income!BM6</f>
        <v>289.75021157228656</v>
      </c>
      <c r="BN22" s="75">
        <f ca="1">Income!BN6</f>
        <v>291.46579505611459</v>
      </c>
      <c r="BO22" s="75">
        <f ca="1">Income!BO6</f>
        <v>293.19153634681351</v>
      </c>
      <c r="BP22" s="75">
        <f ca="1">Income!BP6</f>
        <v>294.92749558779315</v>
      </c>
      <c r="BQ22" s="154">
        <f ca="1">Income!BQ6</f>
        <v>296.67373327856683</v>
      </c>
    </row>
    <row r="23" spans="1:72" x14ac:dyDescent="0.25">
      <c r="B23" s="165" t="s">
        <v>30</v>
      </c>
      <c r="C23" s="8"/>
      <c r="D23" s="154">
        <f t="shared" ca="1" si="18"/>
        <v>129.82412980703657</v>
      </c>
      <c r="E23" s="154">
        <f t="shared" ca="1" si="19"/>
        <v>139.35463725252063</v>
      </c>
      <c r="F23" s="154">
        <f t="shared" ca="1" si="20"/>
        <v>149.58478791766987</v>
      </c>
      <c r="G23" s="154">
        <f t="shared" ca="1" si="21"/>
        <v>160.56594324757248</v>
      </c>
      <c r="H23" s="154">
        <f t="shared" ca="1" si="22"/>
        <v>172.35323517771423</v>
      </c>
      <c r="I23" s="119"/>
      <c r="J23" s="10">
        <f ca="1">TermsPayCash*J22</f>
        <v>10.470873440084597</v>
      </c>
      <c r="K23" s="75">
        <f t="shared" ref="K23:AO23" ca="1" si="24">TermsPayCash*K22</f>
        <v>10.532870487257005</v>
      </c>
      <c r="L23" s="75">
        <f t="shared" ca="1" si="24"/>
        <v>10.595234613057579</v>
      </c>
      <c r="M23" s="75">
        <f t="shared" ca="1" si="24"/>
        <v>10.657967990924014</v>
      </c>
      <c r="N23" s="75">
        <f t="shared" ca="1" si="24"/>
        <v>10.721072807162725</v>
      </c>
      <c r="O23" s="75">
        <f t="shared" ca="1" si="24"/>
        <v>10.784551261025035</v>
      </c>
      <c r="P23" s="75">
        <f t="shared" ca="1" si="24"/>
        <v>10.848405564783825</v>
      </c>
      <c r="Q23" s="75">
        <f t="shared" ca="1" si="24"/>
        <v>10.912637943810637</v>
      </c>
      <c r="R23" s="75">
        <f t="shared" ca="1" si="24"/>
        <v>10.977250636653228</v>
      </c>
      <c r="S23" s="75">
        <f t="shared" ca="1" si="24"/>
        <v>11.042245895113579</v>
      </c>
      <c r="T23" s="75">
        <f t="shared" ca="1" si="24"/>
        <v>11.107625984326379</v>
      </c>
      <c r="U23" s="154">
        <f t="shared" ca="1" si="24"/>
        <v>11.173393182837962</v>
      </c>
      <c r="V23" s="10">
        <f t="shared" ca="1" si="24"/>
        <v>11.23954978268573</v>
      </c>
      <c r="W23" s="75">
        <f t="shared" ca="1" si="24"/>
        <v>11.306098089478001</v>
      </c>
      <c r="X23" s="75">
        <f t="shared" ca="1" si="24"/>
        <v>11.373040422474395</v>
      </c>
      <c r="Y23" s="75">
        <f t="shared" ca="1" si="24"/>
        <v>11.440379114666642</v>
      </c>
      <c r="Z23" s="75">
        <f t="shared" ca="1" si="24"/>
        <v>11.5081165128599</v>
      </c>
      <c r="AA23" s="75">
        <f t="shared" ca="1" si="24"/>
        <v>11.57625497775453</v>
      </c>
      <c r="AB23" s="75">
        <f t="shared" ca="1" si="24"/>
        <v>11.644796884028386</v>
      </c>
      <c r="AC23" s="75">
        <f t="shared" ca="1" si="24"/>
        <v>11.713744620419551</v>
      </c>
      <c r="AD23" s="75">
        <f t="shared" ca="1" si="24"/>
        <v>11.783100589809607</v>
      </c>
      <c r="AE23" s="75">
        <f t="shared" ca="1" si="24"/>
        <v>11.852867209307375</v>
      </c>
      <c r="AF23" s="75">
        <f t="shared" ca="1" si="24"/>
        <v>11.923046910333134</v>
      </c>
      <c r="AG23" s="154">
        <f t="shared" ca="1" si="24"/>
        <v>11.993642138703384</v>
      </c>
      <c r="AH23" s="10">
        <f t="shared" ca="1" si="24"/>
        <v>12.064655354716063</v>
      </c>
      <c r="AI23" s="75">
        <f t="shared" ca="1" si="24"/>
        <v>12.136089033236306</v>
      </c>
      <c r="AJ23" s="75">
        <f t="shared" ca="1" si="24"/>
        <v>12.207945663782688</v>
      </c>
      <c r="AK23" s="75">
        <f t="shared" ca="1" si="24"/>
        <v>12.280227750613985</v>
      </c>
      <c r="AL23" s="75">
        <f t="shared" ca="1" si="24"/>
        <v>12.352937812816453</v>
      </c>
      <c r="AM23" s="75">
        <f t="shared" ca="1" si="24"/>
        <v>12.426078384391621</v>
      </c>
      <c r="AN23" s="75">
        <f t="shared" ca="1" si="24"/>
        <v>12.499652014344589</v>
      </c>
      <c r="AO23" s="75">
        <f t="shared" ca="1" si="24"/>
        <v>12.573661266772886</v>
      </c>
      <c r="AP23" s="75">
        <f t="shared" ref="AP23:BQ23" ca="1" si="25">TermsPayCash*AP22</f>
        <v>12.648108720955818</v>
      </c>
      <c r="AQ23" s="75">
        <f t="shared" ca="1" si="25"/>
        <v>12.722996971444358</v>
      </c>
      <c r="AR23" s="75">
        <f t="shared" ca="1" si="25"/>
        <v>12.798328628151559</v>
      </c>
      <c r="AS23" s="154">
        <f t="shared" ca="1" si="25"/>
        <v>12.874106316443537</v>
      </c>
      <c r="AT23" s="10">
        <f t="shared" ca="1" si="25"/>
        <v>12.950332677230945</v>
      </c>
      <c r="AU23" s="75">
        <f t="shared" ca="1" si="25"/>
        <v>13.027010367061008</v>
      </c>
      <c r="AV23" s="75">
        <f t="shared" ca="1" si="25"/>
        <v>13.104142058210124</v>
      </c>
      <c r="AW23" s="75">
        <f t="shared" ca="1" si="25"/>
        <v>13.18173043877699</v>
      </c>
      <c r="AX23" s="75">
        <f t="shared" ca="1" si="25"/>
        <v>13.259778212776276</v>
      </c>
      <c r="AY23" s="75">
        <f t="shared" ca="1" si="25"/>
        <v>13.338288100232853</v>
      </c>
      <c r="AZ23" s="75">
        <f t="shared" ca="1" si="25"/>
        <v>13.417262837276624</v>
      </c>
      <c r="BA23" s="75">
        <f t="shared" ca="1" si="25"/>
        <v>13.496705176237842</v>
      </c>
      <c r="BB23" s="75">
        <f t="shared" ca="1" si="25"/>
        <v>13.576617885743055</v>
      </c>
      <c r="BC23" s="75">
        <f t="shared" ca="1" si="25"/>
        <v>13.657003750811572</v>
      </c>
      <c r="BD23" s="75">
        <f t="shared" ca="1" si="25"/>
        <v>13.737865572952551</v>
      </c>
      <c r="BE23" s="154">
        <f t="shared" ca="1" si="25"/>
        <v>13.819206170262611</v>
      </c>
      <c r="BF23" s="10">
        <f t="shared" ca="1" si="25"/>
        <v>13.90102837752406</v>
      </c>
      <c r="BG23" s="75">
        <f t="shared" ca="1" si="25"/>
        <v>13.983335046303674</v>
      </c>
      <c r="BH23" s="75">
        <f t="shared" ca="1" si="25"/>
        <v>14.066129045052101</v>
      </c>
      <c r="BI23" s="75">
        <f t="shared" ca="1" si="25"/>
        <v>14.14941325920379</v>
      </c>
      <c r="BJ23" s="75">
        <f t="shared" ca="1" si="25"/>
        <v>14.233190591277591</v>
      </c>
      <c r="BK23" s="75">
        <f t="shared" ca="1" si="25"/>
        <v>14.317463960977893</v>
      </c>
      <c r="BL23" s="75">
        <f t="shared" ca="1" si="25"/>
        <v>14.402236305296368</v>
      </c>
      <c r="BM23" s="75">
        <f t="shared" ca="1" si="25"/>
        <v>14.487510578614328</v>
      </c>
      <c r="BN23" s="75">
        <f t="shared" ca="1" si="25"/>
        <v>14.57328975280573</v>
      </c>
      <c r="BO23" s="75">
        <f t="shared" ca="1" si="25"/>
        <v>14.659576817340676</v>
      </c>
      <c r="BP23" s="75">
        <f t="shared" ca="1" si="25"/>
        <v>14.746374779389658</v>
      </c>
      <c r="BQ23" s="154">
        <f t="shared" ca="1" si="25"/>
        <v>14.833686663928342</v>
      </c>
    </row>
    <row r="24" spans="1:72" x14ac:dyDescent="0.25">
      <c r="B24" s="171" t="s">
        <v>32</v>
      </c>
      <c r="C24" s="8"/>
      <c r="D24" s="154">
        <f t="shared" ca="1" si="18"/>
        <v>1186.5073662419861</v>
      </c>
      <c r="E24" s="154">
        <f t="shared" ca="1" si="19"/>
        <v>1385.343882966552</v>
      </c>
      <c r="F24" s="154">
        <f t="shared" ca="1" si="20"/>
        <v>1487.0432373992969</v>
      </c>
      <c r="G24" s="154">
        <f t="shared" ca="1" si="21"/>
        <v>1596.2084339375338</v>
      </c>
      <c r="H24" s="154">
        <f t="shared" ca="1" si="22"/>
        <v>1713.3875468404844</v>
      </c>
      <c r="I24" s="119"/>
      <c r="J24" s="10"/>
      <c r="K24" s="75">
        <f t="shared" ref="K24:AP24" ca="1" si="26">TermsPay30*J22</f>
        <v>104.70873440084597</v>
      </c>
      <c r="L24" s="75">
        <f t="shared" ca="1" si="26"/>
        <v>105.32870487257004</v>
      </c>
      <c r="M24" s="75">
        <f t="shared" ca="1" si="26"/>
        <v>105.95234613057579</v>
      </c>
      <c r="N24" s="75">
        <f t="shared" ca="1" si="26"/>
        <v>106.57967990924013</v>
      </c>
      <c r="O24" s="75">
        <f t="shared" ca="1" si="26"/>
        <v>107.21072807162724</v>
      </c>
      <c r="P24" s="75">
        <f t="shared" ca="1" si="26"/>
        <v>107.84551261025034</v>
      </c>
      <c r="Q24" s="75">
        <f t="shared" ca="1" si="26"/>
        <v>108.48405564783823</v>
      </c>
      <c r="R24" s="75">
        <f t="shared" ca="1" si="26"/>
        <v>109.12637943810637</v>
      </c>
      <c r="S24" s="75">
        <f t="shared" ca="1" si="26"/>
        <v>109.77250636653227</v>
      </c>
      <c r="T24" s="75">
        <f t="shared" ca="1" si="26"/>
        <v>110.42245895113578</v>
      </c>
      <c r="U24" s="154">
        <f t="shared" ca="1" si="26"/>
        <v>111.07625984326378</v>
      </c>
      <c r="V24" s="10">
        <f t="shared" ca="1" si="26"/>
        <v>111.73393182837962</v>
      </c>
      <c r="W24" s="75">
        <f t="shared" ca="1" si="26"/>
        <v>112.39549782685729</v>
      </c>
      <c r="X24" s="75">
        <f t="shared" ca="1" si="26"/>
        <v>113.06098089478</v>
      </c>
      <c r="Y24" s="75">
        <f t="shared" ca="1" si="26"/>
        <v>113.73040422474394</v>
      </c>
      <c r="Z24" s="75">
        <f t="shared" ca="1" si="26"/>
        <v>114.40379114666642</v>
      </c>
      <c r="AA24" s="75">
        <f t="shared" ca="1" si="26"/>
        <v>115.08116512859898</v>
      </c>
      <c r="AB24" s="75">
        <f t="shared" ca="1" si="26"/>
        <v>115.76254977754529</v>
      </c>
      <c r="AC24" s="75">
        <f t="shared" ca="1" si="26"/>
        <v>116.44796884028385</v>
      </c>
      <c r="AD24" s="75">
        <f t="shared" ca="1" si="26"/>
        <v>117.1374462041955</v>
      </c>
      <c r="AE24" s="75">
        <f t="shared" ca="1" si="26"/>
        <v>117.83100589809607</v>
      </c>
      <c r="AF24" s="75">
        <f t="shared" ca="1" si="26"/>
        <v>118.52867209307374</v>
      </c>
      <c r="AG24" s="154">
        <f t="shared" ca="1" si="26"/>
        <v>119.23046910333133</v>
      </c>
      <c r="AH24" s="10">
        <f t="shared" ca="1" si="26"/>
        <v>119.93642138703383</v>
      </c>
      <c r="AI24" s="75">
        <f t="shared" ca="1" si="26"/>
        <v>120.64655354716062</v>
      </c>
      <c r="AJ24" s="75">
        <f t="shared" ca="1" si="26"/>
        <v>121.36089033236306</v>
      </c>
      <c r="AK24" s="75">
        <f t="shared" ca="1" si="26"/>
        <v>122.07945663782688</v>
      </c>
      <c r="AL24" s="75">
        <f t="shared" ca="1" si="26"/>
        <v>122.80227750613984</v>
      </c>
      <c r="AM24" s="75">
        <f t="shared" ca="1" si="26"/>
        <v>123.52937812816452</v>
      </c>
      <c r="AN24" s="75">
        <f t="shared" ca="1" si="26"/>
        <v>124.2607838439162</v>
      </c>
      <c r="AO24" s="75">
        <f t="shared" ca="1" si="26"/>
        <v>124.99652014344588</v>
      </c>
      <c r="AP24" s="75">
        <f t="shared" ca="1" si="26"/>
        <v>125.73661266772885</v>
      </c>
      <c r="AQ24" s="75">
        <f t="shared" ref="AQ24:BQ24" ca="1" si="27">TermsPay30*AP22</f>
        <v>126.48108720955818</v>
      </c>
      <c r="AR24" s="75">
        <f t="shared" ca="1" si="27"/>
        <v>127.22996971444357</v>
      </c>
      <c r="AS24" s="154">
        <f t="shared" ca="1" si="27"/>
        <v>127.98328628151559</v>
      </c>
      <c r="AT24" s="10">
        <f t="shared" ca="1" si="27"/>
        <v>128.74106316443536</v>
      </c>
      <c r="AU24" s="75">
        <f t="shared" ca="1" si="27"/>
        <v>129.50332677230944</v>
      </c>
      <c r="AV24" s="75">
        <f t="shared" ca="1" si="27"/>
        <v>130.27010367061007</v>
      </c>
      <c r="AW24" s="75">
        <f t="shared" ca="1" si="27"/>
        <v>131.04142058210124</v>
      </c>
      <c r="AX24" s="75">
        <f t="shared" ca="1" si="27"/>
        <v>131.81730438776989</v>
      </c>
      <c r="AY24" s="75">
        <f t="shared" ca="1" si="27"/>
        <v>132.59778212776274</v>
      </c>
      <c r="AZ24" s="75">
        <f t="shared" ca="1" si="27"/>
        <v>133.38288100232853</v>
      </c>
      <c r="BA24" s="75">
        <f t="shared" ca="1" si="27"/>
        <v>134.17262837276624</v>
      </c>
      <c r="BB24" s="75">
        <f t="shared" ca="1" si="27"/>
        <v>134.96705176237842</v>
      </c>
      <c r="BC24" s="75">
        <f t="shared" ca="1" si="27"/>
        <v>135.76617885743053</v>
      </c>
      <c r="BD24" s="75">
        <f t="shared" ca="1" si="27"/>
        <v>136.57003750811572</v>
      </c>
      <c r="BE24" s="154">
        <f t="shared" ca="1" si="27"/>
        <v>137.37865572952549</v>
      </c>
      <c r="BF24" s="10">
        <f t="shared" ca="1" si="27"/>
        <v>138.19206170262609</v>
      </c>
      <c r="BG24" s="75">
        <f t="shared" ca="1" si="27"/>
        <v>139.01028377524059</v>
      </c>
      <c r="BH24" s="75">
        <f t="shared" ca="1" si="27"/>
        <v>139.83335046303674</v>
      </c>
      <c r="BI24" s="75">
        <f t="shared" ca="1" si="27"/>
        <v>140.66129045052099</v>
      </c>
      <c r="BJ24" s="75">
        <f t="shared" ca="1" si="27"/>
        <v>141.49413259203789</v>
      </c>
      <c r="BK24" s="75">
        <f t="shared" ca="1" si="27"/>
        <v>142.33190591277591</v>
      </c>
      <c r="BL24" s="75">
        <f t="shared" ca="1" si="27"/>
        <v>143.17463960977892</v>
      </c>
      <c r="BM24" s="75">
        <f t="shared" ca="1" si="27"/>
        <v>144.02236305296367</v>
      </c>
      <c r="BN24" s="75">
        <f t="shared" ca="1" si="27"/>
        <v>144.87510578614328</v>
      </c>
      <c r="BO24" s="75">
        <f t="shared" ca="1" si="27"/>
        <v>145.73289752805729</v>
      </c>
      <c r="BP24" s="75">
        <f t="shared" ca="1" si="27"/>
        <v>146.59576817340675</v>
      </c>
      <c r="BQ24" s="154">
        <f t="shared" ca="1" si="27"/>
        <v>147.46374779389657</v>
      </c>
    </row>
    <row r="25" spans="1:72" x14ac:dyDescent="0.25">
      <c r="B25" s="173" t="s">
        <v>34</v>
      </c>
      <c r="C25" s="8"/>
      <c r="D25" s="154">
        <f t="shared" ca="1" si="18"/>
        <v>860.3448851189778</v>
      </c>
      <c r="E25" s="154">
        <f t="shared" ca="1" si="19"/>
        <v>1101.7517389651875</v>
      </c>
      <c r="F25" s="154">
        <f t="shared" ca="1" si="20"/>
        <v>1182.6323361768902</v>
      </c>
      <c r="G25" s="154">
        <f t="shared" ca="1" si="21"/>
        <v>1269.4504515916194</v>
      </c>
      <c r="H25" s="154">
        <f t="shared" ca="1" si="22"/>
        <v>1362.6419638208909</v>
      </c>
      <c r="I25" s="119"/>
      <c r="J25" s="8"/>
      <c r="K25" s="8"/>
      <c r="L25" s="8">
        <f t="shared" ref="L25:AQ25" ca="1" si="28">TermsPay60*J22</f>
        <v>83.766987520676778</v>
      </c>
      <c r="M25" s="8">
        <f t="shared" ca="1" si="28"/>
        <v>84.262963898056043</v>
      </c>
      <c r="N25" s="8">
        <f t="shared" ca="1" si="28"/>
        <v>84.761876904460635</v>
      </c>
      <c r="O25" s="8">
        <f t="shared" ca="1" si="28"/>
        <v>85.263743927392113</v>
      </c>
      <c r="P25" s="8">
        <f t="shared" ca="1" si="28"/>
        <v>85.768582457301804</v>
      </c>
      <c r="Q25" s="8">
        <f t="shared" ca="1" si="28"/>
        <v>86.276410088200279</v>
      </c>
      <c r="R25" s="8">
        <f t="shared" ca="1" si="28"/>
        <v>86.787244518270597</v>
      </c>
      <c r="S25" s="8">
        <f t="shared" ca="1" si="28"/>
        <v>87.301103550485095</v>
      </c>
      <c r="T25" s="8">
        <f t="shared" ca="1" si="28"/>
        <v>87.818005093225821</v>
      </c>
      <c r="U25" s="154">
        <f t="shared" ca="1" si="28"/>
        <v>88.337967160908633</v>
      </c>
      <c r="V25" s="8">
        <f t="shared" ca="1" si="28"/>
        <v>88.861007874611033</v>
      </c>
      <c r="W25" s="8">
        <f t="shared" ca="1" si="28"/>
        <v>89.3871454627037</v>
      </c>
      <c r="X25" s="8">
        <f t="shared" ca="1" si="28"/>
        <v>89.916398261485838</v>
      </c>
      <c r="Y25" s="8">
        <f t="shared" ca="1" si="28"/>
        <v>90.448784715824004</v>
      </c>
      <c r="Z25" s="8">
        <f t="shared" ca="1" si="28"/>
        <v>90.984323379795157</v>
      </c>
      <c r="AA25" s="8">
        <f t="shared" ca="1" si="28"/>
        <v>91.52303291733314</v>
      </c>
      <c r="AB25" s="8">
        <f t="shared" ca="1" si="28"/>
        <v>92.064932102879197</v>
      </c>
      <c r="AC25" s="8">
        <f t="shared" ca="1" si="28"/>
        <v>92.610039822036242</v>
      </c>
      <c r="AD25" s="8">
        <f t="shared" ca="1" si="28"/>
        <v>93.158375072227088</v>
      </c>
      <c r="AE25" s="8">
        <f t="shared" ca="1" si="28"/>
        <v>93.709956963356404</v>
      </c>
      <c r="AF25" s="8">
        <f t="shared" ca="1" si="28"/>
        <v>94.264804718476853</v>
      </c>
      <c r="AG25" s="154">
        <f t="shared" ca="1" si="28"/>
        <v>94.822937674458998</v>
      </c>
      <c r="AH25" s="8">
        <f t="shared" ca="1" si="28"/>
        <v>95.384375282665076</v>
      </c>
      <c r="AI25" s="8">
        <f t="shared" ca="1" si="28"/>
        <v>95.949137109627074</v>
      </c>
      <c r="AJ25" s="8">
        <f t="shared" ca="1" si="28"/>
        <v>96.517242837728503</v>
      </c>
      <c r="AK25" s="8">
        <f t="shared" ca="1" si="28"/>
        <v>97.08871226589045</v>
      </c>
      <c r="AL25" s="8">
        <f t="shared" ca="1" si="28"/>
        <v>97.663565310261504</v>
      </c>
      <c r="AM25" s="8">
        <f t="shared" ca="1" si="28"/>
        <v>98.241822004911882</v>
      </c>
      <c r="AN25" s="8">
        <f t="shared" ca="1" si="28"/>
        <v>98.823502502531625</v>
      </c>
      <c r="AO25" s="8">
        <f t="shared" ca="1" si="28"/>
        <v>99.408627075132969</v>
      </c>
      <c r="AP25" s="8">
        <f t="shared" ca="1" si="28"/>
        <v>99.997216114756711</v>
      </c>
      <c r="AQ25" s="8">
        <f t="shared" ca="1" si="28"/>
        <v>100.58929013418309</v>
      </c>
      <c r="AR25" s="8">
        <f t="shared" ref="AR25:BQ25" ca="1" si="29">TermsPay60*AP22</f>
        <v>101.18486976764655</v>
      </c>
      <c r="AS25" s="154">
        <f t="shared" ca="1" si="29"/>
        <v>101.78397577155486</v>
      </c>
      <c r="AT25" s="8">
        <f t="shared" ca="1" si="29"/>
        <v>102.38662902521247</v>
      </c>
      <c r="AU25" s="8">
        <f t="shared" ca="1" si="29"/>
        <v>102.9928505315483</v>
      </c>
      <c r="AV25" s="8">
        <f t="shared" ca="1" si="29"/>
        <v>103.60266141784756</v>
      </c>
      <c r="AW25" s="8">
        <f t="shared" ca="1" si="29"/>
        <v>104.21608293648806</v>
      </c>
      <c r="AX25" s="8">
        <f t="shared" ca="1" si="29"/>
        <v>104.83313646568099</v>
      </c>
      <c r="AY25" s="8">
        <f t="shared" ca="1" si="29"/>
        <v>105.45384351021592</v>
      </c>
      <c r="AZ25" s="8">
        <f t="shared" ca="1" si="29"/>
        <v>106.0782257022102</v>
      </c>
      <c r="BA25" s="8">
        <f t="shared" ca="1" si="29"/>
        <v>106.70630480186283</v>
      </c>
      <c r="BB25" s="8">
        <f t="shared" ca="1" si="29"/>
        <v>107.33810269821299</v>
      </c>
      <c r="BC25" s="8">
        <f t="shared" ca="1" si="29"/>
        <v>107.97364140990274</v>
      </c>
      <c r="BD25" s="8">
        <f t="shared" ca="1" si="29"/>
        <v>108.61294308594444</v>
      </c>
      <c r="BE25" s="154">
        <f t="shared" ca="1" si="29"/>
        <v>109.25603000649258</v>
      </c>
      <c r="BF25" s="8">
        <f t="shared" ca="1" si="29"/>
        <v>109.9029245836204</v>
      </c>
      <c r="BG25" s="8">
        <f t="shared" ca="1" si="29"/>
        <v>110.55364936210088</v>
      </c>
      <c r="BH25" s="8">
        <f t="shared" ca="1" si="29"/>
        <v>111.20822702019248</v>
      </c>
      <c r="BI25" s="8">
        <f t="shared" ca="1" si="29"/>
        <v>111.86668037042939</v>
      </c>
      <c r="BJ25" s="8">
        <f t="shared" ca="1" si="29"/>
        <v>112.52903236041681</v>
      </c>
      <c r="BK25" s="8">
        <f t="shared" ca="1" si="29"/>
        <v>113.19530607363032</v>
      </c>
      <c r="BL25" s="8">
        <f t="shared" ca="1" si="29"/>
        <v>113.86552473022073</v>
      </c>
      <c r="BM25" s="8">
        <f t="shared" ca="1" si="29"/>
        <v>114.53971168782314</v>
      </c>
      <c r="BN25" s="8">
        <f t="shared" ca="1" si="29"/>
        <v>115.21789044237094</v>
      </c>
      <c r="BO25" s="8">
        <f t="shared" ca="1" si="29"/>
        <v>115.90008462891463</v>
      </c>
      <c r="BP25" s="8">
        <f t="shared" ca="1" si="29"/>
        <v>116.58631802244584</v>
      </c>
      <c r="BQ25" s="154">
        <f t="shared" ca="1" si="29"/>
        <v>117.27661453872541</v>
      </c>
    </row>
    <row r="26" spans="1:72" x14ac:dyDescent="0.25">
      <c r="B26" s="439" t="s">
        <v>36</v>
      </c>
      <c r="C26" s="8"/>
      <c r="D26" s="155">
        <f t="shared" ca="1" si="18"/>
        <v>96.500864744758644</v>
      </c>
      <c r="E26" s="155">
        <f t="shared" ca="1" si="19"/>
        <v>136.90834605645466</v>
      </c>
      <c r="F26" s="155">
        <f t="shared" ca="1" si="20"/>
        <v>146.95891225997428</v>
      </c>
      <c r="G26" s="155">
        <f t="shared" ca="1" si="21"/>
        <v>157.74729966958517</v>
      </c>
      <c r="H26" s="155">
        <f t="shared" ca="1" si="22"/>
        <v>169.32767241108223</v>
      </c>
      <c r="I26" s="119"/>
      <c r="J26" s="146"/>
      <c r="K26" s="146"/>
      <c r="L26" s="146"/>
      <c r="M26" s="146">
        <f t="shared" ref="M26:AR26" ca="1" si="30">TermsPay90*J22</f>
        <v>10.470873440084597</v>
      </c>
      <c r="N26" s="146">
        <f t="shared" ca="1" si="30"/>
        <v>10.532870487257005</v>
      </c>
      <c r="O26" s="146">
        <f t="shared" ca="1" si="30"/>
        <v>10.595234613057579</v>
      </c>
      <c r="P26" s="146">
        <f t="shared" ca="1" si="30"/>
        <v>10.657967990924014</v>
      </c>
      <c r="Q26" s="146">
        <f t="shared" ca="1" si="30"/>
        <v>10.721072807162725</v>
      </c>
      <c r="R26" s="146">
        <f t="shared" ca="1" si="30"/>
        <v>10.784551261025035</v>
      </c>
      <c r="S26" s="146">
        <f t="shared" ca="1" si="30"/>
        <v>10.848405564783825</v>
      </c>
      <c r="T26" s="146">
        <f t="shared" ca="1" si="30"/>
        <v>10.912637943810637</v>
      </c>
      <c r="U26" s="155">
        <f t="shared" ca="1" si="30"/>
        <v>10.977250636653228</v>
      </c>
      <c r="V26" s="146">
        <f t="shared" ca="1" si="30"/>
        <v>11.042245895113579</v>
      </c>
      <c r="W26" s="146">
        <f t="shared" ca="1" si="30"/>
        <v>11.107625984326379</v>
      </c>
      <c r="X26" s="146">
        <f t="shared" ca="1" si="30"/>
        <v>11.173393182837962</v>
      </c>
      <c r="Y26" s="146">
        <f t="shared" ca="1" si="30"/>
        <v>11.23954978268573</v>
      </c>
      <c r="Z26" s="146">
        <f t="shared" ca="1" si="30"/>
        <v>11.306098089478001</v>
      </c>
      <c r="AA26" s="146">
        <f t="shared" ca="1" si="30"/>
        <v>11.373040422474395</v>
      </c>
      <c r="AB26" s="146">
        <f t="shared" ca="1" si="30"/>
        <v>11.440379114666642</v>
      </c>
      <c r="AC26" s="146">
        <f t="shared" ca="1" si="30"/>
        <v>11.5081165128599</v>
      </c>
      <c r="AD26" s="146">
        <f t="shared" ca="1" si="30"/>
        <v>11.57625497775453</v>
      </c>
      <c r="AE26" s="146">
        <f t="shared" ca="1" si="30"/>
        <v>11.644796884028386</v>
      </c>
      <c r="AF26" s="146">
        <f t="shared" ca="1" si="30"/>
        <v>11.713744620419551</v>
      </c>
      <c r="AG26" s="155">
        <f t="shared" ca="1" si="30"/>
        <v>11.783100589809607</v>
      </c>
      <c r="AH26" s="146">
        <f t="shared" ca="1" si="30"/>
        <v>11.852867209307375</v>
      </c>
      <c r="AI26" s="146">
        <f t="shared" ca="1" si="30"/>
        <v>11.923046910333134</v>
      </c>
      <c r="AJ26" s="146">
        <f t="shared" ca="1" si="30"/>
        <v>11.993642138703384</v>
      </c>
      <c r="AK26" s="146">
        <f t="shared" ca="1" si="30"/>
        <v>12.064655354716063</v>
      </c>
      <c r="AL26" s="146">
        <f t="shared" ca="1" si="30"/>
        <v>12.136089033236306</v>
      </c>
      <c r="AM26" s="146">
        <f t="shared" ca="1" si="30"/>
        <v>12.207945663782688</v>
      </c>
      <c r="AN26" s="146">
        <f t="shared" ca="1" si="30"/>
        <v>12.280227750613985</v>
      </c>
      <c r="AO26" s="146">
        <f t="shared" ca="1" si="30"/>
        <v>12.352937812816453</v>
      </c>
      <c r="AP26" s="146">
        <f t="shared" ca="1" si="30"/>
        <v>12.426078384391621</v>
      </c>
      <c r="AQ26" s="146">
        <f t="shared" ca="1" si="30"/>
        <v>12.499652014344589</v>
      </c>
      <c r="AR26" s="146">
        <f t="shared" ca="1" si="30"/>
        <v>12.573661266772886</v>
      </c>
      <c r="AS26" s="155">
        <f t="shared" ref="AS26:BQ26" ca="1" si="31">TermsPay90*AP22</f>
        <v>12.648108720955818</v>
      </c>
      <c r="AT26" s="146">
        <f t="shared" ca="1" si="31"/>
        <v>12.722996971444358</v>
      </c>
      <c r="AU26" s="146">
        <f t="shared" ca="1" si="31"/>
        <v>12.798328628151559</v>
      </c>
      <c r="AV26" s="146">
        <f t="shared" ca="1" si="31"/>
        <v>12.874106316443537</v>
      </c>
      <c r="AW26" s="146">
        <f t="shared" ca="1" si="31"/>
        <v>12.950332677230945</v>
      </c>
      <c r="AX26" s="146">
        <f t="shared" ca="1" si="31"/>
        <v>13.027010367061008</v>
      </c>
      <c r="AY26" s="146">
        <f t="shared" ca="1" si="31"/>
        <v>13.104142058210124</v>
      </c>
      <c r="AZ26" s="146">
        <f t="shared" ca="1" si="31"/>
        <v>13.18173043877699</v>
      </c>
      <c r="BA26" s="146">
        <f t="shared" ca="1" si="31"/>
        <v>13.259778212776276</v>
      </c>
      <c r="BB26" s="146">
        <f t="shared" ca="1" si="31"/>
        <v>13.338288100232853</v>
      </c>
      <c r="BC26" s="146">
        <f t="shared" ca="1" si="31"/>
        <v>13.417262837276624</v>
      </c>
      <c r="BD26" s="146">
        <f t="shared" ca="1" si="31"/>
        <v>13.496705176237842</v>
      </c>
      <c r="BE26" s="155">
        <f t="shared" ca="1" si="31"/>
        <v>13.576617885743055</v>
      </c>
      <c r="BF26" s="146">
        <f t="shared" ca="1" si="31"/>
        <v>13.657003750811572</v>
      </c>
      <c r="BG26" s="146">
        <f t="shared" ca="1" si="31"/>
        <v>13.737865572952551</v>
      </c>
      <c r="BH26" s="146">
        <f t="shared" ca="1" si="31"/>
        <v>13.819206170262611</v>
      </c>
      <c r="BI26" s="146">
        <f t="shared" ca="1" si="31"/>
        <v>13.90102837752406</v>
      </c>
      <c r="BJ26" s="146">
        <f t="shared" ca="1" si="31"/>
        <v>13.983335046303674</v>
      </c>
      <c r="BK26" s="146">
        <f t="shared" ca="1" si="31"/>
        <v>14.066129045052101</v>
      </c>
      <c r="BL26" s="146">
        <f t="shared" ca="1" si="31"/>
        <v>14.14941325920379</v>
      </c>
      <c r="BM26" s="146">
        <f t="shared" ca="1" si="31"/>
        <v>14.233190591277591</v>
      </c>
      <c r="BN26" s="146">
        <f t="shared" ca="1" si="31"/>
        <v>14.317463960977893</v>
      </c>
      <c r="BO26" s="146">
        <f t="shared" ca="1" si="31"/>
        <v>14.402236305296368</v>
      </c>
      <c r="BP26" s="146">
        <f t="shared" ca="1" si="31"/>
        <v>14.487510578614328</v>
      </c>
      <c r="BQ26" s="155">
        <f t="shared" ca="1" si="31"/>
        <v>14.57328975280573</v>
      </c>
    </row>
    <row r="27" spans="1:72" s="10" customFormat="1" x14ac:dyDescent="0.25">
      <c r="A27" s="384"/>
      <c r="B27" s="59" t="s">
        <v>46</v>
      </c>
      <c r="C27" s="8"/>
      <c r="D27" s="10">
        <f t="shared" ca="1" si="18"/>
        <v>2273.1772459127587</v>
      </c>
      <c r="E27" s="10">
        <f t="shared" ca="1" si="19"/>
        <v>2763.3586052407145</v>
      </c>
      <c r="F27" s="10">
        <f t="shared" ca="1" si="20"/>
        <v>2966.2192737538312</v>
      </c>
      <c r="G27" s="10">
        <f t="shared" ca="1" si="21"/>
        <v>3183.9721284463103</v>
      </c>
      <c r="H27" s="10">
        <f t="shared" ca="1" si="22"/>
        <v>3417.7104182501721</v>
      </c>
      <c r="I27" s="7"/>
      <c r="J27" s="8">
        <f t="shared" ref="J27:AO27" ca="1" si="32">SUM(J23:J26)</f>
        <v>10.470873440084597</v>
      </c>
      <c r="K27" s="8">
        <f t="shared" ca="1" si="32"/>
        <v>115.24160488810297</v>
      </c>
      <c r="L27" s="8">
        <f t="shared" ca="1" si="32"/>
        <v>199.69092700630441</v>
      </c>
      <c r="M27" s="8">
        <f t="shared" ca="1" si="32"/>
        <v>211.34415145964047</v>
      </c>
      <c r="N27" s="8">
        <f t="shared" ca="1" si="32"/>
        <v>212.59550010812052</v>
      </c>
      <c r="O27" s="8">
        <f t="shared" ca="1" si="32"/>
        <v>213.85425787310197</v>
      </c>
      <c r="P27" s="8">
        <f t="shared" ca="1" si="32"/>
        <v>215.12046862325997</v>
      </c>
      <c r="Q27" s="8">
        <f t="shared" ca="1" si="32"/>
        <v>216.39417648701186</v>
      </c>
      <c r="R27" s="8">
        <f t="shared" ca="1" si="32"/>
        <v>217.67542585405522</v>
      </c>
      <c r="S27" s="8">
        <f t="shared" ca="1" si="32"/>
        <v>218.96426137691478</v>
      </c>
      <c r="T27" s="8">
        <f t="shared" ca="1" si="32"/>
        <v>220.26072797249861</v>
      </c>
      <c r="U27" s="74">
        <f t="shared" ca="1" si="32"/>
        <v>221.5648708236636</v>
      </c>
      <c r="V27" s="8">
        <f t="shared" ca="1" si="32"/>
        <v>222.87673538078997</v>
      </c>
      <c r="W27" s="8">
        <f t="shared" ca="1" si="32"/>
        <v>224.19636736336537</v>
      </c>
      <c r="X27" s="8">
        <f t="shared" ca="1" si="32"/>
        <v>225.5238127615782</v>
      </c>
      <c r="Y27" s="8">
        <f t="shared" ca="1" si="32"/>
        <v>226.85911783792034</v>
      </c>
      <c r="Z27" s="8">
        <f t="shared" ca="1" si="32"/>
        <v>228.20232912879951</v>
      </c>
      <c r="AA27" s="8">
        <f t="shared" ca="1" si="32"/>
        <v>229.55349344616104</v>
      </c>
      <c r="AB27" s="8">
        <f t="shared" ca="1" si="32"/>
        <v>230.91265787911954</v>
      </c>
      <c r="AC27" s="8">
        <f t="shared" ca="1" si="32"/>
        <v>232.27986979559955</v>
      </c>
      <c r="AD27" s="8">
        <f t="shared" ca="1" si="32"/>
        <v>233.65517684398671</v>
      </c>
      <c r="AE27" s="8">
        <f t="shared" ca="1" si="32"/>
        <v>235.03862695478821</v>
      </c>
      <c r="AF27" s="8">
        <f t="shared" ca="1" si="32"/>
        <v>236.43026834230329</v>
      </c>
      <c r="AG27" s="74">
        <f t="shared" ca="1" si="32"/>
        <v>237.83014950630334</v>
      </c>
      <c r="AH27" s="8">
        <f t="shared" ca="1" si="32"/>
        <v>239.23831923372234</v>
      </c>
      <c r="AI27" s="8">
        <f t="shared" ca="1" si="32"/>
        <v>240.65482660035713</v>
      </c>
      <c r="AJ27" s="8">
        <f t="shared" ca="1" si="32"/>
        <v>242.07972097257763</v>
      </c>
      <c r="AK27" s="8">
        <f t="shared" ca="1" si="32"/>
        <v>243.51305200904736</v>
      </c>
      <c r="AL27" s="8">
        <f t="shared" ca="1" si="32"/>
        <v>244.95486966245412</v>
      </c>
      <c r="AM27" s="8">
        <f t="shared" ca="1" si="32"/>
        <v>246.4052241812507</v>
      </c>
      <c r="AN27" s="8">
        <f t="shared" ca="1" si="32"/>
        <v>247.8641661114064</v>
      </c>
      <c r="AO27" s="8">
        <f t="shared" ca="1" si="32"/>
        <v>249.33174629816821</v>
      </c>
      <c r="AP27" s="8">
        <f t="shared" ref="AP27:BQ27" ca="1" si="33">SUM(AP23:AP26)</f>
        <v>250.80801588783302</v>
      </c>
      <c r="AQ27" s="8">
        <f t="shared" ca="1" si="33"/>
        <v>252.29302632953022</v>
      </c>
      <c r="AR27" s="8">
        <f t="shared" ca="1" si="33"/>
        <v>253.78682937701456</v>
      </c>
      <c r="AS27" s="74">
        <f t="shared" ca="1" si="33"/>
        <v>255.2894770904698</v>
      </c>
      <c r="AT27" s="8">
        <f t="shared" ca="1" si="33"/>
        <v>256.80102183832309</v>
      </c>
      <c r="AU27" s="8">
        <f t="shared" ca="1" si="33"/>
        <v>258.32151629907031</v>
      </c>
      <c r="AV27" s="8">
        <f t="shared" ca="1" si="33"/>
        <v>259.85101346311131</v>
      </c>
      <c r="AW27" s="8">
        <f t="shared" ca="1" si="33"/>
        <v>261.38956663459726</v>
      </c>
      <c r="AX27" s="8">
        <f t="shared" ca="1" si="33"/>
        <v>262.93722943328817</v>
      </c>
      <c r="AY27" s="8">
        <f t="shared" ca="1" si="33"/>
        <v>264.49405579642166</v>
      </c>
      <c r="AZ27" s="8">
        <f t="shared" ca="1" si="33"/>
        <v>266.06009998059233</v>
      </c>
      <c r="BA27" s="8">
        <f t="shared" ca="1" si="33"/>
        <v>267.63541656364316</v>
      </c>
      <c r="BB27" s="8">
        <f t="shared" ca="1" si="33"/>
        <v>269.22006044656729</v>
      </c>
      <c r="BC27" s="8">
        <f t="shared" ca="1" si="33"/>
        <v>270.81408685542146</v>
      </c>
      <c r="BD27" s="8">
        <f t="shared" ca="1" si="33"/>
        <v>272.41755134325058</v>
      </c>
      <c r="BE27" s="74">
        <f t="shared" ca="1" si="33"/>
        <v>274.03050979202374</v>
      </c>
      <c r="BF27" s="8">
        <f t="shared" ca="1" si="33"/>
        <v>275.65301841458211</v>
      </c>
      <c r="BG27" s="8">
        <f t="shared" ca="1" si="33"/>
        <v>277.2851337565977</v>
      </c>
      <c r="BH27" s="8">
        <f t="shared" ca="1" si="33"/>
        <v>278.9269126985439</v>
      </c>
      <c r="BI27" s="8">
        <f t="shared" ca="1" si="33"/>
        <v>280.57841245767827</v>
      </c>
      <c r="BJ27" s="8">
        <f t="shared" ca="1" si="33"/>
        <v>282.23969059003599</v>
      </c>
      <c r="BK27" s="8">
        <f t="shared" ca="1" si="33"/>
        <v>283.91080499243623</v>
      </c>
      <c r="BL27" s="8">
        <f t="shared" ca="1" si="33"/>
        <v>285.59181390449982</v>
      </c>
      <c r="BM27" s="8">
        <f t="shared" ca="1" si="33"/>
        <v>287.28277591067871</v>
      </c>
      <c r="BN27" s="8">
        <f t="shared" ca="1" si="33"/>
        <v>288.98374994229783</v>
      </c>
      <c r="BO27" s="8">
        <f t="shared" ca="1" si="33"/>
        <v>290.69479527960897</v>
      </c>
      <c r="BP27" s="8">
        <f t="shared" ca="1" si="33"/>
        <v>292.41597155385659</v>
      </c>
      <c r="BQ27" s="74">
        <f t="shared" ca="1" si="33"/>
        <v>294.14733874935609</v>
      </c>
    </row>
    <row r="28" spans="1:72" s="25" customFormat="1" x14ac:dyDescent="0.25">
      <c r="A28" s="383"/>
      <c r="B28" s="83" t="s">
        <v>47</v>
      </c>
      <c r="C28" s="76"/>
      <c r="D28" s="25">
        <f ca="1">U28</f>
        <v>323.30535022797233</v>
      </c>
      <c r="E28" s="25">
        <f ca="1">AG28</f>
        <v>347.03949003766979</v>
      </c>
      <c r="F28" s="25">
        <f ca="1">AS28</f>
        <v>372.5159746372355</v>
      </c>
      <c r="G28" s="25">
        <f ca="1">BE28</f>
        <v>399.86271114237377</v>
      </c>
      <c r="H28" s="76">
        <f ca="1">BQ28</f>
        <v>429.21699644648561</v>
      </c>
      <c r="I28" s="7"/>
      <c r="J28" s="76">
        <f ca="1">J22-J27</f>
        <v>198.94659536160734</v>
      </c>
      <c r="K28" s="76">
        <f ca="1">J28+K22-K27</f>
        <v>294.36240021864444</v>
      </c>
      <c r="L28" s="76">
        <f t="shared" ref="L28" ca="1" si="34">K28+L22-L27</f>
        <v>306.57616547349164</v>
      </c>
      <c r="M28" s="76">
        <f t="shared" ref="M28" ca="1" si="35">L28+M22-M27</f>
        <v>308.39137383233151</v>
      </c>
      <c r="N28" s="76">
        <f t="shared" ref="N28" ca="1" si="36">M28+N22-N27</f>
        <v>310.21732986746554</v>
      </c>
      <c r="O28" s="76">
        <f ca="1">N28+O22-O27</f>
        <v>312.05409721486427</v>
      </c>
      <c r="P28" s="76">
        <f t="shared" ref="P28" ca="1" si="37">O28+P22-P27</f>
        <v>313.90173988728077</v>
      </c>
      <c r="Q28" s="76">
        <f t="shared" ref="Q28" ca="1" si="38">P28+Q22-Q27</f>
        <v>315.76032227648165</v>
      </c>
      <c r="R28" s="76">
        <f t="shared" ref="R28" ca="1" si="39">Q28+R22-R27</f>
        <v>317.62990915549096</v>
      </c>
      <c r="S28" s="76">
        <f t="shared" ref="S28" ca="1" si="40">R28+S22-S27</f>
        <v>319.51056568084766</v>
      </c>
      <c r="T28" s="76">
        <f t="shared" ref="T28" ca="1" si="41">S28+T22-T27</f>
        <v>321.40235739487667</v>
      </c>
      <c r="U28" s="127">
        <f t="shared" ref="U28" ca="1" si="42">T28+U22-U27</f>
        <v>323.30535022797233</v>
      </c>
      <c r="V28" s="76">
        <f t="shared" ref="V28" ca="1" si="43">U28+V22-V27</f>
        <v>325.21961050089698</v>
      </c>
      <c r="W28" s="76">
        <f t="shared" ref="W28" ca="1" si="44">V28+W22-W27</f>
        <v>327.14520492709158</v>
      </c>
      <c r="X28" s="76">
        <f t="shared" ref="X28" ca="1" si="45">W28+X22-X27</f>
        <v>329.08220061500123</v>
      </c>
      <c r="Y28" s="76">
        <f t="shared" ref="Y28" ca="1" si="46">X28+Y22-Y27</f>
        <v>331.0306650704137</v>
      </c>
      <c r="Z28" s="76">
        <f t="shared" ref="Z28" ca="1" si="47">Y28+Z22-Z27</f>
        <v>332.99066619881216</v>
      </c>
      <c r="AA28" s="76">
        <f t="shared" ref="AA28" ca="1" si="48">Z28+AA22-AA27</f>
        <v>334.96227230774173</v>
      </c>
      <c r="AB28" s="76">
        <f t="shared" ref="AB28" ca="1" si="49">AA28+AB22-AB27</f>
        <v>336.94555210918992</v>
      </c>
      <c r="AC28" s="76">
        <f t="shared" ref="AC28" ca="1" si="50">AB28+AC22-AC27</f>
        <v>338.94057472198142</v>
      </c>
      <c r="AD28" s="76">
        <f t="shared" ref="AD28" ca="1" si="51">AC28+AD22-AD27</f>
        <v>340.94740967418682</v>
      </c>
      <c r="AE28" s="76">
        <f t="shared" ref="AE28" ca="1" si="52">AD28+AE22-AE27</f>
        <v>342.96612690554605</v>
      </c>
      <c r="AF28" s="76">
        <f t="shared" ref="AF28" ca="1" si="53">AE28+AF22-AF27</f>
        <v>344.99679676990547</v>
      </c>
      <c r="AG28" s="127">
        <f t="shared" ref="AG28" ca="1" si="54">AF28+AG22-AG27</f>
        <v>347.03949003766979</v>
      </c>
      <c r="AH28" s="76">
        <f t="shared" ref="AH28" ca="1" si="55">AG28+AH22-AH27</f>
        <v>349.09427789826873</v>
      </c>
      <c r="AI28" s="76">
        <f t="shared" ref="AI28" ca="1" si="56">AH28+AI22-AI27</f>
        <v>351.16123196263771</v>
      </c>
      <c r="AJ28" s="76">
        <f t="shared" ref="AJ28" ca="1" si="57">AI28+AJ22-AJ27</f>
        <v>353.24042426571384</v>
      </c>
      <c r="AK28" s="76">
        <f t="shared" ref="AK28" ca="1" si="58">AJ28+AK22-AK27</f>
        <v>355.33192726894617</v>
      </c>
      <c r="AL28" s="76">
        <f t="shared" ref="AL28" ca="1" si="59">AK28+AL22-AL27</f>
        <v>357.43581386282108</v>
      </c>
      <c r="AM28" s="76">
        <f t="shared" ref="AM28" ca="1" si="60">AL28+AM22-AM27</f>
        <v>359.55215736940283</v>
      </c>
      <c r="AN28" s="76">
        <f t="shared" ref="AN28" ca="1" si="61">AM28+AN22-AN27</f>
        <v>361.68103154488819</v>
      </c>
      <c r="AO28" s="76">
        <f t="shared" ref="AO28" ca="1" si="62">AN28+AO22-AO27</f>
        <v>363.82251058217764</v>
      </c>
      <c r="AP28" s="76">
        <f t="shared" ref="AP28" ca="1" si="63">AO28+AP22-AP27</f>
        <v>365.97666911346107</v>
      </c>
      <c r="AQ28" s="76">
        <f t="shared" ref="AQ28" ca="1" si="64">AP28+AQ22-AQ27</f>
        <v>368.14358221281805</v>
      </c>
      <c r="AR28" s="76">
        <f t="shared" ref="AR28" ca="1" si="65">AQ28+AR22-AR27</f>
        <v>370.32332539883464</v>
      </c>
      <c r="AS28" s="127">
        <f t="shared" ref="AS28" ca="1" si="66">AR28+AS22-AS27</f>
        <v>372.5159746372355</v>
      </c>
      <c r="AT28" s="76">
        <f t="shared" ref="AT28" ca="1" si="67">AS28+AT22-AT27</f>
        <v>374.72160634353122</v>
      </c>
      <c r="AU28" s="76">
        <f t="shared" ref="AU28" ca="1" si="68">AT28+AU22-AU27</f>
        <v>376.94029738568105</v>
      </c>
      <c r="AV28" s="76">
        <f t="shared" ref="AV28" ca="1" si="69">AU28+AV22-AV27</f>
        <v>379.17212508677216</v>
      </c>
      <c r="AW28" s="76">
        <f t="shared" ref="AW28" ca="1" si="70">AV28+AW22-AW27</f>
        <v>381.41716722771469</v>
      </c>
      <c r="AX28" s="76">
        <f t="shared" ref="AX28" ca="1" si="71">AW28+AX22-AX27</f>
        <v>383.675502049952</v>
      </c>
      <c r="AY28" s="76">
        <f t="shared" ref="AY28" ca="1" si="72">AX28+AY22-AY27</f>
        <v>385.9472082581874</v>
      </c>
      <c r="AZ28" s="76">
        <f t="shared" ref="AZ28" ca="1" si="73">AY28+AZ22-AZ27</f>
        <v>388.2323650231275</v>
      </c>
      <c r="BA28" s="76">
        <f t="shared" ref="BA28" ca="1" si="74">AZ28+BA22-BA27</f>
        <v>390.53105198424112</v>
      </c>
      <c r="BB28" s="76">
        <f t="shared" ref="BB28" ca="1" si="75">BA28+BB22-BB27</f>
        <v>392.84334925253489</v>
      </c>
      <c r="BC28" s="76">
        <f t="shared" ref="BC28" ca="1" si="76">BB28+BC22-BC27</f>
        <v>395.16933741334492</v>
      </c>
      <c r="BD28" s="76">
        <f t="shared" ref="BD28" ca="1" si="77">BC28+BD22-BD27</f>
        <v>397.50909752914527</v>
      </c>
      <c r="BE28" s="127">
        <f t="shared" ref="BE28" ca="1" si="78">BD28+BE22-BE27</f>
        <v>399.86271114237377</v>
      </c>
      <c r="BF28" s="76">
        <f t="shared" ref="BF28" ca="1" si="79">BE28+BF22-BF27</f>
        <v>402.23026027827279</v>
      </c>
      <c r="BG28" s="76">
        <f t="shared" ref="BG28" ca="1" si="80">BF28+BG22-BG27</f>
        <v>404.61182744774862</v>
      </c>
      <c r="BH28" s="76">
        <f t="shared" ref="BH28" ca="1" si="81">BG28+BH22-BH27</f>
        <v>407.00749565024671</v>
      </c>
      <c r="BI28" s="76">
        <f t="shared" ref="BI28" ca="1" si="82">BH28+BI22-BI27</f>
        <v>409.41734837664421</v>
      </c>
      <c r="BJ28" s="76">
        <f t="shared" ref="BJ28" ca="1" si="83">BI28+BJ22-BJ27</f>
        <v>411.8414696121601</v>
      </c>
      <c r="BK28" s="76">
        <f t="shared" ref="BK28" ca="1" si="84">BJ28+BK22-BK27</f>
        <v>414.27994383928166</v>
      </c>
      <c r="BL28" s="76">
        <f t="shared" ref="BL28" ca="1" si="85">BK28+BL22-BL27</f>
        <v>416.73285604070924</v>
      </c>
      <c r="BM28" s="76">
        <f t="shared" ref="BM28" ca="1" si="86">BL28+BM22-BM27</f>
        <v>419.20029170231709</v>
      </c>
      <c r="BN28" s="76">
        <f t="shared" ref="BN28" ca="1" si="87">BM28+BN22-BN27</f>
        <v>421.68233681613384</v>
      </c>
      <c r="BO28" s="76">
        <f t="shared" ref="BO28" ca="1" si="88">BN28+BO22-BO27</f>
        <v>424.17907788333838</v>
      </c>
      <c r="BP28" s="76">
        <f t="shared" ref="BP28" ca="1" si="89">BO28+BP22-BP27</f>
        <v>426.69060191727488</v>
      </c>
      <c r="BQ28" s="127">
        <f t="shared" ref="BQ28" ca="1" si="90">BP28+BQ22-BQ27</f>
        <v>429.21699644648561</v>
      </c>
    </row>
    <row r="29" spans="1:72" s="25" customFormat="1" hidden="1" x14ac:dyDescent="0.25">
      <c r="A29" s="383"/>
      <c r="B29" s="83" t="s">
        <v>48</v>
      </c>
      <c r="C29" s="76"/>
      <c r="D29" s="25">
        <f ca="1">U29</f>
        <v>48.495802534195846</v>
      </c>
      <c r="E29" s="25">
        <f ca="1">AG29</f>
        <v>52.055923505650469</v>
      </c>
      <c r="F29" s="25">
        <f ca="1">AS29</f>
        <v>55.877396195585327</v>
      </c>
      <c r="G29" s="25">
        <f ca="1">BE29</f>
        <v>59.97940667135606</v>
      </c>
      <c r="H29" s="76">
        <f ca="1">BQ29</f>
        <v>64.382549466972833</v>
      </c>
      <c r="I29" s="7"/>
      <c r="J29" s="76">
        <f ca="1">J28*InventoryPct</f>
        <v>29.8419893042411</v>
      </c>
      <c r="K29" s="76">
        <f t="shared" ref="K29:AO29" ca="1" si="91">K28*InventoryPct</f>
        <v>44.154360032796667</v>
      </c>
      <c r="L29" s="76">
        <f t="shared" ca="1" si="91"/>
        <v>45.986424821023746</v>
      </c>
      <c r="M29" s="76">
        <f t="shared" ca="1" si="91"/>
        <v>46.258706074849727</v>
      </c>
      <c r="N29" s="76">
        <f t="shared" ca="1" si="91"/>
        <v>46.532599480119828</v>
      </c>
      <c r="O29" s="76">
        <f ca="1">O28*InventoryPct</f>
        <v>46.808114582229642</v>
      </c>
      <c r="P29" s="76">
        <f t="shared" ca="1" si="91"/>
        <v>47.085260983092112</v>
      </c>
      <c r="Q29" s="76">
        <f t="shared" ca="1" si="91"/>
        <v>47.364048341472248</v>
      </c>
      <c r="R29" s="76">
        <f t="shared" ca="1" si="91"/>
        <v>47.644486373323645</v>
      </c>
      <c r="S29" s="76">
        <f t="shared" ca="1" si="91"/>
        <v>47.926584852127149</v>
      </c>
      <c r="T29" s="76">
        <f t="shared" ca="1" si="91"/>
        <v>48.210353609231497</v>
      </c>
      <c r="U29" s="127">
        <f t="shared" ca="1" si="91"/>
        <v>48.495802534195846</v>
      </c>
      <c r="V29" s="76">
        <f t="shared" ca="1" si="91"/>
        <v>48.782941575134544</v>
      </c>
      <c r="W29" s="76">
        <f t="shared" ca="1" si="91"/>
        <v>49.071780739063733</v>
      </c>
      <c r="X29" s="76">
        <f t="shared" ca="1" si="91"/>
        <v>49.362330092250183</v>
      </c>
      <c r="Y29" s="76">
        <f t="shared" ca="1" si="91"/>
        <v>49.654599760562057</v>
      </c>
      <c r="Z29" s="76">
        <f t="shared" ca="1" si="91"/>
        <v>49.948599929821825</v>
      </c>
      <c r="AA29" s="76">
        <f t="shared" ca="1" si="91"/>
        <v>50.244340846161258</v>
      </c>
      <c r="AB29" s="76">
        <f t="shared" ca="1" si="91"/>
        <v>50.541832816378488</v>
      </c>
      <c r="AC29" s="76">
        <f t="shared" ca="1" si="91"/>
        <v>50.841086208297213</v>
      </c>
      <c r="AD29" s="76">
        <f t="shared" ca="1" si="91"/>
        <v>51.142111451128024</v>
      </c>
      <c r="AE29" s="76">
        <f t="shared" ca="1" si="91"/>
        <v>51.444919035831909</v>
      </c>
      <c r="AF29" s="76">
        <f t="shared" ca="1" si="91"/>
        <v>51.749519515485822</v>
      </c>
      <c r="AG29" s="127">
        <f t="shared" ca="1" si="91"/>
        <v>52.055923505650469</v>
      </c>
      <c r="AH29" s="76">
        <f t="shared" ca="1" si="91"/>
        <v>52.364141684740311</v>
      </c>
      <c r="AI29" s="76">
        <f t="shared" ca="1" si="91"/>
        <v>52.674184794395657</v>
      </c>
      <c r="AJ29" s="76">
        <f t="shared" ca="1" si="91"/>
        <v>52.986063639857072</v>
      </c>
      <c r="AK29" s="76">
        <f t="shared" ca="1" si="91"/>
        <v>53.299789090341925</v>
      </c>
      <c r="AL29" s="76">
        <f t="shared" ca="1" si="91"/>
        <v>53.61537207942316</v>
      </c>
      <c r="AM29" s="76">
        <f t="shared" ca="1" si="91"/>
        <v>53.932823605410427</v>
      </c>
      <c r="AN29" s="76">
        <f t="shared" ca="1" si="91"/>
        <v>54.252154731733228</v>
      </c>
      <c r="AO29" s="76">
        <f t="shared" ca="1" si="91"/>
        <v>54.573376587326642</v>
      </c>
      <c r="AP29" s="76">
        <f t="shared" ref="AP29:BQ29" ca="1" si="92">AP28*InventoryPct</f>
        <v>54.896500367019158</v>
      </c>
      <c r="AQ29" s="76">
        <f t="shared" ca="1" si="92"/>
        <v>55.221537331922704</v>
      </c>
      <c r="AR29" s="76">
        <f t="shared" ca="1" si="92"/>
        <v>55.548498809825197</v>
      </c>
      <c r="AS29" s="127">
        <f t="shared" ca="1" si="92"/>
        <v>55.877396195585327</v>
      </c>
      <c r="AT29" s="76">
        <f t="shared" ca="1" si="92"/>
        <v>56.208240951529682</v>
      </c>
      <c r="AU29" s="76">
        <f t="shared" ca="1" si="92"/>
        <v>56.541044607852157</v>
      </c>
      <c r="AV29" s="76">
        <f t="shared" ca="1" si="92"/>
        <v>56.875818763015822</v>
      </c>
      <c r="AW29" s="76">
        <f t="shared" ca="1" si="92"/>
        <v>57.212575084157201</v>
      </c>
      <c r="AX29" s="76">
        <f t="shared" ca="1" si="92"/>
        <v>57.551325307492796</v>
      </c>
      <c r="AY29" s="76">
        <f t="shared" ca="1" si="92"/>
        <v>57.89208123872811</v>
      </c>
      <c r="AZ29" s="76">
        <f t="shared" ca="1" si="92"/>
        <v>58.234854753469122</v>
      </c>
      <c r="BA29" s="76">
        <f t="shared" ca="1" si="92"/>
        <v>58.579657797636166</v>
      </c>
      <c r="BB29" s="76">
        <f t="shared" ca="1" si="92"/>
        <v>58.926502387880234</v>
      </c>
      <c r="BC29" s="76">
        <f t="shared" ca="1" si="92"/>
        <v>59.275400612001732</v>
      </c>
      <c r="BD29" s="76">
        <f t="shared" ca="1" si="92"/>
        <v>59.626364629371785</v>
      </c>
      <c r="BE29" s="127">
        <f t="shared" ca="1" si="92"/>
        <v>59.97940667135606</v>
      </c>
      <c r="BF29" s="76">
        <f t="shared" ca="1" si="92"/>
        <v>60.334539041740918</v>
      </c>
      <c r="BG29" s="76">
        <f t="shared" ca="1" si="92"/>
        <v>60.691774117162289</v>
      </c>
      <c r="BH29" s="76">
        <f t="shared" ca="1" si="92"/>
        <v>61.051124347537005</v>
      </c>
      <c r="BI29" s="76">
        <f t="shared" ca="1" si="92"/>
        <v>61.412602256496626</v>
      </c>
      <c r="BJ29" s="76">
        <f t="shared" ca="1" si="92"/>
        <v>61.776220441824009</v>
      </c>
      <c r="BK29" s="76">
        <f t="shared" ca="1" si="92"/>
        <v>62.141991575892249</v>
      </c>
      <c r="BL29" s="76">
        <f t="shared" ca="1" si="92"/>
        <v>62.509928406106383</v>
      </c>
      <c r="BM29" s="76">
        <f t="shared" ca="1" si="92"/>
        <v>62.880043755347558</v>
      </c>
      <c r="BN29" s="76">
        <f t="shared" ca="1" si="92"/>
        <v>63.252350522420073</v>
      </c>
      <c r="BO29" s="76">
        <f t="shared" ca="1" si="92"/>
        <v>63.626861682500753</v>
      </c>
      <c r="BP29" s="76">
        <f t="shared" ca="1" si="92"/>
        <v>64.003590287591223</v>
      </c>
      <c r="BQ29" s="127">
        <f t="shared" ca="1" si="92"/>
        <v>64.382549466972833</v>
      </c>
    </row>
    <row r="30" spans="1:72" hidden="1" x14ac:dyDescent="0.25">
      <c r="B30" s="167" t="s">
        <v>49</v>
      </c>
      <c r="C30" s="8"/>
      <c r="D30" s="154">
        <f t="shared" ref="D30:D39" si="93">SUM(J30:U30)</f>
        <v>580</v>
      </c>
      <c r="E30" s="154">
        <f t="shared" ref="E30:E39" si="94">SUM(V30:AG30)</f>
        <v>0</v>
      </c>
      <c r="F30" s="154">
        <f t="shared" ref="F30:F39" si="95">SUM(AH30:AS30)</f>
        <v>45</v>
      </c>
      <c r="G30" s="154">
        <f t="shared" ref="G30:G39" si="96">SUM(AT30:BE30)</f>
        <v>0</v>
      </c>
      <c r="H30" s="154">
        <f t="shared" ref="H30:H39" si="97">SUM(BF30:BQ30)</f>
        <v>0</v>
      </c>
      <c r="I30" s="119"/>
      <c r="J30" s="10">
        <f>CapEx!J39</f>
        <v>400</v>
      </c>
      <c r="K30" s="75">
        <f>CapEx!K39</f>
        <v>0</v>
      </c>
      <c r="L30" s="75">
        <f>CapEx!L39</f>
        <v>0</v>
      </c>
      <c r="M30" s="75">
        <f>CapEx!M39</f>
        <v>0</v>
      </c>
      <c r="N30" s="75">
        <f>CapEx!N39</f>
        <v>0</v>
      </c>
      <c r="O30" s="75">
        <f>CapEx!O39</f>
        <v>0</v>
      </c>
      <c r="P30" s="75">
        <f>CapEx!P39</f>
        <v>0</v>
      </c>
      <c r="Q30" s="75">
        <f>CapEx!Q39</f>
        <v>0</v>
      </c>
      <c r="R30" s="75">
        <f>CapEx!R39</f>
        <v>180</v>
      </c>
      <c r="S30" s="75">
        <f>CapEx!S39</f>
        <v>0</v>
      </c>
      <c r="T30" s="75">
        <f>CapEx!T39</f>
        <v>0</v>
      </c>
      <c r="U30" s="154">
        <f>CapEx!U39</f>
        <v>0</v>
      </c>
      <c r="V30" s="10">
        <f>CapEx!V39</f>
        <v>0</v>
      </c>
      <c r="W30" s="75">
        <f>CapEx!W39</f>
        <v>0</v>
      </c>
      <c r="X30" s="75">
        <f>CapEx!X39</f>
        <v>0</v>
      </c>
      <c r="Y30" s="75">
        <f>CapEx!Y39</f>
        <v>0</v>
      </c>
      <c r="Z30" s="75">
        <f>CapEx!Z39</f>
        <v>0</v>
      </c>
      <c r="AA30" s="75">
        <f>CapEx!AA39</f>
        <v>0</v>
      </c>
      <c r="AB30" s="75">
        <f>CapEx!AB39</f>
        <v>0</v>
      </c>
      <c r="AC30" s="75">
        <f>CapEx!AC39</f>
        <v>0</v>
      </c>
      <c r="AD30" s="75">
        <f>CapEx!AD39</f>
        <v>0</v>
      </c>
      <c r="AE30" s="75">
        <f>CapEx!AE39</f>
        <v>0</v>
      </c>
      <c r="AF30" s="75">
        <f>CapEx!AF39</f>
        <v>0</v>
      </c>
      <c r="AG30" s="154">
        <f>CapEx!AG39</f>
        <v>0</v>
      </c>
      <c r="AH30" s="10">
        <f>CapEx!AH39</f>
        <v>45</v>
      </c>
      <c r="AI30" s="75">
        <f>CapEx!AI39</f>
        <v>0</v>
      </c>
      <c r="AJ30" s="75">
        <f>CapEx!AJ39</f>
        <v>0</v>
      </c>
      <c r="AK30" s="75">
        <f>CapEx!AK39</f>
        <v>0</v>
      </c>
      <c r="AL30" s="75">
        <f>CapEx!AL39</f>
        <v>0</v>
      </c>
      <c r="AM30" s="75">
        <f>CapEx!AM39</f>
        <v>0</v>
      </c>
      <c r="AN30" s="75">
        <f>CapEx!AN39</f>
        <v>0</v>
      </c>
      <c r="AO30" s="75">
        <f>CapEx!AO39</f>
        <v>0</v>
      </c>
      <c r="AP30" s="75">
        <f>CapEx!AP39</f>
        <v>0</v>
      </c>
      <c r="AQ30" s="75">
        <f>CapEx!AQ39</f>
        <v>0</v>
      </c>
      <c r="AR30" s="75">
        <f>CapEx!AR39</f>
        <v>0</v>
      </c>
      <c r="AS30" s="154">
        <f>CapEx!AS39</f>
        <v>0</v>
      </c>
      <c r="AT30" s="10">
        <f>CapEx!AT39</f>
        <v>0</v>
      </c>
      <c r="AU30" s="75">
        <f>CapEx!AU39</f>
        <v>0</v>
      </c>
      <c r="AV30" s="75">
        <f>CapEx!AV39</f>
        <v>0</v>
      </c>
      <c r="AW30" s="75">
        <f>CapEx!AW39</f>
        <v>0</v>
      </c>
      <c r="AX30" s="75">
        <f>CapEx!AX39</f>
        <v>0</v>
      </c>
      <c r="AY30" s="75">
        <f>CapEx!AY39</f>
        <v>0</v>
      </c>
      <c r="AZ30" s="75">
        <f>CapEx!AZ39</f>
        <v>0</v>
      </c>
      <c r="BA30" s="75">
        <f>CapEx!BA39</f>
        <v>0</v>
      </c>
      <c r="BB30" s="75">
        <f>CapEx!BB39</f>
        <v>0</v>
      </c>
      <c r="BC30" s="75">
        <f>CapEx!BC39</f>
        <v>0</v>
      </c>
      <c r="BD30" s="75">
        <f>CapEx!BD39</f>
        <v>0</v>
      </c>
      <c r="BE30" s="154">
        <f>CapEx!BE39</f>
        <v>0</v>
      </c>
      <c r="BF30" s="10">
        <f>CapEx!BF39</f>
        <v>0</v>
      </c>
      <c r="BG30" s="75">
        <f>CapEx!BG39</f>
        <v>0</v>
      </c>
      <c r="BH30" s="75">
        <f>CapEx!BH39</f>
        <v>0</v>
      </c>
      <c r="BI30" s="75">
        <f>CapEx!BI39</f>
        <v>0</v>
      </c>
      <c r="BJ30" s="75">
        <f>CapEx!BJ39</f>
        <v>0</v>
      </c>
      <c r="BK30" s="75">
        <f>CapEx!BK39</f>
        <v>0</v>
      </c>
      <c r="BL30" s="75">
        <f>CapEx!BL39</f>
        <v>0</v>
      </c>
      <c r="BM30" s="75">
        <f>CapEx!BM39</f>
        <v>0</v>
      </c>
      <c r="BN30" s="75">
        <f>CapEx!BN39</f>
        <v>0</v>
      </c>
      <c r="BO30" s="75">
        <f>CapEx!BO39</f>
        <v>0</v>
      </c>
      <c r="BP30" s="75">
        <f>CapEx!BP39</f>
        <v>0</v>
      </c>
      <c r="BQ30" s="154">
        <f>CapEx!BQ39</f>
        <v>0</v>
      </c>
    </row>
    <row r="31" spans="1:72" hidden="1" x14ac:dyDescent="0.25">
      <c r="B31" s="167" t="s">
        <v>50</v>
      </c>
      <c r="C31" s="8"/>
      <c r="D31" s="154">
        <f t="shared" si="93"/>
        <v>404.49999999999994</v>
      </c>
      <c r="E31" s="154">
        <f t="shared" si="94"/>
        <v>409.84517857142868</v>
      </c>
      <c r="F31" s="154">
        <f t="shared" si="95"/>
        <v>415.26098985969378</v>
      </c>
      <c r="G31" s="154">
        <f t="shared" si="96"/>
        <v>420.748367225697</v>
      </c>
      <c r="H31" s="154">
        <f t="shared" si="97"/>
        <v>426.30825636403637</v>
      </c>
      <c r="I31" s="119"/>
      <c r="J31" s="10">
        <f>Income!J9</f>
        <v>33.708333333333336</v>
      </c>
      <c r="K31" s="75">
        <f>Income!K9</f>
        <v>33.708333333333336</v>
      </c>
      <c r="L31" s="75">
        <f>Income!L9</f>
        <v>33.708333333333336</v>
      </c>
      <c r="M31" s="75">
        <f>Income!M9</f>
        <v>33.708333333333336</v>
      </c>
      <c r="N31" s="75">
        <f>Income!N9</f>
        <v>33.708333333333336</v>
      </c>
      <c r="O31" s="75">
        <f>Income!O9</f>
        <v>33.708333333333336</v>
      </c>
      <c r="P31" s="75">
        <f>Income!P9</f>
        <v>33.708333333333336</v>
      </c>
      <c r="Q31" s="75">
        <f>Income!Q9</f>
        <v>33.708333333333336</v>
      </c>
      <c r="R31" s="75">
        <f>Income!R9</f>
        <v>33.708333333333336</v>
      </c>
      <c r="S31" s="75">
        <f>Income!S9</f>
        <v>33.708333333333336</v>
      </c>
      <c r="T31" s="75">
        <f>Income!T9</f>
        <v>33.708333333333336</v>
      </c>
      <c r="U31" s="154">
        <f>Income!U9</f>
        <v>33.708333333333336</v>
      </c>
      <c r="V31" s="10">
        <f>Income!V9</f>
        <v>34.15376488095238</v>
      </c>
      <c r="W31" s="75">
        <f>Income!W9</f>
        <v>34.15376488095238</v>
      </c>
      <c r="X31" s="75">
        <f>Income!X9</f>
        <v>34.15376488095238</v>
      </c>
      <c r="Y31" s="75">
        <f>Income!Y9</f>
        <v>34.15376488095238</v>
      </c>
      <c r="Z31" s="75">
        <f>Income!Z9</f>
        <v>34.15376488095238</v>
      </c>
      <c r="AA31" s="75">
        <f>Income!AA9</f>
        <v>34.15376488095238</v>
      </c>
      <c r="AB31" s="75">
        <f>Income!AB9</f>
        <v>34.15376488095238</v>
      </c>
      <c r="AC31" s="75">
        <f>Income!AC9</f>
        <v>34.15376488095238</v>
      </c>
      <c r="AD31" s="75">
        <f>Income!AD9</f>
        <v>34.15376488095238</v>
      </c>
      <c r="AE31" s="75">
        <f>Income!AE9</f>
        <v>34.15376488095238</v>
      </c>
      <c r="AF31" s="75">
        <f>Income!AF9</f>
        <v>34.15376488095238</v>
      </c>
      <c r="AG31" s="154">
        <f>Income!AG9</f>
        <v>34.15376488095238</v>
      </c>
      <c r="AH31" s="10">
        <f>Income!AH9</f>
        <v>34.605082488307822</v>
      </c>
      <c r="AI31" s="75">
        <f>Income!AI9</f>
        <v>34.605082488307822</v>
      </c>
      <c r="AJ31" s="75">
        <f>Income!AJ9</f>
        <v>34.605082488307822</v>
      </c>
      <c r="AK31" s="75">
        <f>Income!AK9</f>
        <v>34.605082488307822</v>
      </c>
      <c r="AL31" s="75">
        <f>Income!AL9</f>
        <v>34.605082488307822</v>
      </c>
      <c r="AM31" s="75">
        <f>Income!AM9</f>
        <v>34.605082488307822</v>
      </c>
      <c r="AN31" s="75">
        <f>Income!AN9</f>
        <v>34.605082488307822</v>
      </c>
      <c r="AO31" s="75">
        <f>Income!AO9</f>
        <v>34.605082488307822</v>
      </c>
      <c r="AP31" s="75">
        <f>Income!AP9</f>
        <v>34.605082488307822</v>
      </c>
      <c r="AQ31" s="75">
        <f>Income!AQ9</f>
        <v>34.605082488307822</v>
      </c>
      <c r="AR31" s="75">
        <f>Income!AR9</f>
        <v>34.605082488307822</v>
      </c>
      <c r="AS31" s="154">
        <f>Income!AS9</f>
        <v>34.605082488307822</v>
      </c>
      <c r="AT31" s="10">
        <f>Income!AT9</f>
        <v>35.062363935474743</v>
      </c>
      <c r="AU31" s="75">
        <f>Income!AU9</f>
        <v>35.062363935474743</v>
      </c>
      <c r="AV31" s="75">
        <f>Income!AV9</f>
        <v>35.062363935474743</v>
      </c>
      <c r="AW31" s="75">
        <f>Income!AW9</f>
        <v>35.062363935474743</v>
      </c>
      <c r="AX31" s="75">
        <f>Income!AX9</f>
        <v>35.062363935474743</v>
      </c>
      <c r="AY31" s="75">
        <f>Income!AY9</f>
        <v>35.062363935474743</v>
      </c>
      <c r="AZ31" s="75">
        <f>Income!AZ9</f>
        <v>35.062363935474743</v>
      </c>
      <c r="BA31" s="75">
        <f>Income!BA9</f>
        <v>35.062363935474743</v>
      </c>
      <c r="BB31" s="75">
        <f>Income!BB9</f>
        <v>35.062363935474743</v>
      </c>
      <c r="BC31" s="75">
        <f>Income!BC9</f>
        <v>35.062363935474743</v>
      </c>
      <c r="BD31" s="75">
        <f>Income!BD9</f>
        <v>35.062363935474743</v>
      </c>
      <c r="BE31" s="154">
        <f>Income!BE9</f>
        <v>35.062363935474743</v>
      </c>
      <c r="BF31" s="10">
        <f>Income!BF9</f>
        <v>35.525688030336362</v>
      </c>
      <c r="BG31" s="75">
        <f>Income!BG9</f>
        <v>35.525688030336362</v>
      </c>
      <c r="BH31" s="75">
        <f>Income!BH9</f>
        <v>35.525688030336362</v>
      </c>
      <c r="BI31" s="75">
        <f>Income!BI9</f>
        <v>35.525688030336362</v>
      </c>
      <c r="BJ31" s="75">
        <f>Income!BJ9</f>
        <v>35.525688030336362</v>
      </c>
      <c r="BK31" s="75">
        <f>Income!BK9</f>
        <v>35.525688030336362</v>
      </c>
      <c r="BL31" s="75">
        <f>Income!BL9</f>
        <v>35.525688030336362</v>
      </c>
      <c r="BM31" s="75">
        <f>Income!BM9</f>
        <v>35.525688030336362</v>
      </c>
      <c r="BN31" s="75">
        <f>Income!BN9</f>
        <v>35.525688030336362</v>
      </c>
      <c r="BO31" s="75">
        <f>Income!BO9</f>
        <v>35.525688030336362</v>
      </c>
      <c r="BP31" s="75">
        <f>Income!BP9</f>
        <v>35.525688030336362</v>
      </c>
      <c r="BQ31" s="154">
        <f>Income!BQ9</f>
        <v>35.525688030336362</v>
      </c>
    </row>
    <row r="32" spans="1:72" hidden="1" x14ac:dyDescent="0.25">
      <c r="B32" s="167" t="s">
        <v>51</v>
      </c>
      <c r="C32" s="8"/>
      <c r="D32" s="154">
        <f t="shared" ca="1" si="93"/>
        <v>77.051822042620245</v>
      </c>
      <c r="E32" s="154">
        <f t="shared" ca="1" si="94"/>
        <v>82.996658987823238</v>
      </c>
      <c r="F32" s="154">
        <f t="shared" ca="1" si="95"/>
        <v>89.400162391108125</v>
      </c>
      <c r="G32" s="154">
        <f t="shared" ca="1" si="96"/>
        <v>96.297720089300242</v>
      </c>
      <c r="H32" s="154">
        <f t="shared" ca="1" si="97"/>
        <v>103.72745022350821</v>
      </c>
      <c r="I32" s="119"/>
      <c r="J32" s="10">
        <f ca="1">Income!J11</f>
        <v>6.2045239431586872</v>
      </c>
      <c r="K32" s="75">
        <f ca="1">Income!K11</f>
        <v>6.2430709846340209</v>
      </c>
      <c r="L32" s="75">
        <f ca="1">Income!L11</f>
        <v>6.2818575085289767</v>
      </c>
      <c r="M32" s="75">
        <f ca="1">Income!M11</f>
        <v>6.3208850026835286</v>
      </c>
      <c r="N32" s="75">
        <f ca="1">Income!N11</f>
        <v>6.3601549641812074</v>
      </c>
      <c r="O32" s="75">
        <f ca="1">Income!O11</f>
        <v>6.3996688994065165</v>
      </c>
      <c r="P32" s="75">
        <f ca="1">Income!P11</f>
        <v>6.4394283241027237</v>
      </c>
      <c r="Q32" s="75">
        <f ca="1">Income!Q11</f>
        <v>6.479434763430004</v>
      </c>
      <c r="R32" s="75">
        <f ca="1">Income!R11</f>
        <v>6.5196897520239396</v>
      </c>
      <c r="S32" s="75">
        <f ca="1">Income!S11</f>
        <v>6.5601948340543972</v>
      </c>
      <c r="T32" s="75">
        <f ca="1">Income!T11</f>
        <v>6.6009515632847524</v>
      </c>
      <c r="U32" s="154">
        <f ca="1">Income!U11</f>
        <v>6.641961503131494</v>
      </c>
      <c r="V32" s="10">
        <f ca="1">Income!V11</f>
        <v>6.6832262267242042</v>
      </c>
      <c r="W32" s="75">
        <f ca="1">Income!W11</f>
        <v>6.7247473169658898</v>
      </c>
      <c r="X32" s="75">
        <f ca="1">Income!X11</f>
        <v>6.7665263665937108</v>
      </c>
      <c r="Y32" s="75">
        <f ca="1">Income!Y11</f>
        <v>6.808564978240077</v>
      </c>
      <c r="Z32" s="75">
        <f ca="1">Income!Z11</f>
        <v>6.8508647644941236</v>
      </c>
      <c r="AA32" s="75">
        <f ca="1">Income!AA11</f>
        <v>6.893427347963569</v>
      </c>
      <c r="AB32" s="75">
        <f ca="1">Income!AB11</f>
        <v>6.9362543613369576</v>
      </c>
      <c r="AC32" s="75">
        <f ca="1">Income!AC11</f>
        <v>6.979347447446286</v>
      </c>
      <c r="AD32" s="75">
        <f ca="1">Income!AD11</f>
        <v>7.0227082593300274</v>
      </c>
      <c r="AE32" s="75">
        <f ca="1">Income!AE11</f>
        <v>7.066338460296544</v>
      </c>
      <c r="AF32" s="75">
        <f ca="1">Income!AF11</f>
        <v>7.1102397239878767</v>
      </c>
      <c r="AG32" s="154">
        <f ca="1">Income!AG11</f>
        <v>7.1544137344439642</v>
      </c>
      <c r="AH32" s="10">
        <f ca="1">Income!AH11</f>
        <v>7.1988621861672257</v>
      </c>
      <c r="AI32" s="75">
        <f ca="1">Income!AI11</f>
        <v>7.243586784187575</v>
      </c>
      <c r="AJ32" s="75">
        <f ca="1">Income!AJ11</f>
        <v>7.2885892441278157</v>
      </c>
      <c r="AK32" s="75">
        <f ca="1">Income!AK11</f>
        <v>7.333871292269456</v>
      </c>
      <c r="AL32" s="75">
        <f ca="1">Income!AL11</f>
        <v>7.3794346656189287</v>
      </c>
      <c r="AM32" s="75">
        <f ca="1">Income!AM11</f>
        <v>7.4252811119742193</v>
      </c>
      <c r="AN32" s="75">
        <f ca="1">Income!AN11</f>
        <v>7.4714123899919125</v>
      </c>
      <c r="AO32" s="75">
        <f ca="1">Income!AO11</f>
        <v>7.5178302692546559</v>
      </c>
      <c r="AP32" s="75">
        <f ca="1">Income!AP11</f>
        <v>7.5645365303390406</v>
      </c>
      <c r="AQ32" s="75">
        <f ca="1">Income!AQ11</f>
        <v>7.6115329648838985</v>
      </c>
      <c r="AR32" s="75">
        <f ca="1">Income!AR11</f>
        <v>7.6588213756590333</v>
      </c>
      <c r="AS32" s="154">
        <f ca="1">Income!AS11</f>
        <v>7.7064035766343775</v>
      </c>
      <c r="AT32" s="10">
        <f ca="1">Income!AT11</f>
        <v>7.7542813930495669</v>
      </c>
      <c r="AU32" s="75">
        <f ca="1">Income!AU11</f>
        <v>7.8024566614839612</v>
      </c>
      <c r="AV32" s="75">
        <f ca="1">Income!AV11</f>
        <v>7.8509312299270961</v>
      </c>
      <c r="AW32" s="75">
        <f ca="1">Income!AW11</f>
        <v>7.899706957849574</v>
      </c>
      <c r="AX32" s="75">
        <f ca="1">Income!AX11</f>
        <v>7.948785716274382</v>
      </c>
      <c r="AY32" s="75">
        <f ca="1">Income!AY11</f>
        <v>7.998169387848673</v>
      </c>
      <c r="AZ32" s="75">
        <f ca="1">Income!AZ11</f>
        <v>8.0478598669159815</v>
      </c>
      <c r="BA32" s="75">
        <f ca="1">Income!BA11</f>
        <v>8.0978590595888935</v>
      </c>
      <c r="BB32" s="75">
        <f ca="1">Income!BB11</f>
        <v>8.1481688838221586</v>
      </c>
      <c r="BC32" s="75">
        <f ca="1">Income!BC11</f>
        <v>8.1987912694862608</v>
      </c>
      <c r="BD32" s="75">
        <f ca="1">Income!BD11</f>
        <v>8.2497281584414512</v>
      </c>
      <c r="BE32" s="154">
        <f ca="1">Income!BE11</f>
        <v>8.3009815046122419</v>
      </c>
      <c r="BF32" s="10">
        <f ca="1">Income!BF11</f>
        <v>8.3525532740623536</v>
      </c>
      <c r="BG32" s="75">
        <f ca="1">Income!BG11</f>
        <v>8.4044454450701274</v>
      </c>
      <c r="BH32" s="75">
        <f ca="1">Income!BH11</f>
        <v>8.4566600082044232</v>
      </c>
      <c r="BI32" s="75">
        <f ca="1">Income!BI11</f>
        <v>8.5091989664009642</v>
      </c>
      <c r="BJ32" s="75">
        <f ca="1">Income!BJ11</f>
        <v>8.5620643350391816</v>
      </c>
      <c r="BK32" s="75">
        <f ca="1">Income!BK11</f>
        <v>8.6152581420195169</v>
      </c>
      <c r="BL32" s="75">
        <f ca="1">Income!BL11</f>
        <v>8.668782427841208</v>
      </c>
      <c r="BM32" s="75">
        <f ca="1">Income!BM11</f>
        <v>8.7226392456805666</v>
      </c>
      <c r="BN32" s="75">
        <f ca="1">Income!BN11</f>
        <v>8.7768306614697469</v>
      </c>
      <c r="BO32" s="75">
        <f ca="1">Income!BO11</f>
        <v>8.8313587539759748</v>
      </c>
      <c r="BP32" s="75">
        <f ca="1">Income!BP11</f>
        <v>8.8862256148813028</v>
      </c>
      <c r="BQ32" s="154">
        <f ca="1">Income!BQ11</f>
        <v>8.9414333488628444</v>
      </c>
    </row>
    <row r="33" spans="1:72" hidden="1" x14ac:dyDescent="0.25">
      <c r="B33" s="167" t="s">
        <v>131</v>
      </c>
      <c r="C33" s="8"/>
      <c r="D33" s="154">
        <f t="shared" si="93"/>
        <v>259.99999999999994</v>
      </c>
      <c r="E33" s="154">
        <f t="shared" si="94"/>
        <v>267.60000000000002</v>
      </c>
      <c r="F33" s="154">
        <f t="shared" si="95"/>
        <v>275.42215384615389</v>
      </c>
      <c r="G33" s="154">
        <f t="shared" si="96"/>
        <v>283.47295526627215</v>
      </c>
      <c r="H33" s="154">
        <f t="shared" si="97"/>
        <v>291.75908780482473</v>
      </c>
      <c r="I33" s="119"/>
      <c r="J33" s="10">
        <f>Income!J10</f>
        <v>21.666666666666668</v>
      </c>
      <c r="K33" s="75">
        <f>Income!K10</f>
        <v>21.666666666666668</v>
      </c>
      <c r="L33" s="75">
        <f>Income!L10</f>
        <v>21.666666666666668</v>
      </c>
      <c r="M33" s="75">
        <f>Income!M10</f>
        <v>21.666666666666668</v>
      </c>
      <c r="N33" s="75">
        <f>Income!N10</f>
        <v>21.666666666666668</v>
      </c>
      <c r="O33" s="75">
        <f>Income!O10</f>
        <v>21.666666666666668</v>
      </c>
      <c r="P33" s="75">
        <f>Income!P10</f>
        <v>21.666666666666668</v>
      </c>
      <c r="Q33" s="75">
        <f>Income!Q10</f>
        <v>21.666666666666668</v>
      </c>
      <c r="R33" s="75">
        <f>Income!R10</f>
        <v>21.666666666666668</v>
      </c>
      <c r="S33" s="75">
        <f>Income!S10</f>
        <v>21.666666666666668</v>
      </c>
      <c r="T33" s="75">
        <f>Income!T10</f>
        <v>21.666666666666668</v>
      </c>
      <c r="U33" s="154">
        <f>Income!U10</f>
        <v>21.666666666666668</v>
      </c>
      <c r="V33" s="10">
        <f>Income!V10</f>
        <v>22.299999999999997</v>
      </c>
      <c r="W33" s="75">
        <f>Income!W10</f>
        <v>22.299999999999997</v>
      </c>
      <c r="X33" s="75">
        <f>Income!X10</f>
        <v>22.299999999999997</v>
      </c>
      <c r="Y33" s="75">
        <f>Income!Y10</f>
        <v>22.299999999999997</v>
      </c>
      <c r="Z33" s="75">
        <f>Income!Z10</f>
        <v>22.299999999999997</v>
      </c>
      <c r="AA33" s="75">
        <f>Income!AA10</f>
        <v>22.299999999999997</v>
      </c>
      <c r="AB33" s="75">
        <f>Income!AB10</f>
        <v>22.299999999999997</v>
      </c>
      <c r="AC33" s="75">
        <f>Income!AC10</f>
        <v>22.299999999999997</v>
      </c>
      <c r="AD33" s="75">
        <f>Income!AD10</f>
        <v>22.299999999999997</v>
      </c>
      <c r="AE33" s="75">
        <f>Income!AE10</f>
        <v>22.299999999999997</v>
      </c>
      <c r="AF33" s="75">
        <f>Income!AF10</f>
        <v>22.299999999999997</v>
      </c>
      <c r="AG33" s="154">
        <f>Income!AG10</f>
        <v>22.299999999999997</v>
      </c>
      <c r="AH33" s="10">
        <f>Income!AH10</f>
        <v>22.951846153846152</v>
      </c>
      <c r="AI33" s="75">
        <f>Income!AI10</f>
        <v>22.951846153846152</v>
      </c>
      <c r="AJ33" s="75">
        <f>Income!AJ10</f>
        <v>22.951846153846152</v>
      </c>
      <c r="AK33" s="75">
        <f>Income!AK10</f>
        <v>22.951846153846152</v>
      </c>
      <c r="AL33" s="75">
        <f>Income!AL10</f>
        <v>22.951846153846152</v>
      </c>
      <c r="AM33" s="75">
        <f>Income!AM10</f>
        <v>22.951846153846152</v>
      </c>
      <c r="AN33" s="75">
        <f>Income!AN10</f>
        <v>22.951846153846152</v>
      </c>
      <c r="AO33" s="75">
        <f>Income!AO10</f>
        <v>22.951846153846152</v>
      </c>
      <c r="AP33" s="75">
        <f>Income!AP10</f>
        <v>22.951846153846152</v>
      </c>
      <c r="AQ33" s="75">
        <f>Income!AQ10</f>
        <v>22.951846153846152</v>
      </c>
      <c r="AR33" s="75">
        <f>Income!AR10</f>
        <v>22.951846153846152</v>
      </c>
      <c r="AS33" s="154">
        <f>Income!AS10</f>
        <v>22.951846153846152</v>
      </c>
      <c r="AT33" s="10">
        <f>Income!AT10</f>
        <v>23.622746272189346</v>
      </c>
      <c r="AU33" s="75">
        <f>Income!AU10</f>
        <v>23.622746272189346</v>
      </c>
      <c r="AV33" s="75">
        <f>Income!AV10</f>
        <v>23.622746272189346</v>
      </c>
      <c r="AW33" s="75">
        <f>Income!AW10</f>
        <v>23.622746272189346</v>
      </c>
      <c r="AX33" s="75">
        <f>Income!AX10</f>
        <v>23.622746272189346</v>
      </c>
      <c r="AY33" s="75">
        <f>Income!AY10</f>
        <v>23.622746272189346</v>
      </c>
      <c r="AZ33" s="75">
        <f>Income!AZ10</f>
        <v>23.622746272189346</v>
      </c>
      <c r="BA33" s="75">
        <f>Income!BA10</f>
        <v>23.622746272189346</v>
      </c>
      <c r="BB33" s="75">
        <f>Income!BB10</f>
        <v>23.622746272189346</v>
      </c>
      <c r="BC33" s="75">
        <f>Income!BC10</f>
        <v>23.622746272189346</v>
      </c>
      <c r="BD33" s="75">
        <f>Income!BD10</f>
        <v>23.622746272189346</v>
      </c>
      <c r="BE33" s="154">
        <f>Income!BE10</f>
        <v>23.622746272189346</v>
      </c>
      <c r="BF33" s="10">
        <f>Income!BF10</f>
        <v>24.313257317068729</v>
      </c>
      <c r="BG33" s="75">
        <f>Income!BG10</f>
        <v>24.313257317068729</v>
      </c>
      <c r="BH33" s="75">
        <f>Income!BH10</f>
        <v>24.313257317068729</v>
      </c>
      <c r="BI33" s="75">
        <f>Income!BI10</f>
        <v>24.313257317068729</v>
      </c>
      <c r="BJ33" s="75">
        <f>Income!BJ10</f>
        <v>24.313257317068729</v>
      </c>
      <c r="BK33" s="75">
        <f>Income!BK10</f>
        <v>24.313257317068729</v>
      </c>
      <c r="BL33" s="75">
        <f>Income!BL10</f>
        <v>24.313257317068729</v>
      </c>
      <c r="BM33" s="75">
        <f>Income!BM10</f>
        <v>24.313257317068729</v>
      </c>
      <c r="BN33" s="75">
        <f>Income!BN10</f>
        <v>24.313257317068729</v>
      </c>
      <c r="BO33" s="75">
        <f>Income!BO10</f>
        <v>24.313257317068729</v>
      </c>
      <c r="BP33" s="75">
        <f>Income!BP10</f>
        <v>24.313257317068729</v>
      </c>
      <c r="BQ33" s="154">
        <f>Income!BQ10</f>
        <v>24.313257317068729</v>
      </c>
    </row>
    <row r="34" spans="1:72" hidden="1" x14ac:dyDescent="0.25">
      <c r="B34" s="167" t="s">
        <v>52</v>
      </c>
      <c r="C34" s="8"/>
      <c r="D34" s="154">
        <f t="shared" si="93"/>
        <v>0.70000000000000007</v>
      </c>
      <c r="E34" s="154">
        <f t="shared" si="94"/>
        <v>0.70000000000000007</v>
      </c>
      <c r="F34" s="154">
        <f t="shared" si="95"/>
        <v>0.70000000000000007</v>
      </c>
      <c r="G34" s="154">
        <f t="shared" si="96"/>
        <v>0.70000000000000007</v>
      </c>
      <c r="H34" s="154">
        <f t="shared" si="97"/>
        <v>0.70000000000000007</v>
      </c>
      <c r="I34" s="119"/>
      <c r="J34" s="10">
        <f>RateShort/12*Balance!J21</f>
        <v>5.8333333333333334E-2</v>
      </c>
      <c r="K34" s="75">
        <f>RateShort/12*Balance!K21</f>
        <v>5.8333333333333334E-2</v>
      </c>
      <c r="L34" s="75">
        <f>RateShort/12*Balance!L21</f>
        <v>5.8333333333333334E-2</v>
      </c>
      <c r="M34" s="75">
        <f>RateShort/12*Balance!M21</f>
        <v>5.8333333333333334E-2</v>
      </c>
      <c r="N34" s="75">
        <f>RateShort/12*Balance!N21</f>
        <v>5.8333333333333334E-2</v>
      </c>
      <c r="O34" s="75">
        <f>RateShort/12*Balance!O21</f>
        <v>5.8333333333333334E-2</v>
      </c>
      <c r="P34" s="75">
        <f>RateShort/12*Balance!P21</f>
        <v>5.8333333333333334E-2</v>
      </c>
      <c r="Q34" s="75">
        <f>RateShort/12*Balance!Q21</f>
        <v>5.8333333333333334E-2</v>
      </c>
      <c r="R34" s="75">
        <f>RateShort/12*Balance!R21</f>
        <v>5.8333333333333334E-2</v>
      </c>
      <c r="S34" s="75">
        <f>RateShort/12*Balance!S21</f>
        <v>5.8333333333333334E-2</v>
      </c>
      <c r="T34" s="75">
        <f>RateShort/12*Balance!T21</f>
        <v>5.8333333333333334E-2</v>
      </c>
      <c r="U34" s="154">
        <f>RateShort/12*Balance!U21</f>
        <v>5.8333333333333334E-2</v>
      </c>
      <c r="V34" s="10">
        <f>RateShort/12*Balance!V21</f>
        <v>5.8333333333333334E-2</v>
      </c>
      <c r="W34" s="75">
        <f>RateShort/12*Balance!W21</f>
        <v>5.8333333333333334E-2</v>
      </c>
      <c r="X34" s="75">
        <f>RateShort/12*Balance!X21</f>
        <v>5.8333333333333334E-2</v>
      </c>
      <c r="Y34" s="75">
        <f>RateShort/12*Balance!Y21</f>
        <v>5.8333333333333334E-2</v>
      </c>
      <c r="Z34" s="75">
        <f>RateShort/12*Balance!Z21</f>
        <v>5.8333333333333334E-2</v>
      </c>
      <c r="AA34" s="75">
        <f>RateShort/12*Balance!AA21</f>
        <v>5.8333333333333334E-2</v>
      </c>
      <c r="AB34" s="75">
        <f>RateShort/12*Balance!AB21</f>
        <v>5.8333333333333334E-2</v>
      </c>
      <c r="AC34" s="75">
        <f>RateShort/12*Balance!AC21</f>
        <v>5.8333333333333334E-2</v>
      </c>
      <c r="AD34" s="75">
        <f>RateShort/12*Balance!AD21</f>
        <v>5.8333333333333334E-2</v>
      </c>
      <c r="AE34" s="75">
        <f>RateShort/12*Balance!AE21</f>
        <v>5.8333333333333334E-2</v>
      </c>
      <c r="AF34" s="75">
        <f>RateShort/12*Balance!AF21</f>
        <v>5.8333333333333334E-2</v>
      </c>
      <c r="AG34" s="154">
        <f>RateShort/12*Balance!AG21</f>
        <v>5.8333333333333334E-2</v>
      </c>
      <c r="AH34" s="10">
        <f>RateShort/12*Balance!AH21</f>
        <v>5.8333333333333334E-2</v>
      </c>
      <c r="AI34" s="75">
        <f>RateShort/12*Balance!AI21</f>
        <v>5.8333333333333334E-2</v>
      </c>
      <c r="AJ34" s="75">
        <f>RateShort/12*Balance!AJ21</f>
        <v>5.8333333333333334E-2</v>
      </c>
      <c r="AK34" s="75">
        <f>RateShort/12*Balance!AK21</f>
        <v>5.8333333333333334E-2</v>
      </c>
      <c r="AL34" s="75">
        <f>RateShort/12*Balance!AL21</f>
        <v>5.8333333333333334E-2</v>
      </c>
      <c r="AM34" s="75">
        <f>RateShort/12*Balance!AM21</f>
        <v>5.8333333333333334E-2</v>
      </c>
      <c r="AN34" s="75">
        <f>RateShort/12*Balance!AN21</f>
        <v>5.8333333333333334E-2</v>
      </c>
      <c r="AO34" s="75">
        <f>RateShort/12*Balance!AO21</f>
        <v>5.8333333333333334E-2</v>
      </c>
      <c r="AP34" s="75">
        <f>RateShort/12*Balance!AP21</f>
        <v>5.8333333333333334E-2</v>
      </c>
      <c r="AQ34" s="75">
        <f>RateShort/12*Balance!AQ21</f>
        <v>5.8333333333333334E-2</v>
      </c>
      <c r="AR34" s="75">
        <f>RateShort/12*Balance!AR21</f>
        <v>5.8333333333333334E-2</v>
      </c>
      <c r="AS34" s="154">
        <f>RateShort/12*Balance!AS21</f>
        <v>5.8333333333333334E-2</v>
      </c>
      <c r="AT34" s="10">
        <f>RateShort/12*Balance!AT21</f>
        <v>5.8333333333333334E-2</v>
      </c>
      <c r="AU34" s="75">
        <f>RateShort/12*Balance!AU21</f>
        <v>5.8333333333333334E-2</v>
      </c>
      <c r="AV34" s="75">
        <f>RateShort/12*Balance!AV21</f>
        <v>5.8333333333333334E-2</v>
      </c>
      <c r="AW34" s="75">
        <f>RateShort/12*Balance!AW21</f>
        <v>5.8333333333333334E-2</v>
      </c>
      <c r="AX34" s="75">
        <f>RateShort/12*Balance!AX21</f>
        <v>5.8333333333333334E-2</v>
      </c>
      <c r="AY34" s="75">
        <f>RateShort/12*Balance!AY21</f>
        <v>5.8333333333333334E-2</v>
      </c>
      <c r="AZ34" s="75">
        <f>RateShort/12*Balance!AZ21</f>
        <v>5.8333333333333334E-2</v>
      </c>
      <c r="BA34" s="75">
        <f>RateShort/12*Balance!BA21</f>
        <v>5.8333333333333334E-2</v>
      </c>
      <c r="BB34" s="75">
        <f>RateShort/12*Balance!BB21</f>
        <v>5.8333333333333334E-2</v>
      </c>
      <c r="BC34" s="75">
        <f>RateShort/12*Balance!BC21</f>
        <v>5.8333333333333334E-2</v>
      </c>
      <c r="BD34" s="75">
        <f>RateShort/12*Balance!BD21</f>
        <v>5.8333333333333334E-2</v>
      </c>
      <c r="BE34" s="154">
        <f>RateShort/12*Balance!BE21</f>
        <v>5.8333333333333334E-2</v>
      </c>
      <c r="BF34" s="10">
        <f>RateShort/12*Balance!BF21</f>
        <v>5.8333333333333334E-2</v>
      </c>
      <c r="BG34" s="75">
        <f>RateShort/12*Balance!BG21</f>
        <v>5.8333333333333334E-2</v>
      </c>
      <c r="BH34" s="75">
        <f>RateShort/12*Balance!BH21</f>
        <v>5.8333333333333334E-2</v>
      </c>
      <c r="BI34" s="75">
        <f>RateShort/12*Balance!BI21</f>
        <v>5.8333333333333334E-2</v>
      </c>
      <c r="BJ34" s="75">
        <f>RateShort/12*Balance!BJ21</f>
        <v>5.8333333333333334E-2</v>
      </c>
      <c r="BK34" s="75">
        <f>RateShort/12*Balance!BK21</f>
        <v>5.8333333333333334E-2</v>
      </c>
      <c r="BL34" s="75">
        <f>RateShort/12*Balance!BL21</f>
        <v>5.8333333333333334E-2</v>
      </c>
      <c r="BM34" s="75">
        <f>RateShort/12*Balance!BM21</f>
        <v>5.8333333333333334E-2</v>
      </c>
      <c r="BN34" s="75">
        <f>RateShort/12*Balance!BN21</f>
        <v>5.8333333333333334E-2</v>
      </c>
      <c r="BO34" s="75">
        <f>RateShort/12*Balance!BO21</f>
        <v>5.8333333333333334E-2</v>
      </c>
      <c r="BP34" s="75">
        <f>RateShort/12*Balance!BP21</f>
        <v>5.8333333333333334E-2</v>
      </c>
      <c r="BQ34" s="154">
        <f>RateShort/12*Balance!BQ21</f>
        <v>5.8333333333333334E-2</v>
      </c>
    </row>
    <row r="35" spans="1:72" hidden="1" x14ac:dyDescent="0.25">
      <c r="B35" s="167" t="s">
        <v>53</v>
      </c>
      <c r="C35" s="8"/>
      <c r="D35" s="154">
        <f t="shared" si="93"/>
        <v>1.2749999999999997</v>
      </c>
      <c r="E35" s="154">
        <f t="shared" si="94"/>
        <v>1.2749999999999997</v>
      </c>
      <c r="F35" s="154">
        <f t="shared" si="95"/>
        <v>1.2749999999999997</v>
      </c>
      <c r="G35" s="154">
        <f t="shared" si="96"/>
        <v>1.2749999999999997</v>
      </c>
      <c r="H35" s="154">
        <f t="shared" si="97"/>
        <v>1.2749999999999997</v>
      </c>
      <c r="I35" s="119"/>
      <c r="J35" s="10">
        <f>RateLong/12*Balance!J23</f>
        <v>0.10625000000000001</v>
      </c>
      <c r="K35" s="75">
        <f>RateLong/12*Balance!K23</f>
        <v>0.10625000000000001</v>
      </c>
      <c r="L35" s="75">
        <f>RateLong/12*Balance!L23</f>
        <v>0.10625000000000001</v>
      </c>
      <c r="M35" s="75">
        <f>RateLong/12*Balance!M23</f>
        <v>0.10625000000000001</v>
      </c>
      <c r="N35" s="75">
        <f>RateLong/12*Balance!N23</f>
        <v>0.10625000000000001</v>
      </c>
      <c r="O35" s="75">
        <f>RateLong/12*Balance!O23</f>
        <v>0.10625000000000001</v>
      </c>
      <c r="P35" s="75">
        <f>RateLong/12*Balance!P23</f>
        <v>0.10625000000000001</v>
      </c>
      <c r="Q35" s="75">
        <f>RateLong/12*Balance!Q23</f>
        <v>0.10625000000000001</v>
      </c>
      <c r="R35" s="75">
        <f>RateLong/12*Balance!R23</f>
        <v>0.10625000000000001</v>
      </c>
      <c r="S35" s="75">
        <f>RateLong/12*Balance!S23</f>
        <v>0.10625000000000001</v>
      </c>
      <c r="T35" s="75">
        <f>RateLong/12*Balance!T23</f>
        <v>0.10625000000000001</v>
      </c>
      <c r="U35" s="154">
        <f>RateLong/12*Balance!U23</f>
        <v>0.10625000000000001</v>
      </c>
      <c r="V35" s="10">
        <f>RateLong/12*Balance!V23</f>
        <v>0.10625000000000001</v>
      </c>
      <c r="W35" s="75">
        <f>RateLong/12*Balance!W23</f>
        <v>0.10625000000000001</v>
      </c>
      <c r="X35" s="75">
        <f>RateLong/12*Balance!X23</f>
        <v>0.10625000000000001</v>
      </c>
      <c r="Y35" s="75">
        <f>RateLong/12*Balance!Y23</f>
        <v>0.10625000000000001</v>
      </c>
      <c r="Z35" s="75">
        <f>RateLong/12*Balance!Z23</f>
        <v>0.10625000000000001</v>
      </c>
      <c r="AA35" s="75">
        <f>RateLong/12*Balance!AA23</f>
        <v>0.10625000000000001</v>
      </c>
      <c r="AB35" s="75">
        <f>RateLong/12*Balance!AB23</f>
        <v>0.10625000000000001</v>
      </c>
      <c r="AC35" s="75">
        <f>RateLong/12*Balance!AC23</f>
        <v>0.10625000000000001</v>
      </c>
      <c r="AD35" s="75">
        <f>RateLong/12*Balance!AD23</f>
        <v>0.10625000000000001</v>
      </c>
      <c r="AE35" s="75">
        <f>RateLong/12*Balance!AE23</f>
        <v>0.10625000000000001</v>
      </c>
      <c r="AF35" s="75">
        <f>RateLong/12*Balance!AF23</f>
        <v>0.10625000000000001</v>
      </c>
      <c r="AG35" s="154">
        <f>RateLong/12*Balance!AG23</f>
        <v>0.10625000000000001</v>
      </c>
      <c r="AH35" s="10">
        <f>RateLong/12*Balance!AH23</f>
        <v>0.10625000000000001</v>
      </c>
      <c r="AI35" s="75">
        <f>RateLong/12*Balance!AI23</f>
        <v>0.10625000000000001</v>
      </c>
      <c r="AJ35" s="75">
        <f>RateLong/12*Balance!AJ23</f>
        <v>0.10625000000000001</v>
      </c>
      <c r="AK35" s="75">
        <f>RateLong/12*Balance!AK23</f>
        <v>0.10625000000000001</v>
      </c>
      <c r="AL35" s="75">
        <f>RateLong/12*Balance!AL23</f>
        <v>0.10625000000000001</v>
      </c>
      <c r="AM35" s="75">
        <f>RateLong/12*Balance!AM23</f>
        <v>0.10625000000000001</v>
      </c>
      <c r="AN35" s="75">
        <f>RateLong/12*Balance!AN23</f>
        <v>0.10625000000000001</v>
      </c>
      <c r="AO35" s="75">
        <f>RateLong/12*Balance!AO23</f>
        <v>0.10625000000000001</v>
      </c>
      <c r="AP35" s="75">
        <f>RateLong/12*Balance!AP23</f>
        <v>0.10625000000000001</v>
      </c>
      <c r="AQ35" s="75">
        <f>RateLong/12*Balance!AQ23</f>
        <v>0.10625000000000001</v>
      </c>
      <c r="AR35" s="75">
        <f>RateLong/12*Balance!AR23</f>
        <v>0.10625000000000001</v>
      </c>
      <c r="AS35" s="154">
        <f>RateLong/12*Balance!AS23</f>
        <v>0.10625000000000001</v>
      </c>
      <c r="AT35" s="10">
        <f>RateLong/12*Balance!AT23</f>
        <v>0.10625000000000001</v>
      </c>
      <c r="AU35" s="75">
        <f>RateLong/12*Balance!AU23</f>
        <v>0.10625000000000001</v>
      </c>
      <c r="AV35" s="75">
        <f>RateLong/12*Balance!AV23</f>
        <v>0.10625000000000001</v>
      </c>
      <c r="AW35" s="75">
        <f>RateLong/12*Balance!AW23</f>
        <v>0.10625000000000001</v>
      </c>
      <c r="AX35" s="75">
        <f>RateLong/12*Balance!AX23</f>
        <v>0.10625000000000001</v>
      </c>
      <c r="AY35" s="75">
        <f>RateLong/12*Balance!AY23</f>
        <v>0.10625000000000001</v>
      </c>
      <c r="AZ35" s="75">
        <f>RateLong/12*Balance!AZ23</f>
        <v>0.10625000000000001</v>
      </c>
      <c r="BA35" s="75">
        <f>RateLong/12*Balance!BA23</f>
        <v>0.10625000000000001</v>
      </c>
      <c r="BB35" s="75">
        <f>RateLong/12*Balance!BB23</f>
        <v>0.10625000000000001</v>
      </c>
      <c r="BC35" s="75">
        <f>RateLong/12*Balance!BC23</f>
        <v>0.10625000000000001</v>
      </c>
      <c r="BD35" s="75">
        <f>RateLong/12*Balance!BD23</f>
        <v>0.10625000000000001</v>
      </c>
      <c r="BE35" s="154">
        <f>RateLong/12*Balance!BE23</f>
        <v>0.10625000000000001</v>
      </c>
      <c r="BF35" s="10">
        <f>RateLong/12*Balance!BF23</f>
        <v>0.10625000000000001</v>
      </c>
      <c r="BG35" s="75">
        <f>RateLong/12*Balance!BG23</f>
        <v>0.10625000000000001</v>
      </c>
      <c r="BH35" s="75">
        <f>RateLong/12*Balance!BH23</f>
        <v>0.10625000000000001</v>
      </c>
      <c r="BI35" s="75">
        <f>RateLong/12*Balance!BI23</f>
        <v>0.10625000000000001</v>
      </c>
      <c r="BJ35" s="75">
        <f>RateLong/12*Balance!BJ23</f>
        <v>0.10625000000000001</v>
      </c>
      <c r="BK35" s="75">
        <f>RateLong/12*Balance!BK23</f>
        <v>0.10625000000000001</v>
      </c>
      <c r="BL35" s="75">
        <f>RateLong/12*Balance!BL23</f>
        <v>0.10625000000000001</v>
      </c>
      <c r="BM35" s="75">
        <f>RateLong/12*Balance!BM23</f>
        <v>0.10625000000000001</v>
      </c>
      <c r="BN35" s="75">
        <f>RateLong/12*Balance!BN23</f>
        <v>0.10625000000000001</v>
      </c>
      <c r="BO35" s="75">
        <f>RateLong/12*Balance!BO23</f>
        <v>0.10625000000000001</v>
      </c>
      <c r="BP35" s="75">
        <f>RateLong/12*Balance!BP23</f>
        <v>0.10625000000000001</v>
      </c>
      <c r="BQ35" s="154">
        <f>RateLong/12*Balance!BQ23</f>
        <v>0.10625000000000001</v>
      </c>
    </row>
    <row r="36" spans="1:72" hidden="1" x14ac:dyDescent="0.25">
      <c r="B36" s="167" t="s">
        <v>132</v>
      </c>
      <c r="C36" s="8"/>
      <c r="D36" s="154">
        <f t="shared" ca="1" si="93"/>
        <v>45.347914231847412</v>
      </c>
      <c r="E36" s="154">
        <f t="shared" ca="1" si="94"/>
        <v>33.16355925660465</v>
      </c>
      <c r="F36" s="154">
        <f t="shared" ca="1" si="95"/>
        <v>5.3902599541402108</v>
      </c>
      <c r="G36" s="154">
        <f t="shared" ca="1" si="96"/>
        <v>0</v>
      </c>
      <c r="H36" s="154">
        <f t="shared" ca="1" si="97"/>
        <v>0</v>
      </c>
      <c r="I36" s="119"/>
      <c r="J36" s="10"/>
      <c r="K36" s="75">
        <f t="shared" ref="K36:AP36" ca="1" si="98">RateCredit/12*J45</f>
        <v>4.2826110781604791</v>
      </c>
      <c r="L36" s="75">
        <f t="shared" ca="1" si="98"/>
        <v>4.4631413981177319</v>
      </c>
      <c r="M36" s="75">
        <f t="shared" ca="1" si="98"/>
        <v>4.3498657382869537</v>
      </c>
      <c r="N36" s="75">
        <f t="shared" ca="1" si="98"/>
        <v>4.1967620901827196</v>
      </c>
      <c r="O36" s="75">
        <f t="shared" ca="1" si="98"/>
        <v>4.0401412978926032</v>
      </c>
      <c r="P36" s="75">
        <f t="shared" ca="1" si="98"/>
        <v>3.795185484863401</v>
      </c>
      <c r="Q36" s="75">
        <f t="shared" ca="1" si="98"/>
        <v>3.6310551999745426</v>
      </c>
      <c r="R36" s="75">
        <f t="shared" ca="1" si="98"/>
        <v>3.4633013066558989</v>
      </c>
      <c r="S36" s="75">
        <f t="shared" ca="1" si="98"/>
        <v>4.5752216167402189</v>
      </c>
      <c r="T36" s="75">
        <f t="shared" ca="1" si="98"/>
        <v>4.3765615715536104</v>
      </c>
      <c r="U36" s="154">
        <f t="shared" ca="1" si="98"/>
        <v>4.1740674494192573</v>
      </c>
      <c r="V36" s="10">
        <f t="shared" ca="1" si="98"/>
        <v>3.9677024101048546</v>
      </c>
      <c r="W36" s="75">
        <f t="shared" ca="1" si="98"/>
        <v>3.7621489141462061</v>
      </c>
      <c r="X36" s="75">
        <f t="shared" ca="1" si="98"/>
        <v>3.5526705798328249</v>
      </c>
      <c r="Y36" s="75">
        <f t="shared" ca="1" si="98"/>
        <v>3.3392297639369728</v>
      </c>
      <c r="Z36" s="75">
        <f t="shared" ca="1" si="98"/>
        <v>3.1217885214357914</v>
      </c>
      <c r="AA36" s="75">
        <f t="shared" ca="1" si="98"/>
        <v>2.9003086032804184</v>
      </c>
      <c r="AB36" s="75">
        <f t="shared" ca="1" si="98"/>
        <v>2.6747514541493391</v>
      </c>
      <c r="AC36" s="75">
        <f t="shared" ca="1" si="98"/>
        <v>2.4450782101858635</v>
      </c>
      <c r="AD36" s="75">
        <f t="shared" ca="1" si="98"/>
        <v>2.2112496967196269</v>
      </c>
      <c r="AE36" s="75">
        <f t="shared" ca="1" si="98"/>
        <v>1.9732264259719905</v>
      </c>
      <c r="AF36" s="75">
        <f t="shared" ca="1" si="98"/>
        <v>1.7309685947452487</v>
      </c>
      <c r="AG36" s="154">
        <f t="shared" ca="1" si="98"/>
        <v>1.4844360820955123</v>
      </c>
      <c r="AH36" s="10">
        <f t="shared" ca="1" si="98"/>
        <v>1.233588446989174</v>
      </c>
      <c r="AI36" s="75">
        <f t="shared" ca="1" si="98"/>
        <v>1.3058675173980905</v>
      </c>
      <c r="AJ36" s="75">
        <f t="shared" ca="1" si="98"/>
        <v>1.0470573498946982</v>
      </c>
      <c r="AK36" s="75">
        <f t="shared" ca="1" si="98"/>
        <v>0.81297891696220348</v>
      </c>
      <c r="AL36" s="75">
        <f t="shared" ca="1" si="98"/>
        <v>0.5745514260676432</v>
      </c>
      <c r="AM36" s="75">
        <f t="shared" ca="1" si="98"/>
        <v>0.33173337345470011</v>
      </c>
      <c r="AN36" s="75">
        <f t="shared" ca="1" si="98"/>
        <v>8.4482923373701085E-2</v>
      </c>
      <c r="AO36" s="75">
        <f t="shared" ca="1" si="98"/>
        <v>0</v>
      </c>
      <c r="AP36" s="75">
        <f t="shared" ca="1" si="98"/>
        <v>0</v>
      </c>
      <c r="AQ36" s="75">
        <f t="shared" ref="AQ36:BQ36" ca="1" si="99">RateCredit/12*AP45</f>
        <v>0</v>
      </c>
      <c r="AR36" s="75">
        <f t="shared" ca="1" si="99"/>
        <v>0</v>
      </c>
      <c r="AS36" s="154">
        <f t="shared" ca="1" si="99"/>
        <v>0</v>
      </c>
      <c r="AT36" s="10">
        <f t="shared" ca="1" si="99"/>
        <v>0</v>
      </c>
      <c r="AU36" s="75">
        <f t="shared" ca="1" si="99"/>
        <v>0</v>
      </c>
      <c r="AV36" s="75">
        <f t="shared" ca="1" si="99"/>
        <v>0</v>
      </c>
      <c r="AW36" s="75">
        <f t="shared" ca="1" si="99"/>
        <v>0</v>
      </c>
      <c r="AX36" s="75">
        <f t="shared" ca="1" si="99"/>
        <v>0</v>
      </c>
      <c r="AY36" s="75">
        <f t="shared" ca="1" si="99"/>
        <v>0</v>
      </c>
      <c r="AZ36" s="75">
        <f t="shared" ca="1" si="99"/>
        <v>0</v>
      </c>
      <c r="BA36" s="75">
        <f t="shared" ca="1" si="99"/>
        <v>0</v>
      </c>
      <c r="BB36" s="75">
        <f t="shared" ca="1" si="99"/>
        <v>0</v>
      </c>
      <c r="BC36" s="75">
        <f t="shared" ca="1" si="99"/>
        <v>0</v>
      </c>
      <c r="BD36" s="75">
        <f t="shared" ca="1" si="99"/>
        <v>0</v>
      </c>
      <c r="BE36" s="154">
        <f t="shared" ca="1" si="99"/>
        <v>0</v>
      </c>
      <c r="BF36" s="10">
        <f t="shared" ca="1" si="99"/>
        <v>0</v>
      </c>
      <c r="BG36" s="75">
        <f t="shared" ca="1" si="99"/>
        <v>0</v>
      </c>
      <c r="BH36" s="75">
        <f t="shared" ca="1" si="99"/>
        <v>0</v>
      </c>
      <c r="BI36" s="75">
        <f t="shared" ca="1" si="99"/>
        <v>0</v>
      </c>
      <c r="BJ36" s="75">
        <f t="shared" ca="1" si="99"/>
        <v>0</v>
      </c>
      <c r="BK36" s="75">
        <f t="shared" ca="1" si="99"/>
        <v>0</v>
      </c>
      <c r="BL36" s="75">
        <f t="shared" ca="1" si="99"/>
        <v>0</v>
      </c>
      <c r="BM36" s="75">
        <f t="shared" ca="1" si="99"/>
        <v>0</v>
      </c>
      <c r="BN36" s="75">
        <f t="shared" ca="1" si="99"/>
        <v>0</v>
      </c>
      <c r="BO36" s="75">
        <f t="shared" ca="1" si="99"/>
        <v>0</v>
      </c>
      <c r="BP36" s="75">
        <f t="shared" ca="1" si="99"/>
        <v>0</v>
      </c>
      <c r="BQ36" s="154">
        <f t="shared" ca="1" si="99"/>
        <v>0</v>
      </c>
    </row>
    <row r="37" spans="1:72" hidden="1" x14ac:dyDescent="0.25">
      <c r="B37" s="168" t="s">
        <v>54</v>
      </c>
      <c r="C37" s="8"/>
      <c r="D37" s="155">
        <f t="shared" ca="1" si="93"/>
        <v>170.89350788632541</v>
      </c>
      <c r="E37" s="155">
        <f t="shared" ca="1" si="94"/>
        <v>178.86392300995701</v>
      </c>
      <c r="F37" s="155">
        <f t="shared" ca="1" si="95"/>
        <v>250.34551806036549</v>
      </c>
      <c r="G37" s="155">
        <f t="shared" ca="1" si="96"/>
        <v>368.42923877291747</v>
      </c>
      <c r="H37" s="155">
        <f t="shared" ca="1" si="97"/>
        <v>526.2152052915028</v>
      </c>
      <c r="I37" s="119"/>
      <c r="J37" s="188">
        <f ca="1">Income!J25</f>
        <v>15.625848431900151</v>
      </c>
      <c r="K37" s="146">
        <f ca="1">Income!K25</f>
        <v>14.172349636173251</v>
      </c>
      <c r="L37" s="146">
        <f ca="1">Income!L25</f>
        <v>14.361440370126875</v>
      </c>
      <c r="M37" s="146">
        <f ca="1">Income!M25</f>
        <v>14.669822496556941</v>
      </c>
      <c r="N37" s="146">
        <f ca="1">Income!N25</f>
        <v>14.995916671243448</v>
      </c>
      <c r="O37" s="146">
        <f ca="1">Income!O25</f>
        <v>15.325210487677078</v>
      </c>
      <c r="P37" s="146">
        <f ca="1">Income!P25</f>
        <v>15.691643106864099</v>
      </c>
      <c r="Q37" s="146">
        <f ca="1">Income!Q25</f>
        <v>16.027562399419832</v>
      </c>
      <c r="R37" s="146">
        <f ca="1">Income!R25</f>
        <v>12.366760190447707</v>
      </c>
      <c r="S37" s="146">
        <f ca="1">Income!S25</f>
        <v>12.195929606528136</v>
      </c>
      <c r="T37" s="146">
        <f ca="1">Income!T25</f>
        <v>12.551184803815342</v>
      </c>
      <c r="U37" s="155">
        <f ca="1">Income!U25</f>
        <v>12.909839685572535</v>
      </c>
      <c r="V37" s="146">
        <f ca="1">Income!V25</f>
        <v>12.840415532552335</v>
      </c>
      <c r="W37" s="146">
        <f ca="1">Income!W25</f>
        <v>13.204063845334666</v>
      </c>
      <c r="X37" s="146">
        <f ca="1">Income!X25</f>
        <v>13.571185887794167</v>
      </c>
      <c r="Y37" s="146">
        <f ca="1">Income!Y25</f>
        <v>13.94180946488329</v>
      </c>
      <c r="Z37" s="146">
        <f ca="1">Income!Z25</f>
        <v>14.315962586917028</v>
      </c>
      <c r="AA37" s="146">
        <f ca="1">Income!AA25</f>
        <v>14.693673471023274</v>
      </c>
      <c r="AB37" s="146">
        <f ca="1">Income!AB25</f>
        <v>15.074970542603271</v>
      </c>
      <c r="AC37" s="146">
        <f ca="1">Income!AC25</f>
        <v>15.459882436802173</v>
      </c>
      <c r="AD37" s="146">
        <f ca="1">Income!AD25</f>
        <v>15.848437999989541</v>
      </c>
      <c r="AE37" s="146">
        <f ca="1">Income!AE25</f>
        <v>16.240666291250186</v>
      </c>
      <c r="AF37" s="146">
        <f ca="1">Income!AF25</f>
        <v>16.636596583884941</v>
      </c>
      <c r="AG37" s="155">
        <f ca="1">Income!AG25</f>
        <v>17.036258366922137</v>
      </c>
      <c r="AH37" s="146">
        <f ca="1">Income!AH25</f>
        <v>16.248415842158526</v>
      </c>
      <c r="AI37" s="146">
        <f ca="1">Income!AI25</f>
        <v>16.524636907031859</v>
      </c>
      <c r="AJ37" s="146">
        <f ca="1">Income!AJ25</f>
        <v>20.935356144490878</v>
      </c>
      <c r="AK37" s="146">
        <f ca="1">Income!AK25</f>
        <v>21.338258966589663</v>
      </c>
      <c r="AL37" s="146">
        <f ca="1">Income!AL25</f>
        <v>21.744991582977391</v>
      </c>
      <c r="AM37" s="146">
        <f ca="1">Income!AM25</f>
        <v>22.155584579984936</v>
      </c>
      <c r="AN37" s="146">
        <f ca="1">Income!AN25</f>
        <v>22.570068769540384</v>
      </c>
      <c r="AO37" s="146">
        <f ca="1">Income!AO25</f>
        <v>10.921578353013254</v>
      </c>
      <c r="AP37" s="146">
        <f ca="1">Income!AP25</f>
        <v>23.991441436803726</v>
      </c>
      <c r="AQ37" s="146">
        <f ca="1">Income!AQ25</f>
        <v>24.313465549974637</v>
      </c>
      <c r="AR37" s="146">
        <f ca="1">Income!AR25</f>
        <v>24.637665147509665</v>
      </c>
      <c r="AS37" s="155">
        <f ca="1">Income!AS25</f>
        <v>24.964054780290585</v>
      </c>
      <c r="AT37" s="146">
        <f ca="1">Income!AT25</f>
        <v>24.841376469524981</v>
      </c>
      <c r="AU37" s="146">
        <f ca="1">Income!AU25</f>
        <v>25.172190212198618</v>
      </c>
      <c r="AV37" s="146">
        <f ca="1">Income!AV25</f>
        <v>25.505238224491123</v>
      </c>
      <c r="AW37" s="146">
        <f ca="1">Income!AW25</f>
        <v>73.840535447236761</v>
      </c>
      <c r="AX37" s="146">
        <f ca="1">Income!AX25</f>
        <v>26.178096920368723</v>
      </c>
      <c r="AY37" s="146">
        <f ca="1">Income!AY25</f>
        <v>26.51793778357219</v>
      </c>
      <c r="AZ37" s="146">
        <f ca="1">Income!AZ25</f>
        <v>26.860073276941279</v>
      </c>
      <c r="BA37" s="146">
        <f ca="1">Income!BA25</f>
        <v>27.204518741640602</v>
      </c>
      <c r="BB37" s="146">
        <f ca="1">Income!BB25</f>
        <v>27.55128962057092</v>
      </c>
      <c r="BC37" s="146">
        <f ca="1">Income!BC25</f>
        <v>27.900401459039148</v>
      </c>
      <c r="BD37" s="146">
        <f ca="1">Income!BD25</f>
        <v>28.251869905433075</v>
      </c>
      <c r="BE37" s="155">
        <f ca="1">Income!BE25</f>
        <v>28.605710711900105</v>
      </c>
      <c r="BF37" s="146">
        <f ca="1">Income!BF25</f>
        <v>28.500405679134275</v>
      </c>
      <c r="BG37" s="146">
        <f ca="1">Income!BG25</f>
        <v>28.859038880649724</v>
      </c>
      <c r="BH37" s="146">
        <f ca="1">Income!BH25</f>
        <v>29.22009232809452</v>
      </c>
      <c r="BI37" s="146">
        <f ca="1">Income!BI25</f>
        <v>29.583582195533207</v>
      </c>
      <c r="BJ37" s="146">
        <f ca="1">Income!BJ25</f>
        <v>29.949524764251876</v>
      </c>
      <c r="BK37" s="146">
        <f ca="1">Income!BK25</f>
        <v>190.31793642346403</v>
      </c>
      <c r="BL37" s="146">
        <f ca="1">Income!BL25</f>
        <v>30.68883367102136</v>
      </c>
      <c r="BM37" s="146">
        <f ca="1">Income!BM25</f>
        <v>31.0622331141291</v>
      </c>
      <c r="BN37" s="146">
        <f ca="1">Income!BN25</f>
        <v>31.438151470065822</v>
      </c>
      <c r="BO37" s="146">
        <f ca="1">Income!BO25</f>
        <v>31.816605566908311</v>
      </c>
      <c r="BP37" s="146">
        <f ca="1">Income!BP25</f>
        <v>32.197612344260904</v>
      </c>
      <c r="BQ37" s="155">
        <f ca="1">Income!BQ25</f>
        <v>32.581188853989659</v>
      </c>
    </row>
    <row r="38" spans="1:72" x14ac:dyDescent="0.25">
      <c r="B38" s="152" t="s">
        <v>55</v>
      </c>
      <c r="C38" s="8"/>
      <c r="D38" s="147">
        <f t="shared" ca="1" si="93"/>
        <v>1539.7682441607931</v>
      </c>
      <c r="E38" s="147">
        <f t="shared" ca="1" si="94"/>
        <v>974.44431982581364</v>
      </c>
      <c r="F38" s="147">
        <f t="shared" ca="1" si="95"/>
        <v>1082.7940841114616</v>
      </c>
      <c r="G38" s="147">
        <f t="shared" ca="1" si="96"/>
        <v>1170.9232813541871</v>
      </c>
      <c r="H38" s="147">
        <f t="shared" ca="1" si="97"/>
        <v>1349.984999683872</v>
      </c>
      <c r="I38" s="7"/>
      <c r="J38" s="147">
        <f ca="1">SUM(J30:J37)</f>
        <v>477.36995570839213</v>
      </c>
      <c r="K38" s="147">
        <f t="shared" ref="K38:AO38" ca="1" si="100">SUM(K30:K37)</f>
        <v>80.237615032301093</v>
      </c>
      <c r="L38" s="147">
        <f t="shared" ca="1" si="100"/>
        <v>80.646022610106925</v>
      </c>
      <c r="M38" s="147">
        <f t="shared" ca="1" si="100"/>
        <v>80.880156570860777</v>
      </c>
      <c r="N38" s="147">
        <f t="shared" ca="1" si="100"/>
        <v>81.092417058940711</v>
      </c>
      <c r="O38" s="147">
        <f t="shared" ca="1" si="100"/>
        <v>81.304604018309533</v>
      </c>
      <c r="P38" s="147">
        <f t="shared" ca="1" si="100"/>
        <v>81.465840249163563</v>
      </c>
      <c r="Q38" s="147">
        <f t="shared" ca="1" si="100"/>
        <v>81.677635696157722</v>
      </c>
      <c r="R38" s="147">
        <f t="shared" ca="1" si="100"/>
        <v>257.88933458246083</v>
      </c>
      <c r="S38" s="147">
        <f t="shared" ca="1" si="100"/>
        <v>78.870929390656087</v>
      </c>
      <c r="T38" s="147">
        <f t="shared" ca="1" si="100"/>
        <v>79.068281271987047</v>
      </c>
      <c r="U38" s="148">
        <f t="shared" ca="1" si="100"/>
        <v>79.265451971456628</v>
      </c>
      <c r="V38" s="147">
        <f t="shared" ca="1" si="100"/>
        <v>80.109692383667095</v>
      </c>
      <c r="W38" s="147">
        <f t="shared" ca="1" si="100"/>
        <v>80.309308290732474</v>
      </c>
      <c r="X38" s="147">
        <f t="shared" ca="1" si="100"/>
        <v>80.508731048506419</v>
      </c>
      <c r="Y38" s="147">
        <f t="shared" ca="1" si="100"/>
        <v>80.70795242134605</v>
      </c>
      <c r="Z38" s="147">
        <f t="shared" ca="1" si="100"/>
        <v>80.90696408713265</v>
      </c>
      <c r="AA38" s="147">
        <f t="shared" ca="1" si="100"/>
        <v>81.105757636552966</v>
      </c>
      <c r="AB38" s="147">
        <f t="shared" ca="1" si="100"/>
        <v>81.304324572375279</v>
      </c>
      <c r="AC38" s="147">
        <f t="shared" ca="1" si="100"/>
        <v>81.502656308720034</v>
      </c>
      <c r="AD38" s="147">
        <f t="shared" ca="1" si="100"/>
        <v>81.70074417032491</v>
      </c>
      <c r="AE38" s="147">
        <f t="shared" ca="1" si="100"/>
        <v>81.898579391804418</v>
      </c>
      <c r="AF38" s="147">
        <f t="shared" ca="1" si="100"/>
        <v>82.096153116903764</v>
      </c>
      <c r="AG38" s="148">
        <f t="shared" ca="1" si="100"/>
        <v>82.29345639774732</v>
      </c>
      <c r="AH38" s="147">
        <f t="shared" ca="1" si="100"/>
        <v>127.40237845080223</v>
      </c>
      <c r="AI38" s="147">
        <f t="shared" ca="1" si="100"/>
        <v>82.795603184104834</v>
      </c>
      <c r="AJ38" s="147">
        <f t="shared" ca="1" si="100"/>
        <v>86.992514714000706</v>
      </c>
      <c r="AK38" s="147">
        <f t="shared" ca="1" si="100"/>
        <v>87.206621151308639</v>
      </c>
      <c r="AL38" s="147">
        <f t="shared" ca="1" si="100"/>
        <v>87.420489650151282</v>
      </c>
      <c r="AM38" s="147">
        <f t="shared" ca="1" si="100"/>
        <v>87.634111040901161</v>
      </c>
      <c r="AN38" s="147">
        <f t="shared" ca="1" si="100"/>
        <v>87.847476058393312</v>
      </c>
      <c r="AO38" s="147">
        <f t="shared" ca="1" si="100"/>
        <v>76.160920597755222</v>
      </c>
      <c r="AP38" s="147">
        <f t="shared" ref="AP38:BQ38" ca="1" si="101">SUM(AP30:AP37)</f>
        <v>89.277489942630083</v>
      </c>
      <c r="AQ38" s="147">
        <f t="shared" ca="1" si="101"/>
        <v>89.646510490345847</v>
      </c>
      <c r="AR38" s="147">
        <f t="shared" ca="1" si="101"/>
        <v>90.017998498656013</v>
      </c>
      <c r="AS38" s="148">
        <f t="shared" ca="1" si="101"/>
        <v>90.391970332412271</v>
      </c>
      <c r="AT38" s="147">
        <f t="shared" ca="1" si="101"/>
        <v>91.445351403571976</v>
      </c>
      <c r="AU38" s="147">
        <f t="shared" ca="1" si="101"/>
        <v>91.824340414680009</v>
      </c>
      <c r="AV38" s="147">
        <f t="shared" ca="1" si="101"/>
        <v>92.205862995415657</v>
      </c>
      <c r="AW38" s="147">
        <f t="shared" ca="1" si="101"/>
        <v>140.58993594608376</v>
      </c>
      <c r="AX38" s="147">
        <f t="shared" ca="1" si="101"/>
        <v>92.976576177640538</v>
      </c>
      <c r="AY38" s="147">
        <f t="shared" ca="1" si="101"/>
        <v>93.365800712418292</v>
      </c>
      <c r="AZ38" s="147">
        <f t="shared" ca="1" si="101"/>
        <v>93.757626684854685</v>
      </c>
      <c r="BA38" s="147">
        <f t="shared" ca="1" si="101"/>
        <v>94.152071342226918</v>
      </c>
      <c r="BB38" s="147">
        <f t="shared" ca="1" si="101"/>
        <v>94.549152045390514</v>
      </c>
      <c r="BC38" s="147">
        <f t="shared" ca="1" si="101"/>
        <v>94.948886269522831</v>
      </c>
      <c r="BD38" s="147">
        <f t="shared" ca="1" si="101"/>
        <v>95.35129160487196</v>
      </c>
      <c r="BE38" s="148">
        <f t="shared" ca="1" si="101"/>
        <v>95.756385757509776</v>
      </c>
      <c r="BF38" s="147">
        <f t="shared" ca="1" si="101"/>
        <v>96.85648763393506</v>
      </c>
      <c r="BG38" s="147">
        <f t="shared" ca="1" si="101"/>
        <v>97.267013006458285</v>
      </c>
      <c r="BH38" s="147">
        <f t="shared" ca="1" si="101"/>
        <v>97.680281017037373</v>
      </c>
      <c r="BI38" s="147">
        <f t="shared" ca="1" si="101"/>
        <v>98.096309842672611</v>
      </c>
      <c r="BJ38" s="147">
        <f t="shared" ca="1" si="101"/>
        <v>98.515117780029485</v>
      </c>
      <c r="BK38" s="147">
        <f t="shared" ca="1" si="101"/>
        <v>258.93672324622196</v>
      </c>
      <c r="BL38" s="147">
        <f t="shared" ca="1" si="101"/>
        <v>99.361144779600991</v>
      </c>
      <c r="BM38" s="147">
        <f t="shared" ca="1" si="101"/>
        <v>99.788401040548095</v>
      </c>
      <c r="BN38" s="147">
        <f t="shared" ca="1" si="101"/>
        <v>100.21851081227399</v>
      </c>
      <c r="BO38" s="147">
        <f t="shared" ca="1" si="101"/>
        <v>100.65149300162271</v>
      </c>
      <c r="BP38" s="147">
        <f t="shared" ca="1" si="101"/>
        <v>101.08736663988064</v>
      </c>
      <c r="BQ38" s="148">
        <f t="shared" ca="1" si="101"/>
        <v>101.52615088359093</v>
      </c>
      <c r="BS38" s="10"/>
      <c r="BT38" s="10"/>
    </row>
    <row r="39" spans="1:72" s="74" customFormat="1" x14ac:dyDescent="0.25">
      <c r="A39" s="383"/>
      <c r="B39" s="9" t="s">
        <v>140</v>
      </c>
      <c r="C39" s="9"/>
      <c r="D39" s="74">
        <f t="shared" ca="1" si="93"/>
        <v>3812.9454900735518</v>
      </c>
      <c r="E39" s="74">
        <f t="shared" ca="1" si="94"/>
        <v>3737.8029250665286</v>
      </c>
      <c r="F39" s="74">
        <f t="shared" ca="1" si="95"/>
        <v>4049.0133578652931</v>
      </c>
      <c r="G39" s="74">
        <f t="shared" ca="1" si="96"/>
        <v>4354.8954098004979</v>
      </c>
      <c r="H39" s="74">
        <f t="shared" ca="1" si="97"/>
        <v>4767.6954179340446</v>
      </c>
      <c r="I39" s="72"/>
      <c r="J39" s="9">
        <f t="shared" ref="J39:AO39" ca="1" si="102">J27+J38</f>
        <v>487.8408291484767</v>
      </c>
      <c r="K39" s="9">
        <f t="shared" ca="1" si="102"/>
        <v>195.47921992040406</v>
      </c>
      <c r="L39" s="9">
        <f t="shared" ca="1" si="102"/>
        <v>280.33694961641135</v>
      </c>
      <c r="M39" s="9">
        <f t="shared" ca="1" si="102"/>
        <v>292.22430803050122</v>
      </c>
      <c r="N39" s="9">
        <f t="shared" ca="1" si="102"/>
        <v>293.68791716706124</v>
      </c>
      <c r="O39" s="9">
        <f t="shared" ca="1" si="102"/>
        <v>295.1588618914115</v>
      </c>
      <c r="P39" s="9">
        <f t="shared" ca="1" si="102"/>
        <v>296.5863088724235</v>
      </c>
      <c r="Q39" s="9">
        <f t="shared" ca="1" si="102"/>
        <v>298.07181218316958</v>
      </c>
      <c r="R39" s="9">
        <f t="shared" ca="1" si="102"/>
        <v>475.56476043651605</v>
      </c>
      <c r="S39" s="9">
        <f t="shared" ca="1" si="102"/>
        <v>297.83519076757085</v>
      </c>
      <c r="T39" s="9">
        <f t="shared" ca="1" si="102"/>
        <v>299.32900924448563</v>
      </c>
      <c r="U39" s="9">
        <f t="shared" ca="1" si="102"/>
        <v>300.8303227951202</v>
      </c>
      <c r="V39" s="9">
        <f t="shared" ca="1" si="102"/>
        <v>302.98642776445706</v>
      </c>
      <c r="W39" s="9">
        <f t="shared" ca="1" si="102"/>
        <v>304.50567565409784</v>
      </c>
      <c r="X39" s="9">
        <f t="shared" ca="1" si="102"/>
        <v>306.03254381008463</v>
      </c>
      <c r="Y39" s="9">
        <f t="shared" ca="1" si="102"/>
        <v>307.56707025926642</v>
      </c>
      <c r="Z39" s="9">
        <f t="shared" ca="1" si="102"/>
        <v>309.10929321593215</v>
      </c>
      <c r="AA39" s="9">
        <f t="shared" ca="1" si="102"/>
        <v>310.65925108271404</v>
      </c>
      <c r="AB39" s="9">
        <f t="shared" ca="1" si="102"/>
        <v>312.2169824514948</v>
      </c>
      <c r="AC39" s="9">
        <f t="shared" ca="1" si="102"/>
        <v>313.78252610431957</v>
      </c>
      <c r="AD39" s="9">
        <f t="shared" ca="1" si="102"/>
        <v>315.3559210143116</v>
      </c>
      <c r="AE39" s="9">
        <f t="shared" ca="1" si="102"/>
        <v>316.93720634659263</v>
      </c>
      <c r="AF39" s="9">
        <f t="shared" ca="1" si="102"/>
        <v>318.52642145920709</v>
      </c>
      <c r="AG39" s="9">
        <f t="shared" ca="1" si="102"/>
        <v>320.12360590405069</v>
      </c>
      <c r="AH39" s="9">
        <f t="shared" ca="1" si="102"/>
        <v>366.64069768452458</v>
      </c>
      <c r="AI39" s="9">
        <f t="shared" ca="1" si="102"/>
        <v>323.45042978446196</v>
      </c>
      <c r="AJ39" s="9">
        <f t="shared" ca="1" si="102"/>
        <v>329.07223568657832</v>
      </c>
      <c r="AK39" s="9">
        <f t="shared" ca="1" si="102"/>
        <v>330.71967316035602</v>
      </c>
      <c r="AL39" s="9">
        <f t="shared" ca="1" si="102"/>
        <v>332.37535931260538</v>
      </c>
      <c r="AM39" s="9">
        <f t="shared" ca="1" si="102"/>
        <v>334.03933522215186</v>
      </c>
      <c r="AN39" s="9">
        <f t="shared" ca="1" si="102"/>
        <v>335.71164216979969</v>
      </c>
      <c r="AO39" s="9">
        <f t="shared" ca="1" si="102"/>
        <v>325.49266689592343</v>
      </c>
      <c r="AP39" s="9">
        <f t="shared" ref="AP39:BQ39" ca="1" si="103">AP27+AP38</f>
        <v>340.08550583046309</v>
      </c>
      <c r="AQ39" s="9">
        <f t="shared" ca="1" si="103"/>
        <v>341.93953681987608</v>
      </c>
      <c r="AR39" s="9">
        <f t="shared" ca="1" si="103"/>
        <v>343.80482787567058</v>
      </c>
      <c r="AS39" s="9">
        <f t="shared" ca="1" si="103"/>
        <v>345.68144742288206</v>
      </c>
      <c r="AT39" s="9">
        <f t="shared" ca="1" si="103"/>
        <v>348.24637324189507</v>
      </c>
      <c r="AU39" s="9">
        <f t="shared" ca="1" si="103"/>
        <v>350.14585671375033</v>
      </c>
      <c r="AV39" s="9">
        <f t="shared" ca="1" si="103"/>
        <v>352.05687645852697</v>
      </c>
      <c r="AW39" s="9">
        <f t="shared" ca="1" si="103"/>
        <v>401.97950258068101</v>
      </c>
      <c r="AX39" s="9">
        <f t="shared" ca="1" si="103"/>
        <v>355.9138056109287</v>
      </c>
      <c r="AY39" s="9">
        <f t="shared" ca="1" si="103"/>
        <v>357.85985650883993</v>
      </c>
      <c r="AZ39" s="9">
        <f t="shared" ca="1" si="103"/>
        <v>359.81772666544703</v>
      </c>
      <c r="BA39" s="9">
        <f t="shared" ca="1" si="103"/>
        <v>361.78748790587008</v>
      </c>
      <c r="BB39" s="9">
        <f t="shared" ca="1" si="103"/>
        <v>363.76921249195777</v>
      </c>
      <c r="BC39" s="9">
        <f t="shared" ca="1" si="103"/>
        <v>365.76297312494432</v>
      </c>
      <c r="BD39" s="9">
        <f t="shared" ca="1" si="103"/>
        <v>367.76884294812254</v>
      </c>
      <c r="BE39" s="9">
        <f t="shared" ca="1" si="103"/>
        <v>369.78689554953348</v>
      </c>
      <c r="BF39" s="9">
        <f t="shared" ca="1" si="103"/>
        <v>372.50950604851715</v>
      </c>
      <c r="BG39" s="9">
        <f t="shared" ca="1" si="103"/>
        <v>374.55214676305599</v>
      </c>
      <c r="BH39" s="9">
        <f t="shared" ca="1" si="103"/>
        <v>376.60719371558127</v>
      </c>
      <c r="BI39" s="9">
        <f t="shared" ca="1" si="103"/>
        <v>378.67472230035088</v>
      </c>
      <c r="BJ39" s="9">
        <f t="shared" ca="1" si="103"/>
        <v>380.75480837006546</v>
      </c>
      <c r="BK39" s="9">
        <f t="shared" ca="1" si="103"/>
        <v>542.84752823865824</v>
      </c>
      <c r="BL39" s="9">
        <f t="shared" ca="1" si="103"/>
        <v>384.95295868410079</v>
      </c>
      <c r="BM39" s="9">
        <f t="shared" ca="1" si="103"/>
        <v>387.07117695122679</v>
      </c>
      <c r="BN39" s="9">
        <f t="shared" ca="1" si="103"/>
        <v>389.20226075457185</v>
      </c>
      <c r="BO39" s="9">
        <f t="shared" ca="1" si="103"/>
        <v>391.34628828123169</v>
      </c>
      <c r="BP39" s="9">
        <f t="shared" ca="1" si="103"/>
        <v>393.50333819373725</v>
      </c>
      <c r="BQ39" s="9">
        <f t="shared" ca="1" si="103"/>
        <v>395.67348963294705</v>
      </c>
    </row>
    <row r="40" spans="1:72" s="74" customFormat="1" x14ac:dyDescent="0.25">
      <c r="A40" s="383"/>
      <c r="B40" s="9" t="s">
        <v>196</v>
      </c>
      <c r="C40" s="72"/>
      <c r="D40" s="9">
        <f t="shared" ref="D40" ca="1" si="104">SUM(J40:U40)</f>
        <v>-429.14204481438003</v>
      </c>
      <c r="E40" s="9">
        <f t="shared" ref="E40" ca="1" si="105">SUM(V40:AG40)</f>
        <v>374.96420065586483</v>
      </c>
      <c r="F40" s="9">
        <f t="shared" ref="F40" ca="1" si="106">SUM(AH40:AS40)</f>
        <v>381.06917076199994</v>
      </c>
      <c r="G40" s="9">
        <f t="shared" ref="G40" ca="1" si="107">SUM(AT40:BE40)</f>
        <v>536.98459471145577</v>
      </c>
      <c r="H40" s="9">
        <f t="shared" ref="H40" ca="1" si="108">SUM(BF40:BQ40)</f>
        <v>1172.3530191583413</v>
      </c>
      <c r="I40" s="72"/>
      <c r="J40" s="9">
        <f ca="1">J20-J39</f>
        <v>-472.32951929057998</v>
      </c>
      <c r="K40" s="9">
        <f t="shared" ref="K40:BQ40" ca="1" si="109">K20-K39</f>
        <v>-24.758443879851853</v>
      </c>
      <c r="L40" s="9">
        <f t="shared" ca="1" si="109"/>
        <v>15.53494763393536</v>
      </c>
      <c r="M40" s="9">
        <f t="shared" ca="1" si="109"/>
        <v>20.997071740009176</v>
      </c>
      <c r="N40" s="9">
        <f t="shared" ca="1" si="109"/>
        <v>21.47942294264459</v>
      </c>
      <c r="O40" s="9">
        <f t="shared" ca="1" si="109"/>
        <v>33.593940072576288</v>
      </c>
      <c r="P40" s="9">
        <f t="shared" ca="1" si="109"/>
        <v>22.509296213329208</v>
      </c>
      <c r="Q40" s="9">
        <f t="shared" ca="1" si="109"/>
        <v>23.006248226556863</v>
      </c>
      <c r="R40" s="9">
        <f t="shared" ca="1" si="109"/>
        <v>-152.49192824013534</v>
      </c>
      <c r="S40" s="9">
        <f t="shared" ca="1" si="109"/>
        <v>27.244806197020523</v>
      </c>
      <c r="T40" s="9">
        <f t="shared" ca="1" si="109"/>
        <v>27.77062246413999</v>
      </c>
      <c r="U40" s="9">
        <f t="shared" ca="1" si="109"/>
        <v>28.301491105975174</v>
      </c>
      <c r="V40" s="9">
        <f t="shared" ca="1" si="109"/>
        <v>28.190193731471823</v>
      </c>
      <c r="W40" s="9">
        <f t="shared" ca="1" si="109"/>
        <v>28.728457277263715</v>
      </c>
      <c r="X40" s="9">
        <f t="shared" ca="1" si="109"/>
        <v>29.271883322859708</v>
      </c>
      <c r="Y40" s="9">
        <f t="shared" ca="1" si="109"/>
        <v>29.820513257304867</v>
      </c>
      <c r="Z40" s="9">
        <f t="shared" ca="1" si="109"/>
        <v>30.374388775594014</v>
      </c>
      <c r="AA40" s="9">
        <f t="shared" ca="1" si="109"/>
        <v>30.933551880833761</v>
      </c>
      <c r="AB40" s="9">
        <f t="shared" ca="1" si="109"/>
        <v>31.498044886419507</v>
      </c>
      <c r="AC40" s="9">
        <f t="shared" ca="1" si="109"/>
        <v>32.067910418226745</v>
      </c>
      <c r="AD40" s="9">
        <f t="shared" ca="1" si="109"/>
        <v>32.643191416818695</v>
      </c>
      <c r="AE40" s="9">
        <f t="shared" ca="1" si="109"/>
        <v>33.223931139667457</v>
      </c>
      <c r="AF40" s="9">
        <f t="shared" ca="1" si="109"/>
        <v>33.810173163392449</v>
      </c>
      <c r="AG40" s="9">
        <f t="shared" ca="1" si="109"/>
        <v>34.40196138601209</v>
      </c>
      <c r="AH40" s="9">
        <f t="shared" ca="1" si="109"/>
        <v>-9.9125582275085549</v>
      </c>
      <c r="AI40" s="9">
        <f t="shared" ca="1" si="109"/>
        <v>35.493965829036654</v>
      </c>
      <c r="AJ40" s="9">
        <f t="shared" ca="1" si="109"/>
        <v>32.102185087885005</v>
      </c>
      <c r="AK40" s="9">
        <f t="shared" ca="1" si="109"/>
        <v>32.698627322682569</v>
      </c>
      <c r="AL40" s="9">
        <f t="shared" ca="1" si="109"/>
        <v>33.300761501203624</v>
      </c>
      <c r="AM40" s="9">
        <f t="shared" ca="1" si="109"/>
        <v>33.908633153965582</v>
      </c>
      <c r="AN40" s="9">
        <f t="shared" ca="1" si="109"/>
        <v>34.522288147587858</v>
      </c>
      <c r="AO40" s="9">
        <f t="shared" ca="1" si="109"/>
        <v>47.04142743054274</v>
      </c>
      <c r="AP40" s="9">
        <f t="shared" ca="1" si="109"/>
        <v>34.763042806524652</v>
      </c>
      <c r="AQ40" s="9">
        <f t="shared" ca="1" si="109"/>
        <v>35.237845210882597</v>
      </c>
      <c r="AR40" s="9">
        <f t="shared" ca="1" si="109"/>
        <v>35.715855965491926</v>
      </c>
      <c r="AS40" s="9">
        <f t="shared" ca="1" si="109"/>
        <v>36.197096533705292</v>
      </c>
      <c r="AT40" s="9">
        <f t="shared" ca="1" si="109"/>
        <v>36.004679581978678</v>
      </c>
      <c r="AU40" s="9">
        <f t="shared" ca="1" si="109"/>
        <v>36.492444738033839</v>
      </c>
      <c r="AV40" s="9">
        <f t="shared" ca="1" si="109"/>
        <v>36.983504955967078</v>
      </c>
      <c r="AW40" s="9">
        <f t="shared" ca="1" si="109"/>
        <v>109.47788227442345</v>
      </c>
      <c r="AX40" s="9">
        <f t="shared" ca="1" si="109"/>
        <v>37.975598878248434</v>
      </c>
      <c r="AY40" s="9">
        <f t="shared" ca="1" si="109"/>
        <v>38.476677099450512</v>
      </c>
      <c r="AZ40" s="9">
        <f t="shared" ca="1" si="109"/>
        <v>38.981139418171324</v>
      </c>
      <c r="BA40" s="9">
        <f t="shared" ca="1" si="109"/>
        <v>39.48900846366115</v>
      </c>
      <c r="BB40" s="9">
        <f t="shared" ca="1" si="109"/>
        <v>40.000307015261285</v>
      </c>
      <c r="BC40" s="9">
        <f t="shared" ca="1" si="109"/>
        <v>40.515058003393108</v>
      </c>
      <c r="BD40" s="9">
        <f t="shared" ca="1" si="109"/>
        <v>41.03328451055296</v>
      </c>
      <c r="BE40" s="9">
        <f t="shared" ca="1" si="109"/>
        <v>41.555009772313952</v>
      </c>
      <c r="BF40" s="9">
        <f t="shared" ca="1" si="109"/>
        <v>41.387956094489482</v>
      </c>
      <c r="BG40" s="9">
        <f t="shared" ca="1" si="109"/>
        <v>41.91674918952657</v>
      </c>
      <c r="BH40" s="9">
        <f t="shared" ca="1" si="109"/>
        <v>42.449111674460653</v>
      </c>
      <c r="BI40" s="9">
        <f t="shared" ca="1" si="109"/>
        <v>42.985067407320514</v>
      </c>
      <c r="BJ40" s="9">
        <f t="shared" ca="1" si="109"/>
        <v>43.524640404320394</v>
      </c>
      <c r="BK40" s="9">
        <f t="shared" ca="1" si="109"/>
        <v>684.06785484090051</v>
      </c>
      <c r="BL40" s="9">
        <f t="shared" ca="1" si="109"/>
        <v>44.614735052776211</v>
      </c>
      <c r="BM40" s="9">
        <f t="shared" ca="1" si="109"/>
        <v>45.165305536993117</v>
      </c>
      <c r="BN40" s="9">
        <f t="shared" ca="1" si="109"/>
        <v>45.719590952989677</v>
      </c>
      <c r="BO40" s="9">
        <f t="shared" ca="1" si="109"/>
        <v>46.277616123666235</v>
      </c>
      <c r="BP40" s="9">
        <f t="shared" ca="1" si="109"/>
        <v>46.839406036461696</v>
      </c>
      <c r="BQ40" s="9">
        <f t="shared" ca="1" si="109"/>
        <v>47.404985844436453</v>
      </c>
    </row>
    <row r="41" spans="1:72" ht="6" customHeight="1" x14ac:dyDescent="0.25">
      <c r="B41" s="59"/>
      <c r="C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</row>
    <row r="42" spans="1:72" x14ac:dyDescent="0.25">
      <c r="B42" s="167" t="s">
        <v>56</v>
      </c>
      <c r="C42" s="8"/>
      <c r="D42" s="154">
        <f ca="1">U42</f>
        <v>228.30149110597517</v>
      </c>
      <c r="E42" s="154">
        <f ca="1">AG42</f>
        <v>234.40196138601209</v>
      </c>
      <c r="F42" s="154">
        <f ca="1">AS42</f>
        <v>411.89132660348463</v>
      </c>
      <c r="G42" s="154">
        <f ca="1">BE42</f>
        <v>948.87592131494034</v>
      </c>
      <c r="H42" s="154">
        <f ca="1">BQ42</f>
        <v>2121.2289404732819</v>
      </c>
      <c r="I42" s="119"/>
      <c r="J42" s="10">
        <f t="shared" ref="J42:AO42" ca="1" si="110">J4+J40</f>
        <v>-387.32951929057998</v>
      </c>
      <c r="K42" s="75">
        <f t="shared" ca="1" si="110"/>
        <v>175.2415561201482</v>
      </c>
      <c r="L42" s="75">
        <f t="shared" ca="1" si="110"/>
        <v>215.53494763393536</v>
      </c>
      <c r="M42" s="75">
        <f t="shared" ca="1" si="110"/>
        <v>220.99707174000918</v>
      </c>
      <c r="N42" s="75">
        <f t="shared" ca="1" si="110"/>
        <v>221.47942294264459</v>
      </c>
      <c r="O42" s="75">
        <f t="shared" ca="1" si="110"/>
        <v>233.59394007257629</v>
      </c>
      <c r="P42" s="75">
        <f t="shared" ca="1" si="110"/>
        <v>222.50929621332921</v>
      </c>
      <c r="Q42" s="75">
        <f t="shared" ca="1" si="110"/>
        <v>223.00624822655686</v>
      </c>
      <c r="R42" s="75">
        <f t="shared" ca="1" si="110"/>
        <v>47.508071759864663</v>
      </c>
      <c r="S42" s="75">
        <f t="shared" ca="1" si="110"/>
        <v>227.24480619702052</v>
      </c>
      <c r="T42" s="75">
        <f t="shared" ca="1" si="110"/>
        <v>227.77062246413999</v>
      </c>
      <c r="U42" s="154">
        <f t="shared" ca="1" si="110"/>
        <v>228.30149110597517</v>
      </c>
      <c r="V42" s="10">
        <f t="shared" ca="1" si="110"/>
        <v>228.19019373147182</v>
      </c>
      <c r="W42" s="75">
        <f t="shared" ca="1" si="110"/>
        <v>228.72845727726371</v>
      </c>
      <c r="X42" s="75">
        <f t="shared" ca="1" si="110"/>
        <v>229.27188332285971</v>
      </c>
      <c r="Y42" s="75">
        <f t="shared" ca="1" si="110"/>
        <v>229.82051325730487</v>
      </c>
      <c r="Z42" s="75">
        <f t="shared" ca="1" si="110"/>
        <v>230.37438877559401</v>
      </c>
      <c r="AA42" s="75">
        <f t="shared" ca="1" si="110"/>
        <v>230.93355188083376</v>
      </c>
      <c r="AB42" s="75">
        <f t="shared" ca="1" si="110"/>
        <v>231.49804488641951</v>
      </c>
      <c r="AC42" s="75">
        <f t="shared" ca="1" si="110"/>
        <v>232.06791041822675</v>
      </c>
      <c r="AD42" s="75">
        <f t="shared" ca="1" si="110"/>
        <v>232.64319141681869</v>
      </c>
      <c r="AE42" s="75">
        <f t="shared" ca="1" si="110"/>
        <v>233.22393113966746</v>
      </c>
      <c r="AF42" s="75">
        <f t="shared" ca="1" si="110"/>
        <v>233.81017316339245</v>
      </c>
      <c r="AG42" s="154">
        <f t="shared" ca="1" si="110"/>
        <v>234.40196138601209</v>
      </c>
      <c r="AH42" s="10">
        <f t="shared" ca="1" si="110"/>
        <v>190.08744177249145</v>
      </c>
      <c r="AI42" s="75">
        <f t="shared" ca="1" si="110"/>
        <v>235.49396582903665</v>
      </c>
      <c r="AJ42" s="75">
        <f t="shared" ca="1" si="110"/>
        <v>232.102185087885</v>
      </c>
      <c r="AK42" s="75">
        <f t="shared" ca="1" si="110"/>
        <v>232.69862732268257</v>
      </c>
      <c r="AL42" s="75">
        <f t="shared" ca="1" si="110"/>
        <v>233.30076150120362</v>
      </c>
      <c r="AM42" s="75">
        <f t="shared" ca="1" si="110"/>
        <v>233.90863315396558</v>
      </c>
      <c r="AN42" s="75">
        <f t="shared" ca="1" si="110"/>
        <v>234.52228814758786</v>
      </c>
      <c r="AO42" s="75">
        <f t="shared" ca="1" si="110"/>
        <v>269.97748608688016</v>
      </c>
      <c r="AP42" s="75">
        <f t="shared" ref="AP42:BQ42" ca="1" si="111">AP4+AP40</f>
        <v>304.74052889340481</v>
      </c>
      <c r="AQ42" s="75">
        <f t="shared" ca="1" si="111"/>
        <v>339.97837410428741</v>
      </c>
      <c r="AR42" s="75">
        <f t="shared" ca="1" si="111"/>
        <v>375.69423006977934</v>
      </c>
      <c r="AS42" s="154">
        <f t="shared" ca="1" si="111"/>
        <v>411.89132660348463</v>
      </c>
      <c r="AT42" s="10">
        <f t="shared" ca="1" si="111"/>
        <v>447.89600618546331</v>
      </c>
      <c r="AU42" s="75">
        <f t="shared" ca="1" si="111"/>
        <v>484.38845092349715</v>
      </c>
      <c r="AV42" s="75">
        <f t="shared" ca="1" si="111"/>
        <v>521.37195587946417</v>
      </c>
      <c r="AW42" s="75">
        <f t="shared" ca="1" si="111"/>
        <v>630.84983815388762</v>
      </c>
      <c r="AX42" s="75">
        <f t="shared" ca="1" si="111"/>
        <v>668.82543703213605</v>
      </c>
      <c r="AY42" s="75">
        <f t="shared" ca="1" si="111"/>
        <v>707.30211413158656</v>
      </c>
      <c r="AZ42" s="75">
        <f t="shared" ca="1" si="111"/>
        <v>746.28325354975789</v>
      </c>
      <c r="BA42" s="75">
        <f t="shared" ca="1" si="111"/>
        <v>785.77226201341909</v>
      </c>
      <c r="BB42" s="75">
        <f t="shared" ca="1" si="111"/>
        <v>825.77256902868044</v>
      </c>
      <c r="BC42" s="75">
        <f t="shared" ca="1" si="111"/>
        <v>866.28762703207349</v>
      </c>
      <c r="BD42" s="75">
        <f t="shared" ca="1" si="111"/>
        <v>907.32091154262639</v>
      </c>
      <c r="BE42" s="154">
        <f t="shared" ca="1" si="111"/>
        <v>948.87592131494034</v>
      </c>
      <c r="BF42" s="10">
        <f t="shared" ca="1" si="111"/>
        <v>990.26387740942982</v>
      </c>
      <c r="BG42" s="75">
        <f t="shared" ca="1" si="111"/>
        <v>1032.1806265989565</v>
      </c>
      <c r="BH42" s="75">
        <f t="shared" ca="1" si="111"/>
        <v>1074.6297382734172</v>
      </c>
      <c r="BI42" s="75">
        <f t="shared" ca="1" si="111"/>
        <v>1117.6148056807376</v>
      </c>
      <c r="BJ42" s="75">
        <f t="shared" ca="1" si="111"/>
        <v>1161.1394460850579</v>
      </c>
      <c r="BK42" s="75">
        <f t="shared" ca="1" si="111"/>
        <v>1845.2073009259584</v>
      </c>
      <c r="BL42" s="75">
        <f t="shared" ca="1" si="111"/>
        <v>1889.8220359787347</v>
      </c>
      <c r="BM42" s="75">
        <f t="shared" ca="1" si="111"/>
        <v>1934.9873415157278</v>
      </c>
      <c r="BN42" s="75">
        <f t="shared" ca="1" si="111"/>
        <v>1980.7069324687175</v>
      </c>
      <c r="BO42" s="75">
        <f t="shared" ca="1" si="111"/>
        <v>2026.9845485923838</v>
      </c>
      <c r="BP42" s="75">
        <f t="shared" ca="1" si="111"/>
        <v>2073.8239546288455</v>
      </c>
      <c r="BQ42" s="154">
        <f t="shared" ca="1" si="111"/>
        <v>2121.2289404732819</v>
      </c>
    </row>
    <row r="43" spans="1:72" x14ac:dyDescent="0.25">
      <c r="B43" s="168" t="s">
        <v>197</v>
      </c>
      <c r="C43" s="8"/>
      <c r="D43" s="155">
        <f t="shared" ref="D43" ca="1" si="112">SUM(J43:U43)</f>
        <v>544.14204481438014</v>
      </c>
      <c r="E43" s="155">
        <f t="shared" ref="E43" ca="1" si="113">SUM(V43:AG43)</f>
        <v>-374.96420065586483</v>
      </c>
      <c r="F43" s="155">
        <f t="shared" ref="F43" ca="1" si="114">SUM(AH43:AS43)</f>
        <v>-169.17784415851531</v>
      </c>
      <c r="G43" s="155">
        <f t="shared" ref="G43" ca="1" si="115">SUM(AT43:BE43)</f>
        <v>0</v>
      </c>
      <c r="H43" s="155">
        <f t="shared" ref="H43" ca="1" si="116">SUM(BF43:BQ43)</f>
        <v>0</v>
      </c>
      <c r="I43" s="119"/>
      <c r="J43" s="146">
        <f t="shared" ref="J43:AO43" ca="1" si="117">IF(J42 &lt; MinCash, MinCash - J42, IF(I45 &gt; 0, -MIN(J42 - MinCash, I45), 0))</f>
        <v>587.32951929058004</v>
      </c>
      <c r="K43" s="146">
        <f t="shared" ca="1" si="117"/>
        <v>24.758443879851797</v>
      </c>
      <c r="L43" s="146">
        <f t="shared" ca="1" si="117"/>
        <v>-15.53494763393536</v>
      </c>
      <c r="M43" s="146">
        <f t="shared" ca="1" si="117"/>
        <v>-20.997071740009176</v>
      </c>
      <c r="N43" s="146">
        <f t="shared" ca="1" si="117"/>
        <v>-21.47942294264459</v>
      </c>
      <c r="O43" s="146">
        <f t="shared" ca="1" si="117"/>
        <v>-33.593940072576288</v>
      </c>
      <c r="P43" s="146">
        <f t="shared" ca="1" si="117"/>
        <v>-22.509296213329208</v>
      </c>
      <c r="Q43" s="146">
        <f t="shared" ca="1" si="117"/>
        <v>-23.006248226556863</v>
      </c>
      <c r="R43" s="146">
        <f t="shared" ca="1" si="117"/>
        <v>152.49192824013534</v>
      </c>
      <c r="S43" s="146">
        <f t="shared" ca="1" si="117"/>
        <v>-27.244806197020523</v>
      </c>
      <c r="T43" s="146">
        <f t="shared" ca="1" si="117"/>
        <v>-27.77062246413999</v>
      </c>
      <c r="U43" s="155">
        <f t="shared" ca="1" si="117"/>
        <v>-28.301491105975174</v>
      </c>
      <c r="V43" s="146">
        <f t="shared" ca="1" si="117"/>
        <v>-28.190193731471823</v>
      </c>
      <c r="W43" s="146">
        <f t="shared" ca="1" si="117"/>
        <v>-28.728457277263715</v>
      </c>
      <c r="X43" s="146">
        <f t="shared" ca="1" si="117"/>
        <v>-29.271883322859708</v>
      </c>
      <c r="Y43" s="146">
        <f t="shared" ca="1" si="117"/>
        <v>-29.820513257304867</v>
      </c>
      <c r="Z43" s="146">
        <f t="shared" ca="1" si="117"/>
        <v>-30.374388775594014</v>
      </c>
      <c r="AA43" s="146">
        <f t="shared" ca="1" si="117"/>
        <v>-30.933551880833761</v>
      </c>
      <c r="AB43" s="146">
        <f t="shared" ca="1" si="117"/>
        <v>-31.498044886419507</v>
      </c>
      <c r="AC43" s="146">
        <f t="shared" ca="1" si="117"/>
        <v>-32.067910418226745</v>
      </c>
      <c r="AD43" s="146">
        <f t="shared" ca="1" si="117"/>
        <v>-32.643191416818695</v>
      </c>
      <c r="AE43" s="146">
        <f t="shared" ca="1" si="117"/>
        <v>-33.223931139667457</v>
      </c>
      <c r="AF43" s="146">
        <f t="shared" ca="1" si="117"/>
        <v>-33.810173163392449</v>
      </c>
      <c r="AG43" s="155">
        <f t="shared" ca="1" si="117"/>
        <v>-34.40196138601209</v>
      </c>
      <c r="AH43" s="146">
        <f t="shared" ca="1" si="117"/>
        <v>9.9125582275085549</v>
      </c>
      <c r="AI43" s="146">
        <f t="shared" ca="1" si="117"/>
        <v>-35.493965829036654</v>
      </c>
      <c r="AJ43" s="146">
        <f t="shared" ca="1" si="117"/>
        <v>-32.102185087885005</v>
      </c>
      <c r="AK43" s="146">
        <f t="shared" ca="1" si="117"/>
        <v>-32.698627322682569</v>
      </c>
      <c r="AL43" s="146">
        <f t="shared" ca="1" si="117"/>
        <v>-33.300761501203624</v>
      </c>
      <c r="AM43" s="146">
        <f t="shared" ca="1" si="117"/>
        <v>-33.908633153965582</v>
      </c>
      <c r="AN43" s="146">
        <f t="shared" ca="1" si="117"/>
        <v>-11.586229491250435</v>
      </c>
      <c r="AO43" s="146">
        <f t="shared" ca="1" si="117"/>
        <v>0</v>
      </c>
      <c r="AP43" s="146">
        <f t="shared" ref="AP43:BQ43" ca="1" si="118">IF(AP42 &lt; MinCash, MinCash - AP42, IF(AO45 &gt; 0, -MIN(AP42 - MinCash, AO45), 0))</f>
        <v>0</v>
      </c>
      <c r="AQ43" s="146">
        <f t="shared" ca="1" si="118"/>
        <v>0</v>
      </c>
      <c r="AR43" s="146">
        <f t="shared" ca="1" si="118"/>
        <v>0</v>
      </c>
      <c r="AS43" s="155">
        <f t="shared" ca="1" si="118"/>
        <v>0</v>
      </c>
      <c r="AT43" s="146">
        <f t="shared" ca="1" si="118"/>
        <v>0</v>
      </c>
      <c r="AU43" s="146">
        <f t="shared" ca="1" si="118"/>
        <v>0</v>
      </c>
      <c r="AV43" s="146">
        <f t="shared" ca="1" si="118"/>
        <v>0</v>
      </c>
      <c r="AW43" s="146">
        <f t="shared" ca="1" si="118"/>
        <v>0</v>
      </c>
      <c r="AX43" s="146">
        <f t="shared" ca="1" si="118"/>
        <v>0</v>
      </c>
      <c r="AY43" s="146">
        <f t="shared" ca="1" si="118"/>
        <v>0</v>
      </c>
      <c r="AZ43" s="146">
        <f t="shared" ca="1" si="118"/>
        <v>0</v>
      </c>
      <c r="BA43" s="146">
        <f t="shared" ca="1" si="118"/>
        <v>0</v>
      </c>
      <c r="BB43" s="146">
        <f t="shared" ca="1" si="118"/>
        <v>0</v>
      </c>
      <c r="BC43" s="146">
        <f t="shared" ca="1" si="118"/>
        <v>0</v>
      </c>
      <c r="BD43" s="146">
        <f t="shared" ca="1" si="118"/>
        <v>0</v>
      </c>
      <c r="BE43" s="155">
        <f t="shared" ca="1" si="118"/>
        <v>0</v>
      </c>
      <c r="BF43" s="146">
        <f t="shared" ca="1" si="118"/>
        <v>0</v>
      </c>
      <c r="BG43" s="146">
        <f t="shared" ca="1" si="118"/>
        <v>0</v>
      </c>
      <c r="BH43" s="146">
        <f t="shared" ca="1" si="118"/>
        <v>0</v>
      </c>
      <c r="BI43" s="146">
        <f t="shared" ca="1" si="118"/>
        <v>0</v>
      </c>
      <c r="BJ43" s="146">
        <f t="shared" ca="1" si="118"/>
        <v>0</v>
      </c>
      <c r="BK43" s="146">
        <f t="shared" ca="1" si="118"/>
        <v>0</v>
      </c>
      <c r="BL43" s="146">
        <f t="shared" ca="1" si="118"/>
        <v>0</v>
      </c>
      <c r="BM43" s="146">
        <f t="shared" ca="1" si="118"/>
        <v>0</v>
      </c>
      <c r="BN43" s="146">
        <f t="shared" ca="1" si="118"/>
        <v>0</v>
      </c>
      <c r="BO43" s="146">
        <f t="shared" ca="1" si="118"/>
        <v>0</v>
      </c>
      <c r="BP43" s="146">
        <f t="shared" ca="1" si="118"/>
        <v>0</v>
      </c>
      <c r="BQ43" s="155">
        <f t="shared" ca="1" si="118"/>
        <v>0</v>
      </c>
    </row>
    <row r="44" spans="1:72" x14ac:dyDescent="0.25">
      <c r="B44" s="8" t="s">
        <v>141</v>
      </c>
      <c r="D44" s="8">
        <f t="shared" ref="D44" ca="1" si="119">U44</f>
        <v>200</v>
      </c>
      <c r="E44" s="8">
        <f t="shared" ref="E44" ca="1" si="120">AG44</f>
        <v>200</v>
      </c>
      <c r="F44" s="8">
        <f t="shared" ref="F44" ca="1" si="121">AS44</f>
        <v>411.89132660348463</v>
      </c>
      <c r="G44" s="8">
        <f t="shared" ref="G44" ca="1" si="122">BE44</f>
        <v>948.87592131494034</v>
      </c>
      <c r="H44" s="8">
        <f t="shared" ref="H44" ca="1" si="123">BQ44</f>
        <v>2121.2289404732819</v>
      </c>
      <c r="I44" s="7"/>
      <c r="J44" s="8">
        <f ca="1">SUM(J42:J43)</f>
        <v>200.00000000000006</v>
      </c>
      <c r="K44" s="8">
        <f t="shared" ref="K44:BQ44" ca="1" si="124">SUM(K42:K43)</f>
        <v>200</v>
      </c>
      <c r="L44" s="8">
        <f t="shared" ca="1" si="124"/>
        <v>200</v>
      </c>
      <c r="M44" s="8">
        <f t="shared" ca="1" si="124"/>
        <v>200</v>
      </c>
      <c r="N44" s="8">
        <f t="shared" ca="1" si="124"/>
        <v>200</v>
      </c>
      <c r="O44" s="8">
        <f t="shared" ca="1" si="124"/>
        <v>200</v>
      </c>
      <c r="P44" s="8">
        <f t="shared" ca="1" si="124"/>
        <v>200</v>
      </c>
      <c r="Q44" s="8">
        <f t="shared" ca="1" si="124"/>
        <v>200</v>
      </c>
      <c r="R44" s="8">
        <f t="shared" ca="1" si="124"/>
        <v>200</v>
      </c>
      <c r="S44" s="8">
        <f t="shared" ca="1" si="124"/>
        <v>200</v>
      </c>
      <c r="T44" s="8">
        <f t="shared" ca="1" si="124"/>
        <v>200</v>
      </c>
      <c r="U44" s="9">
        <f ca="1">SUM(U42:U43)</f>
        <v>200</v>
      </c>
      <c r="V44" s="8">
        <f t="shared" ca="1" si="124"/>
        <v>200</v>
      </c>
      <c r="W44" s="8">
        <f t="shared" ca="1" si="124"/>
        <v>200</v>
      </c>
      <c r="X44" s="8">
        <f t="shared" ca="1" si="124"/>
        <v>200</v>
      </c>
      <c r="Y44" s="8">
        <f t="shared" ca="1" si="124"/>
        <v>200</v>
      </c>
      <c r="Z44" s="8">
        <f t="shared" ca="1" si="124"/>
        <v>200</v>
      </c>
      <c r="AA44" s="8">
        <f t="shared" ca="1" si="124"/>
        <v>200</v>
      </c>
      <c r="AB44" s="8">
        <f t="shared" ca="1" si="124"/>
        <v>200</v>
      </c>
      <c r="AC44" s="8">
        <f t="shared" ca="1" si="124"/>
        <v>200</v>
      </c>
      <c r="AD44" s="8">
        <f t="shared" ca="1" si="124"/>
        <v>200</v>
      </c>
      <c r="AE44" s="8">
        <f t="shared" ca="1" si="124"/>
        <v>200</v>
      </c>
      <c r="AF44" s="8">
        <f t="shared" ca="1" si="124"/>
        <v>200</v>
      </c>
      <c r="AG44" s="9">
        <f t="shared" ca="1" si="124"/>
        <v>200</v>
      </c>
      <c r="AH44" s="8">
        <f t="shared" ca="1" si="124"/>
        <v>200</v>
      </c>
      <c r="AI44" s="8">
        <f t="shared" ca="1" si="124"/>
        <v>200</v>
      </c>
      <c r="AJ44" s="8">
        <f t="shared" ca="1" si="124"/>
        <v>200</v>
      </c>
      <c r="AK44" s="8">
        <f t="shared" ca="1" si="124"/>
        <v>200</v>
      </c>
      <c r="AL44" s="8">
        <f t="shared" ca="1" si="124"/>
        <v>200</v>
      </c>
      <c r="AM44" s="8">
        <f t="shared" ca="1" si="124"/>
        <v>200</v>
      </c>
      <c r="AN44" s="8">
        <f t="shared" ca="1" si="124"/>
        <v>222.93605865633742</v>
      </c>
      <c r="AO44" s="8">
        <f t="shared" ca="1" si="124"/>
        <v>269.97748608688016</v>
      </c>
      <c r="AP44" s="8">
        <f t="shared" ca="1" si="124"/>
        <v>304.74052889340481</v>
      </c>
      <c r="AQ44" s="8">
        <f t="shared" ca="1" si="124"/>
        <v>339.97837410428741</v>
      </c>
      <c r="AR44" s="8">
        <f t="shared" ca="1" si="124"/>
        <v>375.69423006977934</v>
      </c>
      <c r="AS44" s="9">
        <f t="shared" ca="1" si="124"/>
        <v>411.89132660348463</v>
      </c>
      <c r="AT44" s="8">
        <f t="shared" ca="1" si="124"/>
        <v>447.89600618546331</v>
      </c>
      <c r="AU44" s="8">
        <f t="shared" ca="1" si="124"/>
        <v>484.38845092349715</v>
      </c>
      <c r="AV44" s="8">
        <f t="shared" ca="1" si="124"/>
        <v>521.37195587946417</v>
      </c>
      <c r="AW44" s="8">
        <f t="shared" ca="1" si="124"/>
        <v>630.84983815388762</v>
      </c>
      <c r="AX44" s="8">
        <f t="shared" ca="1" si="124"/>
        <v>668.82543703213605</v>
      </c>
      <c r="AY44" s="8">
        <f t="shared" ca="1" si="124"/>
        <v>707.30211413158656</v>
      </c>
      <c r="AZ44" s="8">
        <f t="shared" ca="1" si="124"/>
        <v>746.28325354975789</v>
      </c>
      <c r="BA44" s="8">
        <f t="shared" ca="1" si="124"/>
        <v>785.77226201341909</v>
      </c>
      <c r="BB44" s="8">
        <f t="shared" ca="1" si="124"/>
        <v>825.77256902868044</v>
      </c>
      <c r="BC44" s="8">
        <f t="shared" ca="1" si="124"/>
        <v>866.28762703207349</v>
      </c>
      <c r="BD44" s="8">
        <f t="shared" ca="1" si="124"/>
        <v>907.32091154262639</v>
      </c>
      <c r="BE44" s="9">
        <f t="shared" ca="1" si="124"/>
        <v>948.87592131494034</v>
      </c>
      <c r="BF44" s="8">
        <f t="shared" ca="1" si="124"/>
        <v>990.26387740942982</v>
      </c>
      <c r="BG44" s="8">
        <f t="shared" ca="1" si="124"/>
        <v>1032.1806265989565</v>
      </c>
      <c r="BH44" s="8">
        <f t="shared" ca="1" si="124"/>
        <v>1074.6297382734172</v>
      </c>
      <c r="BI44" s="8">
        <f t="shared" ca="1" si="124"/>
        <v>1117.6148056807376</v>
      </c>
      <c r="BJ44" s="8">
        <f t="shared" ca="1" si="124"/>
        <v>1161.1394460850579</v>
      </c>
      <c r="BK44" s="8">
        <f t="shared" ca="1" si="124"/>
        <v>1845.2073009259584</v>
      </c>
      <c r="BL44" s="8">
        <f t="shared" ca="1" si="124"/>
        <v>1889.8220359787347</v>
      </c>
      <c r="BM44" s="8">
        <f t="shared" ca="1" si="124"/>
        <v>1934.9873415157278</v>
      </c>
      <c r="BN44" s="8">
        <f t="shared" ca="1" si="124"/>
        <v>1980.7069324687175</v>
      </c>
      <c r="BO44" s="8">
        <f t="shared" ca="1" si="124"/>
        <v>2026.9845485923838</v>
      </c>
      <c r="BP44" s="8">
        <f t="shared" ca="1" si="124"/>
        <v>2073.8239546288455</v>
      </c>
      <c r="BQ44" s="9">
        <f t="shared" ca="1" si="124"/>
        <v>2121.2289404732819</v>
      </c>
    </row>
    <row r="45" spans="1:72" s="9" customFormat="1" x14ac:dyDescent="0.25">
      <c r="A45" s="383"/>
      <c r="B45" s="9" t="s">
        <v>133</v>
      </c>
      <c r="C45" s="72"/>
      <c r="D45" s="9">
        <f ca="1">U45</f>
        <v>544.14204481438014</v>
      </c>
      <c r="E45" s="9">
        <f ca="1">AG45</f>
        <v>169.17784415851531</v>
      </c>
      <c r="F45" s="9">
        <f ca="1">AS45</f>
        <v>0</v>
      </c>
      <c r="G45" s="9">
        <f ca="1">BE45</f>
        <v>0</v>
      </c>
      <c r="H45" s="9">
        <f ca="1">BQ45</f>
        <v>0</v>
      </c>
      <c r="I45" s="72"/>
      <c r="J45" s="9">
        <f ca="1">J43</f>
        <v>587.32951929058004</v>
      </c>
      <c r="K45" s="9">
        <f t="shared" ref="K45:AP45" ca="1" si="125">J45+K43</f>
        <v>612.08796317043186</v>
      </c>
      <c r="L45" s="9">
        <f t="shared" ca="1" si="125"/>
        <v>596.55301553649656</v>
      </c>
      <c r="M45" s="9">
        <f t="shared" ca="1" si="125"/>
        <v>575.55594379648733</v>
      </c>
      <c r="N45" s="9">
        <f t="shared" ca="1" si="125"/>
        <v>554.07652085384279</v>
      </c>
      <c r="O45" s="9">
        <f t="shared" ca="1" si="125"/>
        <v>520.48258078126651</v>
      </c>
      <c r="P45" s="9">
        <f t="shared" ca="1" si="125"/>
        <v>497.9732845679373</v>
      </c>
      <c r="Q45" s="9">
        <f t="shared" ca="1" si="125"/>
        <v>474.96703634138044</v>
      </c>
      <c r="R45" s="9">
        <f t="shared" ca="1" si="125"/>
        <v>627.45896458151583</v>
      </c>
      <c r="S45" s="9">
        <f t="shared" ca="1" si="125"/>
        <v>600.21415838449525</v>
      </c>
      <c r="T45" s="9">
        <f t="shared" ca="1" si="125"/>
        <v>572.44353592035532</v>
      </c>
      <c r="U45" s="9">
        <f t="shared" ca="1" si="125"/>
        <v>544.14204481438014</v>
      </c>
      <c r="V45" s="9">
        <f t="shared" ca="1" si="125"/>
        <v>515.95185108290832</v>
      </c>
      <c r="W45" s="9">
        <f t="shared" ca="1" si="125"/>
        <v>487.2233938056446</v>
      </c>
      <c r="X45" s="9">
        <f t="shared" ca="1" si="125"/>
        <v>457.9515104827849</v>
      </c>
      <c r="Y45" s="9">
        <f t="shared" ca="1" si="125"/>
        <v>428.13099722548003</v>
      </c>
      <c r="Z45" s="9">
        <f t="shared" ca="1" si="125"/>
        <v>397.75660844988602</v>
      </c>
      <c r="AA45" s="9">
        <f t="shared" ca="1" si="125"/>
        <v>366.82305656905226</v>
      </c>
      <c r="AB45" s="9">
        <f t="shared" ca="1" si="125"/>
        <v>335.32501168263275</v>
      </c>
      <c r="AC45" s="9">
        <f t="shared" ca="1" si="125"/>
        <v>303.257101264406</v>
      </c>
      <c r="AD45" s="9">
        <f t="shared" ca="1" si="125"/>
        <v>270.61390984758731</v>
      </c>
      <c r="AE45" s="9">
        <f t="shared" ca="1" si="125"/>
        <v>237.38997870791985</v>
      </c>
      <c r="AF45" s="9">
        <f t="shared" ca="1" si="125"/>
        <v>203.5798055445274</v>
      </c>
      <c r="AG45" s="9">
        <f t="shared" ca="1" si="125"/>
        <v>169.17784415851531</v>
      </c>
      <c r="AH45" s="9">
        <f t="shared" ca="1" si="125"/>
        <v>179.09040238602387</v>
      </c>
      <c r="AI45" s="9">
        <f t="shared" ca="1" si="125"/>
        <v>143.59643655698721</v>
      </c>
      <c r="AJ45" s="9">
        <f t="shared" ca="1" si="125"/>
        <v>111.49425146910221</v>
      </c>
      <c r="AK45" s="9">
        <f t="shared" ca="1" si="125"/>
        <v>78.795624146419641</v>
      </c>
      <c r="AL45" s="9">
        <f t="shared" ca="1" si="125"/>
        <v>45.494862645216017</v>
      </c>
      <c r="AM45" s="9">
        <f t="shared" ca="1" si="125"/>
        <v>11.586229491250435</v>
      </c>
      <c r="AN45" s="9">
        <f t="shared" ca="1" si="125"/>
        <v>0</v>
      </c>
      <c r="AO45" s="9">
        <f t="shared" ca="1" si="125"/>
        <v>0</v>
      </c>
      <c r="AP45" s="9">
        <f t="shared" ca="1" si="125"/>
        <v>0</v>
      </c>
      <c r="AQ45" s="9">
        <f t="shared" ref="AQ45:BQ45" ca="1" si="126">AP45+AQ43</f>
        <v>0</v>
      </c>
      <c r="AR45" s="9">
        <f t="shared" ca="1" si="126"/>
        <v>0</v>
      </c>
      <c r="AS45" s="9">
        <f t="shared" ca="1" si="126"/>
        <v>0</v>
      </c>
      <c r="AT45" s="9">
        <f t="shared" ca="1" si="126"/>
        <v>0</v>
      </c>
      <c r="AU45" s="9">
        <f t="shared" ca="1" si="126"/>
        <v>0</v>
      </c>
      <c r="AV45" s="9">
        <f t="shared" ca="1" si="126"/>
        <v>0</v>
      </c>
      <c r="AW45" s="9">
        <f t="shared" ca="1" si="126"/>
        <v>0</v>
      </c>
      <c r="AX45" s="9">
        <f t="shared" ca="1" si="126"/>
        <v>0</v>
      </c>
      <c r="AY45" s="9">
        <f t="shared" ca="1" si="126"/>
        <v>0</v>
      </c>
      <c r="AZ45" s="9">
        <f t="shared" ca="1" si="126"/>
        <v>0</v>
      </c>
      <c r="BA45" s="9">
        <f t="shared" ca="1" si="126"/>
        <v>0</v>
      </c>
      <c r="BB45" s="9">
        <f t="shared" ca="1" si="126"/>
        <v>0</v>
      </c>
      <c r="BC45" s="9">
        <f t="shared" ca="1" si="126"/>
        <v>0</v>
      </c>
      <c r="BD45" s="9">
        <f t="shared" ca="1" si="126"/>
        <v>0</v>
      </c>
      <c r="BE45" s="9">
        <f t="shared" ca="1" si="126"/>
        <v>0</v>
      </c>
      <c r="BF45" s="9">
        <f t="shared" ca="1" si="126"/>
        <v>0</v>
      </c>
      <c r="BG45" s="9">
        <f t="shared" ca="1" si="126"/>
        <v>0</v>
      </c>
      <c r="BH45" s="9">
        <f t="shared" ca="1" si="126"/>
        <v>0</v>
      </c>
      <c r="BI45" s="9">
        <f t="shared" ca="1" si="126"/>
        <v>0</v>
      </c>
      <c r="BJ45" s="9">
        <f t="shared" ca="1" si="126"/>
        <v>0</v>
      </c>
      <c r="BK45" s="9">
        <f t="shared" ca="1" si="126"/>
        <v>0</v>
      </c>
      <c r="BL45" s="9">
        <f t="shared" ca="1" si="126"/>
        <v>0</v>
      </c>
      <c r="BM45" s="9">
        <f t="shared" ca="1" si="126"/>
        <v>0</v>
      </c>
      <c r="BN45" s="9">
        <f t="shared" ca="1" si="126"/>
        <v>0</v>
      </c>
      <c r="BO45" s="9">
        <f t="shared" ca="1" si="126"/>
        <v>0</v>
      </c>
      <c r="BP45" s="9">
        <f t="shared" ca="1" si="126"/>
        <v>0</v>
      </c>
      <c r="BQ45" s="9">
        <f t="shared" ca="1" si="126"/>
        <v>0</v>
      </c>
    </row>
  </sheetData>
  <sheetProtection algorithmName="SHA-512" hashValue="VDlsDW3C/VilJetBnKiwTTaveRK2jxAyKfGzhUEWVCfUrE1oqF0G9LaIISuYzvdYVyfTDDUky9qahNu7bzpJPg==" saltValue="SN4DFjZbbUfUFnmxRwu+yw==" spinCount="100000" sheet="1" objects="1" scenarios="1" selectLockedCells="1" selectUnlockedCells="1"/>
  <printOptions horizontalCentered="1"/>
  <pageMargins left="0.5" right="0.5" top="0.5" bottom="0.75" header="0.5" footer="0.5"/>
  <pageSetup scale="95" fitToWidth="5" orientation="landscape" horizontalDpi="1200" verticalDpi="1200" r:id="rId1"/>
  <headerFooter scaleWithDoc="0" alignWithMargins="0">
    <oddFooter>&amp;L&amp;10Line of Credit Schedule, Year &amp;P of &amp;N&amp;R&amp;10Updated &amp;D</oddFooter>
  </headerFooter>
  <colBreaks count="4" manualBreakCount="4">
    <brk id="21" min="3" max="44" man="1"/>
    <brk id="33" min="3" max="44" man="1"/>
    <brk id="45" min="3" max="44" man="1"/>
    <brk id="57" min="3" max="44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EE1E6-30E2-4CA3-8A1B-CDBBEF6A6B9B}">
  <sheetPr>
    <tabColor rgb="FFFFCBCB"/>
  </sheetPr>
  <dimension ref="A1:CZ222"/>
  <sheetViews>
    <sheetView showGridLines="0" showRowColHeaders="0" showZeros="0" zoomScaleNormal="100" zoomScaleSheetLayoutView="100" workbookViewId="0">
      <pane xSplit="2" ySplit="2" topLeftCell="C3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09375" defaultRowHeight="12.6" x14ac:dyDescent="0.25"/>
  <cols>
    <col min="1" max="1" width="3.5546875" style="194" bestFit="1" customWidth="1"/>
    <col min="2" max="2" width="20" style="8" customWidth="1"/>
    <col min="3" max="3" width="1.109375" style="7" customWidth="1"/>
    <col min="4" max="4" width="8.88671875" style="7" customWidth="1"/>
    <col min="5" max="8" width="8.88671875" style="7" customWidth="1" collapsed="1"/>
    <col min="9" max="9" width="2.21875" style="7" customWidth="1"/>
    <col min="10" max="69" width="8.88671875" style="7" customWidth="1"/>
    <col min="70" max="74" width="9.109375" style="313"/>
    <col min="75" max="16384" width="9.109375" style="8"/>
  </cols>
  <sheetData>
    <row r="1" spans="1:104" s="436" customFormat="1" ht="10.199999999999999" x14ac:dyDescent="0.2">
      <c r="A1" s="385" t="s">
        <v>279</v>
      </c>
      <c r="BR1" s="437"/>
      <c r="BS1" s="437"/>
      <c r="BT1" s="437"/>
      <c r="BU1" s="437"/>
      <c r="BV1" s="437"/>
    </row>
    <row r="2" spans="1:104" s="35" customFormat="1" ht="21" x14ac:dyDescent="0.4">
      <c r="A2" s="386"/>
      <c r="B2" s="62" t="s">
        <v>284</v>
      </c>
      <c r="C2" s="63"/>
      <c r="D2" s="73">
        <v>1</v>
      </c>
      <c r="E2" s="73">
        <v>2</v>
      </c>
      <c r="F2" s="73">
        <v>3</v>
      </c>
      <c r="G2" s="73">
        <v>4</v>
      </c>
      <c r="H2" s="73">
        <v>5</v>
      </c>
      <c r="I2" s="33"/>
      <c r="J2" s="68">
        <v>1</v>
      </c>
      <c r="K2" s="68">
        <v>2</v>
      </c>
      <c r="L2" s="68">
        <v>3</v>
      </c>
      <c r="M2" s="68">
        <v>4</v>
      </c>
      <c r="N2" s="68">
        <v>5</v>
      </c>
      <c r="O2" s="68">
        <v>6</v>
      </c>
      <c r="P2" s="68">
        <v>7</v>
      </c>
      <c r="Q2" s="68">
        <v>8</v>
      </c>
      <c r="R2" s="68">
        <v>9</v>
      </c>
      <c r="S2" s="68">
        <v>10</v>
      </c>
      <c r="T2" s="68">
        <v>11</v>
      </c>
      <c r="U2" s="69">
        <v>12</v>
      </c>
      <c r="V2" s="68">
        <v>13</v>
      </c>
      <c r="W2" s="68">
        <v>14</v>
      </c>
      <c r="X2" s="68">
        <v>15</v>
      </c>
      <c r="Y2" s="68">
        <v>16</v>
      </c>
      <c r="Z2" s="68">
        <v>17</v>
      </c>
      <c r="AA2" s="68">
        <v>18</v>
      </c>
      <c r="AB2" s="68">
        <v>19</v>
      </c>
      <c r="AC2" s="68">
        <v>20</v>
      </c>
      <c r="AD2" s="68">
        <v>21</v>
      </c>
      <c r="AE2" s="68">
        <v>22</v>
      </c>
      <c r="AF2" s="68">
        <v>23</v>
      </c>
      <c r="AG2" s="69">
        <v>24</v>
      </c>
      <c r="AH2" s="68">
        <v>25</v>
      </c>
      <c r="AI2" s="68">
        <v>26</v>
      </c>
      <c r="AJ2" s="68">
        <v>27</v>
      </c>
      <c r="AK2" s="68">
        <v>28</v>
      </c>
      <c r="AL2" s="68">
        <v>29</v>
      </c>
      <c r="AM2" s="68">
        <v>30</v>
      </c>
      <c r="AN2" s="68">
        <v>31</v>
      </c>
      <c r="AO2" s="68">
        <v>32</v>
      </c>
      <c r="AP2" s="68">
        <v>33</v>
      </c>
      <c r="AQ2" s="68">
        <v>34</v>
      </c>
      <c r="AR2" s="68">
        <v>35</v>
      </c>
      <c r="AS2" s="69">
        <v>36</v>
      </c>
      <c r="AT2" s="68">
        <v>37</v>
      </c>
      <c r="AU2" s="68">
        <v>38</v>
      </c>
      <c r="AV2" s="68">
        <v>39</v>
      </c>
      <c r="AW2" s="68">
        <v>40</v>
      </c>
      <c r="AX2" s="68">
        <v>41</v>
      </c>
      <c r="AY2" s="68">
        <v>42</v>
      </c>
      <c r="AZ2" s="68">
        <v>43</v>
      </c>
      <c r="BA2" s="68">
        <v>44</v>
      </c>
      <c r="BB2" s="68">
        <v>45</v>
      </c>
      <c r="BC2" s="68">
        <v>46</v>
      </c>
      <c r="BD2" s="68">
        <v>47</v>
      </c>
      <c r="BE2" s="69">
        <v>48</v>
      </c>
      <c r="BF2" s="68">
        <v>49</v>
      </c>
      <c r="BG2" s="68">
        <v>50</v>
      </c>
      <c r="BH2" s="68">
        <v>51</v>
      </c>
      <c r="BI2" s="68">
        <v>52</v>
      </c>
      <c r="BJ2" s="68">
        <v>53</v>
      </c>
      <c r="BK2" s="68">
        <v>54</v>
      </c>
      <c r="BL2" s="68">
        <v>55</v>
      </c>
      <c r="BM2" s="68">
        <v>56</v>
      </c>
      <c r="BN2" s="68">
        <v>57</v>
      </c>
      <c r="BO2" s="68">
        <v>58</v>
      </c>
      <c r="BP2" s="68">
        <v>59</v>
      </c>
      <c r="BQ2" s="69">
        <v>60</v>
      </c>
      <c r="BR2" s="308"/>
      <c r="BS2" s="309"/>
      <c r="BT2" s="308"/>
      <c r="BU2" s="310"/>
      <c r="BV2" s="311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1"/>
    </row>
    <row r="3" spans="1:104" ht="6" customHeight="1" x14ac:dyDescent="0.25">
      <c r="C3" s="8"/>
      <c r="D3" s="6"/>
      <c r="E3" s="6"/>
      <c r="F3" s="6"/>
      <c r="G3" s="6"/>
      <c r="H3" s="6"/>
      <c r="U3" s="58"/>
      <c r="AG3" s="58"/>
      <c r="AS3" s="58"/>
      <c r="BE3" s="58"/>
      <c r="BQ3" s="58"/>
      <c r="BS3" s="314"/>
    </row>
    <row r="4" spans="1:104" x14ac:dyDescent="0.25">
      <c r="A4" s="125"/>
      <c r="B4" s="9" t="s">
        <v>203</v>
      </c>
      <c r="C4" s="2"/>
      <c r="D4" s="6"/>
      <c r="E4" s="6"/>
      <c r="F4" s="6"/>
      <c r="G4" s="6"/>
      <c r="H4" s="6"/>
      <c r="J4" s="7">
        <f>IF(Inputs!$J7=J$2,Inputs!$K7,0)</f>
        <v>0</v>
      </c>
      <c r="U4" s="58"/>
      <c r="AG4" s="58"/>
      <c r="AS4" s="58"/>
      <c r="BE4" s="58"/>
      <c r="BQ4" s="58"/>
    </row>
    <row r="5" spans="1:104" s="10" customFormat="1" hidden="1" x14ac:dyDescent="0.25">
      <c r="A5" s="126"/>
      <c r="B5" s="9" t="s">
        <v>57</v>
      </c>
      <c r="C5" s="8"/>
      <c r="D5" s="9"/>
      <c r="E5" s="9"/>
      <c r="F5" s="9"/>
      <c r="G5" s="9"/>
      <c r="H5" s="315"/>
      <c r="I5" s="7"/>
      <c r="K5" s="8"/>
      <c r="L5" s="8"/>
      <c r="M5" s="8"/>
      <c r="N5" s="8"/>
      <c r="O5" s="8"/>
      <c r="P5" s="8"/>
      <c r="Q5" s="8"/>
      <c r="R5" s="8"/>
      <c r="S5" s="8"/>
      <c r="T5" s="8"/>
      <c r="U5" s="9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9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9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9"/>
      <c r="BR5" s="312"/>
      <c r="BS5" s="312"/>
      <c r="BT5" s="312"/>
      <c r="BU5" s="312"/>
      <c r="BV5" s="312"/>
    </row>
    <row r="6" spans="1:104" hidden="1" x14ac:dyDescent="0.25">
      <c r="B6" s="319" t="str">
        <f>Inputs!H7</f>
        <v>Construction</v>
      </c>
      <c r="C6" s="8"/>
      <c r="D6" s="318">
        <f>SUM(J6:U6)</f>
        <v>180</v>
      </c>
      <c r="E6" s="318">
        <f>SUM(V6:AG6)</f>
        <v>0</v>
      </c>
      <c r="F6" s="318">
        <f>SUM(AH6:AS6)</f>
        <v>0</v>
      </c>
      <c r="G6" s="318">
        <f>SUM(AT6:BE6)</f>
        <v>0</v>
      </c>
      <c r="H6" s="318">
        <f>SUM(BF6:BQ6)</f>
        <v>0</v>
      </c>
      <c r="J6" s="316">
        <f>IF(Inputs!$J7=J$2,Inputs!$K7,0)</f>
        <v>0</v>
      </c>
      <c r="K6" s="316">
        <f>IF(Inputs!$J7=K$2,Inputs!$K7,0)</f>
        <v>0</v>
      </c>
      <c r="L6" s="316">
        <f>IF(Inputs!$J7=L$2,Inputs!$K7,0)</f>
        <v>0</v>
      </c>
      <c r="M6" s="316">
        <f>IF(Inputs!$J7=M$2,Inputs!$K7,0)</f>
        <v>0</v>
      </c>
      <c r="N6" s="316">
        <f>IF(Inputs!$J7=N$2,Inputs!$K7,0)</f>
        <v>0</v>
      </c>
      <c r="O6" s="316">
        <f>IF(Inputs!$J7=O$2,Inputs!$K7,0)</f>
        <v>0</v>
      </c>
      <c r="P6" s="316">
        <f>IF(Inputs!$J7=P$2,Inputs!$K7,0)</f>
        <v>0</v>
      </c>
      <c r="Q6" s="316">
        <f>IF(Inputs!$J7=Q$2,Inputs!$K7,0)</f>
        <v>0</v>
      </c>
      <c r="R6" s="316">
        <f>IF(Inputs!$J7=R$2,Inputs!$K7,0)</f>
        <v>180</v>
      </c>
      <c r="S6" s="316">
        <f>IF(Inputs!$J7=S$2,Inputs!$K7,0)</f>
        <v>0</v>
      </c>
      <c r="T6" s="316">
        <f>IF(Inputs!$J7=T$2,Inputs!$K7,0)</f>
        <v>0</v>
      </c>
      <c r="U6" s="317">
        <f>IF(Inputs!$J7=U$2,Inputs!$K7,0)</f>
        <v>0</v>
      </c>
      <c r="V6" s="316">
        <f>IF(Inputs!$J7=V$2,Inputs!$K7,0)</f>
        <v>0</v>
      </c>
      <c r="W6" s="316">
        <f>IF(Inputs!$J7=W$2,Inputs!$K7,0)</f>
        <v>0</v>
      </c>
      <c r="X6" s="316">
        <f>IF(Inputs!$J7=X$2,Inputs!$K7,0)</f>
        <v>0</v>
      </c>
      <c r="Y6" s="316">
        <f>IF(Inputs!$J7=Y$2,Inputs!$K7,0)</f>
        <v>0</v>
      </c>
      <c r="Z6" s="316">
        <f>IF(Inputs!$J7=Z$2,Inputs!$K7,0)</f>
        <v>0</v>
      </c>
      <c r="AA6" s="316">
        <f>IF(Inputs!$J7=AA$2,Inputs!$K7,0)</f>
        <v>0</v>
      </c>
      <c r="AB6" s="316">
        <f>IF(Inputs!$J7=AB$2,Inputs!$K7,0)</f>
        <v>0</v>
      </c>
      <c r="AC6" s="316">
        <f>IF(Inputs!$J7=AC$2,Inputs!$K7,0)</f>
        <v>0</v>
      </c>
      <c r="AD6" s="316">
        <f>IF(Inputs!$J7=AD$2,Inputs!$K7,0)</f>
        <v>0</v>
      </c>
      <c r="AE6" s="316">
        <f>IF(Inputs!$J7=AE$2,Inputs!$K7,0)</f>
        <v>0</v>
      </c>
      <c r="AF6" s="316">
        <f>IF(Inputs!$J7=AF$2,Inputs!$K7,0)</f>
        <v>0</v>
      </c>
      <c r="AG6" s="317">
        <f>IF(Inputs!$J7=AG$2,Inputs!$K7,0)</f>
        <v>0</v>
      </c>
      <c r="AH6" s="316">
        <f>IF(Inputs!$J7=AH$2,Inputs!$K7,0)</f>
        <v>0</v>
      </c>
      <c r="AI6" s="316">
        <f>IF(Inputs!$J7=AI$2,Inputs!$K7,0)</f>
        <v>0</v>
      </c>
      <c r="AJ6" s="316">
        <f>IF(Inputs!$J7=AJ$2,Inputs!$K7,0)</f>
        <v>0</v>
      </c>
      <c r="AK6" s="316">
        <f>IF(Inputs!$J7=AK$2,Inputs!$K7,0)</f>
        <v>0</v>
      </c>
      <c r="AL6" s="316">
        <f>IF(Inputs!$J7=AL$2,Inputs!$K7,0)</f>
        <v>0</v>
      </c>
      <c r="AM6" s="316">
        <f>IF(Inputs!$J7=AM$2,Inputs!$K7,0)</f>
        <v>0</v>
      </c>
      <c r="AN6" s="316">
        <f>IF(Inputs!$J7=AN$2,Inputs!$K7,0)</f>
        <v>0</v>
      </c>
      <c r="AO6" s="316">
        <f>IF(Inputs!$J7=AO$2,Inputs!$K7,0)</f>
        <v>0</v>
      </c>
      <c r="AP6" s="316">
        <f>IF(Inputs!$J7=AP$2,Inputs!$K7,0)</f>
        <v>0</v>
      </c>
      <c r="AQ6" s="316">
        <f>IF(Inputs!$J7=AQ$2,Inputs!$K7,0)</f>
        <v>0</v>
      </c>
      <c r="AR6" s="316">
        <f>IF(Inputs!$J7=AR$2,Inputs!$K7,0)</f>
        <v>0</v>
      </c>
      <c r="AS6" s="317">
        <f>IF(Inputs!$J7=AS$2,Inputs!$K7,0)</f>
        <v>0</v>
      </c>
      <c r="AT6" s="316">
        <f>IF(Inputs!$J7=AT$2,Inputs!$K7,0)</f>
        <v>0</v>
      </c>
      <c r="AU6" s="316">
        <f>IF(Inputs!$J7=AU$2,Inputs!$K7,0)</f>
        <v>0</v>
      </c>
      <c r="AV6" s="316">
        <f>IF(Inputs!$J7=AV$2,Inputs!$K7,0)</f>
        <v>0</v>
      </c>
      <c r="AW6" s="316">
        <f>IF(Inputs!$J7=AW$2,Inputs!$K7,0)</f>
        <v>0</v>
      </c>
      <c r="AX6" s="316">
        <f>IF(Inputs!$J7=AX$2,Inputs!$K7,0)</f>
        <v>0</v>
      </c>
      <c r="AY6" s="316">
        <f>IF(Inputs!$J7=AY$2,Inputs!$K7,0)</f>
        <v>0</v>
      </c>
      <c r="AZ6" s="316">
        <f>IF(Inputs!$J7=AZ$2,Inputs!$K7,0)</f>
        <v>0</v>
      </c>
      <c r="BA6" s="316">
        <f>IF(Inputs!$J7=BA$2,Inputs!$K7,0)</f>
        <v>0</v>
      </c>
      <c r="BB6" s="316">
        <f>IF(Inputs!$J7=BB$2,Inputs!$K7,0)</f>
        <v>0</v>
      </c>
      <c r="BC6" s="316">
        <f>IF(Inputs!$J7=BC$2,Inputs!$K7,0)</f>
        <v>0</v>
      </c>
      <c r="BD6" s="316">
        <f>IF(Inputs!$J7=BD$2,Inputs!$K7,0)</f>
        <v>0</v>
      </c>
      <c r="BE6" s="317">
        <f>IF(Inputs!$J7=BE$2,Inputs!$K7,0)</f>
        <v>0</v>
      </c>
      <c r="BF6" s="316">
        <f>IF(Inputs!$J7=BF$2,Inputs!$K7,0)</f>
        <v>0</v>
      </c>
      <c r="BG6" s="316">
        <f>IF(Inputs!$J7=BG$2,Inputs!$K7,0)</f>
        <v>0</v>
      </c>
      <c r="BH6" s="316">
        <f>IF(Inputs!$J7=BH$2,Inputs!$K7,0)</f>
        <v>0</v>
      </c>
      <c r="BI6" s="316">
        <f>IF(Inputs!$J7=BI$2,Inputs!$K7,0)</f>
        <v>0</v>
      </c>
      <c r="BJ6" s="316">
        <f>IF(Inputs!$J7=BJ$2,Inputs!$K7,0)</f>
        <v>0</v>
      </c>
      <c r="BK6" s="316">
        <f>IF(Inputs!$J7=BK$2,Inputs!$K7,0)</f>
        <v>0</v>
      </c>
      <c r="BL6" s="316">
        <f>IF(Inputs!$J7=BL$2,Inputs!$K7,0)</f>
        <v>0</v>
      </c>
      <c r="BM6" s="316">
        <f>IF(Inputs!$J7=BM$2,Inputs!$K7,0)</f>
        <v>0</v>
      </c>
      <c r="BN6" s="316">
        <f>IF(Inputs!$J7=BN$2,Inputs!$K7,0)</f>
        <v>0</v>
      </c>
      <c r="BO6" s="316">
        <f>IF(Inputs!$J7=BO$2,Inputs!$K7,0)</f>
        <v>0</v>
      </c>
      <c r="BP6" s="316">
        <f>IF(Inputs!$J7=BP$2,Inputs!$K7,0)</f>
        <v>0</v>
      </c>
      <c r="BQ6" s="317">
        <f>IF(Inputs!$J7=BQ$2,Inputs!$K7,0)</f>
        <v>0</v>
      </c>
    </row>
    <row r="7" spans="1:104" hidden="1" x14ac:dyDescent="0.25">
      <c r="B7" s="319" t="str">
        <f>Inputs!H8</f>
        <v>Machine</v>
      </c>
      <c r="D7" s="318">
        <f t="shared" ref="D7:D31" si="0">SUM(J7:U7)</f>
        <v>0</v>
      </c>
      <c r="E7" s="318">
        <f t="shared" ref="E7:E31" si="1">SUM(V7:AG7)</f>
        <v>0</v>
      </c>
      <c r="F7" s="318">
        <f t="shared" ref="F7:F31" si="2">SUM(AH7:AS7)</f>
        <v>45</v>
      </c>
      <c r="G7" s="318">
        <f t="shared" ref="G7:G31" si="3">SUM(AT7:BE7)</f>
        <v>0</v>
      </c>
      <c r="H7" s="318">
        <f t="shared" ref="H7:H31" si="4">SUM(BF7:BQ7)</f>
        <v>0</v>
      </c>
      <c r="J7" s="316">
        <f>IF(Inputs!$J8=J$2,Inputs!$K8,0)</f>
        <v>0</v>
      </c>
      <c r="K7" s="316">
        <f>IF(Inputs!$J8=K$2,Inputs!$K8,0)</f>
        <v>0</v>
      </c>
      <c r="L7" s="316">
        <f>IF(Inputs!$J8=L$2,Inputs!$K8,0)</f>
        <v>0</v>
      </c>
      <c r="M7" s="316">
        <f>IF(Inputs!$J8=M$2,Inputs!$K8,0)</f>
        <v>0</v>
      </c>
      <c r="N7" s="316">
        <f>IF(Inputs!$J8=N$2,Inputs!$K8,0)</f>
        <v>0</v>
      </c>
      <c r="O7" s="316">
        <f>IF(Inputs!$J8=O$2,Inputs!$K8,0)</f>
        <v>0</v>
      </c>
      <c r="P7" s="316">
        <f>IF(Inputs!$J8=P$2,Inputs!$K8,0)</f>
        <v>0</v>
      </c>
      <c r="Q7" s="316">
        <f>IF(Inputs!$J8=Q$2,Inputs!$K8,0)</f>
        <v>0</v>
      </c>
      <c r="R7" s="316">
        <f>IF(Inputs!$J8=R$2,Inputs!$K8,0)</f>
        <v>0</v>
      </c>
      <c r="S7" s="316">
        <f>IF(Inputs!$J8=S$2,Inputs!$K8,0)</f>
        <v>0</v>
      </c>
      <c r="T7" s="316">
        <f>IF(Inputs!$J8=T$2,Inputs!$K8,0)</f>
        <v>0</v>
      </c>
      <c r="U7" s="317">
        <f>IF(Inputs!$J8=U$2,Inputs!$K8,0)</f>
        <v>0</v>
      </c>
      <c r="V7" s="316">
        <f>IF(Inputs!$J8=V$2,Inputs!$K8,0)</f>
        <v>0</v>
      </c>
      <c r="W7" s="316">
        <f>IF(Inputs!$J8=W$2,Inputs!$K8,0)</f>
        <v>0</v>
      </c>
      <c r="X7" s="316">
        <f>IF(Inputs!$J8=X$2,Inputs!$K8,0)</f>
        <v>0</v>
      </c>
      <c r="Y7" s="316">
        <f>IF(Inputs!$J8=Y$2,Inputs!$K8,0)</f>
        <v>0</v>
      </c>
      <c r="Z7" s="316">
        <f>IF(Inputs!$J8=Z$2,Inputs!$K8,0)</f>
        <v>0</v>
      </c>
      <c r="AA7" s="316">
        <f>IF(Inputs!$J8=AA$2,Inputs!$K8,0)</f>
        <v>0</v>
      </c>
      <c r="AB7" s="316">
        <f>IF(Inputs!$J8=AB$2,Inputs!$K8,0)</f>
        <v>0</v>
      </c>
      <c r="AC7" s="316">
        <f>IF(Inputs!$J8=AC$2,Inputs!$K8,0)</f>
        <v>0</v>
      </c>
      <c r="AD7" s="316">
        <f>IF(Inputs!$J8=AD$2,Inputs!$K8,0)</f>
        <v>0</v>
      </c>
      <c r="AE7" s="316">
        <f>IF(Inputs!$J8=AE$2,Inputs!$K8,0)</f>
        <v>0</v>
      </c>
      <c r="AF7" s="316">
        <f>IF(Inputs!$J8=AF$2,Inputs!$K8,0)</f>
        <v>0</v>
      </c>
      <c r="AG7" s="317">
        <f>IF(Inputs!$J8=AG$2,Inputs!$K8,0)</f>
        <v>0</v>
      </c>
      <c r="AH7" s="316">
        <f>IF(Inputs!$J8=AH$2,Inputs!$K8,0)</f>
        <v>45</v>
      </c>
      <c r="AI7" s="316">
        <f>IF(Inputs!$J8=AI$2,Inputs!$K8,0)</f>
        <v>0</v>
      </c>
      <c r="AJ7" s="316">
        <f>IF(Inputs!$J8=AJ$2,Inputs!$K8,0)</f>
        <v>0</v>
      </c>
      <c r="AK7" s="316">
        <f>IF(Inputs!$J8=AK$2,Inputs!$K8,0)</f>
        <v>0</v>
      </c>
      <c r="AL7" s="316">
        <f>IF(Inputs!$J8=AL$2,Inputs!$K8,0)</f>
        <v>0</v>
      </c>
      <c r="AM7" s="316">
        <f>IF(Inputs!$J8=AM$2,Inputs!$K8,0)</f>
        <v>0</v>
      </c>
      <c r="AN7" s="316">
        <f>IF(Inputs!$J8=AN$2,Inputs!$K8,0)</f>
        <v>0</v>
      </c>
      <c r="AO7" s="316">
        <f>IF(Inputs!$J8=AO$2,Inputs!$K8,0)</f>
        <v>0</v>
      </c>
      <c r="AP7" s="316">
        <f>IF(Inputs!$J8=AP$2,Inputs!$K8,0)</f>
        <v>0</v>
      </c>
      <c r="AQ7" s="316">
        <f>IF(Inputs!$J8=AQ$2,Inputs!$K8,0)</f>
        <v>0</v>
      </c>
      <c r="AR7" s="316">
        <f>IF(Inputs!$J8=AR$2,Inputs!$K8,0)</f>
        <v>0</v>
      </c>
      <c r="AS7" s="317">
        <f>IF(Inputs!$J8=AS$2,Inputs!$K8,0)</f>
        <v>0</v>
      </c>
      <c r="AT7" s="316">
        <f>IF(Inputs!$J8=AT$2,Inputs!$K8,0)</f>
        <v>0</v>
      </c>
      <c r="AU7" s="316">
        <f>IF(Inputs!$J8=AU$2,Inputs!$K8,0)</f>
        <v>0</v>
      </c>
      <c r="AV7" s="316">
        <f>IF(Inputs!$J8=AV$2,Inputs!$K8,0)</f>
        <v>0</v>
      </c>
      <c r="AW7" s="316">
        <f>IF(Inputs!$J8=AW$2,Inputs!$K8,0)</f>
        <v>0</v>
      </c>
      <c r="AX7" s="316">
        <f>IF(Inputs!$J8=AX$2,Inputs!$K8,0)</f>
        <v>0</v>
      </c>
      <c r="AY7" s="316">
        <f>IF(Inputs!$J8=AY$2,Inputs!$K8,0)</f>
        <v>0</v>
      </c>
      <c r="AZ7" s="316">
        <f>IF(Inputs!$J8=AZ$2,Inputs!$K8,0)</f>
        <v>0</v>
      </c>
      <c r="BA7" s="316">
        <f>IF(Inputs!$J8=BA$2,Inputs!$K8,0)</f>
        <v>0</v>
      </c>
      <c r="BB7" s="316">
        <f>IF(Inputs!$J8=BB$2,Inputs!$K8,0)</f>
        <v>0</v>
      </c>
      <c r="BC7" s="316">
        <f>IF(Inputs!$J8=BC$2,Inputs!$K8,0)</f>
        <v>0</v>
      </c>
      <c r="BD7" s="316">
        <f>IF(Inputs!$J8=BD$2,Inputs!$K8,0)</f>
        <v>0</v>
      </c>
      <c r="BE7" s="317">
        <f>IF(Inputs!$J8=BE$2,Inputs!$K8,0)</f>
        <v>0</v>
      </c>
      <c r="BF7" s="316">
        <f>IF(Inputs!$J8=BF$2,Inputs!$K8,0)</f>
        <v>0</v>
      </c>
      <c r="BG7" s="316">
        <f>IF(Inputs!$J8=BG$2,Inputs!$K8,0)</f>
        <v>0</v>
      </c>
      <c r="BH7" s="316">
        <f>IF(Inputs!$J8=BH$2,Inputs!$K8,0)</f>
        <v>0</v>
      </c>
      <c r="BI7" s="316">
        <f>IF(Inputs!$J8=BI$2,Inputs!$K8,0)</f>
        <v>0</v>
      </c>
      <c r="BJ7" s="316">
        <f>IF(Inputs!$J8=BJ$2,Inputs!$K8,0)</f>
        <v>0</v>
      </c>
      <c r="BK7" s="316">
        <f>IF(Inputs!$J8=BK$2,Inputs!$K8,0)</f>
        <v>0</v>
      </c>
      <c r="BL7" s="316">
        <f>IF(Inputs!$J8=BL$2,Inputs!$K8,0)</f>
        <v>0</v>
      </c>
      <c r="BM7" s="316">
        <f>IF(Inputs!$J8=BM$2,Inputs!$K8,0)</f>
        <v>0</v>
      </c>
      <c r="BN7" s="316">
        <f>IF(Inputs!$J8=BN$2,Inputs!$K8,0)</f>
        <v>0</v>
      </c>
      <c r="BO7" s="316">
        <f>IF(Inputs!$J8=BO$2,Inputs!$K8,0)</f>
        <v>0</v>
      </c>
      <c r="BP7" s="316">
        <f>IF(Inputs!$J8=BP$2,Inputs!$K8,0)</f>
        <v>0</v>
      </c>
      <c r="BQ7" s="317">
        <f>IF(Inputs!$J8=BQ$2,Inputs!$K8,0)</f>
        <v>0</v>
      </c>
    </row>
    <row r="8" spans="1:104" hidden="1" x14ac:dyDescent="0.25">
      <c r="B8" s="319" t="str">
        <f>Inputs!H9</f>
        <v>Land</v>
      </c>
      <c r="D8" s="318">
        <f t="shared" si="0"/>
        <v>400</v>
      </c>
      <c r="E8" s="318">
        <f t="shared" si="1"/>
        <v>0</v>
      </c>
      <c r="F8" s="318">
        <f t="shared" si="2"/>
        <v>0</v>
      </c>
      <c r="G8" s="318">
        <f t="shared" si="3"/>
        <v>0</v>
      </c>
      <c r="H8" s="318">
        <f t="shared" si="4"/>
        <v>0</v>
      </c>
      <c r="J8" s="316">
        <f>IF(Inputs!$J9=J$2,Inputs!$K9,0)</f>
        <v>400</v>
      </c>
      <c r="K8" s="316">
        <f>IF(Inputs!$J9=K$2,Inputs!$K9,0)</f>
        <v>0</v>
      </c>
      <c r="L8" s="316">
        <f>IF(Inputs!$J9=L$2,Inputs!$K9,0)</f>
        <v>0</v>
      </c>
      <c r="M8" s="316">
        <f>IF(Inputs!$J9=M$2,Inputs!$K9,0)</f>
        <v>0</v>
      </c>
      <c r="N8" s="316">
        <f>IF(Inputs!$J9=N$2,Inputs!$K9,0)</f>
        <v>0</v>
      </c>
      <c r="O8" s="316">
        <f>IF(Inputs!$J9=O$2,Inputs!$K9,0)</f>
        <v>0</v>
      </c>
      <c r="P8" s="316">
        <f>IF(Inputs!$J9=P$2,Inputs!$K9,0)</f>
        <v>0</v>
      </c>
      <c r="Q8" s="316">
        <f>IF(Inputs!$J9=Q$2,Inputs!$K9,0)</f>
        <v>0</v>
      </c>
      <c r="R8" s="316">
        <f>IF(Inputs!$J9=R$2,Inputs!$K9,0)</f>
        <v>0</v>
      </c>
      <c r="S8" s="316">
        <f>IF(Inputs!$J9=S$2,Inputs!$K9,0)</f>
        <v>0</v>
      </c>
      <c r="T8" s="316">
        <f>IF(Inputs!$J9=T$2,Inputs!$K9,0)</f>
        <v>0</v>
      </c>
      <c r="U8" s="317">
        <f>IF(Inputs!$J9=U$2,Inputs!$K9,0)</f>
        <v>0</v>
      </c>
      <c r="V8" s="316">
        <f>IF(Inputs!$J9=V$2,Inputs!$K9,0)</f>
        <v>0</v>
      </c>
      <c r="W8" s="316">
        <f>IF(Inputs!$J9=W$2,Inputs!$K9,0)</f>
        <v>0</v>
      </c>
      <c r="X8" s="316">
        <f>IF(Inputs!$J9=X$2,Inputs!$K9,0)</f>
        <v>0</v>
      </c>
      <c r="Y8" s="316">
        <f>IF(Inputs!$J9=Y$2,Inputs!$K9,0)</f>
        <v>0</v>
      </c>
      <c r="Z8" s="316">
        <f>IF(Inputs!$J9=Z$2,Inputs!$K9,0)</f>
        <v>0</v>
      </c>
      <c r="AA8" s="316">
        <f>IF(Inputs!$J9=AA$2,Inputs!$K9,0)</f>
        <v>0</v>
      </c>
      <c r="AB8" s="316">
        <f>IF(Inputs!$J9=AB$2,Inputs!$K9,0)</f>
        <v>0</v>
      </c>
      <c r="AC8" s="316">
        <f>IF(Inputs!$J9=AC$2,Inputs!$K9,0)</f>
        <v>0</v>
      </c>
      <c r="AD8" s="316">
        <f>IF(Inputs!$J9=AD$2,Inputs!$K9,0)</f>
        <v>0</v>
      </c>
      <c r="AE8" s="316">
        <f>IF(Inputs!$J9=AE$2,Inputs!$K9,0)</f>
        <v>0</v>
      </c>
      <c r="AF8" s="316">
        <f>IF(Inputs!$J9=AF$2,Inputs!$K9,0)</f>
        <v>0</v>
      </c>
      <c r="AG8" s="317">
        <f>IF(Inputs!$J9=AG$2,Inputs!$K9,0)</f>
        <v>0</v>
      </c>
      <c r="AH8" s="316">
        <f>IF(Inputs!$J9=AH$2,Inputs!$K9,0)</f>
        <v>0</v>
      </c>
      <c r="AI8" s="316">
        <f>IF(Inputs!$J9=AI$2,Inputs!$K9,0)</f>
        <v>0</v>
      </c>
      <c r="AJ8" s="316">
        <f>IF(Inputs!$J9=AJ$2,Inputs!$K9,0)</f>
        <v>0</v>
      </c>
      <c r="AK8" s="316">
        <f>IF(Inputs!$J9=AK$2,Inputs!$K9,0)</f>
        <v>0</v>
      </c>
      <c r="AL8" s="316">
        <f>IF(Inputs!$J9=AL$2,Inputs!$K9,0)</f>
        <v>0</v>
      </c>
      <c r="AM8" s="316">
        <f>IF(Inputs!$J9=AM$2,Inputs!$K9,0)</f>
        <v>0</v>
      </c>
      <c r="AN8" s="316">
        <f>IF(Inputs!$J9=AN$2,Inputs!$K9,0)</f>
        <v>0</v>
      </c>
      <c r="AO8" s="316">
        <f>IF(Inputs!$J9=AO$2,Inputs!$K9,0)</f>
        <v>0</v>
      </c>
      <c r="AP8" s="316">
        <f>IF(Inputs!$J9=AP$2,Inputs!$K9,0)</f>
        <v>0</v>
      </c>
      <c r="AQ8" s="316">
        <f>IF(Inputs!$J9=AQ$2,Inputs!$K9,0)</f>
        <v>0</v>
      </c>
      <c r="AR8" s="316">
        <f>IF(Inputs!$J9=AR$2,Inputs!$K9,0)</f>
        <v>0</v>
      </c>
      <c r="AS8" s="317">
        <f>IF(Inputs!$J9=AS$2,Inputs!$K9,0)</f>
        <v>0</v>
      </c>
      <c r="AT8" s="316">
        <f>IF(Inputs!$J9=AT$2,Inputs!$K9,0)</f>
        <v>0</v>
      </c>
      <c r="AU8" s="316">
        <f>IF(Inputs!$J9=AU$2,Inputs!$K9,0)</f>
        <v>0</v>
      </c>
      <c r="AV8" s="316">
        <f>IF(Inputs!$J9=AV$2,Inputs!$K9,0)</f>
        <v>0</v>
      </c>
      <c r="AW8" s="316">
        <f>IF(Inputs!$J9=AW$2,Inputs!$K9,0)</f>
        <v>0</v>
      </c>
      <c r="AX8" s="316">
        <f>IF(Inputs!$J9=AX$2,Inputs!$K9,0)</f>
        <v>0</v>
      </c>
      <c r="AY8" s="316">
        <f>IF(Inputs!$J9=AY$2,Inputs!$K9,0)</f>
        <v>0</v>
      </c>
      <c r="AZ8" s="316">
        <f>IF(Inputs!$J9=AZ$2,Inputs!$K9,0)</f>
        <v>0</v>
      </c>
      <c r="BA8" s="316">
        <f>IF(Inputs!$J9=BA$2,Inputs!$K9,0)</f>
        <v>0</v>
      </c>
      <c r="BB8" s="316">
        <f>IF(Inputs!$J9=BB$2,Inputs!$K9,0)</f>
        <v>0</v>
      </c>
      <c r="BC8" s="316">
        <f>IF(Inputs!$J9=BC$2,Inputs!$K9,0)</f>
        <v>0</v>
      </c>
      <c r="BD8" s="316">
        <f>IF(Inputs!$J9=BD$2,Inputs!$K9,0)</f>
        <v>0</v>
      </c>
      <c r="BE8" s="317">
        <f>IF(Inputs!$J9=BE$2,Inputs!$K9,0)</f>
        <v>0</v>
      </c>
      <c r="BF8" s="316">
        <f>IF(Inputs!$J9=BF$2,Inputs!$K9,0)</f>
        <v>0</v>
      </c>
      <c r="BG8" s="316">
        <f>IF(Inputs!$J9=BG$2,Inputs!$K9,0)</f>
        <v>0</v>
      </c>
      <c r="BH8" s="316">
        <f>IF(Inputs!$J9=BH$2,Inputs!$K9,0)</f>
        <v>0</v>
      </c>
      <c r="BI8" s="316">
        <f>IF(Inputs!$J9=BI$2,Inputs!$K9,0)</f>
        <v>0</v>
      </c>
      <c r="BJ8" s="316">
        <f>IF(Inputs!$J9=BJ$2,Inputs!$K9,0)</f>
        <v>0</v>
      </c>
      <c r="BK8" s="316">
        <f>IF(Inputs!$J9=BK$2,Inputs!$K9,0)</f>
        <v>0</v>
      </c>
      <c r="BL8" s="316">
        <f>IF(Inputs!$J9=BL$2,Inputs!$K9,0)</f>
        <v>0</v>
      </c>
      <c r="BM8" s="316">
        <f>IF(Inputs!$J9=BM$2,Inputs!$K9,0)</f>
        <v>0</v>
      </c>
      <c r="BN8" s="316">
        <f>IF(Inputs!$J9=BN$2,Inputs!$K9,0)</f>
        <v>0</v>
      </c>
      <c r="BO8" s="316">
        <f>IF(Inputs!$J9=BO$2,Inputs!$K9,0)</f>
        <v>0</v>
      </c>
      <c r="BP8" s="316">
        <f>IF(Inputs!$J9=BP$2,Inputs!$K9,0)</f>
        <v>0</v>
      </c>
      <c r="BQ8" s="317">
        <f>IF(Inputs!$J9=BQ$2,Inputs!$K9,0)</f>
        <v>0</v>
      </c>
    </row>
    <row r="9" spans="1:104" hidden="1" x14ac:dyDescent="0.25">
      <c r="B9" s="319">
        <f>Inputs!H10</f>
        <v>0</v>
      </c>
      <c r="D9" s="318">
        <f t="shared" si="0"/>
        <v>0</v>
      </c>
      <c r="E9" s="318">
        <f t="shared" si="1"/>
        <v>0</v>
      </c>
      <c r="F9" s="318">
        <f t="shared" si="2"/>
        <v>0</v>
      </c>
      <c r="G9" s="318">
        <f t="shared" si="3"/>
        <v>0</v>
      </c>
      <c r="H9" s="318">
        <f t="shared" si="4"/>
        <v>0</v>
      </c>
      <c r="J9" s="316">
        <f>IF(Inputs!$J10=J$2,Inputs!$K10,0)</f>
        <v>0</v>
      </c>
      <c r="K9" s="316">
        <f>IF(Inputs!$J10=K$2,Inputs!$K10,0)</f>
        <v>0</v>
      </c>
      <c r="L9" s="316">
        <f>IF(Inputs!$J10=L$2,Inputs!$K10,0)</f>
        <v>0</v>
      </c>
      <c r="M9" s="316">
        <f>IF(Inputs!$J10=M$2,Inputs!$K10,0)</f>
        <v>0</v>
      </c>
      <c r="N9" s="316">
        <f>IF(Inputs!$J10=N$2,Inputs!$K10,0)</f>
        <v>0</v>
      </c>
      <c r="O9" s="316">
        <f>IF(Inputs!$J10=O$2,Inputs!$K10,0)</f>
        <v>0</v>
      </c>
      <c r="P9" s="316">
        <f>IF(Inputs!$J10=P$2,Inputs!$K10,0)</f>
        <v>0</v>
      </c>
      <c r="Q9" s="316">
        <f>IF(Inputs!$J10=Q$2,Inputs!$K10,0)</f>
        <v>0</v>
      </c>
      <c r="R9" s="316">
        <f>IF(Inputs!$J10=R$2,Inputs!$K10,0)</f>
        <v>0</v>
      </c>
      <c r="S9" s="316">
        <f>IF(Inputs!$J10=S$2,Inputs!$K10,0)</f>
        <v>0</v>
      </c>
      <c r="T9" s="316">
        <f>IF(Inputs!$J10=T$2,Inputs!$K10,0)</f>
        <v>0</v>
      </c>
      <c r="U9" s="317">
        <f>IF(Inputs!$J10=U$2,Inputs!$K10,0)</f>
        <v>0</v>
      </c>
      <c r="V9" s="316">
        <f>IF(Inputs!$J10=V$2,Inputs!$K10,0)</f>
        <v>0</v>
      </c>
      <c r="W9" s="316">
        <f>IF(Inputs!$J10=W$2,Inputs!$K10,0)</f>
        <v>0</v>
      </c>
      <c r="X9" s="316">
        <f>IF(Inputs!$J10=X$2,Inputs!$K10,0)</f>
        <v>0</v>
      </c>
      <c r="Y9" s="316">
        <f>IF(Inputs!$J10=Y$2,Inputs!$K10,0)</f>
        <v>0</v>
      </c>
      <c r="Z9" s="316">
        <f>IF(Inputs!$J10=Z$2,Inputs!$K10,0)</f>
        <v>0</v>
      </c>
      <c r="AA9" s="316">
        <f>IF(Inputs!$J10=AA$2,Inputs!$K10,0)</f>
        <v>0</v>
      </c>
      <c r="AB9" s="316">
        <f>IF(Inputs!$J10=AB$2,Inputs!$K10,0)</f>
        <v>0</v>
      </c>
      <c r="AC9" s="316">
        <f>IF(Inputs!$J10=AC$2,Inputs!$K10,0)</f>
        <v>0</v>
      </c>
      <c r="AD9" s="316">
        <f>IF(Inputs!$J10=AD$2,Inputs!$K10,0)</f>
        <v>0</v>
      </c>
      <c r="AE9" s="316">
        <f>IF(Inputs!$J10=AE$2,Inputs!$K10,0)</f>
        <v>0</v>
      </c>
      <c r="AF9" s="316">
        <f>IF(Inputs!$J10=AF$2,Inputs!$K10,0)</f>
        <v>0</v>
      </c>
      <c r="AG9" s="317">
        <f>IF(Inputs!$J10=AG$2,Inputs!$K10,0)</f>
        <v>0</v>
      </c>
      <c r="AH9" s="316">
        <f>IF(Inputs!$J10=AH$2,Inputs!$K10,0)</f>
        <v>0</v>
      </c>
      <c r="AI9" s="316">
        <f>IF(Inputs!$J10=AI$2,Inputs!$K10,0)</f>
        <v>0</v>
      </c>
      <c r="AJ9" s="316">
        <f>IF(Inputs!$J10=AJ$2,Inputs!$K10,0)</f>
        <v>0</v>
      </c>
      <c r="AK9" s="316">
        <f>IF(Inputs!$J10=AK$2,Inputs!$K10,0)</f>
        <v>0</v>
      </c>
      <c r="AL9" s="316">
        <f>IF(Inputs!$J10=AL$2,Inputs!$K10,0)</f>
        <v>0</v>
      </c>
      <c r="AM9" s="316">
        <f>IF(Inputs!$J10=AM$2,Inputs!$K10,0)</f>
        <v>0</v>
      </c>
      <c r="AN9" s="316">
        <f>IF(Inputs!$J10=AN$2,Inputs!$K10,0)</f>
        <v>0</v>
      </c>
      <c r="AO9" s="316">
        <f>IF(Inputs!$J10=AO$2,Inputs!$K10,0)</f>
        <v>0</v>
      </c>
      <c r="AP9" s="316">
        <f>IF(Inputs!$J10=AP$2,Inputs!$K10,0)</f>
        <v>0</v>
      </c>
      <c r="AQ9" s="316">
        <f>IF(Inputs!$J10=AQ$2,Inputs!$K10,0)</f>
        <v>0</v>
      </c>
      <c r="AR9" s="316">
        <f>IF(Inputs!$J10=AR$2,Inputs!$K10,0)</f>
        <v>0</v>
      </c>
      <c r="AS9" s="317">
        <f>IF(Inputs!$J10=AS$2,Inputs!$K10,0)</f>
        <v>0</v>
      </c>
      <c r="AT9" s="316">
        <f>IF(Inputs!$J10=AT$2,Inputs!$K10,0)</f>
        <v>0</v>
      </c>
      <c r="AU9" s="316">
        <f>IF(Inputs!$J10=AU$2,Inputs!$K10,0)</f>
        <v>0</v>
      </c>
      <c r="AV9" s="316">
        <f>IF(Inputs!$J10=AV$2,Inputs!$K10,0)</f>
        <v>0</v>
      </c>
      <c r="AW9" s="316">
        <f>IF(Inputs!$J10=AW$2,Inputs!$K10,0)</f>
        <v>0</v>
      </c>
      <c r="AX9" s="316">
        <f>IF(Inputs!$J10=AX$2,Inputs!$K10,0)</f>
        <v>0</v>
      </c>
      <c r="AY9" s="316">
        <f>IF(Inputs!$J10=AY$2,Inputs!$K10,0)</f>
        <v>0</v>
      </c>
      <c r="AZ9" s="316">
        <f>IF(Inputs!$J10=AZ$2,Inputs!$K10,0)</f>
        <v>0</v>
      </c>
      <c r="BA9" s="316">
        <f>IF(Inputs!$J10=BA$2,Inputs!$K10,0)</f>
        <v>0</v>
      </c>
      <c r="BB9" s="316">
        <f>IF(Inputs!$J10=BB$2,Inputs!$K10,0)</f>
        <v>0</v>
      </c>
      <c r="BC9" s="316">
        <f>IF(Inputs!$J10=BC$2,Inputs!$K10,0)</f>
        <v>0</v>
      </c>
      <c r="BD9" s="316">
        <f>IF(Inputs!$J10=BD$2,Inputs!$K10,0)</f>
        <v>0</v>
      </c>
      <c r="BE9" s="317">
        <f>IF(Inputs!$J10=BE$2,Inputs!$K10,0)</f>
        <v>0</v>
      </c>
      <c r="BF9" s="316">
        <f>IF(Inputs!$J10=BF$2,Inputs!$K10,0)</f>
        <v>0</v>
      </c>
      <c r="BG9" s="316">
        <f>IF(Inputs!$J10=BG$2,Inputs!$K10,0)</f>
        <v>0</v>
      </c>
      <c r="BH9" s="316">
        <f>IF(Inputs!$J10=BH$2,Inputs!$K10,0)</f>
        <v>0</v>
      </c>
      <c r="BI9" s="316">
        <f>IF(Inputs!$J10=BI$2,Inputs!$K10,0)</f>
        <v>0</v>
      </c>
      <c r="BJ9" s="316">
        <f>IF(Inputs!$J10=BJ$2,Inputs!$K10,0)</f>
        <v>0</v>
      </c>
      <c r="BK9" s="316">
        <f>IF(Inputs!$J10=BK$2,Inputs!$K10,0)</f>
        <v>0</v>
      </c>
      <c r="BL9" s="316">
        <f>IF(Inputs!$J10=BL$2,Inputs!$K10,0)</f>
        <v>0</v>
      </c>
      <c r="BM9" s="316">
        <f>IF(Inputs!$J10=BM$2,Inputs!$K10,0)</f>
        <v>0</v>
      </c>
      <c r="BN9" s="316">
        <f>IF(Inputs!$J10=BN$2,Inputs!$K10,0)</f>
        <v>0</v>
      </c>
      <c r="BO9" s="316">
        <f>IF(Inputs!$J10=BO$2,Inputs!$K10,0)</f>
        <v>0</v>
      </c>
      <c r="BP9" s="316">
        <f>IF(Inputs!$J10=BP$2,Inputs!$K10,0)</f>
        <v>0</v>
      </c>
      <c r="BQ9" s="317">
        <f>IF(Inputs!$J10=BQ$2,Inputs!$K10,0)</f>
        <v>0</v>
      </c>
    </row>
    <row r="10" spans="1:104" hidden="1" x14ac:dyDescent="0.25">
      <c r="B10" s="319">
        <f>Inputs!H11</f>
        <v>0</v>
      </c>
      <c r="D10" s="318">
        <f t="shared" si="0"/>
        <v>0</v>
      </c>
      <c r="E10" s="318">
        <f t="shared" si="1"/>
        <v>0</v>
      </c>
      <c r="F10" s="318">
        <f t="shared" si="2"/>
        <v>0</v>
      </c>
      <c r="G10" s="318">
        <f t="shared" si="3"/>
        <v>0</v>
      </c>
      <c r="H10" s="318">
        <f t="shared" si="4"/>
        <v>0</v>
      </c>
      <c r="J10" s="316">
        <f>IF(Inputs!$J11=J$2,Inputs!$K11,0)</f>
        <v>0</v>
      </c>
      <c r="K10" s="316">
        <f>IF(Inputs!$J11=K$2,Inputs!$K11,0)</f>
        <v>0</v>
      </c>
      <c r="L10" s="316">
        <f>IF(Inputs!$J11=L$2,Inputs!$K11,0)</f>
        <v>0</v>
      </c>
      <c r="M10" s="316">
        <f>IF(Inputs!$J11=M$2,Inputs!$K11,0)</f>
        <v>0</v>
      </c>
      <c r="N10" s="316">
        <f>IF(Inputs!$J11=N$2,Inputs!$K11,0)</f>
        <v>0</v>
      </c>
      <c r="O10" s="316">
        <f>IF(Inputs!$J11=O$2,Inputs!$K11,0)</f>
        <v>0</v>
      </c>
      <c r="P10" s="316">
        <f>IF(Inputs!$J11=P$2,Inputs!$K11,0)</f>
        <v>0</v>
      </c>
      <c r="Q10" s="316">
        <f>IF(Inputs!$J11=Q$2,Inputs!$K11,0)</f>
        <v>0</v>
      </c>
      <c r="R10" s="316">
        <f>IF(Inputs!$J11=R$2,Inputs!$K11,0)</f>
        <v>0</v>
      </c>
      <c r="S10" s="316">
        <f>IF(Inputs!$J11=S$2,Inputs!$K11,0)</f>
        <v>0</v>
      </c>
      <c r="T10" s="316">
        <f>IF(Inputs!$J11=T$2,Inputs!$K11,0)</f>
        <v>0</v>
      </c>
      <c r="U10" s="317">
        <f>IF(Inputs!$J11=U$2,Inputs!$K11,0)</f>
        <v>0</v>
      </c>
      <c r="V10" s="316">
        <f>IF(Inputs!$J11=V$2,Inputs!$K11,0)</f>
        <v>0</v>
      </c>
      <c r="W10" s="316">
        <f>IF(Inputs!$J11=W$2,Inputs!$K11,0)</f>
        <v>0</v>
      </c>
      <c r="X10" s="316">
        <f>IF(Inputs!$J11=X$2,Inputs!$K11,0)</f>
        <v>0</v>
      </c>
      <c r="Y10" s="316">
        <f>IF(Inputs!$J11=Y$2,Inputs!$K11,0)</f>
        <v>0</v>
      </c>
      <c r="Z10" s="316">
        <f>IF(Inputs!$J11=Z$2,Inputs!$K11,0)</f>
        <v>0</v>
      </c>
      <c r="AA10" s="316">
        <f>IF(Inputs!$J11=AA$2,Inputs!$K11,0)</f>
        <v>0</v>
      </c>
      <c r="AB10" s="316">
        <f>IF(Inputs!$J11=AB$2,Inputs!$K11,0)</f>
        <v>0</v>
      </c>
      <c r="AC10" s="316">
        <f>IF(Inputs!$J11=AC$2,Inputs!$K11,0)</f>
        <v>0</v>
      </c>
      <c r="AD10" s="316">
        <f>IF(Inputs!$J11=AD$2,Inputs!$K11,0)</f>
        <v>0</v>
      </c>
      <c r="AE10" s="316">
        <f>IF(Inputs!$J11=AE$2,Inputs!$K11,0)</f>
        <v>0</v>
      </c>
      <c r="AF10" s="316">
        <f>IF(Inputs!$J11=AF$2,Inputs!$K11,0)</f>
        <v>0</v>
      </c>
      <c r="AG10" s="317">
        <f>IF(Inputs!$J11=AG$2,Inputs!$K11,0)</f>
        <v>0</v>
      </c>
      <c r="AH10" s="316">
        <f>IF(Inputs!$J11=AH$2,Inputs!$K11,0)</f>
        <v>0</v>
      </c>
      <c r="AI10" s="316">
        <f>IF(Inputs!$J11=AI$2,Inputs!$K11,0)</f>
        <v>0</v>
      </c>
      <c r="AJ10" s="316">
        <f>IF(Inputs!$J11=AJ$2,Inputs!$K11,0)</f>
        <v>0</v>
      </c>
      <c r="AK10" s="316">
        <f>IF(Inputs!$J11=AK$2,Inputs!$K11,0)</f>
        <v>0</v>
      </c>
      <c r="AL10" s="316">
        <f>IF(Inputs!$J11=AL$2,Inputs!$K11,0)</f>
        <v>0</v>
      </c>
      <c r="AM10" s="316">
        <f>IF(Inputs!$J11=AM$2,Inputs!$K11,0)</f>
        <v>0</v>
      </c>
      <c r="AN10" s="316">
        <f>IF(Inputs!$J11=AN$2,Inputs!$K11,0)</f>
        <v>0</v>
      </c>
      <c r="AO10" s="316">
        <f>IF(Inputs!$J11=AO$2,Inputs!$K11,0)</f>
        <v>0</v>
      </c>
      <c r="AP10" s="316">
        <f>IF(Inputs!$J11=AP$2,Inputs!$K11,0)</f>
        <v>0</v>
      </c>
      <c r="AQ10" s="316">
        <f>IF(Inputs!$J11=AQ$2,Inputs!$K11,0)</f>
        <v>0</v>
      </c>
      <c r="AR10" s="316">
        <f>IF(Inputs!$J11=AR$2,Inputs!$K11,0)</f>
        <v>0</v>
      </c>
      <c r="AS10" s="317">
        <f>IF(Inputs!$J11=AS$2,Inputs!$K11,0)</f>
        <v>0</v>
      </c>
      <c r="AT10" s="316">
        <f>IF(Inputs!$J11=AT$2,Inputs!$K11,0)</f>
        <v>0</v>
      </c>
      <c r="AU10" s="316">
        <f>IF(Inputs!$J11=AU$2,Inputs!$K11,0)</f>
        <v>0</v>
      </c>
      <c r="AV10" s="316">
        <f>IF(Inputs!$J11=AV$2,Inputs!$K11,0)</f>
        <v>0</v>
      </c>
      <c r="AW10" s="316">
        <f>IF(Inputs!$J11=AW$2,Inputs!$K11,0)</f>
        <v>0</v>
      </c>
      <c r="AX10" s="316">
        <f>IF(Inputs!$J11=AX$2,Inputs!$K11,0)</f>
        <v>0</v>
      </c>
      <c r="AY10" s="316">
        <f>IF(Inputs!$J11=AY$2,Inputs!$K11,0)</f>
        <v>0</v>
      </c>
      <c r="AZ10" s="316">
        <f>IF(Inputs!$J11=AZ$2,Inputs!$K11,0)</f>
        <v>0</v>
      </c>
      <c r="BA10" s="316">
        <f>IF(Inputs!$J11=BA$2,Inputs!$K11,0)</f>
        <v>0</v>
      </c>
      <c r="BB10" s="316">
        <f>IF(Inputs!$J11=BB$2,Inputs!$K11,0)</f>
        <v>0</v>
      </c>
      <c r="BC10" s="316">
        <f>IF(Inputs!$J11=BC$2,Inputs!$K11,0)</f>
        <v>0</v>
      </c>
      <c r="BD10" s="316">
        <f>IF(Inputs!$J11=BD$2,Inputs!$K11,0)</f>
        <v>0</v>
      </c>
      <c r="BE10" s="317">
        <f>IF(Inputs!$J11=BE$2,Inputs!$K11,0)</f>
        <v>0</v>
      </c>
      <c r="BF10" s="316">
        <f>IF(Inputs!$J11=BF$2,Inputs!$K11,0)</f>
        <v>0</v>
      </c>
      <c r="BG10" s="316">
        <f>IF(Inputs!$J11=BG$2,Inputs!$K11,0)</f>
        <v>0</v>
      </c>
      <c r="BH10" s="316">
        <f>IF(Inputs!$J11=BH$2,Inputs!$K11,0)</f>
        <v>0</v>
      </c>
      <c r="BI10" s="316">
        <f>IF(Inputs!$J11=BI$2,Inputs!$K11,0)</f>
        <v>0</v>
      </c>
      <c r="BJ10" s="316">
        <f>IF(Inputs!$J11=BJ$2,Inputs!$K11,0)</f>
        <v>0</v>
      </c>
      <c r="BK10" s="316">
        <f>IF(Inputs!$J11=BK$2,Inputs!$K11,0)</f>
        <v>0</v>
      </c>
      <c r="BL10" s="316">
        <f>IF(Inputs!$J11=BL$2,Inputs!$K11,0)</f>
        <v>0</v>
      </c>
      <c r="BM10" s="316">
        <f>IF(Inputs!$J11=BM$2,Inputs!$K11,0)</f>
        <v>0</v>
      </c>
      <c r="BN10" s="316">
        <f>IF(Inputs!$J11=BN$2,Inputs!$K11,0)</f>
        <v>0</v>
      </c>
      <c r="BO10" s="316">
        <f>IF(Inputs!$J11=BO$2,Inputs!$K11,0)</f>
        <v>0</v>
      </c>
      <c r="BP10" s="316">
        <f>IF(Inputs!$J11=BP$2,Inputs!$K11,0)</f>
        <v>0</v>
      </c>
      <c r="BQ10" s="317">
        <f>IF(Inputs!$J11=BQ$2,Inputs!$K11,0)</f>
        <v>0</v>
      </c>
    </row>
    <row r="11" spans="1:104" hidden="1" x14ac:dyDescent="0.25">
      <c r="B11" s="319">
        <f>Inputs!H12</f>
        <v>0</v>
      </c>
      <c r="D11" s="318">
        <f t="shared" si="0"/>
        <v>0</v>
      </c>
      <c r="E11" s="318">
        <f t="shared" si="1"/>
        <v>0</v>
      </c>
      <c r="F11" s="318">
        <f t="shared" si="2"/>
        <v>0</v>
      </c>
      <c r="G11" s="318">
        <f t="shared" si="3"/>
        <v>0</v>
      </c>
      <c r="H11" s="318">
        <f t="shared" si="4"/>
        <v>0</v>
      </c>
      <c r="J11" s="316">
        <f>IF(Inputs!$J12=J$2,Inputs!$K12,0)</f>
        <v>0</v>
      </c>
      <c r="K11" s="316">
        <f>IF(Inputs!$J12=K$2,Inputs!$K12,0)</f>
        <v>0</v>
      </c>
      <c r="L11" s="316">
        <f>IF(Inputs!$J12=L$2,Inputs!$K12,0)</f>
        <v>0</v>
      </c>
      <c r="M11" s="316">
        <f>IF(Inputs!$J12=M$2,Inputs!$K12,0)</f>
        <v>0</v>
      </c>
      <c r="N11" s="316">
        <f>IF(Inputs!$J12=N$2,Inputs!$K12,0)</f>
        <v>0</v>
      </c>
      <c r="O11" s="316">
        <f>IF(Inputs!$J12=O$2,Inputs!$K12,0)</f>
        <v>0</v>
      </c>
      <c r="P11" s="316">
        <f>IF(Inputs!$J12=P$2,Inputs!$K12,0)</f>
        <v>0</v>
      </c>
      <c r="Q11" s="316">
        <f>IF(Inputs!$J12=Q$2,Inputs!$K12,0)</f>
        <v>0</v>
      </c>
      <c r="R11" s="316">
        <f>IF(Inputs!$J12=R$2,Inputs!$K12,0)</f>
        <v>0</v>
      </c>
      <c r="S11" s="316">
        <f>IF(Inputs!$J12=S$2,Inputs!$K12,0)</f>
        <v>0</v>
      </c>
      <c r="T11" s="316">
        <f>IF(Inputs!$J12=T$2,Inputs!$K12,0)</f>
        <v>0</v>
      </c>
      <c r="U11" s="317">
        <f>IF(Inputs!$J12=U$2,Inputs!$K12,0)</f>
        <v>0</v>
      </c>
      <c r="V11" s="316">
        <f>IF(Inputs!$J12=V$2,Inputs!$K12,0)</f>
        <v>0</v>
      </c>
      <c r="W11" s="316">
        <f>IF(Inputs!$J12=W$2,Inputs!$K12,0)</f>
        <v>0</v>
      </c>
      <c r="X11" s="316">
        <f>IF(Inputs!$J12=X$2,Inputs!$K12,0)</f>
        <v>0</v>
      </c>
      <c r="Y11" s="316">
        <f>IF(Inputs!$J12=Y$2,Inputs!$K12,0)</f>
        <v>0</v>
      </c>
      <c r="Z11" s="316">
        <f>IF(Inputs!$J12=Z$2,Inputs!$K12,0)</f>
        <v>0</v>
      </c>
      <c r="AA11" s="316">
        <f>IF(Inputs!$J12=AA$2,Inputs!$K12,0)</f>
        <v>0</v>
      </c>
      <c r="AB11" s="316">
        <f>IF(Inputs!$J12=AB$2,Inputs!$K12,0)</f>
        <v>0</v>
      </c>
      <c r="AC11" s="316">
        <f>IF(Inputs!$J12=AC$2,Inputs!$K12,0)</f>
        <v>0</v>
      </c>
      <c r="AD11" s="316">
        <f>IF(Inputs!$J12=AD$2,Inputs!$K12,0)</f>
        <v>0</v>
      </c>
      <c r="AE11" s="316">
        <f>IF(Inputs!$J12=AE$2,Inputs!$K12,0)</f>
        <v>0</v>
      </c>
      <c r="AF11" s="316">
        <f>IF(Inputs!$J12=AF$2,Inputs!$K12,0)</f>
        <v>0</v>
      </c>
      <c r="AG11" s="317">
        <f>IF(Inputs!$J12=AG$2,Inputs!$K12,0)</f>
        <v>0</v>
      </c>
      <c r="AH11" s="316">
        <f>IF(Inputs!$J12=AH$2,Inputs!$K12,0)</f>
        <v>0</v>
      </c>
      <c r="AI11" s="316">
        <f>IF(Inputs!$J12=AI$2,Inputs!$K12,0)</f>
        <v>0</v>
      </c>
      <c r="AJ11" s="316">
        <f>IF(Inputs!$J12=AJ$2,Inputs!$K12,0)</f>
        <v>0</v>
      </c>
      <c r="AK11" s="316">
        <f>IF(Inputs!$J12=AK$2,Inputs!$K12,0)</f>
        <v>0</v>
      </c>
      <c r="AL11" s="316">
        <f>IF(Inputs!$J12=AL$2,Inputs!$K12,0)</f>
        <v>0</v>
      </c>
      <c r="AM11" s="316">
        <f>IF(Inputs!$J12=AM$2,Inputs!$K12,0)</f>
        <v>0</v>
      </c>
      <c r="AN11" s="316">
        <f>IF(Inputs!$J12=AN$2,Inputs!$K12,0)</f>
        <v>0</v>
      </c>
      <c r="AO11" s="316">
        <f>IF(Inputs!$J12=AO$2,Inputs!$K12,0)</f>
        <v>0</v>
      </c>
      <c r="AP11" s="316">
        <f>IF(Inputs!$J12=AP$2,Inputs!$K12,0)</f>
        <v>0</v>
      </c>
      <c r="AQ11" s="316">
        <f>IF(Inputs!$J12=AQ$2,Inputs!$K12,0)</f>
        <v>0</v>
      </c>
      <c r="AR11" s="316">
        <f>IF(Inputs!$J12=AR$2,Inputs!$K12,0)</f>
        <v>0</v>
      </c>
      <c r="AS11" s="317">
        <f>IF(Inputs!$J12=AS$2,Inputs!$K12,0)</f>
        <v>0</v>
      </c>
      <c r="AT11" s="316">
        <f>IF(Inputs!$J12=AT$2,Inputs!$K12,0)</f>
        <v>0</v>
      </c>
      <c r="AU11" s="316">
        <f>IF(Inputs!$J12=AU$2,Inputs!$K12,0)</f>
        <v>0</v>
      </c>
      <c r="AV11" s="316">
        <f>IF(Inputs!$J12=AV$2,Inputs!$K12,0)</f>
        <v>0</v>
      </c>
      <c r="AW11" s="316">
        <f>IF(Inputs!$J12=AW$2,Inputs!$K12,0)</f>
        <v>0</v>
      </c>
      <c r="AX11" s="316">
        <f>IF(Inputs!$J12=AX$2,Inputs!$K12,0)</f>
        <v>0</v>
      </c>
      <c r="AY11" s="316">
        <f>IF(Inputs!$J12=AY$2,Inputs!$K12,0)</f>
        <v>0</v>
      </c>
      <c r="AZ11" s="316">
        <f>IF(Inputs!$J12=AZ$2,Inputs!$K12,0)</f>
        <v>0</v>
      </c>
      <c r="BA11" s="316">
        <f>IF(Inputs!$J12=BA$2,Inputs!$K12,0)</f>
        <v>0</v>
      </c>
      <c r="BB11" s="316">
        <f>IF(Inputs!$J12=BB$2,Inputs!$K12,0)</f>
        <v>0</v>
      </c>
      <c r="BC11" s="316">
        <f>IF(Inputs!$J12=BC$2,Inputs!$K12,0)</f>
        <v>0</v>
      </c>
      <c r="BD11" s="316">
        <f>IF(Inputs!$J12=BD$2,Inputs!$K12,0)</f>
        <v>0</v>
      </c>
      <c r="BE11" s="317">
        <f>IF(Inputs!$J12=BE$2,Inputs!$K12,0)</f>
        <v>0</v>
      </c>
      <c r="BF11" s="316">
        <f>IF(Inputs!$J12=BF$2,Inputs!$K12,0)</f>
        <v>0</v>
      </c>
      <c r="BG11" s="316">
        <f>IF(Inputs!$J12=BG$2,Inputs!$K12,0)</f>
        <v>0</v>
      </c>
      <c r="BH11" s="316">
        <f>IF(Inputs!$J12=BH$2,Inputs!$K12,0)</f>
        <v>0</v>
      </c>
      <c r="BI11" s="316">
        <f>IF(Inputs!$J12=BI$2,Inputs!$K12,0)</f>
        <v>0</v>
      </c>
      <c r="BJ11" s="316">
        <f>IF(Inputs!$J12=BJ$2,Inputs!$K12,0)</f>
        <v>0</v>
      </c>
      <c r="BK11" s="316">
        <f>IF(Inputs!$J12=BK$2,Inputs!$K12,0)</f>
        <v>0</v>
      </c>
      <c r="BL11" s="316">
        <f>IF(Inputs!$J12=BL$2,Inputs!$K12,0)</f>
        <v>0</v>
      </c>
      <c r="BM11" s="316">
        <f>IF(Inputs!$J12=BM$2,Inputs!$K12,0)</f>
        <v>0</v>
      </c>
      <c r="BN11" s="316">
        <f>IF(Inputs!$J12=BN$2,Inputs!$K12,0)</f>
        <v>0</v>
      </c>
      <c r="BO11" s="316">
        <f>IF(Inputs!$J12=BO$2,Inputs!$K12,0)</f>
        <v>0</v>
      </c>
      <c r="BP11" s="316">
        <f>IF(Inputs!$J12=BP$2,Inputs!$K12,0)</f>
        <v>0</v>
      </c>
      <c r="BQ11" s="317">
        <f>IF(Inputs!$J12=BQ$2,Inputs!$K12,0)</f>
        <v>0</v>
      </c>
    </row>
    <row r="12" spans="1:104" hidden="1" x14ac:dyDescent="0.25">
      <c r="B12" s="319">
        <f>Inputs!H13</f>
        <v>0</v>
      </c>
      <c r="D12" s="318">
        <f t="shared" si="0"/>
        <v>0</v>
      </c>
      <c r="E12" s="318">
        <f t="shared" si="1"/>
        <v>0</v>
      </c>
      <c r="F12" s="318">
        <f t="shared" si="2"/>
        <v>0</v>
      </c>
      <c r="G12" s="318">
        <f t="shared" si="3"/>
        <v>0</v>
      </c>
      <c r="H12" s="318">
        <f t="shared" si="4"/>
        <v>0</v>
      </c>
      <c r="J12" s="316">
        <f>IF(Inputs!$J13=J$2,Inputs!$K13,0)</f>
        <v>0</v>
      </c>
      <c r="K12" s="316">
        <f>IF(Inputs!$J13=K$2,Inputs!$K13,0)</f>
        <v>0</v>
      </c>
      <c r="L12" s="316">
        <f>IF(Inputs!$J13=L$2,Inputs!$K13,0)</f>
        <v>0</v>
      </c>
      <c r="M12" s="316">
        <f>IF(Inputs!$J13=M$2,Inputs!$K13,0)</f>
        <v>0</v>
      </c>
      <c r="N12" s="316">
        <f>IF(Inputs!$J13=N$2,Inputs!$K13,0)</f>
        <v>0</v>
      </c>
      <c r="O12" s="316">
        <f>IF(Inputs!$J13=O$2,Inputs!$K13,0)</f>
        <v>0</v>
      </c>
      <c r="P12" s="316">
        <f>IF(Inputs!$J13=P$2,Inputs!$K13,0)</f>
        <v>0</v>
      </c>
      <c r="Q12" s="316">
        <f>IF(Inputs!$J13=Q$2,Inputs!$K13,0)</f>
        <v>0</v>
      </c>
      <c r="R12" s="316">
        <f>IF(Inputs!$J13=R$2,Inputs!$K13,0)</f>
        <v>0</v>
      </c>
      <c r="S12" s="316">
        <f>IF(Inputs!$J13=S$2,Inputs!$K13,0)</f>
        <v>0</v>
      </c>
      <c r="T12" s="316">
        <f>IF(Inputs!$J13=T$2,Inputs!$K13,0)</f>
        <v>0</v>
      </c>
      <c r="U12" s="317">
        <f>IF(Inputs!$J13=U$2,Inputs!$K13,0)</f>
        <v>0</v>
      </c>
      <c r="V12" s="316">
        <f>IF(Inputs!$J13=V$2,Inputs!$K13,0)</f>
        <v>0</v>
      </c>
      <c r="W12" s="316">
        <f>IF(Inputs!$J13=W$2,Inputs!$K13,0)</f>
        <v>0</v>
      </c>
      <c r="X12" s="316">
        <f>IF(Inputs!$J13=X$2,Inputs!$K13,0)</f>
        <v>0</v>
      </c>
      <c r="Y12" s="316">
        <f>IF(Inputs!$J13=Y$2,Inputs!$K13,0)</f>
        <v>0</v>
      </c>
      <c r="Z12" s="316">
        <f>IF(Inputs!$J13=Z$2,Inputs!$K13,0)</f>
        <v>0</v>
      </c>
      <c r="AA12" s="316">
        <f>IF(Inputs!$J13=AA$2,Inputs!$K13,0)</f>
        <v>0</v>
      </c>
      <c r="AB12" s="316">
        <f>IF(Inputs!$J13=AB$2,Inputs!$K13,0)</f>
        <v>0</v>
      </c>
      <c r="AC12" s="316">
        <f>IF(Inputs!$J13=AC$2,Inputs!$K13,0)</f>
        <v>0</v>
      </c>
      <c r="AD12" s="316">
        <f>IF(Inputs!$J13=AD$2,Inputs!$K13,0)</f>
        <v>0</v>
      </c>
      <c r="AE12" s="316">
        <f>IF(Inputs!$J13=AE$2,Inputs!$K13,0)</f>
        <v>0</v>
      </c>
      <c r="AF12" s="316">
        <f>IF(Inputs!$J13=AF$2,Inputs!$K13,0)</f>
        <v>0</v>
      </c>
      <c r="AG12" s="317">
        <f>IF(Inputs!$J13=AG$2,Inputs!$K13,0)</f>
        <v>0</v>
      </c>
      <c r="AH12" s="316">
        <f>IF(Inputs!$J13=AH$2,Inputs!$K13,0)</f>
        <v>0</v>
      </c>
      <c r="AI12" s="316">
        <f>IF(Inputs!$J13=AI$2,Inputs!$K13,0)</f>
        <v>0</v>
      </c>
      <c r="AJ12" s="316">
        <f>IF(Inputs!$J13=AJ$2,Inputs!$K13,0)</f>
        <v>0</v>
      </c>
      <c r="AK12" s="316">
        <f>IF(Inputs!$J13=AK$2,Inputs!$K13,0)</f>
        <v>0</v>
      </c>
      <c r="AL12" s="316">
        <f>IF(Inputs!$J13=AL$2,Inputs!$K13,0)</f>
        <v>0</v>
      </c>
      <c r="AM12" s="316">
        <f>IF(Inputs!$J13=AM$2,Inputs!$K13,0)</f>
        <v>0</v>
      </c>
      <c r="AN12" s="316">
        <f>IF(Inputs!$J13=AN$2,Inputs!$K13,0)</f>
        <v>0</v>
      </c>
      <c r="AO12" s="316">
        <f>IF(Inputs!$J13=AO$2,Inputs!$K13,0)</f>
        <v>0</v>
      </c>
      <c r="AP12" s="316">
        <f>IF(Inputs!$J13=AP$2,Inputs!$K13,0)</f>
        <v>0</v>
      </c>
      <c r="AQ12" s="316">
        <f>IF(Inputs!$J13=AQ$2,Inputs!$K13,0)</f>
        <v>0</v>
      </c>
      <c r="AR12" s="316">
        <f>IF(Inputs!$J13=AR$2,Inputs!$K13,0)</f>
        <v>0</v>
      </c>
      <c r="AS12" s="317">
        <f>IF(Inputs!$J13=AS$2,Inputs!$K13,0)</f>
        <v>0</v>
      </c>
      <c r="AT12" s="316">
        <f>IF(Inputs!$J13=AT$2,Inputs!$K13,0)</f>
        <v>0</v>
      </c>
      <c r="AU12" s="316">
        <f>IF(Inputs!$J13=AU$2,Inputs!$K13,0)</f>
        <v>0</v>
      </c>
      <c r="AV12" s="316">
        <f>IF(Inputs!$J13=AV$2,Inputs!$K13,0)</f>
        <v>0</v>
      </c>
      <c r="AW12" s="316">
        <f>IF(Inputs!$J13=AW$2,Inputs!$K13,0)</f>
        <v>0</v>
      </c>
      <c r="AX12" s="316">
        <f>IF(Inputs!$J13=AX$2,Inputs!$K13,0)</f>
        <v>0</v>
      </c>
      <c r="AY12" s="316">
        <f>IF(Inputs!$J13=AY$2,Inputs!$K13,0)</f>
        <v>0</v>
      </c>
      <c r="AZ12" s="316">
        <f>IF(Inputs!$J13=AZ$2,Inputs!$K13,0)</f>
        <v>0</v>
      </c>
      <c r="BA12" s="316">
        <f>IF(Inputs!$J13=BA$2,Inputs!$K13,0)</f>
        <v>0</v>
      </c>
      <c r="BB12" s="316">
        <f>IF(Inputs!$J13=BB$2,Inputs!$K13,0)</f>
        <v>0</v>
      </c>
      <c r="BC12" s="316">
        <f>IF(Inputs!$J13=BC$2,Inputs!$K13,0)</f>
        <v>0</v>
      </c>
      <c r="BD12" s="316">
        <f>IF(Inputs!$J13=BD$2,Inputs!$K13,0)</f>
        <v>0</v>
      </c>
      <c r="BE12" s="317">
        <f>IF(Inputs!$J13=BE$2,Inputs!$K13,0)</f>
        <v>0</v>
      </c>
      <c r="BF12" s="316">
        <f>IF(Inputs!$J13=BF$2,Inputs!$K13,0)</f>
        <v>0</v>
      </c>
      <c r="BG12" s="316">
        <f>IF(Inputs!$J13=BG$2,Inputs!$K13,0)</f>
        <v>0</v>
      </c>
      <c r="BH12" s="316">
        <f>IF(Inputs!$J13=BH$2,Inputs!$K13,0)</f>
        <v>0</v>
      </c>
      <c r="BI12" s="316">
        <f>IF(Inputs!$J13=BI$2,Inputs!$K13,0)</f>
        <v>0</v>
      </c>
      <c r="BJ12" s="316">
        <f>IF(Inputs!$J13=BJ$2,Inputs!$K13,0)</f>
        <v>0</v>
      </c>
      <c r="BK12" s="316">
        <f>IF(Inputs!$J13=BK$2,Inputs!$K13,0)</f>
        <v>0</v>
      </c>
      <c r="BL12" s="316">
        <f>IF(Inputs!$J13=BL$2,Inputs!$K13,0)</f>
        <v>0</v>
      </c>
      <c r="BM12" s="316">
        <f>IF(Inputs!$J13=BM$2,Inputs!$K13,0)</f>
        <v>0</v>
      </c>
      <c r="BN12" s="316">
        <f>IF(Inputs!$J13=BN$2,Inputs!$K13,0)</f>
        <v>0</v>
      </c>
      <c r="BO12" s="316">
        <f>IF(Inputs!$J13=BO$2,Inputs!$K13,0)</f>
        <v>0</v>
      </c>
      <c r="BP12" s="316">
        <f>IF(Inputs!$J13=BP$2,Inputs!$K13,0)</f>
        <v>0</v>
      </c>
      <c r="BQ12" s="317">
        <f>IF(Inputs!$J13=BQ$2,Inputs!$K13,0)</f>
        <v>0</v>
      </c>
    </row>
    <row r="13" spans="1:104" hidden="1" x14ac:dyDescent="0.25">
      <c r="B13" s="319">
        <f>Inputs!H14</f>
        <v>0</v>
      </c>
      <c r="D13" s="318">
        <f t="shared" si="0"/>
        <v>0</v>
      </c>
      <c r="E13" s="318">
        <f t="shared" si="1"/>
        <v>0</v>
      </c>
      <c r="F13" s="318">
        <f t="shared" si="2"/>
        <v>0</v>
      </c>
      <c r="G13" s="318">
        <f t="shared" si="3"/>
        <v>0</v>
      </c>
      <c r="H13" s="318">
        <f t="shared" si="4"/>
        <v>0</v>
      </c>
      <c r="J13" s="316">
        <f>IF(Inputs!$J14=J$2,Inputs!$K14,0)</f>
        <v>0</v>
      </c>
      <c r="K13" s="316">
        <f>IF(Inputs!$J14=K$2,Inputs!$K14,0)</f>
        <v>0</v>
      </c>
      <c r="L13" s="316">
        <f>IF(Inputs!$J14=L$2,Inputs!$K14,0)</f>
        <v>0</v>
      </c>
      <c r="M13" s="316">
        <f>IF(Inputs!$J14=M$2,Inputs!$K14,0)</f>
        <v>0</v>
      </c>
      <c r="N13" s="316">
        <f>IF(Inputs!$J14=N$2,Inputs!$K14,0)</f>
        <v>0</v>
      </c>
      <c r="O13" s="316">
        <f>IF(Inputs!$J14=O$2,Inputs!$K14,0)</f>
        <v>0</v>
      </c>
      <c r="P13" s="316">
        <f>IF(Inputs!$J14=P$2,Inputs!$K14,0)</f>
        <v>0</v>
      </c>
      <c r="Q13" s="316">
        <f>IF(Inputs!$J14=Q$2,Inputs!$K14,0)</f>
        <v>0</v>
      </c>
      <c r="R13" s="316">
        <f>IF(Inputs!$J14=R$2,Inputs!$K14,0)</f>
        <v>0</v>
      </c>
      <c r="S13" s="316">
        <f>IF(Inputs!$J14=S$2,Inputs!$K14,0)</f>
        <v>0</v>
      </c>
      <c r="T13" s="316">
        <f>IF(Inputs!$J14=T$2,Inputs!$K14,0)</f>
        <v>0</v>
      </c>
      <c r="U13" s="317">
        <f>IF(Inputs!$J14=U$2,Inputs!$K14,0)</f>
        <v>0</v>
      </c>
      <c r="V13" s="316">
        <f>IF(Inputs!$J14=V$2,Inputs!$K14,0)</f>
        <v>0</v>
      </c>
      <c r="W13" s="316">
        <f>IF(Inputs!$J14=W$2,Inputs!$K14,0)</f>
        <v>0</v>
      </c>
      <c r="X13" s="316">
        <f>IF(Inputs!$J14=X$2,Inputs!$K14,0)</f>
        <v>0</v>
      </c>
      <c r="Y13" s="316">
        <f>IF(Inputs!$J14=Y$2,Inputs!$K14,0)</f>
        <v>0</v>
      </c>
      <c r="Z13" s="316">
        <f>IF(Inputs!$J14=Z$2,Inputs!$K14,0)</f>
        <v>0</v>
      </c>
      <c r="AA13" s="316">
        <f>IF(Inputs!$J14=AA$2,Inputs!$K14,0)</f>
        <v>0</v>
      </c>
      <c r="AB13" s="316">
        <f>IF(Inputs!$J14=AB$2,Inputs!$K14,0)</f>
        <v>0</v>
      </c>
      <c r="AC13" s="316">
        <f>IF(Inputs!$J14=AC$2,Inputs!$K14,0)</f>
        <v>0</v>
      </c>
      <c r="AD13" s="316">
        <f>IF(Inputs!$J14=AD$2,Inputs!$K14,0)</f>
        <v>0</v>
      </c>
      <c r="AE13" s="316">
        <f>IF(Inputs!$J14=AE$2,Inputs!$K14,0)</f>
        <v>0</v>
      </c>
      <c r="AF13" s="316">
        <f>IF(Inputs!$J14=AF$2,Inputs!$K14,0)</f>
        <v>0</v>
      </c>
      <c r="AG13" s="317">
        <f>IF(Inputs!$J14=AG$2,Inputs!$K14,0)</f>
        <v>0</v>
      </c>
      <c r="AH13" s="316">
        <f>IF(Inputs!$J14=AH$2,Inputs!$K14,0)</f>
        <v>0</v>
      </c>
      <c r="AI13" s="316">
        <f>IF(Inputs!$J14=AI$2,Inputs!$K14,0)</f>
        <v>0</v>
      </c>
      <c r="AJ13" s="316">
        <f>IF(Inputs!$J14=AJ$2,Inputs!$K14,0)</f>
        <v>0</v>
      </c>
      <c r="AK13" s="316">
        <f>IF(Inputs!$J14=AK$2,Inputs!$K14,0)</f>
        <v>0</v>
      </c>
      <c r="AL13" s="316">
        <f>IF(Inputs!$J14=AL$2,Inputs!$K14,0)</f>
        <v>0</v>
      </c>
      <c r="AM13" s="316">
        <f>IF(Inputs!$J14=AM$2,Inputs!$K14,0)</f>
        <v>0</v>
      </c>
      <c r="AN13" s="316">
        <f>IF(Inputs!$J14=AN$2,Inputs!$K14,0)</f>
        <v>0</v>
      </c>
      <c r="AO13" s="316">
        <f>IF(Inputs!$J14=AO$2,Inputs!$K14,0)</f>
        <v>0</v>
      </c>
      <c r="AP13" s="316">
        <f>IF(Inputs!$J14=AP$2,Inputs!$K14,0)</f>
        <v>0</v>
      </c>
      <c r="AQ13" s="316">
        <f>IF(Inputs!$J14=AQ$2,Inputs!$K14,0)</f>
        <v>0</v>
      </c>
      <c r="AR13" s="316">
        <f>IF(Inputs!$J14=AR$2,Inputs!$K14,0)</f>
        <v>0</v>
      </c>
      <c r="AS13" s="317">
        <f>IF(Inputs!$J14=AS$2,Inputs!$K14,0)</f>
        <v>0</v>
      </c>
      <c r="AT13" s="316">
        <f>IF(Inputs!$J14=AT$2,Inputs!$K14,0)</f>
        <v>0</v>
      </c>
      <c r="AU13" s="316">
        <f>IF(Inputs!$J14=AU$2,Inputs!$K14,0)</f>
        <v>0</v>
      </c>
      <c r="AV13" s="316">
        <f>IF(Inputs!$J14=AV$2,Inputs!$K14,0)</f>
        <v>0</v>
      </c>
      <c r="AW13" s="316">
        <f>IF(Inputs!$J14=AW$2,Inputs!$K14,0)</f>
        <v>0</v>
      </c>
      <c r="AX13" s="316">
        <f>IF(Inputs!$J14=AX$2,Inputs!$K14,0)</f>
        <v>0</v>
      </c>
      <c r="AY13" s="316">
        <f>IF(Inputs!$J14=AY$2,Inputs!$K14,0)</f>
        <v>0</v>
      </c>
      <c r="AZ13" s="316">
        <f>IF(Inputs!$J14=AZ$2,Inputs!$K14,0)</f>
        <v>0</v>
      </c>
      <c r="BA13" s="316">
        <f>IF(Inputs!$J14=BA$2,Inputs!$K14,0)</f>
        <v>0</v>
      </c>
      <c r="BB13" s="316">
        <f>IF(Inputs!$J14=BB$2,Inputs!$K14,0)</f>
        <v>0</v>
      </c>
      <c r="BC13" s="316">
        <f>IF(Inputs!$J14=BC$2,Inputs!$K14,0)</f>
        <v>0</v>
      </c>
      <c r="BD13" s="316">
        <f>IF(Inputs!$J14=BD$2,Inputs!$K14,0)</f>
        <v>0</v>
      </c>
      <c r="BE13" s="317">
        <f>IF(Inputs!$J14=BE$2,Inputs!$K14,0)</f>
        <v>0</v>
      </c>
      <c r="BF13" s="316">
        <f>IF(Inputs!$J14=BF$2,Inputs!$K14,0)</f>
        <v>0</v>
      </c>
      <c r="BG13" s="316">
        <f>IF(Inputs!$J14=BG$2,Inputs!$K14,0)</f>
        <v>0</v>
      </c>
      <c r="BH13" s="316">
        <f>IF(Inputs!$J14=BH$2,Inputs!$K14,0)</f>
        <v>0</v>
      </c>
      <c r="BI13" s="316">
        <f>IF(Inputs!$J14=BI$2,Inputs!$K14,0)</f>
        <v>0</v>
      </c>
      <c r="BJ13" s="316">
        <f>IF(Inputs!$J14=BJ$2,Inputs!$K14,0)</f>
        <v>0</v>
      </c>
      <c r="BK13" s="316">
        <f>IF(Inputs!$J14=BK$2,Inputs!$K14,0)</f>
        <v>0</v>
      </c>
      <c r="BL13" s="316">
        <f>IF(Inputs!$J14=BL$2,Inputs!$K14,0)</f>
        <v>0</v>
      </c>
      <c r="BM13" s="316">
        <f>IF(Inputs!$J14=BM$2,Inputs!$K14,0)</f>
        <v>0</v>
      </c>
      <c r="BN13" s="316">
        <f>IF(Inputs!$J14=BN$2,Inputs!$K14,0)</f>
        <v>0</v>
      </c>
      <c r="BO13" s="316">
        <f>IF(Inputs!$J14=BO$2,Inputs!$K14,0)</f>
        <v>0</v>
      </c>
      <c r="BP13" s="316">
        <f>IF(Inputs!$J14=BP$2,Inputs!$K14,0)</f>
        <v>0</v>
      </c>
      <c r="BQ13" s="317">
        <f>IF(Inputs!$J14=BQ$2,Inputs!$K14,0)</f>
        <v>0</v>
      </c>
    </row>
    <row r="14" spans="1:104" hidden="1" x14ac:dyDescent="0.25">
      <c r="B14" s="319">
        <f>Inputs!H15</f>
        <v>0</v>
      </c>
      <c r="D14" s="318">
        <f t="shared" si="0"/>
        <v>0</v>
      </c>
      <c r="E14" s="318">
        <f t="shared" si="1"/>
        <v>0</v>
      </c>
      <c r="F14" s="318">
        <f t="shared" si="2"/>
        <v>0</v>
      </c>
      <c r="G14" s="318">
        <f t="shared" si="3"/>
        <v>0</v>
      </c>
      <c r="H14" s="318">
        <f t="shared" si="4"/>
        <v>0</v>
      </c>
      <c r="J14" s="316">
        <f>IF(Inputs!$J15=J$2,Inputs!$K15,0)</f>
        <v>0</v>
      </c>
      <c r="K14" s="316">
        <f>IF(Inputs!$J15=K$2,Inputs!$K15,0)</f>
        <v>0</v>
      </c>
      <c r="L14" s="316">
        <f>IF(Inputs!$J15=L$2,Inputs!$K15,0)</f>
        <v>0</v>
      </c>
      <c r="M14" s="316">
        <f>IF(Inputs!$J15=M$2,Inputs!$K15,0)</f>
        <v>0</v>
      </c>
      <c r="N14" s="316">
        <f>IF(Inputs!$J15=N$2,Inputs!$K15,0)</f>
        <v>0</v>
      </c>
      <c r="O14" s="316">
        <f>IF(Inputs!$J15=O$2,Inputs!$K15,0)</f>
        <v>0</v>
      </c>
      <c r="P14" s="316">
        <f>IF(Inputs!$J15=P$2,Inputs!$K15,0)</f>
        <v>0</v>
      </c>
      <c r="Q14" s="316">
        <f>IF(Inputs!$J15=Q$2,Inputs!$K15,0)</f>
        <v>0</v>
      </c>
      <c r="R14" s="316">
        <f>IF(Inputs!$J15=R$2,Inputs!$K15,0)</f>
        <v>0</v>
      </c>
      <c r="S14" s="316">
        <f>IF(Inputs!$J15=S$2,Inputs!$K15,0)</f>
        <v>0</v>
      </c>
      <c r="T14" s="316">
        <f>IF(Inputs!$J15=T$2,Inputs!$K15,0)</f>
        <v>0</v>
      </c>
      <c r="U14" s="317">
        <f>IF(Inputs!$J15=U$2,Inputs!$K15,0)</f>
        <v>0</v>
      </c>
      <c r="V14" s="316">
        <f>IF(Inputs!$J15=V$2,Inputs!$K15,0)</f>
        <v>0</v>
      </c>
      <c r="W14" s="316">
        <f>IF(Inputs!$J15=W$2,Inputs!$K15,0)</f>
        <v>0</v>
      </c>
      <c r="X14" s="316">
        <f>IF(Inputs!$J15=X$2,Inputs!$K15,0)</f>
        <v>0</v>
      </c>
      <c r="Y14" s="316">
        <f>IF(Inputs!$J15=Y$2,Inputs!$K15,0)</f>
        <v>0</v>
      </c>
      <c r="Z14" s="316">
        <f>IF(Inputs!$J15=Z$2,Inputs!$K15,0)</f>
        <v>0</v>
      </c>
      <c r="AA14" s="316">
        <f>IF(Inputs!$J15=AA$2,Inputs!$K15,0)</f>
        <v>0</v>
      </c>
      <c r="AB14" s="316">
        <f>IF(Inputs!$J15=AB$2,Inputs!$K15,0)</f>
        <v>0</v>
      </c>
      <c r="AC14" s="316">
        <f>IF(Inputs!$J15=AC$2,Inputs!$K15,0)</f>
        <v>0</v>
      </c>
      <c r="AD14" s="316">
        <f>IF(Inputs!$J15=AD$2,Inputs!$K15,0)</f>
        <v>0</v>
      </c>
      <c r="AE14" s="316">
        <f>IF(Inputs!$J15=AE$2,Inputs!$K15,0)</f>
        <v>0</v>
      </c>
      <c r="AF14" s="316">
        <f>IF(Inputs!$J15=AF$2,Inputs!$K15,0)</f>
        <v>0</v>
      </c>
      <c r="AG14" s="317">
        <f>IF(Inputs!$J15=AG$2,Inputs!$K15,0)</f>
        <v>0</v>
      </c>
      <c r="AH14" s="316">
        <f>IF(Inputs!$J15=AH$2,Inputs!$K15,0)</f>
        <v>0</v>
      </c>
      <c r="AI14" s="316">
        <f>IF(Inputs!$J15=AI$2,Inputs!$K15,0)</f>
        <v>0</v>
      </c>
      <c r="AJ14" s="316">
        <f>IF(Inputs!$J15=AJ$2,Inputs!$K15,0)</f>
        <v>0</v>
      </c>
      <c r="AK14" s="316">
        <f>IF(Inputs!$J15=AK$2,Inputs!$K15,0)</f>
        <v>0</v>
      </c>
      <c r="AL14" s="316">
        <f>IF(Inputs!$J15=AL$2,Inputs!$K15,0)</f>
        <v>0</v>
      </c>
      <c r="AM14" s="316">
        <f>IF(Inputs!$J15=AM$2,Inputs!$K15,0)</f>
        <v>0</v>
      </c>
      <c r="AN14" s="316">
        <f>IF(Inputs!$J15=AN$2,Inputs!$K15,0)</f>
        <v>0</v>
      </c>
      <c r="AO14" s="316">
        <f>IF(Inputs!$J15=AO$2,Inputs!$K15,0)</f>
        <v>0</v>
      </c>
      <c r="AP14" s="316">
        <f>IF(Inputs!$J15=AP$2,Inputs!$K15,0)</f>
        <v>0</v>
      </c>
      <c r="AQ14" s="316">
        <f>IF(Inputs!$J15=AQ$2,Inputs!$K15,0)</f>
        <v>0</v>
      </c>
      <c r="AR14" s="316">
        <f>IF(Inputs!$J15=AR$2,Inputs!$K15,0)</f>
        <v>0</v>
      </c>
      <c r="AS14" s="317">
        <f>IF(Inputs!$J15=AS$2,Inputs!$K15,0)</f>
        <v>0</v>
      </c>
      <c r="AT14" s="316">
        <f>IF(Inputs!$J15=AT$2,Inputs!$K15,0)</f>
        <v>0</v>
      </c>
      <c r="AU14" s="316">
        <f>IF(Inputs!$J15=AU$2,Inputs!$K15,0)</f>
        <v>0</v>
      </c>
      <c r="AV14" s="316">
        <f>IF(Inputs!$J15=AV$2,Inputs!$K15,0)</f>
        <v>0</v>
      </c>
      <c r="AW14" s="316">
        <f>IF(Inputs!$J15=AW$2,Inputs!$K15,0)</f>
        <v>0</v>
      </c>
      <c r="AX14" s="316">
        <f>IF(Inputs!$J15=AX$2,Inputs!$K15,0)</f>
        <v>0</v>
      </c>
      <c r="AY14" s="316">
        <f>IF(Inputs!$J15=AY$2,Inputs!$K15,0)</f>
        <v>0</v>
      </c>
      <c r="AZ14" s="316">
        <f>IF(Inputs!$J15=AZ$2,Inputs!$K15,0)</f>
        <v>0</v>
      </c>
      <c r="BA14" s="316">
        <f>IF(Inputs!$J15=BA$2,Inputs!$K15,0)</f>
        <v>0</v>
      </c>
      <c r="BB14" s="316">
        <f>IF(Inputs!$J15=BB$2,Inputs!$K15,0)</f>
        <v>0</v>
      </c>
      <c r="BC14" s="316">
        <f>IF(Inputs!$J15=BC$2,Inputs!$K15,0)</f>
        <v>0</v>
      </c>
      <c r="BD14" s="316">
        <f>IF(Inputs!$J15=BD$2,Inputs!$K15,0)</f>
        <v>0</v>
      </c>
      <c r="BE14" s="317">
        <f>IF(Inputs!$J15=BE$2,Inputs!$K15,0)</f>
        <v>0</v>
      </c>
      <c r="BF14" s="316">
        <f>IF(Inputs!$J15=BF$2,Inputs!$K15,0)</f>
        <v>0</v>
      </c>
      <c r="BG14" s="316">
        <f>IF(Inputs!$J15=BG$2,Inputs!$K15,0)</f>
        <v>0</v>
      </c>
      <c r="BH14" s="316">
        <f>IF(Inputs!$J15=BH$2,Inputs!$K15,0)</f>
        <v>0</v>
      </c>
      <c r="BI14" s="316">
        <f>IF(Inputs!$J15=BI$2,Inputs!$K15,0)</f>
        <v>0</v>
      </c>
      <c r="BJ14" s="316">
        <f>IF(Inputs!$J15=BJ$2,Inputs!$K15,0)</f>
        <v>0</v>
      </c>
      <c r="BK14" s="316">
        <f>IF(Inputs!$J15=BK$2,Inputs!$K15,0)</f>
        <v>0</v>
      </c>
      <c r="BL14" s="316">
        <f>IF(Inputs!$J15=BL$2,Inputs!$K15,0)</f>
        <v>0</v>
      </c>
      <c r="BM14" s="316">
        <f>IF(Inputs!$J15=BM$2,Inputs!$K15,0)</f>
        <v>0</v>
      </c>
      <c r="BN14" s="316">
        <f>IF(Inputs!$J15=BN$2,Inputs!$K15,0)</f>
        <v>0</v>
      </c>
      <c r="BO14" s="316">
        <f>IF(Inputs!$J15=BO$2,Inputs!$K15,0)</f>
        <v>0</v>
      </c>
      <c r="BP14" s="316">
        <f>IF(Inputs!$J15=BP$2,Inputs!$K15,0)</f>
        <v>0</v>
      </c>
      <c r="BQ14" s="317">
        <f>IF(Inputs!$J15=BQ$2,Inputs!$K15,0)</f>
        <v>0</v>
      </c>
    </row>
    <row r="15" spans="1:104" hidden="1" x14ac:dyDescent="0.25">
      <c r="B15" s="319">
        <f>Inputs!H16</f>
        <v>0</v>
      </c>
      <c r="D15" s="318">
        <f t="shared" si="0"/>
        <v>0</v>
      </c>
      <c r="E15" s="318">
        <f t="shared" si="1"/>
        <v>0</v>
      </c>
      <c r="F15" s="318">
        <f t="shared" si="2"/>
        <v>0</v>
      </c>
      <c r="G15" s="318">
        <f t="shared" si="3"/>
        <v>0</v>
      </c>
      <c r="H15" s="318">
        <f t="shared" si="4"/>
        <v>0</v>
      </c>
      <c r="J15" s="316">
        <f>IF(Inputs!$J16=J$2,Inputs!$K16,0)</f>
        <v>0</v>
      </c>
      <c r="K15" s="316">
        <f>IF(Inputs!$J16=K$2,Inputs!$K16,0)</f>
        <v>0</v>
      </c>
      <c r="L15" s="316">
        <f>IF(Inputs!$J16=L$2,Inputs!$K16,0)</f>
        <v>0</v>
      </c>
      <c r="M15" s="316">
        <f>IF(Inputs!$J16=M$2,Inputs!$K16,0)</f>
        <v>0</v>
      </c>
      <c r="N15" s="316">
        <f>IF(Inputs!$J16=N$2,Inputs!$K16,0)</f>
        <v>0</v>
      </c>
      <c r="O15" s="316">
        <f>IF(Inputs!$J16=O$2,Inputs!$K16,0)</f>
        <v>0</v>
      </c>
      <c r="P15" s="316">
        <f>IF(Inputs!$J16=P$2,Inputs!$K16,0)</f>
        <v>0</v>
      </c>
      <c r="Q15" s="316">
        <f>IF(Inputs!$J16=Q$2,Inputs!$K16,0)</f>
        <v>0</v>
      </c>
      <c r="R15" s="316">
        <f>IF(Inputs!$J16=R$2,Inputs!$K16,0)</f>
        <v>0</v>
      </c>
      <c r="S15" s="316">
        <f>IF(Inputs!$J16=S$2,Inputs!$K16,0)</f>
        <v>0</v>
      </c>
      <c r="T15" s="316">
        <f>IF(Inputs!$J16=T$2,Inputs!$K16,0)</f>
        <v>0</v>
      </c>
      <c r="U15" s="317">
        <f>IF(Inputs!$J16=U$2,Inputs!$K16,0)</f>
        <v>0</v>
      </c>
      <c r="V15" s="316">
        <f>IF(Inputs!$J16=V$2,Inputs!$K16,0)</f>
        <v>0</v>
      </c>
      <c r="W15" s="316">
        <f>IF(Inputs!$J16=W$2,Inputs!$K16,0)</f>
        <v>0</v>
      </c>
      <c r="X15" s="316">
        <f>IF(Inputs!$J16=X$2,Inputs!$K16,0)</f>
        <v>0</v>
      </c>
      <c r="Y15" s="316">
        <f>IF(Inputs!$J16=Y$2,Inputs!$K16,0)</f>
        <v>0</v>
      </c>
      <c r="Z15" s="316">
        <f>IF(Inputs!$J16=Z$2,Inputs!$K16,0)</f>
        <v>0</v>
      </c>
      <c r="AA15" s="316">
        <f>IF(Inputs!$J16=AA$2,Inputs!$K16,0)</f>
        <v>0</v>
      </c>
      <c r="AB15" s="316">
        <f>IF(Inputs!$J16=AB$2,Inputs!$K16,0)</f>
        <v>0</v>
      </c>
      <c r="AC15" s="316">
        <f>IF(Inputs!$J16=AC$2,Inputs!$K16,0)</f>
        <v>0</v>
      </c>
      <c r="AD15" s="316">
        <f>IF(Inputs!$J16=AD$2,Inputs!$K16,0)</f>
        <v>0</v>
      </c>
      <c r="AE15" s="316">
        <f>IF(Inputs!$J16=AE$2,Inputs!$K16,0)</f>
        <v>0</v>
      </c>
      <c r="AF15" s="316">
        <f>IF(Inputs!$J16=AF$2,Inputs!$K16,0)</f>
        <v>0</v>
      </c>
      <c r="AG15" s="317">
        <f>IF(Inputs!$J16=AG$2,Inputs!$K16,0)</f>
        <v>0</v>
      </c>
      <c r="AH15" s="316">
        <f>IF(Inputs!$J16=AH$2,Inputs!$K16,0)</f>
        <v>0</v>
      </c>
      <c r="AI15" s="316">
        <f>IF(Inputs!$J16=AI$2,Inputs!$K16,0)</f>
        <v>0</v>
      </c>
      <c r="AJ15" s="316">
        <f>IF(Inputs!$J16=AJ$2,Inputs!$K16,0)</f>
        <v>0</v>
      </c>
      <c r="AK15" s="316">
        <f>IF(Inputs!$J16=AK$2,Inputs!$K16,0)</f>
        <v>0</v>
      </c>
      <c r="AL15" s="316">
        <f>IF(Inputs!$J16=AL$2,Inputs!$K16,0)</f>
        <v>0</v>
      </c>
      <c r="AM15" s="316">
        <f>IF(Inputs!$J16=AM$2,Inputs!$K16,0)</f>
        <v>0</v>
      </c>
      <c r="AN15" s="316">
        <f>IF(Inputs!$J16=AN$2,Inputs!$K16,0)</f>
        <v>0</v>
      </c>
      <c r="AO15" s="316">
        <f>IF(Inputs!$J16=AO$2,Inputs!$K16,0)</f>
        <v>0</v>
      </c>
      <c r="AP15" s="316">
        <f>IF(Inputs!$J16=AP$2,Inputs!$K16,0)</f>
        <v>0</v>
      </c>
      <c r="AQ15" s="316">
        <f>IF(Inputs!$J16=AQ$2,Inputs!$K16,0)</f>
        <v>0</v>
      </c>
      <c r="AR15" s="316">
        <f>IF(Inputs!$J16=AR$2,Inputs!$K16,0)</f>
        <v>0</v>
      </c>
      <c r="AS15" s="317">
        <f>IF(Inputs!$J16=AS$2,Inputs!$K16,0)</f>
        <v>0</v>
      </c>
      <c r="AT15" s="316">
        <f>IF(Inputs!$J16=AT$2,Inputs!$K16,0)</f>
        <v>0</v>
      </c>
      <c r="AU15" s="316">
        <f>IF(Inputs!$J16=AU$2,Inputs!$K16,0)</f>
        <v>0</v>
      </c>
      <c r="AV15" s="316">
        <f>IF(Inputs!$J16=AV$2,Inputs!$K16,0)</f>
        <v>0</v>
      </c>
      <c r="AW15" s="316">
        <f>IF(Inputs!$J16=AW$2,Inputs!$K16,0)</f>
        <v>0</v>
      </c>
      <c r="AX15" s="316">
        <f>IF(Inputs!$J16=AX$2,Inputs!$K16,0)</f>
        <v>0</v>
      </c>
      <c r="AY15" s="316">
        <f>IF(Inputs!$J16=AY$2,Inputs!$K16,0)</f>
        <v>0</v>
      </c>
      <c r="AZ15" s="316">
        <f>IF(Inputs!$J16=AZ$2,Inputs!$K16,0)</f>
        <v>0</v>
      </c>
      <c r="BA15" s="316">
        <f>IF(Inputs!$J16=BA$2,Inputs!$K16,0)</f>
        <v>0</v>
      </c>
      <c r="BB15" s="316">
        <f>IF(Inputs!$J16=BB$2,Inputs!$K16,0)</f>
        <v>0</v>
      </c>
      <c r="BC15" s="316">
        <f>IF(Inputs!$J16=BC$2,Inputs!$K16,0)</f>
        <v>0</v>
      </c>
      <c r="BD15" s="316">
        <f>IF(Inputs!$J16=BD$2,Inputs!$K16,0)</f>
        <v>0</v>
      </c>
      <c r="BE15" s="317">
        <f>IF(Inputs!$J16=BE$2,Inputs!$K16,0)</f>
        <v>0</v>
      </c>
      <c r="BF15" s="316">
        <f>IF(Inputs!$J16=BF$2,Inputs!$K16,0)</f>
        <v>0</v>
      </c>
      <c r="BG15" s="316">
        <f>IF(Inputs!$J16=BG$2,Inputs!$K16,0)</f>
        <v>0</v>
      </c>
      <c r="BH15" s="316">
        <f>IF(Inputs!$J16=BH$2,Inputs!$K16,0)</f>
        <v>0</v>
      </c>
      <c r="BI15" s="316">
        <f>IF(Inputs!$J16=BI$2,Inputs!$K16,0)</f>
        <v>0</v>
      </c>
      <c r="BJ15" s="316">
        <f>IF(Inputs!$J16=BJ$2,Inputs!$K16,0)</f>
        <v>0</v>
      </c>
      <c r="BK15" s="316">
        <f>IF(Inputs!$J16=BK$2,Inputs!$K16,0)</f>
        <v>0</v>
      </c>
      <c r="BL15" s="316">
        <f>IF(Inputs!$J16=BL$2,Inputs!$K16,0)</f>
        <v>0</v>
      </c>
      <c r="BM15" s="316">
        <f>IF(Inputs!$J16=BM$2,Inputs!$K16,0)</f>
        <v>0</v>
      </c>
      <c r="BN15" s="316">
        <f>IF(Inputs!$J16=BN$2,Inputs!$K16,0)</f>
        <v>0</v>
      </c>
      <c r="BO15" s="316">
        <f>IF(Inputs!$J16=BO$2,Inputs!$K16,0)</f>
        <v>0</v>
      </c>
      <c r="BP15" s="316">
        <f>IF(Inputs!$J16=BP$2,Inputs!$K16,0)</f>
        <v>0</v>
      </c>
      <c r="BQ15" s="317">
        <f>IF(Inputs!$J16=BQ$2,Inputs!$K16,0)</f>
        <v>0</v>
      </c>
    </row>
    <row r="16" spans="1:104" hidden="1" x14ac:dyDescent="0.25">
      <c r="B16" s="319">
        <f>Inputs!H17</f>
        <v>0</v>
      </c>
      <c r="D16" s="318">
        <f t="shared" si="0"/>
        <v>0</v>
      </c>
      <c r="E16" s="318">
        <f t="shared" si="1"/>
        <v>0</v>
      </c>
      <c r="F16" s="318">
        <f t="shared" si="2"/>
        <v>0</v>
      </c>
      <c r="G16" s="318">
        <f t="shared" si="3"/>
        <v>0</v>
      </c>
      <c r="H16" s="318">
        <f t="shared" si="4"/>
        <v>0</v>
      </c>
      <c r="J16" s="316">
        <f>IF(Inputs!$J17=J$2,Inputs!$K17,0)</f>
        <v>0</v>
      </c>
      <c r="K16" s="316">
        <f>IF(Inputs!$J17=K$2,Inputs!$K17,0)</f>
        <v>0</v>
      </c>
      <c r="L16" s="316">
        <f>IF(Inputs!$J17=L$2,Inputs!$K17,0)</f>
        <v>0</v>
      </c>
      <c r="M16" s="316">
        <f>IF(Inputs!$J17=M$2,Inputs!$K17,0)</f>
        <v>0</v>
      </c>
      <c r="N16" s="316">
        <f>IF(Inputs!$J17=N$2,Inputs!$K17,0)</f>
        <v>0</v>
      </c>
      <c r="O16" s="316">
        <f>IF(Inputs!$J17=O$2,Inputs!$K17,0)</f>
        <v>0</v>
      </c>
      <c r="P16" s="316">
        <f>IF(Inputs!$J17=P$2,Inputs!$K17,0)</f>
        <v>0</v>
      </c>
      <c r="Q16" s="316">
        <f>IF(Inputs!$J17=Q$2,Inputs!$K17,0)</f>
        <v>0</v>
      </c>
      <c r="R16" s="316">
        <f>IF(Inputs!$J17=R$2,Inputs!$K17,0)</f>
        <v>0</v>
      </c>
      <c r="S16" s="316">
        <f>IF(Inputs!$J17=S$2,Inputs!$K17,0)</f>
        <v>0</v>
      </c>
      <c r="T16" s="316">
        <f>IF(Inputs!$J17=T$2,Inputs!$K17,0)</f>
        <v>0</v>
      </c>
      <c r="U16" s="317">
        <f>IF(Inputs!$J17=U$2,Inputs!$K17,0)</f>
        <v>0</v>
      </c>
      <c r="V16" s="316">
        <f>IF(Inputs!$J17=V$2,Inputs!$K17,0)</f>
        <v>0</v>
      </c>
      <c r="W16" s="316">
        <f>IF(Inputs!$J17=W$2,Inputs!$K17,0)</f>
        <v>0</v>
      </c>
      <c r="X16" s="316">
        <f>IF(Inputs!$J17=X$2,Inputs!$K17,0)</f>
        <v>0</v>
      </c>
      <c r="Y16" s="316">
        <f>IF(Inputs!$J17=Y$2,Inputs!$K17,0)</f>
        <v>0</v>
      </c>
      <c r="Z16" s="316">
        <f>IF(Inputs!$J17=Z$2,Inputs!$K17,0)</f>
        <v>0</v>
      </c>
      <c r="AA16" s="316">
        <f>IF(Inputs!$J17=AA$2,Inputs!$K17,0)</f>
        <v>0</v>
      </c>
      <c r="AB16" s="316">
        <f>IF(Inputs!$J17=AB$2,Inputs!$K17,0)</f>
        <v>0</v>
      </c>
      <c r="AC16" s="316">
        <f>IF(Inputs!$J17=AC$2,Inputs!$K17,0)</f>
        <v>0</v>
      </c>
      <c r="AD16" s="316">
        <f>IF(Inputs!$J17=AD$2,Inputs!$K17,0)</f>
        <v>0</v>
      </c>
      <c r="AE16" s="316">
        <f>IF(Inputs!$J17=AE$2,Inputs!$K17,0)</f>
        <v>0</v>
      </c>
      <c r="AF16" s="316">
        <f>IF(Inputs!$J17=AF$2,Inputs!$K17,0)</f>
        <v>0</v>
      </c>
      <c r="AG16" s="317">
        <f>IF(Inputs!$J17=AG$2,Inputs!$K17,0)</f>
        <v>0</v>
      </c>
      <c r="AH16" s="316">
        <f>IF(Inputs!$J17=AH$2,Inputs!$K17,0)</f>
        <v>0</v>
      </c>
      <c r="AI16" s="316">
        <f>IF(Inputs!$J17=AI$2,Inputs!$K17,0)</f>
        <v>0</v>
      </c>
      <c r="AJ16" s="316">
        <f>IF(Inputs!$J17=AJ$2,Inputs!$K17,0)</f>
        <v>0</v>
      </c>
      <c r="AK16" s="316">
        <f>IF(Inputs!$J17=AK$2,Inputs!$K17,0)</f>
        <v>0</v>
      </c>
      <c r="AL16" s="316">
        <f>IF(Inputs!$J17=AL$2,Inputs!$K17,0)</f>
        <v>0</v>
      </c>
      <c r="AM16" s="316">
        <f>IF(Inputs!$J17=AM$2,Inputs!$K17,0)</f>
        <v>0</v>
      </c>
      <c r="AN16" s="316">
        <f>IF(Inputs!$J17=AN$2,Inputs!$K17,0)</f>
        <v>0</v>
      </c>
      <c r="AO16" s="316">
        <f>IF(Inputs!$J17=AO$2,Inputs!$K17,0)</f>
        <v>0</v>
      </c>
      <c r="AP16" s="316">
        <f>IF(Inputs!$J17=AP$2,Inputs!$K17,0)</f>
        <v>0</v>
      </c>
      <c r="AQ16" s="316">
        <f>IF(Inputs!$J17=AQ$2,Inputs!$K17,0)</f>
        <v>0</v>
      </c>
      <c r="AR16" s="316">
        <f>IF(Inputs!$J17=AR$2,Inputs!$K17,0)</f>
        <v>0</v>
      </c>
      <c r="AS16" s="317">
        <f>IF(Inputs!$J17=AS$2,Inputs!$K17,0)</f>
        <v>0</v>
      </c>
      <c r="AT16" s="316">
        <f>IF(Inputs!$J17=AT$2,Inputs!$K17,0)</f>
        <v>0</v>
      </c>
      <c r="AU16" s="316">
        <f>IF(Inputs!$J17=AU$2,Inputs!$K17,0)</f>
        <v>0</v>
      </c>
      <c r="AV16" s="316">
        <f>IF(Inputs!$J17=AV$2,Inputs!$K17,0)</f>
        <v>0</v>
      </c>
      <c r="AW16" s="316">
        <f>IF(Inputs!$J17=AW$2,Inputs!$K17,0)</f>
        <v>0</v>
      </c>
      <c r="AX16" s="316">
        <f>IF(Inputs!$J17=AX$2,Inputs!$K17,0)</f>
        <v>0</v>
      </c>
      <c r="AY16" s="316">
        <f>IF(Inputs!$J17=AY$2,Inputs!$K17,0)</f>
        <v>0</v>
      </c>
      <c r="AZ16" s="316">
        <f>IF(Inputs!$J17=AZ$2,Inputs!$K17,0)</f>
        <v>0</v>
      </c>
      <c r="BA16" s="316">
        <f>IF(Inputs!$J17=BA$2,Inputs!$K17,0)</f>
        <v>0</v>
      </c>
      <c r="BB16" s="316">
        <f>IF(Inputs!$J17=BB$2,Inputs!$K17,0)</f>
        <v>0</v>
      </c>
      <c r="BC16" s="316">
        <f>IF(Inputs!$J17=BC$2,Inputs!$K17,0)</f>
        <v>0</v>
      </c>
      <c r="BD16" s="316">
        <f>IF(Inputs!$J17=BD$2,Inputs!$K17,0)</f>
        <v>0</v>
      </c>
      <c r="BE16" s="317">
        <f>IF(Inputs!$J17=BE$2,Inputs!$K17,0)</f>
        <v>0</v>
      </c>
      <c r="BF16" s="316">
        <f>IF(Inputs!$J17=BF$2,Inputs!$K17,0)</f>
        <v>0</v>
      </c>
      <c r="BG16" s="316">
        <f>IF(Inputs!$J17=BG$2,Inputs!$K17,0)</f>
        <v>0</v>
      </c>
      <c r="BH16" s="316">
        <f>IF(Inputs!$J17=BH$2,Inputs!$K17,0)</f>
        <v>0</v>
      </c>
      <c r="BI16" s="316">
        <f>IF(Inputs!$J17=BI$2,Inputs!$K17,0)</f>
        <v>0</v>
      </c>
      <c r="BJ16" s="316">
        <f>IF(Inputs!$J17=BJ$2,Inputs!$K17,0)</f>
        <v>0</v>
      </c>
      <c r="BK16" s="316">
        <f>IF(Inputs!$J17=BK$2,Inputs!$K17,0)</f>
        <v>0</v>
      </c>
      <c r="BL16" s="316">
        <f>IF(Inputs!$J17=BL$2,Inputs!$K17,0)</f>
        <v>0</v>
      </c>
      <c r="BM16" s="316">
        <f>IF(Inputs!$J17=BM$2,Inputs!$K17,0)</f>
        <v>0</v>
      </c>
      <c r="BN16" s="316">
        <f>IF(Inputs!$J17=BN$2,Inputs!$K17,0)</f>
        <v>0</v>
      </c>
      <c r="BO16" s="316">
        <f>IF(Inputs!$J17=BO$2,Inputs!$K17,0)</f>
        <v>0</v>
      </c>
      <c r="BP16" s="316">
        <f>IF(Inputs!$J17=BP$2,Inputs!$K17,0)</f>
        <v>0</v>
      </c>
      <c r="BQ16" s="317">
        <f>IF(Inputs!$J17=BQ$2,Inputs!$K17,0)</f>
        <v>0</v>
      </c>
    </row>
    <row r="17" spans="1:74" hidden="1" x14ac:dyDescent="0.25">
      <c r="B17" s="319">
        <f>Inputs!H18</f>
        <v>0</v>
      </c>
      <c r="D17" s="318">
        <f t="shared" si="0"/>
        <v>0</v>
      </c>
      <c r="E17" s="318">
        <f t="shared" si="1"/>
        <v>0</v>
      </c>
      <c r="F17" s="318">
        <f t="shared" si="2"/>
        <v>0</v>
      </c>
      <c r="G17" s="318">
        <f t="shared" si="3"/>
        <v>0</v>
      </c>
      <c r="H17" s="318">
        <f t="shared" si="4"/>
        <v>0</v>
      </c>
      <c r="J17" s="316">
        <f>IF(Inputs!$J18=J$2,Inputs!$K18,0)</f>
        <v>0</v>
      </c>
      <c r="K17" s="316">
        <f>IF(Inputs!$J18=K$2,Inputs!$K18,0)</f>
        <v>0</v>
      </c>
      <c r="L17" s="316">
        <f>IF(Inputs!$J18=L$2,Inputs!$K18,0)</f>
        <v>0</v>
      </c>
      <c r="M17" s="316">
        <f>IF(Inputs!$J18=M$2,Inputs!$K18,0)</f>
        <v>0</v>
      </c>
      <c r="N17" s="316">
        <f>IF(Inputs!$J18=N$2,Inputs!$K18,0)</f>
        <v>0</v>
      </c>
      <c r="O17" s="316">
        <f>IF(Inputs!$J18=O$2,Inputs!$K18,0)</f>
        <v>0</v>
      </c>
      <c r="P17" s="316">
        <f>IF(Inputs!$J18=P$2,Inputs!$K18,0)</f>
        <v>0</v>
      </c>
      <c r="Q17" s="316">
        <f>IF(Inputs!$J18=Q$2,Inputs!$K18,0)</f>
        <v>0</v>
      </c>
      <c r="R17" s="316">
        <f>IF(Inputs!$J18=R$2,Inputs!$K18,0)</f>
        <v>0</v>
      </c>
      <c r="S17" s="316">
        <f>IF(Inputs!$J18=S$2,Inputs!$K18,0)</f>
        <v>0</v>
      </c>
      <c r="T17" s="316">
        <f>IF(Inputs!$J18=T$2,Inputs!$K18,0)</f>
        <v>0</v>
      </c>
      <c r="U17" s="317">
        <f>IF(Inputs!$J18=U$2,Inputs!$K18,0)</f>
        <v>0</v>
      </c>
      <c r="V17" s="316">
        <f>IF(Inputs!$J18=V$2,Inputs!$K18,0)</f>
        <v>0</v>
      </c>
      <c r="W17" s="316">
        <f>IF(Inputs!$J18=W$2,Inputs!$K18,0)</f>
        <v>0</v>
      </c>
      <c r="X17" s="316">
        <f>IF(Inputs!$J18=X$2,Inputs!$K18,0)</f>
        <v>0</v>
      </c>
      <c r="Y17" s="316">
        <f>IF(Inputs!$J18=Y$2,Inputs!$K18,0)</f>
        <v>0</v>
      </c>
      <c r="Z17" s="316">
        <f>IF(Inputs!$J18=Z$2,Inputs!$K18,0)</f>
        <v>0</v>
      </c>
      <c r="AA17" s="316">
        <f>IF(Inputs!$J18=AA$2,Inputs!$K18,0)</f>
        <v>0</v>
      </c>
      <c r="AB17" s="316">
        <f>IF(Inputs!$J18=AB$2,Inputs!$K18,0)</f>
        <v>0</v>
      </c>
      <c r="AC17" s="316">
        <f>IF(Inputs!$J18=AC$2,Inputs!$K18,0)</f>
        <v>0</v>
      </c>
      <c r="AD17" s="316">
        <f>IF(Inputs!$J18=AD$2,Inputs!$K18,0)</f>
        <v>0</v>
      </c>
      <c r="AE17" s="316">
        <f>IF(Inputs!$J18=AE$2,Inputs!$K18,0)</f>
        <v>0</v>
      </c>
      <c r="AF17" s="316">
        <f>IF(Inputs!$J18=AF$2,Inputs!$K18,0)</f>
        <v>0</v>
      </c>
      <c r="AG17" s="317">
        <f>IF(Inputs!$J18=AG$2,Inputs!$K18,0)</f>
        <v>0</v>
      </c>
      <c r="AH17" s="316">
        <f>IF(Inputs!$J18=AH$2,Inputs!$K18,0)</f>
        <v>0</v>
      </c>
      <c r="AI17" s="316">
        <f>IF(Inputs!$J18=AI$2,Inputs!$K18,0)</f>
        <v>0</v>
      </c>
      <c r="AJ17" s="316">
        <f>IF(Inputs!$J18=AJ$2,Inputs!$K18,0)</f>
        <v>0</v>
      </c>
      <c r="AK17" s="316">
        <f>IF(Inputs!$J18=AK$2,Inputs!$K18,0)</f>
        <v>0</v>
      </c>
      <c r="AL17" s="316">
        <f>IF(Inputs!$J18=AL$2,Inputs!$K18,0)</f>
        <v>0</v>
      </c>
      <c r="AM17" s="316">
        <f>IF(Inputs!$J18=AM$2,Inputs!$K18,0)</f>
        <v>0</v>
      </c>
      <c r="AN17" s="316">
        <f>IF(Inputs!$J18=AN$2,Inputs!$K18,0)</f>
        <v>0</v>
      </c>
      <c r="AO17" s="316">
        <f>IF(Inputs!$J18=AO$2,Inputs!$K18,0)</f>
        <v>0</v>
      </c>
      <c r="AP17" s="316">
        <f>IF(Inputs!$J18=AP$2,Inputs!$K18,0)</f>
        <v>0</v>
      </c>
      <c r="AQ17" s="316">
        <f>IF(Inputs!$J18=AQ$2,Inputs!$K18,0)</f>
        <v>0</v>
      </c>
      <c r="AR17" s="316">
        <f>IF(Inputs!$J18=AR$2,Inputs!$K18,0)</f>
        <v>0</v>
      </c>
      <c r="AS17" s="317">
        <f>IF(Inputs!$J18=AS$2,Inputs!$K18,0)</f>
        <v>0</v>
      </c>
      <c r="AT17" s="316">
        <f>IF(Inputs!$J18=AT$2,Inputs!$K18,0)</f>
        <v>0</v>
      </c>
      <c r="AU17" s="316">
        <f>IF(Inputs!$J18=AU$2,Inputs!$K18,0)</f>
        <v>0</v>
      </c>
      <c r="AV17" s="316">
        <f>IF(Inputs!$J18=AV$2,Inputs!$K18,0)</f>
        <v>0</v>
      </c>
      <c r="AW17" s="316">
        <f>IF(Inputs!$J18=AW$2,Inputs!$K18,0)</f>
        <v>0</v>
      </c>
      <c r="AX17" s="316">
        <f>IF(Inputs!$J18=AX$2,Inputs!$K18,0)</f>
        <v>0</v>
      </c>
      <c r="AY17" s="316">
        <f>IF(Inputs!$J18=AY$2,Inputs!$K18,0)</f>
        <v>0</v>
      </c>
      <c r="AZ17" s="316">
        <f>IF(Inputs!$J18=AZ$2,Inputs!$K18,0)</f>
        <v>0</v>
      </c>
      <c r="BA17" s="316">
        <f>IF(Inputs!$J18=BA$2,Inputs!$K18,0)</f>
        <v>0</v>
      </c>
      <c r="BB17" s="316">
        <f>IF(Inputs!$J18=BB$2,Inputs!$K18,0)</f>
        <v>0</v>
      </c>
      <c r="BC17" s="316">
        <f>IF(Inputs!$J18=BC$2,Inputs!$K18,0)</f>
        <v>0</v>
      </c>
      <c r="BD17" s="316">
        <f>IF(Inputs!$J18=BD$2,Inputs!$K18,0)</f>
        <v>0</v>
      </c>
      <c r="BE17" s="317">
        <f>IF(Inputs!$J18=BE$2,Inputs!$K18,0)</f>
        <v>0</v>
      </c>
      <c r="BF17" s="316">
        <f>IF(Inputs!$J18=BF$2,Inputs!$K18,0)</f>
        <v>0</v>
      </c>
      <c r="BG17" s="316">
        <f>IF(Inputs!$J18=BG$2,Inputs!$K18,0)</f>
        <v>0</v>
      </c>
      <c r="BH17" s="316">
        <f>IF(Inputs!$J18=BH$2,Inputs!$K18,0)</f>
        <v>0</v>
      </c>
      <c r="BI17" s="316">
        <f>IF(Inputs!$J18=BI$2,Inputs!$K18,0)</f>
        <v>0</v>
      </c>
      <c r="BJ17" s="316">
        <f>IF(Inputs!$J18=BJ$2,Inputs!$K18,0)</f>
        <v>0</v>
      </c>
      <c r="BK17" s="316">
        <f>IF(Inputs!$J18=BK$2,Inputs!$K18,0)</f>
        <v>0</v>
      </c>
      <c r="BL17" s="316">
        <f>IF(Inputs!$J18=BL$2,Inputs!$K18,0)</f>
        <v>0</v>
      </c>
      <c r="BM17" s="316">
        <f>IF(Inputs!$J18=BM$2,Inputs!$K18,0)</f>
        <v>0</v>
      </c>
      <c r="BN17" s="316">
        <f>IF(Inputs!$J18=BN$2,Inputs!$K18,0)</f>
        <v>0</v>
      </c>
      <c r="BO17" s="316">
        <f>IF(Inputs!$J18=BO$2,Inputs!$K18,0)</f>
        <v>0</v>
      </c>
      <c r="BP17" s="316">
        <f>IF(Inputs!$J18=BP$2,Inputs!$K18,0)</f>
        <v>0</v>
      </c>
      <c r="BQ17" s="317">
        <f>IF(Inputs!$J18=BQ$2,Inputs!$K18,0)</f>
        <v>0</v>
      </c>
    </row>
    <row r="18" spans="1:74" hidden="1" x14ac:dyDescent="0.25">
      <c r="B18" s="319">
        <f>Inputs!H19</f>
        <v>0</v>
      </c>
      <c r="D18" s="318">
        <f t="shared" si="0"/>
        <v>0</v>
      </c>
      <c r="E18" s="318">
        <f t="shared" si="1"/>
        <v>0</v>
      </c>
      <c r="F18" s="318">
        <f t="shared" si="2"/>
        <v>0</v>
      </c>
      <c r="G18" s="318">
        <f t="shared" si="3"/>
        <v>0</v>
      </c>
      <c r="H18" s="318">
        <f t="shared" si="4"/>
        <v>0</v>
      </c>
      <c r="J18" s="316">
        <f>IF(Inputs!$J19=J$2,Inputs!$K19,0)</f>
        <v>0</v>
      </c>
      <c r="K18" s="316">
        <f>IF(Inputs!$J19=K$2,Inputs!$K19,0)</f>
        <v>0</v>
      </c>
      <c r="L18" s="316">
        <f>IF(Inputs!$J19=L$2,Inputs!$K19,0)</f>
        <v>0</v>
      </c>
      <c r="M18" s="316">
        <f>IF(Inputs!$J19=M$2,Inputs!$K19,0)</f>
        <v>0</v>
      </c>
      <c r="N18" s="316">
        <f>IF(Inputs!$J19=N$2,Inputs!$K19,0)</f>
        <v>0</v>
      </c>
      <c r="O18" s="316">
        <f>IF(Inputs!$J19=O$2,Inputs!$K19,0)</f>
        <v>0</v>
      </c>
      <c r="P18" s="316">
        <f>IF(Inputs!$J19=P$2,Inputs!$K19,0)</f>
        <v>0</v>
      </c>
      <c r="Q18" s="316">
        <f>IF(Inputs!$J19=Q$2,Inputs!$K19,0)</f>
        <v>0</v>
      </c>
      <c r="R18" s="316">
        <f>IF(Inputs!$J19=R$2,Inputs!$K19,0)</f>
        <v>0</v>
      </c>
      <c r="S18" s="316">
        <f>IF(Inputs!$J19=S$2,Inputs!$K19,0)</f>
        <v>0</v>
      </c>
      <c r="T18" s="316">
        <f>IF(Inputs!$J19=T$2,Inputs!$K19,0)</f>
        <v>0</v>
      </c>
      <c r="U18" s="317">
        <f>IF(Inputs!$J19=U$2,Inputs!$K19,0)</f>
        <v>0</v>
      </c>
      <c r="V18" s="316">
        <f>IF(Inputs!$J19=V$2,Inputs!$K19,0)</f>
        <v>0</v>
      </c>
      <c r="W18" s="316">
        <f>IF(Inputs!$J19=W$2,Inputs!$K19,0)</f>
        <v>0</v>
      </c>
      <c r="X18" s="316">
        <f>IF(Inputs!$J19=X$2,Inputs!$K19,0)</f>
        <v>0</v>
      </c>
      <c r="Y18" s="316">
        <f>IF(Inputs!$J19=Y$2,Inputs!$K19,0)</f>
        <v>0</v>
      </c>
      <c r="Z18" s="316">
        <f>IF(Inputs!$J19=Z$2,Inputs!$K19,0)</f>
        <v>0</v>
      </c>
      <c r="AA18" s="316">
        <f>IF(Inputs!$J19=AA$2,Inputs!$K19,0)</f>
        <v>0</v>
      </c>
      <c r="AB18" s="316">
        <f>IF(Inputs!$J19=AB$2,Inputs!$K19,0)</f>
        <v>0</v>
      </c>
      <c r="AC18" s="316">
        <f>IF(Inputs!$J19=AC$2,Inputs!$K19,0)</f>
        <v>0</v>
      </c>
      <c r="AD18" s="316">
        <f>IF(Inputs!$J19=AD$2,Inputs!$K19,0)</f>
        <v>0</v>
      </c>
      <c r="AE18" s="316">
        <f>IF(Inputs!$J19=AE$2,Inputs!$K19,0)</f>
        <v>0</v>
      </c>
      <c r="AF18" s="316">
        <f>IF(Inputs!$J19=AF$2,Inputs!$K19,0)</f>
        <v>0</v>
      </c>
      <c r="AG18" s="317">
        <f>IF(Inputs!$J19=AG$2,Inputs!$K19,0)</f>
        <v>0</v>
      </c>
      <c r="AH18" s="316">
        <f>IF(Inputs!$J19=AH$2,Inputs!$K19,0)</f>
        <v>0</v>
      </c>
      <c r="AI18" s="316">
        <f>IF(Inputs!$J19=AI$2,Inputs!$K19,0)</f>
        <v>0</v>
      </c>
      <c r="AJ18" s="316">
        <f>IF(Inputs!$J19=AJ$2,Inputs!$K19,0)</f>
        <v>0</v>
      </c>
      <c r="AK18" s="316">
        <f>IF(Inputs!$J19=AK$2,Inputs!$K19,0)</f>
        <v>0</v>
      </c>
      <c r="AL18" s="316">
        <f>IF(Inputs!$J19=AL$2,Inputs!$K19,0)</f>
        <v>0</v>
      </c>
      <c r="AM18" s="316">
        <f>IF(Inputs!$J19=AM$2,Inputs!$K19,0)</f>
        <v>0</v>
      </c>
      <c r="AN18" s="316">
        <f>IF(Inputs!$J19=AN$2,Inputs!$K19,0)</f>
        <v>0</v>
      </c>
      <c r="AO18" s="316">
        <f>IF(Inputs!$J19=AO$2,Inputs!$K19,0)</f>
        <v>0</v>
      </c>
      <c r="AP18" s="316">
        <f>IF(Inputs!$J19=AP$2,Inputs!$K19,0)</f>
        <v>0</v>
      </c>
      <c r="AQ18" s="316">
        <f>IF(Inputs!$J19=AQ$2,Inputs!$K19,0)</f>
        <v>0</v>
      </c>
      <c r="AR18" s="316">
        <f>IF(Inputs!$J19=AR$2,Inputs!$K19,0)</f>
        <v>0</v>
      </c>
      <c r="AS18" s="317">
        <f>IF(Inputs!$J19=AS$2,Inputs!$K19,0)</f>
        <v>0</v>
      </c>
      <c r="AT18" s="316">
        <f>IF(Inputs!$J19=AT$2,Inputs!$K19,0)</f>
        <v>0</v>
      </c>
      <c r="AU18" s="316">
        <f>IF(Inputs!$J19=AU$2,Inputs!$K19,0)</f>
        <v>0</v>
      </c>
      <c r="AV18" s="316">
        <f>IF(Inputs!$J19=AV$2,Inputs!$K19,0)</f>
        <v>0</v>
      </c>
      <c r="AW18" s="316">
        <f>IF(Inputs!$J19=AW$2,Inputs!$K19,0)</f>
        <v>0</v>
      </c>
      <c r="AX18" s="316">
        <f>IF(Inputs!$J19=AX$2,Inputs!$K19,0)</f>
        <v>0</v>
      </c>
      <c r="AY18" s="316">
        <f>IF(Inputs!$J19=AY$2,Inputs!$K19,0)</f>
        <v>0</v>
      </c>
      <c r="AZ18" s="316">
        <f>IF(Inputs!$J19=AZ$2,Inputs!$K19,0)</f>
        <v>0</v>
      </c>
      <c r="BA18" s="316">
        <f>IF(Inputs!$J19=BA$2,Inputs!$K19,0)</f>
        <v>0</v>
      </c>
      <c r="BB18" s="316">
        <f>IF(Inputs!$J19=BB$2,Inputs!$K19,0)</f>
        <v>0</v>
      </c>
      <c r="BC18" s="316">
        <f>IF(Inputs!$J19=BC$2,Inputs!$K19,0)</f>
        <v>0</v>
      </c>
      <c r="BD18" s="316">
        <f>IF(Inputs!$J19=BD$2,Inputs!$K19,0)</f>
        <v>0</v>
      </c>
      <c r="BE18" s="317">
        <f>IF(Inputs!$J19=BE$2,Inputs!$K19,0)</f>
        <v>0</v>
      </c>
      <c r="BF18" s="316">
        <f>IF(Inputs!$J19=BF$2,Inputs!$K19,0)</f>
        <v>0</v>
      </c>
      <c r="BG18" s="316">
        <f>IF(Inputs!$J19=BG$2,Inputs!$K19,0)</f>
        <v>0</v>
      </c>
      <c r="BH18" s="316">
        <f>IF(Inputs!$J19=BH$2,Inputs!$K19,0)</f>
        <v>0</v>
      </c>
      <c r="BI18" s="316">
        <f>IF(Inputs!$J19=BI$2,Inputs!$K19,0)</f>
        <v>0</v>
      </c>
      <c r="BJ18" s="316">
        <f>IF(Inputs!$J19=BJ$2,Inputs!$K19,0)</f>
        <v>0</v>
      </c>
      <c r="BK18" s="316">
        <f>IF(Inputs!$J19=BK$2,Inputs!$K19,0)</f>
        <v>0</v>
      </c>
      <c r="BL18" s="316">
        <f>IF(Inputs!$J19=BL$2,Inputs!$K19,0)</f>
        <v>0</v>
      </c>
      <c r="BM18" s="316">
        <f>IF(Inputs!$J19=BM$2,Inputs!$K19,0)</f>
        <v>0</v>
      </c>
      <c r="BN18" s="316">
        <f>IF(Inputs!$J19=BN$2,Inputs!$K19,0)</f>
        <v>0</v>
      </c>
      <c r="BO18" s="316">
        <f>IF(Inputs!$J19=BO$2,Inputs!$K19,0)</f>
        <v>0</v>
      </c>
      <c r="BP18" s="316">
        <f>IF(Inputs!$J19=BP$2,Inputs!$K19,0)</f>
        <v>0</v>
      </c>
      <c r="BQ18" s="317">
        <f>IF(Inputs!$J19=BQ$2,Inputs!$K19,0)</f>
        <v>0</v>
      </c>
    </row>
    <row r="19" spans="1:74" hidden="1" x14ac:dyDescent="0.25">
      <c r="B19" s="319">
        <f>Inputs!H20</f>
        <v>0</v>
      </c>
      <c r="D19" s="318">
        <f t="shared" si="0"/>
        <v>0</v>
      </c>
      <c r="E19" s="318">
        <f t="shared" si="1"/>
        <v>0</v>
      </c>
      <c r="F19" s="318">
        <f t="shared" si="2"/>
        <v>0</v>
      </c>
      <c r="G19" s="318">
        <f t="shared" si="3"/>
        <v>0</v>
      </c>
      <c r="H19" s="318">
        <f t="shared" si="4"/>
        <v>0</v>
      </c>
      <c r="J19" s="316">
        <f>IF(Inputs!$J20=J$2,Inputs!$K20,0)</f>
        <v>0</v>
      </c>
      <c r="K19" s="316">
        <f>IF(Inputs!$J20=K$2,Inputs!$K20,0)</f>
        <v>0</v>
      </c>
      <c r="L19" s="316">
        <f>IF(Inputs!$J20=L$2,Inputs!$K20,0)</f>
        <v>0</v>
      </c>
      <c r="M19" s="316">
        <f>IF(Inputs!$J20=M$2,Inputs!$K20,0)</f>
        <v>0</v>
      </c>
      <c r="N19" s="316">
        <f>IF(Inputs!$J20=N$2,Inputs!$K20,0)</f>
        <v>0</v>
      </c>
      <c r="O19" s="316">
        <f>IF(Inputs!$J20=O$2,Inputs!$K20,0)</f>
        <v>0</v>
      </c>
      <c r="P19" s="316">
        <f>IF(Inputs!$J20=P$2,Inputs!$K20,0)</f>
        <v>0</v>
      </c>
      <c r="Q19" s="316">
        <f>IF(Inputs!$J20=Q$2,Inputs!$K20,0)</f>
        <v>0</v>
      </c>
      <c r="R19" s="316">
        <f>IF(Inputs!$J20=R$2,Inputs!$K20,0)</f>
        <v>0</v>
      </c>
      <c r="S19" s="316">
        <f>IF(Inputs!$J20=S$2,Inputs!$K20,0)</f>
        <v>0</v>
      </c>
      <c r="T19" s="316">
        <f>IF(Inputs!$J20=T$2,Inputs!$K20,0)</f>
        <v>0</v>
      </c>
      <c r="U19" s="317">
        <f>IF(Inputs!$J20=U$2,Inputs!$K20,0)</f>
        <v>0</v>
      </c>
      <c r="V19" s="316">
        <f>IF(Inputs!$J20=V$2,Inputs!$K20,0)</f>
        <v>0</v>
      </c>
      <c r="W19" s="316">
        <f>IF(Inputs!$J20=W$2,Inputs!$K20,0)</f>
        <v>0</v>
      </c>
      <c r="X19" s="316">
        <f>IF(Inputs!$J20=X$2,Inputs!$K20,0)</f>
        <v>0</v>
      </c>
      <c r="Y19" s="316">
        <f>IF(Inputs!$J20=Y$2,Inputs!$K20,0)</f>
        <v>0</v>
      </c>
      <c r="Z19" s="316">
        <f>IF(Inputs!$J20=Z$2,Inputs!$K20,0)</f>
        <v>0</v>
      </c>
      <c r="AA19" s="316">
        <f>IF(Inputs!$J20=AA$2,Inputs!$K20,0)</f>
        <v>0</v>
      </c>
      <c r="AB19" s="316">
        <f>IF(Inputs!$J20=AB$2,Inputs!$K20,0)</f>
        <v>0</v>
      </c>
      <c r="AC19" s="316">
        <f>IF(Inputs!$J20=AC$2,Inputs!$K20,0)</f>
        <v>0</v>
      </c>
      <c r="AD19" s="316">
        <f>IF(Inputs!$J20=AD$2,Inputs!$K20,0)</f>
        <v>0</v>
      </c>
      <c r="AE19" s="316">
        <f>IF(Inputs!$J20=AE$2,Inputs!$K20,0)</f>
        <v>0</v>
      </c>
      <c r="AF19" s="316">
        <f>IF(Inputs!$J20=AF$2,Inputs!$K20,0)</f>
        <v>0</v>
      </c>
      <c r="AG19" s="317">
        <f>IF(Inputs!$J20=AG$2,Inputs!$K20,0)</f>
        <v>0</v>
      </c>
      <c r="AH19" s="316">
        <f>IF(Inputs!$J20=AH$2,Inputs!$K20,0)</f>
        <v>0</v>
      </c>
      <c r="AI19" s="316">
        <f>IF(Inputs!$J20=AI$2,Inputs!$K20,0)</f>
        <v>0</v>
      </c>
      <c r="AJ19" s="316">
        <f>IF(Inputs!$J20=AJ$2,Inputs!$K20,0)</f>
        <v>0</v>
      </c>
      <c r="AK19" s="316">
        <f>IF(Inputs!$J20=AK$2,Inputs!$K20,0)</f>
        <v>0</v>
      </c>
      <c r="AL19" s="316">
        <f>IF(Inputs!$J20=AL$2,Inputs!$K20,0)</f>
        <v>0</v>
      </c>
      <c r="AM19" s="316">
        <f>IF(Inputs!$J20=AM$2,Inputs!$K20,0)</f>
        <v>0</v>
      </c>
      <c r="AN19" s="316">
        <f>IF(Inputs!$J20=AN$2,Inputs!$K20,0)</f>
        <v>0</v>
      </c>
      <c r="AO19" s="316">
        <f>IF(Inputs!$J20=AO$2,Inputs!$K20,0)</f>
        <v>0</v>
      </c>
      <c r="AP19" s="316">
        <f>IF(Inputs!$J20=AP$2,Inputs!$K20,0)</f>
        <v>0</v>
      </c>
      <c r="AQ19" s="316">
        <f>IF(Inputs!$J20=AQ$2,Inputs!$K20,0)</f>
        <v>0</v>
      </c>
      <c r="AR19" s="316">
        <f>IF(Inputs!$J20=AR$2,Inputs!$K20,0)</f>
        <v>0</v>
      </c>
      <c r="AS19" s="317">
        <f>IF(Inputs!$J20=AS$2,Inputs!$K20,0)</f>
        <v>0</v>
      </c>
      <c r="AT19" s="316">
        <f>IF(Inputs!$J20=AT$2,Inputs!$K20,0)</f>
        <v>0</v>
      </c>
      <c r="AU19" s="316">
        <f>IF(Inputs!$J20=AU$2,Inputs!$K20,0)</f>
        <v>0</v>
      </c>
      <c r="AV19" s="316">
        <f>IF(Inputs!$J20=AV$2,Inputs!$K20,0)</f>
        <v>0</v>
      </c>
      <c r="AW19" s="316">
        <f>IF(Inputs!$J20=AW$2,Inputs!$K20,0)</f>
        <v>0</v>
      </c>
      <c r="AX19" s="316">
        <f>IF(Inputs!$J20=AX$2,Inputs!$K20,0)</f>
        <v>0</v>
      </c>
      <c r="AY19" s="316">
        <f>IF(Inputs!$J20=AY$2,Inputs!$K20,0)</f>
        <v>0</v>
      </c>
      <c r="AZ19" s="316">
        <f>IF(Inputs!$J20=AZ$2,Inputs!$K20,0)</f>
        <v>0</v>
      </c>
      <c r="BA19" s="316">
        <f>IF(Inputs!$J20=BA$2,Inputs!$K20,0)</f>
        <v>0</v>
      </c>
      <c r="BB19" s="316">
        <f>IF(Inputs!$J20=BB$2,Inputs!$K20,0)</f>
        <v>0</v>
      </c>
      <c r="BC19" s="316">
        <f>IF(Inputs!$J20=BC$2,Inputs!$K20,0)</f>
        <v>0</v>
      </c>
      <c r="BD19" s="316">
        <f>IF(Inputs!$J20=BD$2,Inputs!$K20,0)</f>
        <v>0</v>
      </c>
      <c r="BE19" s="317">
        <f>IF(Inputs!$J20=BE$2,Inputs!$K20,0)</f>
        <v>0</v>
      </c>
      <c r="BF19" s="316">
        <f>IF(Inputs!$J20=BF$2,Inputs!$K20,0)</f>
        <v>0</v>
      </c>
      <c r="BG19" s="316">
        <f>IF(Inputs!$J20=BG$2,Inputs!$K20,0)</f>
        <v>0</v>
      </c>
      <c r="BH19" s="316">
        <f>IF(Inputs!$J20=BH$2,Inputs!$K20,0)</f>
        <v>0</v>
      </c>
      <c r="BI19" s="316">
        <f>IF(Inputs!$J20=BI$2,Inputs!$K20,0)</f>
        <v>0</v>
      </c>
      <c r="BJ19" s="316">
        <f>IF(Inputs!$J20=BJ$2,Inputs!$K20,0)</f>
        <v>0</v>
      </c>
      <c r="BK19" s="316">
        <f>IF(Inputs!$J20=BK$2,Inputs!$K20,0)</f>
        <v>0</v>
      </c>
      <c r="BL19" s="316">
        <f>IF(Inputs!$J20=BL$2,Inputs!$K20,0)</f>
        <v>0</v>
      </c>
      <c r="BM19" s="316">
        <f>IF(Inputs!$J20=BM$2,Inputs!$K20,0)</f>
        <v>0</v>
      </c>
      <c r="BN19" s="316">
        <f>IF(Inputs!$J20=BN$2,Inputs!$K20,0)</f>
        <v>0</v>
      </c>
      <c r="BO19" s="316">
        <f>IF(Inputs!$J20=BO$2,Inputs!$K20,0)</f>
        <v>0</v>
      </c>
      <c r="BP19" s="316">
        <f>IF(Inputs!$J20=BP$2,Inputs!$K20,0)</f>
        <v>0</v>
      </c>
      <c r="BQ19" s="317">
        <f>IF(Inputs!$J20=BQ$2,Inputs!$K20,0)</f>
        <v>0</v>
      </c>
    </row>
    <row r="20" spans="1:74" hidden="1" x14ac:dyDescent="0.25">
      <c r="B20" s="319">
        <f>Inputs!H21</f>
        <v>0</v>
      </c>
      <c r="D20" s="318">
        <f t="shared" si="0"/>
        <v>0</v>
      </c>
      <c r="E20" s="318">
        <f t="shared" si="1"/>
        <v>0</v>
      </c>
      <c r="F20" s="318">
        <f t="shared" si="2"/>
        <v>0</v>
      </c>
      <c r="G20" s="318">
        <f t="shared" si="3"/>
        <v>0</v>
      </c>
      <c r="H20" s="318">
        <f t="shared" si="4"/>
        <v>0</v>
      </c>
      <c r="J20" s="316">
        <f>IF(Inputs!$J21=J$2,Inputs!$K21,0)</f>
        <v>0</v>
      </c>
      <c r="K20" s="316">
        <f>IF(Inputs!$J21=K$2,Inputs!$K21,0)</f>
        <v>0</v>
      </c>
      <c r="L20" s="316">
        <f>IF(Inputs!$J21=L$2,Inputs!$K21,0)</f>
        <v>0</v>
      </c>
      <c r="M20" s="316">
        <f>IF(Inputs!$J21=M$2,Inputs!$K21,0)</f>
        <v>0</v>
      </c>
      <c r="N20" s="316">
        <f>IF(Inputs!$J21=N$2,Inputs!$K21,0)</f>
        <v>0</v>
      </c>
      <c r="O20" s="316">
        <f>IF(Inputs!$J21=O$2,Inputs!$K21,0)</f>
        <v>0</v>
      </c>
      <c r="P20" s="316">
        <f>IF(Inputs!$J21=P$2,Inputs!$K21,0)</f>
        <v>0</v>
      </c>
      <c r="Q20" s="316">
        <f>IF(Inputs!$J21=Q$2,Inputs!$K21,0)</f>
        <v>0</v>
      </c>
      <c r="R20" s="316">
        <f>IF(Inputs!$J21=R$2,Inputs!$K21,0)</f>
        <v>0</v>
      </c>
      <c r="S20" s="316">
        <f>IF(Inputs!$J21=S$2,Inputs!$K21,0)</f>
        <v>0</v>
      </c>
      <c r="T20" s="316">
        <f>IF(Inputs!$J21=T$2,Inputs!$K21,0)</f>
        <v>0</v>
      </c>
      <c r="U20" s="317">
        <f>IF(Inputs!$J21=U$2,Inputs!$K21,0)</f>
        <v>0</v>
      </c>
      <c r="V20" s="316">
        <f>IF(Inputs!$J21=V$2,Inputs!$K21,0)</f>
        <v>0</v>
      </c>
      <c r="W20" s="316">
        <f>IF(Inputs!$J21=W$2,Inputs!$K21,0)</f>
        <v>0</v>
      </c>
      <c r="X20" s="316">
        <f>IF(Inputs!$J21=X$2,Inputs!$K21,0)</f>
        <v>0</v>
      </c>
      <c r="Y20" s="316">
        <f>IF(Inputs!$J21=Y$2,Inputs!$K21,0)</f>
        <v>0</v>
      </c>
      <c r="Z20" s="316">
        <f>IF(Inputs!$J21=Z$2,Inputs!$K21,0)</f>
        <v>0</v>
      </c>
      <c r="AA20" s="316">
        <f>IF(Inputs!$J21=AA$2,Inputs!$K21,0)</f>
        <v>0</v>
      </c>
      <c r="AB20" s="316">
        <f>IF(Inputs!$J21=AB$2,Inputs!$K21,0)</f>
        <v>0</v>
      </c>
      <c r="AC20" s="316">
        <f>IF(Inputs!$J21=AC$2,Inputs!$K21,0)</f>
        <v>0</v>
      </c>
      <c r="AD20" s="316">
        <f>IF(Inputs!$J21=AD$2,Inputs!$K21,0)</f>
        <v>0</v>
      </c>
      <c r="AE20" s="316">
        <f>IF(Inputs!$J21=AE$2,Inputs!$K21,0)</f>
        <v>0</v>
      </c>
      <c r="AF20" s="316">
        <f>IF(Inputs!$J21=AF$2,Inputs!$K21,0)</f>
        <v>0</v>
      </c>
      <c r="AG20" s="317">
        <f>IF(Inputs!$J21=AG$2,Inputs!$K21,0)</f>
        <v>0</v>
      </c>
      <c r="AH20" s="316">
        <f>IF(Inputs!$J21=AH$2,Inputs!$K21,0)</f>
        <v>0</v>
      </c>
      <c r="AI20" s="316">
        <f>IF(Inputs!$J21=AI$2,Inputs!$K21,0)</f>
        <v>0</v>
      </c>
      <c r="AJ20" s="316">
        <f>IF(Inputs!$J21=AJ$2,Inputs!$K21,0)</f>
        <v>0</v>
      </c>
      <c r="AK20" s="316">
        <f>IF(Inputs!$J21=AK$2,Inputs!$K21,0)</f>
        <v>0</v>
      </c>
      <c r="AL20" s="316">
        <f>IF(Inputs!$J21=AL$2,Inputs!$K21,0)</f>
        <v>0</v>
      </c>
      <c r="AM20" s="316">
        <f>IF(Inputs!$J21=AM$2,Inputs!$K21,0)</f>
        <v>0</v>
      </c>
      <c r="AN20" s="316">
        <f>IF(Inputs!$J21=AN$2,Inputs!$K21,0)</f>
        <v>0</v>
      </c>
      <c r="AO20" s="316">
        <f>IF(Inputs!$J21=AO$2,Inputs!$K21,0)</f>
        <v>0</v>
      </c>
      <c r="AP20" s="316">
        <f>IF(Inputs!$J21=AP$2,Inputs!$K21,0)</f>
        <v>0</v>
      </c>
      <c r="AQ20" s="316">
        <f>IF(Inputs!$J21=AQ$2,Inputs!$K21,0)</f>
        <v>0</v>
      </c>
      <c r="AR20" s="316">
        <f>IF(Inputs!$J21=AR$2,Inputs!$K21,0)</f>
        <v>0</v>
      </c>
      <c r="AS20" s="317">
        <f>IF(Inputs!$J21=AS$2,Inputs!$K21,0)</f>
        <v>0</v>
      </c>
      <c r="AT20" s="316">
        <f>IF(Inputs!$J21=AT$2,Inputs!$K21,0)</f>
        <v>0</v>
      </c>
      <c r="AU20" s="316">
        <f>IF(Inputs!$J21=AU$2,Inputs!$K21,0)</f>
        <v>0</v>
      </c>
      <c r="AV20" s="316">
        <f>IF(Inputs!$J21=AV$2,Inputs!$K21,0)</f>
        <v>0</v>
      </c>
      <c r="AW20" s="316">
        <f>IF(Inputs!$J21=AW$2,Inputs!$K21,0)</f>
        <v>0</v>
      </c>
      <c r="AX20" s="316">
        <f>IF(Inputs!$J21=AX$2,Inputs!$K21,0)</f>
        <v>0</v>
      </c>
      <c r="AY20" s="316">
        <f>IF(Inputs!$J21=AY$2,Inputs!$K21,0)</f>
        <v>0</v>
      </c>
      <c r="AZ20" s="316">
        <f>IF(Inputs!$J21=AZ$2,Inputs!$K21,0)</f>
        <v>0</v>
      </c>
      <c r="BA20" s="316">
        <f>IF(Inputs!$J21=BA$2,Inputs!$K21,0)</f>
        <v>0</v>
      </c>
      <c r="BB20" s="316">
        <f>IF(Inputs!$J21=BB$2,Inputs!$K21,0)</f>
        <v>0</v>
      </c>
      <c r="BC20" s="316">
        <f>IF(Inputs!$J21=BC$2,Inputs!$K21,0)</f>
        <v>0</v>
      </c>
      <c r="BD20" s="316">
        <f>IF(Inputs!$J21=BD$2,Inputs!$K21,0)</f>
        <v>0</v>
      </c>
      <c r="BE20" s="317">
        <f>IF(Inputs!$J21=BE$2,Inputs!$K21,0)</f>
        <v>0</v>
      </c>
      <c r="BF20" s="316">
        <f>IF(Inputs!$J21=BF$2,Inputs!$K21,0)</f>
        <v>0</v>
      </c>
      <c r="BG20" s="316">
        <f>IF(Inputs!$J21=BG$2,Inputs!$K21,0)</f>
        <v>0</v>
      </c>
      <c r="BH20" s="316">
        <f>IF(Inputs!$J21=BH$2,Inputs!$K21,0)</f>
        <v>0</v>
      </c>
      <c r="BI20" s="316">
        <f>IF(Inputs!$J21=BI$2,Inputs!$K21,0)</f>
        <v>0</v>
      </c>
      <c r="BJ20" s="316">
        <f>IF(Inputs!$J21=BJ$2,Inputs!$K21,0)</f>
        <v>0</v>
      </c>
      <c r="BK20" s="316">
        <f>IF(Inputs!$J21=BK$2,Inputs!$K21,0)</f>
        <v>0</v>
      </c>
      <c r="BL20" s="316">
        <f>IF(Inputs!$J21=BL$2,Inputs!$K21,0)</f>
        <v>0</v>
      </c>
      <c r="BM20" s="316">
        <f>IF(Inputs!$J21=BM$2,Inputs!$K21,0)</f>
        <v>0</v>
      </c>
      <c r="BN20" s="316">
        <f>IF(Inputs!$J21=BN$2,Inputs!$K21,0)</f>
        <v>0</v>
      </c>
      <c r="BO20" s="316">
        <f>IF(Inputs!$J21=BO$2,Inputs!$K21,0)</f>
        <v>0</v>
      </c>
      <c r="BP20" s="316">
        <f>IF(Inputs!$J21=BP$2,Inputs!$K21,0)</f>
        <v>0</v>
      </c>
      <c r="BQ20" s="317">
        <f>IF(Inputs!$J21=BQ$2,Inputs!$K21,0)</f>
        <v>0</v>
      </c>
    </row>
    <row r="21" spans="1:74" hidden="1" x14ac:dyDescent="0.25">
      <c r="B21" s="319">
        <f>Inputs!H22</f>
        <v>0</v>
      </c>
      <c r="D21" s="318">
        <f t="shared" si="0"/>
        <v>0</v>
      </c>
      <c r="E21" s="318">
        <f t="shared" si="1"/>
        <v>0</v>
      </c>
      <c r="F21" s="318">
        <f t="shared" si="2"/>
        <v>0</v>
      </c>
      <c r="G21" s="318">
        <f t="shared" si="3"/>
        <v>0</v>
      </c>
      <c r="H21" s="318">
        <f t="shared" si="4"/>
        <v>0</v>
      </c>
      <c r="J21" s="316">
        <f>IF(Inputs!$J22=J$2,Inputs!$K22,0)</f>
        <v>0</v>
      </c>
      <c r="K21" s="316">
        <f>IF(Inputs!$J22=K$2,Inputs!$K22,0)</f>
        <v>0</v>
      </c>
      <c r="L21" s="316">
        <f>IF(Inputs!$J22=L$2,Inputs!$K22,0)</f>
        <v>0</v>
      </c>
      <c r="M21" s="316">
        <f>IF(Inputs!$J22=M$2,Inputs!$K22,0)</f>
        <v>0</v>
      </c>
      <c r="N21" s="316">
        <f>IF(Inputs!$J22=N$2,Inputs!$K22,0)</f>
        <v>0</v>
      </c>
      <c r="O21" s="316">
        <f>IF(Inputs!$J22=O$2,Inputs!$K22,0)</f>
        <v>0</v>
      </c>
      <c r="P21" s="316">
        <f>IF(Inputs!$J22=P$2,Inputs!$K22,0)</f>
        <v>0</v>
      </c>
      <c r="Q21" s="316">
        <f>IF(Inputs!$J22=Q$2,Inputs!$K22,0)</f>
        <v>0</v>
      </c>
      <c r="R21" s="316">
        <f>IF(Inputs!$J22=R$2,Inputs!$K22,0)</f>
        <v>0</v>
      </c>
      <c r="S21" s="316">
        <f>IF(Inputs!$J22=S$2,Inputs!$K22,0)</f>
        <v>0</v>
      </c>
      <c r="T21" s="316">
        <f>IF(Inputs!$J22=T$2,Inputs!$K22,0)</f>
        <v>0</v>
      </c>
      <c r="U21" s="317">
        <f>IF(Inputs!$J22=U$2,Inputs!$K22,0)</f>
        <v>0</v>
      </c>
      <c r="V21" s="316">
        <f>IF(Inputs!$J22=V$2,Inputs!$K22,0)</f>
        <v>0</v>
      </c>
      <c r="W21" s="316">
        <f>IF(Inputs!$J22=W$2,Inputs!$K22,0)</f>
        <v>0</v>
      </c>
      <c r="X21" s="316">
        <f>IF(Inputs!$J22=X$2,Inputs!$K22,0)</f>
        <v>0</v>
      </c>
      <c r="Y21" s="316">
        <f>IF(Inputs!$J22=Y$2,Inputs!$K22,0)</f>
        <v>0</v>
      </c>
      <c r="Z21" s="316">
        <f>IF(Inputs!$J22=Z$2,Inputs!$K22,0)</f>
        <v>0</v>
      </c>
      <c r="AA21" s="316">
        <f>IF(Inputs!$J22=AA$2,Inputs!$K22,0)</f>
        <v>0</v>
      </c>
      <c r="AB21" s="316">
        <f>IF(Inputs!$J22=AB$2,Inputs!$K22,0)</f>
        <v>0</v>
      </c>
      <c r="AC21" s="316">
        <f>IF(Inputs!$J22=AC$2,Inputs!$K22,0)</f>
        <v>0</v>
      </c>
      <c r="AD21" s="316">
        <f>IF(Inputs!$J22=AD$2,Inputs!$K22,0)</f>
        <v>0</v>
      </c>
      <c r="AE21" s="316">
        <f>IF(Inputs!$J22=AE$2,Inputs!$K22,0)</f>
        <v>0</v>
      </c>
      <c r="AF21" s="316">
        <f>IF(Inputs!$J22=AF$2,Inputs!$K22,0)</f>
        <v>0</v>
      </c>
      <c r="AG21" s="317">
        <f>IF(Inputs!$J22=AG$2,Inputs!$K22,0)</f>
        <v>0</v>
      </c>
      <c r="AH21" s="316">
        <f>IF(Inputs!$J22=AH$2,Inputs!$K22,0)</f>
        <v>0</v>
      </c>
      <c r="AI21" s="316">
        <f>IF(Inputs!$J22=AI$2,Inputs!$K22,0)</f>
        <v>0</v>
      </c>
      <c r="AJ21" s="316">
        <f>IF(Inputs!$J22=AJ$2,Inputs!$K22,0)</f>
        <v>0</v>
      </c>
      <c r="AK21" s="316">
        <f>IF(Inputs!$J22=AK$2,Inputs!$K22,0)</f>
        <v>0</v>
      </c>
      <c r="AL21" s="316">
        <f>IF(Inputs!$J22=AL$2,Inputs!$K22,0)</f>
        <v>0</v>
      </c>
      <c r="AM21" s="316">
        <f>IF(Inputs!$J22=AM$2,Inputs!$K22,0)</f>
        <v>0</v>
      </c>
      <c r="AN21" s="316">
        <f>IF(Inputs!$J22=AN$2,Inputs!$K22,0)</f>
        <v>0</v>
      </c>
      <c r="AO21" s="316">
        <f>IF(Inputs!$J22=AO$2,Inputs!$K22,0)</f>
        <v>0</v>
      </c>
      <c r="AP21" s="316">
        <f>IF(Inputs!$J22=AP$2,Inputs!$K22,0)</f>
        <v>0</v>
      </c>
      <c r="AQ21" s="316">
        <f>IF(Inputs!$J22=AQ$2,Inputs!$K22,0)</f>
        <v>0</v>
      </c>
      <c r="AR21" s="316">
        <f>IF(Inputs!$J22=AR$2,Inputs!$K22,0)</f>
        <v>0</v>
      </c>
      <c r="AS21" s="317">
        <f>IF(Inputs!$J22=AS$2,Inputs!$K22,0)</f>
        <v>0</v>
      </c>
      <c r="AT21" s="316">
        <f>IF(Inputs!$J22=AT$2,Inputs!$K22,0)</f>
        <v>0</v>
      </c>
      <c r="AU21" s="316">
        <f>IF(Inputs!$J22=AU$2,Inputs!$K22,0)</f>
        <v>0</v>
      </c>
      <c r="AV21" s="316">
        <f>IF(Inputs!$J22=AV$2,Inputs!$K22,0)</f>
        <v>0</v>
      </c>
      <c r="AW21" s="316">
        <f>IF(Inputs!$J22=AW$2,Inputs!$K22,0)</f>
        <v>0</v>
      </c>
      <c r="AX21" s="316">
        <f>IF(Inputs!$J22=AX$2,Inputs!$K22,0)</f>
        <v>0</v>
      </c>
      <c r="AY21" s="316">
        <f>IF(Inputs!$J22=AY$2,Inputs!$K22,0)</f>
        <v>0</v>
      </c>
      <c r="AZ21" s="316">
        <f>IF(Inputs!$J22=AZ$2,Inputs!$K22,0)</f>
        <v>0</v>
      </c>
      <c r="BA21" s="316">
        <f>IF(Inputs!$J22=BA$2,Inputs!$K22,0)</f>
        <v>0</v>
      </c>
      <c r="BB21" s="316">
        <f>IF(Inputs!$J22=BB$2,Inputs!$K22,0)</f>
        <v>0</v>
      </c>
      <c r="BC21" s="316">
        <f>IF(Inputs!$J22=BC$2,Inputs!$K22,0)</f>
        <v>0</v>
      </c>
      <c r="BD21" s="316">
        <f>IF(Inputs!$J22=BD$2,Inputs!$K22,0)</f>
        <v>0</v>
      </c>
      <c r="BE21" s="317">
        <f>IF(Inputs!$J22=BE$2,Inputs!$K22,0)</f>
        <v>0</v>
      </c>
      <c r="BF21" s="316">
        <f>IF(Inputs!$J22=BF$2,Inputs!$K22,0)</f>
        <v>0</v>
      </c>
      <c r="BG21" s="316">
        <f>IF(Inputs!$J22=BG$2,Inputs!$K22,0)</f>
        <v>0</v>
      </c>
      <c r="BH21" s="316">
        <f>IF(Inputs!$J22=BH$2,Inputs!$K22,0)</f>
        <v>0</v>
      </c>
      <c r="BI21" s="316">
        <f>IF(Inputs!$J22=BI$2,Inputs!$K22,0)</f>
        <v>0</v>
      </c>
      <c r="BJ21" s="316">
        <f>IF(Inputs!$J22=BJ$2,Inputs!$K22,0)</f>
        <v>0</v>
      </c>
      <c r="BK21" s="316">
        <f>IF(Inputs!$J22=BK$2,Inputs!$K22,0)</f>
        <v>0</v>
      </c>
      <c r="BL21" s="316">
        <f>IF(Inputs!$J22=BL$2,Inputs!$K22,0)</f>
        <v>0</v>
      </c>
      <c r="BM21" s="316">
        <f>IF(Inputs!$J22=BM$2,Inputs!$K22,0)</f>
        <v>0</v>
      </c>
      <c r="BN21" s="316">
        <f>IF(Inputs!$J22=BN$2,Inputs!$K22,0)</f>
        <v>0</v>
      </c>
      <c r="BO21" s="316">
        <f>IF(Inputs!$J22=BO$2,Inputs!$K22,0)</f>
        <v>0</v>
      </c>
      <c r="BP21" s="316">
        <f>IF(Inputs!$J22=BP$2,Inputs!$K22,0)</f>
        <v>0</v>
      </c>
      <c r="BQ21" s="317">
        <f>IF(Inputs!$J22=BQ$2,Inputs!$K22,0)</f>
        <v>0</v>
      </c>
    </row>
    <row r="22" spans="1:74" hidden="1" x14ac:dyDescent="0.25">
      <c r="B22" s="319">
        <f>Inputs!H23</f>
        <v>0</v>
      </c>
      <c r="D22" s="318">
        <f t="shared" si="0"/>
        <v>0</v>
      </c>
      <c r="E22" s="318">
        <f t="shared" si="1"/>
        <v>0</v>
      </c>
      <c r="F22" s="318">
        <f t="shared" si="2"/>
        <v>0</v>
      </c>
      <c r="G22" s="318">
        <f t="shared" si="3"/>
        <v>0</v>
      </c>
      <c r="H22" s="318">
        <f t="shared" si="4"/>
        <v>0</v>
      </c>
      <c r="J22" s="316">
        <f>IF(Inputs!$J23=J$2,Inputs!$K23,0)</f>
        <v>0</v>
      </c>
      <c r="K22" s="316">
        <f>IF(Inputs!$J23=K$2,Inputs!$K23,0)</f>
        <v>0</v>
      </c>
      <c r="L22" s="316">
        <f>IF(Inputs!$J23=L$2,Inputs!$K23,0)</f>
        <v>0</v>
      </c>
      <c r="M22" s="316">
        <f>IF(Inputs!$J23=M$2,Inputs!$K23,0)</f>
        <v>0</v>
      </c>
      <c r="N22" s="316">
        <f>IF(Inputs!$J23=N$2,Inputs!$K23,0)</f>
        <v>0</v>
      </c>
      <c r="O22" s="316">
        <f>IF(Inputs!$J23=O$2,Inputs!$K23,0)</f>
        <v>0</v>
      </c>
      <c r="P22" s="316">
        <f>IF(Inputs!$J23=P$2,Inputs!$K23,0)</f>
        <v>0</v>
      </c>
      <c r="Q22" s="316">
        <f>IF(Inputs!$J23=Q$2,Inputs!$K23,0)</f>
        <v>0</v>
      </c>
      <c r="R22" s="316">
        <f>IF(Inputs!$J23=R$2,Inputs!$K23,0)</f>
        <v>0</v>
      </c>
      <c r="S22" s="316">
        <f>IF(Inputs!$J23=S$2,Inputs!$K23,0)</f>
        <v>0</v>
      </c>
      <c r="T22" s="316">
        <f>IF(Inputs!$J23=T$2,Inputs!$K23,0)</f>
        <v>0</v>
      </c>
      <c r="U22" s="317">
        <f>IF(Inputs!$J23=U$2,Inputs!$K23,0)</f>
        <v>0</v>
      </c>
      <c r="V22" s="316">
        <f>IF(Inputs!$J23=V$2,Inputs!$K23,0)</f>
        <v>0</v>
      </c>
      <c r="W22" s="316">
        <f>IF(Inputs!$J23=W$2,Inputs!$K23,0)</f>
        <v>0</v>
      </c>
      <c r="X22" s="316">
        <f>IF(Inputs!$J23=X$2,Inputs!$K23,0)</f>
        <v>0</v>
      </c>
      <c r="Y22" s="316">
        <f>IF(Inputs!$J23=Y$2,Inputs!$K23,0)</f>
        <v>0</v>
      </c>
      <c r="Z22" s="316">
        <f>IF(Inputs!$J23=Z$2,Inputs!$K23,0)</f>
        <v>0</v>
      </c>
      <c r="AA22" s="316">
        <f>IF(Inputs!$J23=AA$2,Inputs!$K23,0)</f>
        <v>0</v>
      </c>
      <c r="AB22" s="316">
        <f>IF(Inputs!$J23=AB$2,Inputs!$K23,0)</f>
        <v>0</v>
      </c>
      <c r="AC22" s="316">
        <f>IF(Inputs!$J23=AC$2,Inputs!$K23,0)</f>
        <v>0</v>
      </c>
      <c r="AD22" s="316">
        <f>IF(Inputs!$J23=AD$2,Inputs!$K23,0)</f>
        <v>0</v>
      </c>
      <c r="AE22" s="316">
        <f>IF(Inputs!$J23=AE$2,Inputs!$K23,0)</f>
        <v>0</v>
      </c>
      <c r="AF22" s="316">
        <f>IF(Inputs!$J23=AF$2,Inputs!$K23,0)</f>
        <v>0</v>
      </c>
      <c r="AG22" s="317">
        <f>IF(Inputs!$J23=AG$2,Inputs!$K23,0)</f>
        <v>0</v>
      </c>
      <c r="AH22" s="316">
        <f>IF(Inputs!$J23=AH$2,Inputs!$K23,0)</f>
        <v>0</v>
      </c>
      <c r="AI22" s="316">
        <f>IF(Inputs!$J23=AI$2,Inputs!$K23,0)</f>
        <v>0</v>
      </c>
      <c r="AJ22" s="316">
        <f>IF(Inputs!$J23=AJ$2,Inputs!$K23,0)</f>
        <v>0</v>
      </c>
      <c r="AK22" s="316">
        <f>IF(Inputs!$J23=AK$2,Inputs!$K23,0)</f>
        <v>0</v>
      </c>
      <c r="AL22" s="316">
        <f>IF(Inputs!$J23=AL$2,Inputs!$K23,0)</f>
        <v>0</v>
      </c>
      <c r="AM22" s="316">
        <f>IF(Inputs!$J23=AM$2,Inputs!$K23,0)</f>
        <v>0</v>
      </c>
      <c r="AN22" s="316">
        <f>IF(Inputs!$J23=AN$2,Inputs!$K23,0)</f>
        <v>0</v>
      </c>
      <c r="AO22" s="316">
        <f>IF(Inputs!$J23=AO$2,Inputs!$K23,0)</f>
        <v>0</v>
      </c>
      <c r="AP22" s="316">
        <f>IF(Inputs!$J23=AP$2,Inputs!$K23,0)</f>
        <v>0</v>
      </c>
      <c r="AQ22" s="316">
        <f>IF(Inputs!$J23=AQ$2,Inputs!$K23,0)</f>
        <v>0</v>
      </c>
      <c r="AR22" s="316">
        <f>IF(Inputs!$J23=AR$2,Inputs!$K23,0)</f>
        <v>0</v>
      </c>
      <c r="AS22" s="317">
        <f>IF(Inputs!$J23=AS$2,Inputs!$K23,0)</f>
        <v>0</v>
      </c>
      <c r="AT22" s="316">
        <f>IF(Inputs!$J23=AT$2,Inputs!$K23,0)</f>
        <v>0</v>
      </c>
      <c r="AU22" s="316">
        <f>IF(Inputs!$J23=AU$2,Inputs!$K23,0)</f>
        <v>0</v>
      </c>
      <c r="AV22" s="316">
        <f>IF(Inputs!$J23=AV$2,Inputs!$K23,0)</f>
        <v>0</v>
      </c>
      <c r="AW22" s="316">
        <f>IF(Inputs!$J23=AW$2,Inputs!$K23,0)</f>
        <v>0</v>
      </c>
      <c r="AX22" s="316">
        <f>IF(Inputs!$J23=AX$2,Inputs!$K23,0)</f>
        <v>0</v>
      </c>
      <c r="AY22" s="316">
        <f>IF(Inputs!$J23=AY$2,Inputs!$K23,0)</f>
        <v>0</v>
      </c>
      <c r="AZ22" s="316">
        <f>IF(Inputs!$J23=AZ$2,Inputs!$K23,0)</f>
        <v>0</v>
      </c>
      <c r="BA22" s="316">
        <f>IF(Inputs!$J23=BA$2,Inputs!$K23,0)</f>
        <v>0</v>
      </c>
      <c r="BB22" s="316">
        <f>IF(Inputs!$J23=BB$2,Inputs!$K23,0)</f>
        <v>0</v>
      </c>
      <c r="BC22" s="316">
        <f>IF(Inputs!$J23=BC$2,Inputs!$K23,0)</f>
        <v>0</v>
      </c>
      <c r="BD22" s="316">
        <f>IF(Inputs!$J23=BD$2,Inputs!$K23,0)</f>
        <v>0</v>
      </c>
      <c r="BE22" s="317">
        <f>IF(Inputs!$J23=BE$2,Inputs!$K23,0)</f>
        <v>0</v>
      </c>
      <c r="BF22" s="316">
        <f>IF(Inputs!$J23=BF$2,Inputs!$K23,0)</f>
        <v>0</v>
      </c>
      <c r="BG22" s="316">
        <f>IF(Inputs!$J23=BG$2,Inputs!$K23,0)</f>
        <v>0</v>
      </c>
      <c r="BH22" s="316">
        <f>IF(Inputs!$J23=BH$2,Inputs!$K23,0)</f>
        <v>0</v>
      </c>
      <c r="BI22" s="316">
        <f>IF(Inputs!$J23=BI$2,Inputs!$K23,0)</f>
        <v>0</v>
      </c>
      <c r="BJ22" s="316">
        <f>IF(Inputs!$J23=BJ$2,Inputs!$K23,0)</f>
        <v>0</v>
      </c>
      <c r="BK22" s="316">
        <f>IF(Inputs!$J23=BK$2,Inputs!$K23,0)</f>
        <v>0</v>
      </c>
      <c r="BL22" s="316">
        <f>IF(Inputs!$J23=BL$2,Inputs!$K23,0)</f>
        <v>0</v>
      </c>
      <c r="BM22" s="316">
        <f>IF(Inputs!$J23=BM$2,Inputs!$K23,0)</f>
        <v>0</v>
      </c>
      <c r="BN22" s="316">
        <f>IF(Inputs!$J23=BN$2,Inputs!$K23,0)</f>
        <v>0</v>
      </c>
      <c r="BO22" s="316">
        <f>IF(Inputs!$J23=BO$2,Inputs!$K23,0)</f>
        <v>0</v>
      </c>
      <c r="BP22" s="316">
        <f>IF(Inputs!$J23=BP$2,Inputs!$K23,0)</f>
        <v>0</v>
      </c>
      <c r="BQ22" s="317">
        <f>IF(Inputs!$J23=BQ$2,Inputs!$K23,0)</f>
        <v>0</v>
      </c>
    </row>
    <row r="23" spans="1:74" hidden="1" x14ac:dyDescent="0.25">
      <c r="B23" s="319">
        <f>Inputs!H24</f>
        <v>0</v>
      </c>
      <c r="D23" s="318">
        <f t="shared" si="0"/>
        <v>0</v>
      </c>
      <c r="E23" s="318">
        <f t="shared" si="1"/>
        <v>0</v>
      </c>
      <c r="F23" s="318">
        <f t="shared" si="2"/>
        <v>0</v>
      </c>
      <c r="G23" s="318">
        <f t="shared" si="3"/>
        <v>0</v>
      </c>
      <c r="H23" s="318">
        <f t="shared" si="4"/>
        <v>0</v>
      </c>
      <c r="J23" s="316">
        <f>IF(Inputs!$J24=J$2,Inputs!$K24,0)</f>
        <v>0</v>
      </c>
      <c r="K23" s="316">
        <f>IF(Inputs!$J24=K$2,Inputs!$K24,0)</f>
        <v>0</v>
      </c>
      <c r="L23" s="316">
        <f>IF(Inputs!$J24=L$2,Inputs!$K24,0)</f>
        <v>0</v>
      </c>
      <c r="M23" s="316">
        <f>IF(Inputs!$J24=M$2,Inputs!$K24,0)</f>
        <v>0</v>
      </c>
      <c r="N23" s="316">
        <f>IF(Inputs!$J24=N$2,Inputs!$K24,0)</f>
        <v>0</v>
      </c>
      <c r="O23" s="316">
        <f>IF(Inputs!$J24=O$2,Inputs!$K24,0)</f>
        <v>0</v>
      </c>
      <c r="P23" s="316">
        <f>IF(Inputs!$J24=P$2,Inputs!$K24,0)</f>
        <v>0</v>
      </c>
      <c r="Q23" s="316">
        <f>IF(Inputs!$J24=Q$2,Inputs!$K24,0)</f>
        <v>0</v>
      </c>
      <c r="R23" s="316">
        <f>IF(Inputs!$J24=R$2,Inputs!$K24,0)</f>
        <v>0</v>
      </c>
      <c r="S23" s="316">
        <f>IF(Inputs!$J24=S$2,Inputs!$K24,0)</f>
        <v>0</v>
      </c>
      <c r="T23" s="316">
        <f>IF(Inputs!$J24=T$2,Inputs!$K24,0)</f>
        <v>0</v>
      </c>
      <c r="U23" s="317">
        <f>IF(Inputs!$J24=U$2,Inputs!$K24,0)</f>
        <v>0</v>
      </c>
      <c r="V23" s="316">
        <f>IF(Inputs!$J24=V$2,Inputs!$K24,0)</f>
        <v>0</v>
      </c>
      <c r="W23" s="316">
        <f>IF(Inputs!$J24=W$2,Inputs!$K24,0)</f>
        <v>0</v>
      </c>
      <c r="X23" s="316">
        <f>IF(Inputs!$J24=X$2,Inputs!$K24,0)</f>
        <v>0</v>
      </c>
      <c r="Y23" s="316">
        <f>IF(Inputs!$J24=Y$2,Inputs!$K24,0)</f>
        <v>0</v>
      </c>
      <c r="Z23" s="316">
        <f>IF(Inputs!$J24=Z$2,Inputs!$K24,0)</f>
        <v>0</v>
      </c>
      <c r="AA23" s="316">
        <f>IF(Inputs!$J24=AA$2,Inputs!$K24,0)</f>
        <v>0</v>
      </c>
      <c r="AB23" s="316">
        <f>IF(Inputs!$J24=AB$2,Inputs!$K24,0)</f>
        <v>0</v>
      </c>
      <c r="AC23" s="316">
        <f>IF(Inputs!$J24=AC$2,Inputs!$K24,0)</f>
        <v>0</v>
      </c>
      <c r="AD23" s="316">
        <f>IF(Inputs!$J24=AD$2,Inputs!$K24,0)</f>
        <v>0</v>
      </c>
      <c r="AE23" s="316">
        <f>IF(Inputs!$J24=AE$2,Inputs!$K24,0)</f>
        <v>0</v>
      </c>
      <c r="AF23" s="316">
        <f>IF(Inputs!$J24=AF$2,Inputs!$K24,0)</f>
        <v>0</v>
      </c>
      <c r="AG23" s="317">
        <f>IF(Inputs!$J24=AG$2,Inputs!$K24,0)</f>
        <v>0</v>
      </c>
      <c r="AH23" s="316">
        <f>IF(Inputs!$J24=AH$2,Inputs!$K24,0)</f>
        <v>0</v>
      </c>
      <c r="AI23" s="316">
        <f>IF(Inputs!$J24=AI$2,Inputs!$K24,0)</f>
        <v>0</v>
      </c>
      <c r="AJ23" s="316">
        <f>IF(Inputs!$J24=AJ$2,Inputs!$K24,0)</f>
        <v>0</v>
      </c>
      <c r="AK23" s="316">
        <f>IF(Inputs!$J24=AK$2,Inputs!$K24,0)</f>
        <v>0</v>
      </c>
      <c r="AL23" s="316">
        <f>IF(Inputs!$J24=AL$2,Inputs!$K24,0)</f>
        <v>0</v>
      </c>
      <c r="AM23" s="316">
        <f>IF(Inputs!$J24=AM$2,Inputs!$K24,0)</f>
        <v>0</v>
      </c>
      <c r="AN23" s="316">
        <f>IF(Inputs!$J24=AN$2,Inputs!$K24,0)</f>
        <v>0</v>
      </c>
      <c r="AO23" s="316">
        <f>IF(Inputs!$J24=AO$2,Inputs!$K24,0)</f>
        <v>0</v>
      </c>
      <c r="AP23" s="316">
        <f>IF(Inputs!$J24=AP$2,Inputs!$K24,0)</f>
        <v>0</v>
      </c>
      <c r="AQ23" s="316">
        <f>IF(Inputs!$J24=AQ$2,Inputs!$K24,0)</f>
        <v>0</v>
      </c>
      <c r="AR23" s="316">
        <f>IF(Inputs!$J24=AR$2,Inputs!$K24,0)</f>
        <v>0</v>
      </c>
      <c r="AS23" s="317">
        <f>IF(Inputs!$J24=AS$2,Inputs!$K24,0)</f>
        <v>0</v>
      </c>
      <c r="AT23" s="316">
        <f>IF(Inputs!$J24=AT$2,Inputs!$K24,0)</f>
        <v>0</v>
      </c>
      <c r="AU23" s="316">
        <f>IF(Inputs!$J24=AU$2,Inputs!$K24,0)</f>
        <v>0</v>
      </c>
      <c r="AV23" s="316">
        <f>IF(Inputs!$J24=AV$2,Inputs!$K24,0)</f>
        <v>0</v>
      </c>
      <c r="AW23" s="316">
        <f>IF(Inputs!$J24=AW$2,Inputs!$K24,0)</f>
        <v>0</v>
      </c>
      <c r="AX23" s="316">
        <f>IF(Inputs!$J24=AX$2,Inputs!$K24,0)</f>
        <v>0</v>
      </c>
      <c r="AY23" s="316">
        <f>IF(Inputs!$J24=AY$2,Inputs!$K24,0)</f>
        <v>0</v>
      </c>
      <c r="AZ23" s="316">
        <f>IF(Inputs!$J24=AZ$2,Inputs!$K24,0)</f>
        <v>0</v>
      </c>
      <c r="BA23" s="316">
        <f>IF(Inputs!$J24=BA$2,Inputs!$K24,0)</f>
        <v>0</v>
      </c>
      <c r="BB23" s="316">
        <f>IF(Inputs!$J24=BB$2,Inputs!$K24,0)</f>
        <v>0</v>
      </c>
      <c r="BC23" s="316">
        <f>IF(Inputs!$J24=BC$2,Inputs!$K24,0)</f>
        <v>0</v>
      </c>
      <c r="BD23" s="316">
        <f>IF(Inputs!$J24=BD$2,Inputs!$K24,0)</f>
        <v>0</v>
      </c>
      <c r="BE23" s="317">
        <f>IF(Inputs!$J24=BE$2,Inputs!$K24,0)</f>
        <v>0</v>
      </c>
      <c r="BF23" s="316">
        <f>IF(Inputs!$J24=BF$2,Inputs!$K24,0)</f>
        <v>0</v>
      </c>
      <c r="BG23" s="316">
        <f>IF(Inputs!$J24=BG$2,Inputs!$K24,0)</f>
        <v>0</v>
      </c>
      <c r="BH23" s="316">
        <f>IF(Inputs!$J24=BH$2,Inputs!$K24,0)</f>
        <v>0</v>
      </c>
      <c r="BI23" s="316">
        <f>IF(Inputs!$J24=BI$2,Inputs!$K24,0)</f>
        <v>0</v>
      </c>
      <c r="BJ23" s="316">
        <f>IF(Inputs!$J24=BJ$2,Inputs!$K24,0)</f>
        <v>0</v>
      </c>
      <c r="BK23" s="316">
        <f>IF(Inputs!$J24=BK$2,Inputs!$K24,0)</f>
        <v>0</v>
      </c>
      <c r="BL23" s="316">
        <f>IF(Inputs!$J24=BL$2,Inputs!$K24,0)</f>
        <v>0</v>
      </c>
      <c r="BM23" s="316">
        <f>IF(Inputs!$J24=BM$2,Inputs!$K24,0)</f>
        <v>0</v>
      </c>
      <c r="BN23" s="316">
        <f>IF(Inputs!$J24=BN$2,Inputs!$K24,0)</f>
        <v>0</v>
      </c>
      <c r="BO23" s="316">
        <f>IF(Inputs!$J24=BO$2,Inputs!$K24,0)</f>
        <v>0</v>
      </c>
      <c r="BP23" s="316">
        <f>IF(Inputs!$J24=BP$2,Inputs!$K24,0)</f>
        <v>0</v>
      </c>
      <c r="BQ23" s="317">
        <f>IF(Inputs!$J24=BQ$2,Inputs!$K24,0)</f>
        <v>0</v>
      </c>
    </row>
    <row r="24" spans="1:74" hidden="1" x14ac:dyDescent="0.25">
      <c r="B24" s="319">
        <f>Inputs!H25</f>
        <v>0</v>
      </c>
      <c r="D24" s="318">
        <f t="shared" si="0"/>
        <v>0</v>
      </c>
      <c r="E24" s="318">
        <f t="shared" si="1"/>
        <v>0</v>
      </c>
      <c r="F24" s="318">
        <f t="shared" si="2"/>
        <v>0</v>
      </c>
      <c r="G24" s="318">
        <f t="shared" si="3"/>
        <v>0</v>
      </c>
      <c r="H24" s="318">
        <f t="shared" si="4"/>
        <v>0</v>
      </c>
      <c r="J24" s="316">
        <f>IF(Inputs!$J25=J$2,Inputs!$K25,0)</f>
        <v>0</v>
      </c>
      <c r="K24" s="316">
        <f>IF(Inputs!$J25=K$2,Inputs!$K25,0)</f>
        <v>0</v>
      </c>
      <c r="L24" s="316">
        <f>IF(Inputs!$J25=L$2,Inputs!$K25,0)</f>
        <v>0</v>
      </c>
      <c r="M24" s="316">
        <f>IF(Inputs!$J25=M$2,Inputs!$K25,0)</f>
        <v>0</v>
      </c>
      <c r="N24" s="316">
        <f>IF(Inputs!$J25=N$2,Inputs!$K25,0)</f>
        <v>0</v>
      </c>
      <c r="O24" s="316">
        <f>IF(Inputs!$J25=O$2,Inputs!$K25,0)</f>
        <v>0</v>
      </c>
      <c r="P24" s="316">
        <f>IF(Inputs!$J25=P$2,Inputs!$K25,0)</f>
        <v>0</v>
      </c>
      <c r="Q24" s="316">
        <f>IF(Inputs!$J25=Q$2,Inputs!$K25,0)</f>
        <v>0</v>
      </c>
      <c r="R24" s="316">
        <f>IF(Inputs!$J25=R$2,Inputs!$K25,0)</f>
        <v>0</v>
      </c>
      <c r="S24" s="316">
        <f>IF(Inputs!$J25=S$2,Inputs!$K25,0)</f>
        <v>0</v>
      </c>
      <c r="T24" s="316">
        <f>IF(Inputs!$J25=T$2,Inputs!$K25,0)</f>
        <v>0</v>
      </c>
      <c r="U24" s="317">
        <f>IF(Inputs!$J25=U$2,Inputs!$K25,0)</f>
        <v>0</v>
      </c>
      <c r="V24" s="316">
        <f>IF(Inputs!$J25=V$2,Inputs!$K25,0)</f>
        <v>0</v>
      </c>
      <c r="W24" s="316">
        <f>IF(Inputs!$J25=W$2,Inputs!$K25,0)</f>
        <v>0</v>
      </c>
      <c r="X24" s="316">
        <f>IF(Inputs!$J25=X$2,Inputs!$K25,0)</f>
        <v>0</v>
      </c>
      <c r="Y24" s="316">
        <f>IF(Inputs!$J25=Y$2,Inputs!$K25,0)</f>
        <v>0</v>
      </c>
      <c r="Z24" s="316">
        <f>IF(Inputs!$J25=Z$2,Inputs!$K25,0)</f>
        <v>0</v>
      </c>
      <c r="AA24" s="316">
        <f>IF(Inputs!$J25=AA$2,Inputs!$K25,0)</f>
        <v>0</v>
      </c>
      <c r="AB24" s="316">
        <f>IF(Inputs!$J25=AB$2,Inputs!$K25,0)</f>
        <v>0</v>
      </c>
      <c r="AC24" s="316">
        <f>IF(Inputs!$J25=AC$2,Inputs!$K25,0)</f>
        <v>0</v>
      </c>
      <c r="AD24" s="316">
        <f>IF(Inputs!$J25=AD$2,Inputs!$K25,0)</f>
        <v>0</v>
      </c>
      <c r="AE24" s="316">
        <f>IF(Inputs!$J25=AE$2,Inputs!$K25,0)</f>
        <v>0</v>
      </c>
      <c r="AF24" s="316">
        <f>IF(Inputs!$J25=AF$2,Inputs!$K25,0)</f>
        <v>0</v>
      </c>
      <c r="AG24" s="317">
        <f>IF(Inputs!$J25=AG$2,Inputs!$K25,0)</f>
        <v>0</v>
      </c>
      <c r="AH24" s="316">
        <f>IF(Inputs!$J25=AH$2,Inputs!$K25,0)</f>
        <v>0</v>
      </c>
      <c r="AI24" s="316">
        <f>IF(Inputs!$J25=AI$2,Inputs!$K25,0)</f>
        <v>0</v>
      </c>
      <c r="AJ24" s="316">
        <f>IF(Inputs!$J25=AJ$2,Inputs!$K25,0)</f>
        <v>0</v>
      </c>
      <c r="AK24" s="316">
        <f>IF(Inputs!$J25=AK$2,Inputs!$K25,0)</f>
        <v>0</v>
      </c>
      <c r="AL24" s="316">
        <f>IF(Inputs!$J25=AL$2,Inputs!$K25,0)</f>
        <v>0</v>
      </c>
      <c r="AM24" s="316">
        <f>IF(Inputs!$J25=AM$2,Inputs!$K25,0)</f>
        <v>0</v>
      </c>
      <c r="AN24" s="316">
        <f>IF(Inputs!$J25=AN$2,Inputs!$K25,0)</f>
        <v>0</v>
      </c>
      <c r="AO24" s="316">
        <f>IF(Inputs!$J25=AO$2,Inputs!$K25,0)</f>
        <v>0</v>
      </c>
      <c r="AP24" s="316">
        <f>IF(Inputs!$J25=AP$2,Inputs!$K25,0)</f>
        <v>0</v>
      </c>
      <c r="AQ24" s="316">
        <f>IF(Inputs!$J25=AQ$2,Inputs!$K25,0)</f>
        <v>0</v>
      </c>
      <c r="AR24" s="316">
        <f>IF(Inputs!$J25=AR$2,Inputs!$K25,0)</f>
        <v>0</v>
      </c>
      <c r="AS24" s="317">
        <f>IF(Inputs!$J25=AS$2,Inputs!$K25,0)</f>
        <v>0</v>
      </c>
      <c r="AT24" s="316">
        <f>IF(Inputs!$J25=AT$2,Inputs!$K25,0)</f>
        <v>0</v>
      </c>
      <c r="AU24" s="316">
        <f>IF(Inputs!$J25=AU$2,Inputs!$K25,0)</f>
        <v>0</v>
      </c>
      <c r="AV24" s="316">
        <f>IF(Inputs!$J25=AV$2,Inputs!$K25,0)</f>
        <v>0</v>
      </c>
      <c r="AW24" s="316">
        <f>IF(Inputs!$J25=AW$2,Inputs!$K25,0)</f>
        <v>0</v>
      </c>
      <c r="AX24" s="316">
        <f>IF(Inputs!$J25=AX$2,Inputs!$K25,0)</f>
        <v>0</v>
      </c>
      <c r="AY24" s="316">
        <f>IF(Inputs!$J25=AY$2,Inputs!$K25,0)</f>
        <v>0</v>
      </c>
      <c r="AZ24" s="316">
        <f>IF(Inputs!$J25=AZ$2,Inputs!$K25,0)</f>
        <v>0</v>
      </c>
      <c r="BA24" s="316">
        <f>IF(Inputs!$J25=BA$2,Inputs!$K25,0)</f>
        <v>0</v>
      </c>
      <c r="BB24" s="316">
        <f>IF(Inputs!$J25=BB$2,Inputs!$K25,0)</f>
        <v>0</v>
      </c>
      <c r="BC24" s="316">
        <f>IF(Inputs!$J25=BC$2,Inputs!$K25,0)</f>
        <v>0</v>
      </c>
      <c r="BD24" s="316">
        <f>IF(Inputs!$J25=BD$2,Inputs!$K25,0)</f>
        <v>0</v>
      </c>
      <c r="BE24" s="317">
        <f>IF(Inputs!$J25=BE$2,Inputs!$K25,0)</f>
        <v>0</v>
      </c>
      <c r="BF24" s="316">
        <f>IF(Inputs!$J25=BF$2,Inputs!$K25,0)</f>
        <v>0</v>
      </c>
      <c r="BG24" s="316">
        <f>IF(Inputs!$J25=BG$2,Inputs!$K25,0)</f>
        <v>0</v>
      </c>
      <c r="BH24" s="316">
        <f>IF(Inputs!$J25=BH$2,Inputs!$K25,0)</f>
        <v>0</v>
      </c>
      <c r="BI24" s="316">
        <f>IF(Inputs!$J25=BI$2,Inputs!$K25,0)</f>
        <v>0</v>
      </c>
      <c r="BJ24" s="316">
        <f>IF(Inputs!$J25=BJ$2,Inputs!$K25,0)</f>
        <v>0</v>
      </c>
      <c r="BK24" s="316">
        <f>IF(Inputs!$J25=BK$2,Inputs!$K25,0)</f>
        <v>0</v>
      </c>
      <c r="BL24" s="316">
        <f>IF(Inputs!$J25=BL$2,Inputs!$K25,0)</f>
        <v>0</v>
      </c>
      <c r="BM24" s="316">
        <f>IF(Inputs!$J25=BM$2,Inputs!$K25,0)</f>
        <v>0</v>
      </c>
      <c r="BN24" s="316">
        <f>IF(Inputs!$J25=BN$2,Inputs!$K25,0)</f>
        <v>0</v>
      </c>
      <c r="BO24" s="316">
        <f>IF(Inputs!$J25=BO$2,Inputs!$K25,0)</f>
        <v>0</v>
      </c>
      <c r="BP24" s="316">
        <f>IF(Inputs!$J25=BP$2,Inputs!$K25,0)</f>
        <v>0</v>
      </c>
      <c r="BQ24" s="317">
        <f>IF(Inputs!$J25=BQ$2,Inputs!$K25,0)</f>
        <v>0</v>
      </c>
    </row>
    <row r="25" spans="1:74" hidden="1" x14ac:dyDescent="0.25">
      <c r="B25" s="319">
        <f>Inputs!H26</f>
        <v>0</v>
      </c>
      <c r="D25" s="318">
        <f t="shared" si="0"/>
        <v>0</v>
      </c>
      <c r="E25" s="318">
        <f t="shared" si="1"/>
        <v>0</v>
      </c>
      <c r="F25" s="318">
        <f t="shared" si="2"/>
        <v>0</v>
      </c>
      <c r="G25" s="318">
        <f t="shared" si="3"/>
        <v>0</v>
      </c>
      <c r="H25" s="318">
        <f t="shared" si="4"/>
        <v>0</v>
      </c>
      <c r="J25" s="316">
        <f>IF(Inputs!$J26=J$2,Inputs!$K26,0)</f>
        <v>0</v>
      </c>
      <c r="K25" s="316">
        <f>IF(Inputs!$J26=K$2,Inputs!$K26,0)</f>
        <v>0</v>
      </c>
      <c r="L25" s="316">
        <f>IF(Inputs!$J26=L$2,Inputs!$K26,0)</f>
        <v>0</v>
      </c>
      <c r="M25" s="316">
        <f>IF(Inputs!$J26=M$2,Inputs!$K26,0)</f>
        <v>0</v>
      </c>
      <c r="N25" s="316">
        <f>IF(Inputs!$J26=N$2,Inputs!$K26,0)</f>
        <v>0</v>
      </c>
      <c r="O25" s="316">
        <f>IF(Inputs!$J26=O$2,Inputs!$K26,0)</f>
        <v>0</v>
      </c>
      <c r="P25" s="316">
        <f>IF(Inputs!$J26=P$2,Inputs!$K26,0)</f>
        <v>0</v>
      </c>
      <c r="Q25" s="316">
        <f>IF(Inputs!$J26=Q$2,Inputs!$K26,0)</f>
        <v>0</v>
      </c>
      <c r="R25" s="316">
        <f>IF(Inputs!$J26=R$2,Inputs!$K26,0)</f>
        <v>0</v>
      </c>
      <c r="S25" s="316">
        <f>IF(Inputs!$J26=S$2,Inputs!$K26,0)</f>
        <v>0</v>
      </c>
      <c r="T25" s="316">
        <f>IF(Inputs!$J26=T$2,Inputs!$K26,0)</f>
        <v>0</v>
      </c>
      <c r="U25" s="317">
        <f>IF(Inputs!$J26=U$2,Inputs!$K26,0)</f>
        <v>0</v>
      </c>
      <c r="V25" s="316">
        <f>IF(Inputs!$J26=V$2,Inputs!$K26,0)</f>
        <v>0</v>
      </c>
      <c r="W25" s="316">
        <f>IF(Inputs!$J26=W$2,Inputs!$K26,0)</f>
        <v>0</v>
      </c>
      <c r="X25" s="316">
        <f>IF(Inputs!$J26=X$2,Inputs!$K26,0)</f>
        <v>0</v>
      </c>
      <c r="Y25" s="316">
        <f>IF(Inputs!$J26=Y$2,Inputs!$K26,0)</f>
        <v>0</v>
      </c>
      <c r="Z25" s="316">
        <f>IF(Inputs!$J26=Z$2,Inputs!$K26,0)</f>
        <v>0</v>
      </c>
      <c r="AA25" s="316">
        <f>IF(Inputs!$J26=AA$2,Inputs!$K26,0)</f>
        <v>0</v>
      </c>
      <c r="AB25" s="316">
        <f>IF(Inputs!$J26=AB$2,Inputs!$K26,0)</f>
        <v>0</v>
      </c>
      <c r="AC25" s="316">
        <f>IF(Inputs!$J26=AC$2,Inputs!$K26,0)</f>
        <v>0</v>
      </c>
      <c r="AD25" s="316">
        <f>IF(Inputs!$J26=AD$2,Inputs!$K26,0)</f>
        <v>0</v>
      </c>
      <c r="AE25" s="316">
        <f>IF(Inputs!$J26=AE$2,Inputs!$K26,0)</f>
        <v>0</v>
      </c>
      <c r="AF25" s="316">
        <f>IF(Inputs!$J26=AF$2,Inputs!$K26,0)</f>
        <v>0</v>
      </c>
      <c r="AG25" s="317">
        <f>IF(Inputs!$J26=AG$2,Inputs!$K26,0)</f>
        <v>0</v>
      </c>
      <c r="AH25" s="316">
        <f>IF(Inputs!$J26=AH$2,Inputs!$K26,0)</f>
        <v>0</v>
      </c>
      <c r="AI25" s="316">
        <f>IF(Inputs!$J26=AI$2,Inputs!$K26,0)</f>
        <v>0</v>
      </c>
      <c r="AJ25" s="316">
        <f>IF(Inputs!$J26=AJ$2,Inputs!$K26,0)</f>
        <v>0</v>
      </c>
      <c r="AK25" s="316">
        <f>IF(Inputs!$J26=AK$2,Inputs!$K26,0)</f>
        <v>0</v>
      </c>
      <c r="AL25" s="316">
        <f>IF(Inputs!$J26=AL$2,Inputs!$K26,0)</f>
        <v>0</v>
      </c>
      <c r="AM25" s="316">
        <f>IF(Inputs!$J26=AM$2,Inputs!$K26,0)</f>
        <v>0</v>
      </c>
      <c r="AN25" s="316">
        <f>IF(Inputs!$J26=AN$2,Inputs!$K26,0)</f>
        <v>0</v>
      </c>
      <c r="AO25" s="316">
        <f>IF(Inputs!$J26=AO$2,Inputs!$K26,0)</f>
        <v>0</v>
      </c>
      <c r="AP25" s="316">
        <f>IF(Inputs!$J26=AP$2,Inputs!$K26,0)</f>
        <v>0</v>
      </c>
      <c r="AQ25" s="316">
        <f>IF(Inputs!$J26=AQ$2,Inputs!$K26,0)</f>
        <v>0</v>
      </c>
      <c r="AR25" s="316">
        <f>IF(Inputs!$J26=AR$2,Inputs!$K26,0)</f>
        <v>0</v>
      </c>
      <c r="AS25" s="317">
        <f>IF(Inputs!$J26=AS$2,Inputs!$K26,0)</f>
        <v>0</v>
      </c>
      <c r="AT25" s="316">
        <f>IF(Inputs!$J26=AT$2,Inputs!$K26,0)</f>
        <v>0</v>
      </c>
      <c r="AU25" s="316">
        <f>IF(Inputs!$J26=AU$2,Inputs!$K26,0)</f>
        <v>0</v>
      </c>
      <c r="AV25" s="316">
        <f>IF(Inputs!$J26=AV$2,Inputs!$K26,0)</f>
        <v>0</v>
      </c>
      <c r="AW25" s="316">
        <f>IF(Inputs!$J26=AW$2,Inputs!$K26,0)</f>
        <v>0</v>
      </c>
      <c r="AX25" s="316">
        <f>IF(Inputs!$J26=AX$2,Inputs!$K26,0)</f>
        <v>0</v>
      </c>
      <c r="AY25" s="316">
        <f>IF(Inputs!$J26=AY$2,Inputs!$K26,0)</f>
        <v>0</v>
      </c>
      <c r="AZ25" s="316">
        <f>IF(Inputs!$J26=AZ$2,Inputs!$K26,0)</f>
        <v>0</v>
      </c>
      <c r="BA25" s="316">
        <f>IF(Inputs!$J26=BA$2,Inputs!$K26,0)</f>
        <v>0</v>
      </c>
      <c r="BB25" s="316">
        <f>IF(Inputs!$J26=BB$2,Inputs!$K26,0)</f>
        <v>0</v>
      </c>
      <c r="BC25" s="316">
        <f>IF(Inputs!$J26=BC$2,Inputs!$K26,0)</f>
        <v>0</v>
      </c>
      <c r="BD25" s="316">
        <f>IF(Inputs!$J26=BD$2,Inputs!$K26,0)</f>
        <v>0</v>
      </c>
      <c r="BE25" s="317">
        <f>IF(Inputs!$J26=BE$2,Inputs!$K26,0)</f>
        <v>0</v>
      </c>
      <c r="BF25" s="316">
        <f>IF(Inputs!$J26=BF$2,Inputs!$K26,0)</f>
        <v>0</v>
      </c>
      <c r="BG25" s="316">
        <f>IF(Inputs!$J26=BG$2,Inputs!$K26,0)</f>
        <v>0</v>
      </c>
      <c r="BH25" s="316">
        <f>IF(Inputs!$J26=BH$2,Inputs!$K26,0)</f>
        <v>0</v>
      </c>
      <c r="BI25" s="316">
        <f>IF(Inputs!$J26=BI$2,Inputs!$K26,0)</f>
        <v>0</v>
      </c>
      <c r="BJ25" s="316">
        <f>IF(Inputs!$J26=BJ$2,Inputs!$K26,0)</f>
        <v>0</v>
      </c>
      <c r="BK25" s="316">
        <f>IF(Inputs!$J26=BK$2,Inputs!$K26,0)</f>
        <v>0</v>
      </c>
      <c r="BL25" s="316">
        <f>IF(Inputs!$J26=BL$2,Inputs!$K26,0)</f>
        <v>0</v>
      </c>
      <c r="BM25" s="316">
        <f>IF(Inputs!$J26=BM$2,Inputs!$K26,0)</f>
        <v>0</v>
      </c>
      <c r="BN25" s="316">
        <f>IF(Inputs!$J26=BN$2,Inputs!$K26,0)</f>
        <v>0</v>
      </c>
      <c r="BO25" s="316">
        <f>IF(Inputs!$J26=BO$2,Inputs!$K26,0)</f>
        <v>0</v>
      </c>
      <c r="BP25" s="316">
        <f>IF(Inputs!$J26=BP$2,Inputs!$K26,0)</f>
        <v>0</v>
      </c>
      <c r="BQ25" s="317">
        <f>IF(Inputs!$J26=BQ$2,Inputs!$K26,0)</f>
        <v>0</v>
      </c>
    </row>
    <row r="26" spans="1:74" hidden="1" x14ac:dyDescent="0.25">
      <c r="B26" s="319">
        <f>Inputs!H27</f>
        <v>0</v>
      </c>
      <c r="D26" s="318">
        <f t="shared" si="0"/>
        <v>0</v>
      </c>
      <c r="E26" s="318">
        <f t="shared" si="1"/>
        <v>0</v>
      </c>
      <c r="F26" s="318">
        <f t="shared" si="2"/>
        <v>0</v>
      </c>
      <c r="G26" s="318">
        <f t="shared" si="3"/>
        <v>0</v>
      </c>
      <c r="H26" s="318">
        <f t="shared" si="4"/>
        <v>0</v>
      </c>
      <c r="J26" s="316">
        <f>IF(Inputs!$J27=J$2,Inputs!$K27,0)</f>
        <v>0</v>
      </c>
      <c r="K26" s="316">
        <f>IF(Inputs!$J27=K$2,Inputs!$K27,0)</f>
        <v>0</v>
      </c>
      <c r="L26" s="316">
        <f>IF(Inputs!$J27=L$2,Inputs!$K27,0)</f>
        <v>0</v>
      </c>
      <c r="M26" s="316">
        <f>IF(Inputs!$J27=M$2,Inputs!$K27,0)</f>
        <v>0</v>
      </c>
      <c r="N26" s="316">
        <f>IF(Inputs!$J27=N$2,Inputs!$K27,0)</f>
        <v>0</v>
      </c>
      <c r="O26" s="316">
        <f>IF(Inputs!$J27=O$2,Inputs!$K27,0)</f>
        <v>0</v>
      </c>
      <c r="P26" s="316">
        <f>IF(Inputs!$J27=P$2,Inputs!$K27,0)</f>
        <v>0</v>
      </c>
      <c r="Q26" s="316">
        <f>IF(Inputs!$J27=Q$2,Inputs!$K27,0)</f>
        <v>0</v>
      </c>
      <c r="R26" s="316">
        <f>IF(Inputs!$J27=R$2,Inputs!$K27,0)</f>
        <v>0</v>
      </c>
      <c r="S26" s="316">
        <f>IF(Inputs!$J27=S$2,Inputs!$K27,0)</f>
        <v>0</v>
      </c>
      <c r="T26" s="316">
        <f>IF(Inputs!$J27=T$2,Inputs!$K27,0)</f>
        <v>0</v>
      </c>
      <c r="U26" s="317">
        <f>IF(Inputs!$J27=U$2,Inputs!$K27,0)</f>
        <v>0</v>
      </c>
      <c r="V26" s="316">
        <f>IF(Inputs!$J27=V$2,Inputs!$K27,0)</f>
        <v>0</v>
      </c>
      <c r="W26" s="316">
        <f>IF(Inputs!$J27=W$2,Inputs!$K27,0)</f>
        <v>0</v>
      </c>
      <c r="X26" s="316">
        <f>IF(Inputs!$J27=X$2,Inputs!$K27,0)</f>
        <v>0</v>
      </c>
      <c r="Y26" s="316">
        <f>IF(Inputs!$J27=Y$2,Inputs!$K27,0)</f>
        <v>0</v>
      </c>
      <c r="Z26" s="316">
        <f>IF(Inputs!$J27=Z$2,Inputs!$K27,0)</f>
        <v>0</v>
      </c>
      <c r="AA26" s="316">
        <f>IF(Inputs!$J27=AA$2,Inputs!$K27,0)</f>
        <v>0</v>
      </c>
      <c r="AB26" s="316">
        <f>IF(Inputs!$J27=AB$2,Inputs!$K27,0)</f>
        <v>0</v>
      </c>
      <c r="AC26" s="316">
        <f>IF(Inputs!$J27=AC$2,Inputs!$K27,0)</f>
        <v>0</v>
      </c>
      <c r="AD26" s="316">
        <f>IF(Inputs!$J27=AD$2,Inputs!$K27,0)</f>
        <v>0</v>
      </c>
      <c r="AE26" s="316">
        <f>IF(Inputs!$J27=AE$2,Inputs!$K27,0)</f>
        <v>0</v>
      </c>
      <c r="AF26" s="316">
        <f>IF(Inputs!$J27=AF$2,Inputs!$K27,0)</f>
        <v>0</v>
      </c>
      <c r="AG26" s="317">
        <f>IF(Inputs!$J27=AG$2,Inputs!$K27,0)</f>
        <v>0</v>
      </c>
      <c r="AH26" s="316">
        <f>IF(Inputs!$J27=AH$2,Inputs!$K27,0)</f>
        <v>0</v>
      </c>
      <c r="AI26" s="316">
        <f>IF(Inputs!$J27=AI$2,Inputs!$K27,0)</f>
        <v>0</v>
      </c>
      <c r="AJ26" s="316">
        <f>IF(Inputs!$J27=AJ$2,Inputs!$K27,0)</f>
        <v>0</v>
      </c>
      <c r="AK26" s="316">
        <f>IF(Inputs!$J27=AK$2,Inputs!$K27,0)</f>
        <v>0</v>
      </c>
      <c r="AL26" s="316">
        <f>IF(Inputs!$J27=AL$2,Inputs!$K27,0)</f>
        <v>0</v>
      </c>
      <c r="AM26" s="316">
        <f>IF(Inputs!$J27=AM$2,Inputs!$K27,0)</f>
        <v>0</v>
      </c>
      <c r="AN26" s="316">
        <f>IF(Inputs!$J27=AN$2,Inputs!$K27,0)</f>
        <v>0</v>
      </c>
      <c r="AO26" s="316">
        <f>IF(Inputs!$J27=AO$2,Inputs!$K27,0)</f>
        <v>0</v>
      </c>
      <c r="AP26" s="316">
        <f>IF(Inputs!$J27=AP$2,Inputs!$K27,0)</f>
        <v>0</v>
      </c>
      <c r="AQ26" s="316">
        <f>IF(Inputs!$J27=AQ$2,Inputs!$K27,0)</f>
        <v>0</v>
      </c>
      <c r="AR26" s="316">
        <f>IF(Inputs!$J27=AR$2,Inputs!$K27,0)</f>
        <v>0</v>
      </c>
      <c r="AS26" s="317">
        <f>IF(Inputs!$J27=AS$2,Inputs!$K27,0)</f>
        <v>0</v>
      </c>
      <c r="AT26" s="316">
        <f>IF(Inputs!$J27=AT$2,Inputs!$K27,0)</f>
        <v>0</v>
      </c>
      <c r="AU26" s="316">
        <f>IF(Inputs!$J27=AU$2,Inputs!$K27,0)</f>
        <v>0</v>
      </c>
      <c r="AV26" s="316">
        <f>IF(Inputs!$J27=AV$2,Inputs!$K27,0)</f>
        <v>0</v>
      </c>
      <c r="AW26" s="316">
        <f>IF(Inputs!$J27=AW$2,Inputs!$K27,0)</f>
        <v>0</v>
      </c>
      <c r="AX26" s="316">
        <f>IF(Inputs!$J27=AX$2,Inputs!$K27,0)</f>
        <v>0</v>
      </c>
      <c r="AY26" s="316">
        <f>IF(Inputs!$J27=AY$2,Inputs!$K27,0)</f>
        <v>0</v>
      </c>
      <c r="AZ26" s="316">
        <f>IF(Inputs!$J27=AZ$2,Inputs!$K27,0)</f>
        <v>0</v>
      </c>
      <c r="BA26" s="316">
        <f>IF(Inputs!$J27=BA$2,Inputs!$K27,0)</f>
        <v>0</v>
      </c>
      <c r="BB26" s="316">
        <f>IF(Inputs!$J27=BB$2,Inputs!$K27,0)</f>
        <v>0</v>
      </c>
      <c r="BC26" s="316">
        <f>IF(Inputs!$J27=BC$2,Inputs!$K27,0)</f>
        <v>0</v>
      </c>
      <c r="BD26" s="316">
        <f>IF(Inputs!$J27=BD$2,Inputs!$K27,0)</f>
        <v>0</v>
      </c>
      <c r="BE26" s="317">
        <f>IF(Inputs!$J27=BE$2,Inputs!$K27,0)</f>
        <v>0</v>
      </c>
      <c r="BF26" s="316">
        <f>IF(Inputs!$J27=BF$2,Inputs!$K27,0)</f>
        <v>0</v>
      </c>
      <c r="BG26" s="316">
        <f>IF(Inputs!$J27=BG$2,Inputs!$K27,0)</f>
        <v>0</v>
      </c>
      <c r="BH26" s="316">
        <f>IF(Inputs!$J27=BH$2,Inputs!$K27,0)</f>
        <v>0</v>
      </c>
      <c r="BI26" s="316">
        <f>IF(Inputs!$J27=BI$2,Inputs!$K27,0)</f>
        <v>0</v>
      </c>
      <c r="BJ26" s="316">
        <f>IF(Inputs!$J27=BJ$2,Inputs!$K27,0)</f>
        <v>0</v>
      </c>
      <c r="BK26" s="316">
        <f>IF(Inputs!$J27=BK$2,Inputs!$K27,0)</f>
        <v>0</v>
      </c>
      <c r="BL26" s="316">
        <f>IF(Inputs!$J27=BL$2,Inputs!$K27,0)</f>
        <v>0</v>
      </c>
      <c r="BM26" s="316">
        <f>IF(Inputs!$J27=BM$2,Inputs!$K27,0)</f>
        <v>0</v>
      </c>
      <c r="BN26" s="316">
        <f>IF(Inputs!$J27=BN$2,Inputs!$K27,0)</f>
        <v>0</v>
      </c>
      <c r="BO26" s="316">
        <f>IF(Inputs!$J27=BO$2,Inputs!$K27,0)</f>
        <v>0</v>
      </c>
      <c r="BP26" s="316">
        <f>IF(Inputs!$J27=BP$2,Inputs!$K27,0)</f>
        <v>0</v>
      </c>
      <c r="BQ26" s="317">
        <f>IF(Inputs!$J27=BQ$2,Inputs!$K27,0)</f>
        <v>0</v>
      </c>
    </row>
    <row r="27" spans="1:74" hidden="1" x14ac:dyDescent="0.25">
      <c r="B27" s="319">
        <f>Inputs!H28</f>
        <v>0</v>
      </c>
      <c r="D27" s="318">
        <f t="shared" si="0"/>
        <v>0</v>
      </c>
      <c r="E27" s="318">
        <f t="shared" si="1"/>
        <v>0</v>
      </c>
      <c r="F27" s="318">
        <f t="shared" si="2"/>
        <v>0</v>
      </c>
      <c r="G27" s="318">
        <f t="shared" si="3"/>
        <v>0</v>
      </c>
      <c r="H27" s="318">
        <f t="shared" si="4"/>
        <v>0</v>
      </c>
      <c r="J27" s="316">
        <f>IF(Inputs!$J28=J$2,Inputs!$K28,0)</f>
        <v>0</v>
      </c>
      <c r="K27" s="316">
        <f>IF(Inputs!$J28=K$2,Inputs!$K28,0)</f>
        <v>0</v>
      </c>
      <c r="L27" s="316">
        <f>IF(Inputs!$J28=L$2,Inputs!$K28,0)</f>
        <v>0</v>
      </c>
      <c r="M27" s="316">
        <f>IF(Inputs!$J28=M$2,Inputs!$K28,0)</f>
        <v>0</v>
      </c>
      <c r="N27" s="316">
        <f>IF(Inputs!$J28=N$2,Inputs!$K28,0)</f>
        <v>0</v>
      </c>
      <c r="O27" s="316">
        <f>IF(Inputs!$J28=O$2,Inputs!$K28,0)</f>
        <v>0</v>
      </c>
      <c r="P27" s="316">
        <f>IF(Inputs!$J28=P$2,Inputs!$K28,0)</f>
        <v>0</v>
      </c>
      <c r="Q27" s="316">
        <f>IF(Inputs!$J28=Q$2,Inputs!$K28,0)</f>
        <v>0</v>
      </c>
      <c r="R27" s="316">
        <f>IF(Inputs!$J28=R$2,Inputs!$K28,0)</f>
        <v>0</v>
      </c>
      <c r="S27" s="316">
        <f>IF(Inputs!$J28=S$2,Inputs!$K28,0)</f>
        <v>0</v>
      </c>
      <c r="T27" s="316">
        <f>IF(Inputs!$J28=T$2,Inputs!$K28,0)</f>
        <v>0</v>
      </c>
      <c r="U27" s="317">
        <f>IF(Inputs!$J28=U$2,Inputs!$K28,0)</f>
        <v>0</v>
      </c>
      <c r="V27" s="316">
        <f>IF(Inputs!$J28=V$2,Inputs!$K28,0)</f>
        <v>0</v>
      </c>
      <c r="W27" s="316">
        <f>IF(Inputs!$J28=W$2,Inputs!$K28,0)</f>
        <v>0</v>
      </c>
      <c r="X27" s="316">
        <f>IF(Inputs!$J28=X$2,Inputs!$K28,0)</f>
        <v>0</v>
      </c>
      <c r="Y27" s="316">
        <f>IF(Inputs!$J28=Y$2,Inputs!$K28,0)</f>
        <v>0</v>
      </c>
      <c r="Z27" s="316">
        <f>IF(Inputs!$J28=Z$2,Inputs!$K28,0)</f>
        <v>0</v>
      </c>
      <c r="AA27" s="316">
        <f>IF(Inputs!$J28=AA$2,Inputs!$K28,0)</f>
        <v>0</v>
      </c>
      <c r="AB27" s="316">
        <f>IF(Inputs!$J28=AB$2,Inputs!$K28,0)</f>
        <v>0</v>
      </c>
      <c r="AC27" s="316">
        <f>IF(Inputs!$J28=AC$2,Inputs!$K28,0)</f>
        <v>0</v>
      </c>
      <c r="AD27" s="316">
        <f>IF(Inputs!$J28=AD$2,Inputs!$K28,0)</f>
        <v>0</v>
      </c>
      <c r="AE27" s="316">
        <f>IF(Inputs!$J28=AE$2,Inputs!$K28,0)</f>
        <v>0</v>
      </c>
      <c r="AF27" s="316">
        <f>IF(Inputs!$J28=AF$2,Inputs!$K28,0)</f>
        <v>0</v>
      </c>
      <c r="AG27" s="317">
        <f>IF(Inputs!$J28=AG$2,Inputs!$K28,0)</f>
        <v>0</v>
      </c>
      <c r="AH27" s="316">
        <f>IF(Inputs!$J28=AH$2,Inputs!$K28,0)</f>
        <v>0</v>
      </c>
      <c r="AI27" s="316">
        <f>IF(Inputs!$J28=AI$2,Inputs!$K28,0)</f>
        <v>0</v>
      </c>
      <c r="AJ27" s="316">
        <f>IF(Inputs!$J28=AJ$2,Inputs!$K28,0)</f>
        <v>0</v>
      </c>
      <c r="AK27" s="316">
        <f>IF(Inputs!$J28=AK$2,Inputs!$K28,0)</f>
        <v>0</v>
      </c>
      <c r="AL27" s="316">
        <f>IF(Inputs!$J28=AL$2,Inputs!$K28,0)</f>
        <v>0</v>
      </c>
      <c r="AM27" s="316">
        <f>IF(Inputs!$J28=AM$2,Inputs!$K28,0)</f>
        <v>0</v>
      </c>
      <c r="AN27" s="316">
        <f>IF(Inputs!$J28=AN$2,Inputs!$K28,0)</f>
        <v>0</v>
      </c>
      <c r="AO27" s="316">
        <f>IF(Inputs!$J28=AO$2,Inputs!$K28,0)</f>
        <v>0</v>
      </c>
      <c r="AP27" s="316">
        <f>IF(Inputs!$J28=AP$2,Inputs!$K28,0)</f>
        <v>0</v>
      </c>
      <c r="AQ27" s="316">
        <f>IF(Inputs!$J28=AQ$2,Inputs!$K28,0)</f>
        <v>0</v>
      </c>
      <c r="AR27" s="316">
        <f>IF(Inputs!$J28=AR$2,Inputs!$K28,0)</f>
        <v>0</v>
      </c>
      <c r="AS27" s="317">
        <f>IF(Inputs!$J28=AS$2,Inputs!$K28,0)</f>
        <v>0</v>
      </c>
      <c r="AT27" s="316">
        <f>IF(Inputs!$J28=AT$2,Inputs!$K28,0)</f>
        <v>0</v>
      </c>
      <c r="AU27" s="316">
        <f>IF(Inputs!$J28=AU$2,Inputs!$K28,0)</f>
        <v>0</v>
      </c>
      <c r="AV27" s="316">
        <f>IF(Inputs!$J28=AV$2,Inputs!$K28,0)</f>
        <v>0</v>
      </c>
      <c r="AW27" s="316">
        <f>IF(Inputs!$J28=AW$2,Inputs!$K28,0)</f>
        <v>0</v>
      </c>
      <c r="AX27" s="316">
        <f>IF(Inputs!$J28=AX$2,Inputs!$K28,0)</f>
        <v>0</v>
      </c>
      <c r="AY27" s="316">
        <f>IF(Inputs!$J28=AY$2,Inputs!$K28,0)</f>
        <v>0</v>
      </c>
      <c r="AZ27" s="316">
        <f>IF(Inputs!$J28=AZ$2,Inputs!$K28,0)</f>
        <v>0</v>
      </c>
      <c r="BA27" s="316">
        <f>IF(Inputs!$J28=BA$2,Inputs!$K28,0)</f>
        <v>0</v>
      </c>
      <c r="BB27" s="316">
        <f>IF(Inputs!$J28=BB$2,Inputs!$K28,0)</f>
        <v>0</v>
      </c>
      <c r="BC27" s="316">
        <f>IF(Inputs!$J28=BC$2,Inputs!$K28,0)</f>
        <v>0</v>
      </c>
      <c r="BD27" s="316">
        <f>IF(Inputs!$J28=BD$2,Inputs!$K28,0)</f>
        <v>0</v>
      </c>
      <c r="BE27" s="317">
        <f>IF(Inputs!$J28=BE$2,Inputs!$K28,0)</f>
        <v>0</v>
      </c>
      <c r="BF27" s="316">
        <f>IF(Inputs!$J28=BF$2,Inputs!$K28,0)</f>
        <v>0</v>
      </c>
      <c r="BG27" s="316">
        <f>IF(Inputs!$J28=BG$2,Inputs!$K28,0)</f>
        <v>0</v>
      </c>
      <c r="BH27" s="316">
        <f>IF(Inputs!$J28=BH$2,Inputs!$K28,0)</f>
        <v>0</v>
      </c>
      <c r="BI27" s="316">
        <f>IF(Inputs!$J28=BI$2,Inputs!$K28,0)</f>
        <v>0</v>
      </c>
      <c r="BJ27" s="316">
        <f>IF(Inputs!$J28=BJ$2,Inputs!$K28,0)</f>
        <v>0</v>
      </c>
      <c r="BK27" s="316">
        <f>IF(Inputs!$J28=BK$2,Inputs!$K28,0)</f>
        <v>0</v>
      </c>
      <c r="BL27" s="316">
        <f>IF(Inputs!$J28=BL$2,Inputs!$K28,0)</f>
        <v>0</v>
      </c>
      <c r="BM27" s="316">
        <f>IF(Inputs!$J28=BM$2,Inputs!$K28,0)</f>
        <v>0</v>
      </c>
      <c r="BN27" s="316">
        <f>IF(Inputs!$J28=BN$2,Inputs!$K28,0)</f>
        <v>0</v>
      </c>
      <c r="BO27" s="316">
        <f>IF(Inputs!$J28=BO$2,Inputs!$K28,0)</f>
        <v>0</v>
      </c>
      <c r="BP27" s="316">
        <f>IF(Inputs!$J28=BP$2,Inputs!$K28,0)</f>
        <v>0</v>
      </c>
      <c r="BQ27" s="317">
        <f>IF(Inputs!$J28=BQ$2,Inputs!$K28,0)</f>
        <v>0</v>
      </c>
    </row>
    <row r="28" spans="1:74" hidden="1" x14ac:dyDescent="0.25">
      <c r="B28" s="319">
        <f>Inputs!H29</f>
        <v>0</v>
      </c>
      <c r="D28" s="318">
        <f t="shared" si="0"/>
        <v>0</v>
      </c>
      <c r="E28" s="318">
        <f t="shared" si="1"/>
        <v>0</v>
      </c>
      <c r="F28" s="318">
        <f t="shared" si="2"/>
        <v>0</v>
      </c>
      <c r="G28" s="318">
        <f t="shared" si="3"/>
        <v>0</v>
      </c>
      <c r="H28" s="318">
        <f t="shared" si="4"/>
        <v>0</v>
      </c>
      <c r="J28" s="316">
        <f>IF(Inputs!$J29=J$2,Inputs!$K29,0)</f>
        <v>0</v>
      </c>
      <c r="K28" s="316">
        <f>IF(Inputs!$J29=K$2,Inputs!$K29,0)</f>
        <v>0</v>
      </c>
      <c r="L28" s="316">
        <f>IF(Inputs!$J29=L$2,Inputs!$K29,0)</f>
        <v>0</v>
      </c>
      <c r="M28" s="316">
        <f>IF(Inputs!$J29=M$2,Inputs!$K29,0)</f>
        <v>0</v>
      </c>
      <c r="N28" s="316">
        <f>IF(Inputs!$J29=N$2,Inputs!$K29,0)</f>
        <v>0</v>
      </c>
      <c r="O28" s="316">
        <f>IF(Inputs!$J29=O$2,Inputs!$K29,0)</f>
        <v>0</v>
      </c>
      <c r="P28" s="316">
        <f>IF(Inputs!$J29=P$2,Inputs!$K29,0)</f>
        <v>0</v>
      </c>
      <c r="Q28" s="316">
        <f>IF(Inputs!$J29=Q$2,Inputs!$K29,0)</f>
        <v>0</v>
      </c>
      <c r="R28" s="316">
        <f>IF(Inputs!$J29=R$2,Inputs!$K29,0)</f>
        <v>0</v>
      </c>
      <c r="S28" s="316">
        <f>IF(Inputs!$J29=S$2,Inputs!$K29,0)</f>
        <v>0</v>
      </c>
      <c r="T28" s="316">
        <f>IF(Inputs!$J29=T$2,Inputs!$K29,0)</f>
        <v>0</v>
      </c>
      <c r="U28" s="317">
        <f>IF(Inputs!$J29=U$2,Inputs!$K29,0)</f>
        <v>0</v>
      </c>
      <c r="V28" s="316">
        <f>IF(Inputs!$J29=V$2,Inputs!$K29,0)</f>
        <v>0</v>
      </c>
      <c r="W28" s="316">
        <f>IF(Inputs!$J29=W$2,Inputs!$K29,0)</f>
        <v>0</v>
      </c>
      <c r="X28" s="316">
        <f>IF(Inputs!$J29=X$2,Inputs!$K29,0)</f>
        <v>0</v>
      </c>
      <c r="Y28" s="316">
        <f>IF(Inputs!$J29=Y$2,Inputs!$K29,0)</f>
        <v>0</v>
      </c>
      <c r="Z28" s="316">
        <f>IF(Inputs!$J29=Z$2,Inputs!$K29,0)</f>
        <v>0</v>
      </c>
      <c r="AA28" s="316">
        <f>IF(Inputs!$J29=AA$2,Inputs!$K29,0)</f>
        <v>0</v>
      </c>
      <c r="AB28" s="316">
        <f>IF(Inputs!$J29=AB$2,Inputs!$K29,0)</f>
        <v>0</v>
      </c>
      <c r="AC28" s="316">
        <f>IF(Inputs!$J29=AC$2,Inputs!$K29,0)</f>
        <v>0</v>
      </c>
      <c r="AD28" s="316">
        <f>IF(Inputs!$J29=AD$2,Inputs!$K29,0)</f>
        <v>0</v>
      </c>
      <c r="AE28" s="316">
        <f>IF(Inputs!$J29=AE$2,Inputs!$K29,0)</f>
        <v>0</v>
      </c>
      <c r="AF28" s="316">
        <f>IF(Inputs!$J29=AF$2,Inputs!$K29,0)</f>
        <v>0</v>
      </c>
      <c r="AG28" s="317">
        <f>IF(Inputs!$J29=AG$2,Inputs!$K29,0)</f>
        <v>0</v>
      </c>
      <c r="AH28" s="316">
        <f>IF(Inputs!$J29=AH$2,Inputs!$K29,0)</f>
        <v>0</v>
      </c>
      <c r="AI28" s="316">
        <f>IF(Inputs!$J29=AI$2,Inputs!$K29,0)</f>
        <v>0</v>
      </c>
      <c r="AJ28" s="316">
        <f>IF(Inputs!$J29=AJ$2,Inputs!$K29,0)</f>
        <v>0</v>
      </c>
      <c r="AK28" s="316">
        <f>IF(Inputs!$J29=AK$2,Inputs!$K29,0)</f>
        <v>0</v>
      </c>
      <c r="AL28" s="316">
        <f>IF(Inputs!$J29=AL$2,Inputs!$K29,0)</f>
        <v>0</v>
      </c>
      <c r="AM28" s="316">
        <f>IF(Inputs!$J29=AM$2,Inputs!$K29,0)</f>
        <v>0</v>
      </c>
      <c r="AN28" s="316">
        <f>IF(Inputs!$J29=AN$2,Inputs!$K29,0)</f>
        <v>0</v>
      </c>
      <c r="AO28" s="316">
        <f>IF(Inputs!$J29=AO$2,Inputs!$K29,0)</f>
        <v>0</v>
      </c>
      <c r="AP28" s="316">
        <f>IF(Inputs!$J29=AP$2,Inputs!$K29,0)</f>
        <v>0</v>
      </c>
      <c r="AQ28" s="316">
        <f>IF(Inputs!$J29=AQ$2,Inputs!$K29,0)</f>
        <v>0</v>
      </c>
      <c r="AR28" s="316">
        <f>IF(Inputs!$J29=AR$2,Inputs!$K29,0)</f>
        <v>0</v>
      </c>
      <c r="AS28" s="317">
        <f>IF(Inputs!$J29=AS$2,Inputs!$K29,0)</f>
        <v>0</v>
      </c>
      <c r="AT28" s="316">
        <f>IF(Inputs!$J29=AT$2,Inputs!$K29,0)</f>
        <v>0</v>
      </c>
      <c r="AU28" s="316">
        <f>IF(Inputs!$J29=AU$2,Inputs!$K29,0)</f>
        <v>0</v>
      </c>
      <c r="AV28" s="316">
        <f>IF(Inputs!$J29=AV$2,Inputs!$K29,0)</f>
        <v>0</v>
      </c>
      <c r="AW28" s="316">
        <f>IF(Inputs!$J29=AW$2,Inputs!$K29,0)</f>
        <v>0</v>
      </c>
      <c r="AX28" s="316">
        <f>IF(Inputs!$J29=AX$2,Inputs!$K29,0)</f>
        <v>0</v>
      </c>
      <c r="AY28" s="316">
        <f>IF(Inputs!$J29=AY$2,Inputs!$K29,0)</f>
        <v>0</v>
      </c>
      <c r="AZ28" s="316">
        <f>IF(Inputs!$J29=AZ$2,Inputs!$K29,0)</f>
        <v>0</v>
      </c>
      <c r="BA28" s="316">
        <f>IF(Inputs!$J29=BA$2,Inputs!$K29,0)</f>
        <v>0</v>
      </c>
      <c r="BB28" s="316">
        <f>IF(Inputs!$J29=BB$2,Inputs!$K29,0)</f>
        <v>0</v>
      </c>
      <c r="BC28" s="316">
        <f>IF(Inputs!$J29=BC$2,Inputs!$K29,0)</f>
        <v>0</v>
      </c>
      <c r="BD28" s="316">
        <f>IF(Inputs!$J29=BD$2,Inputs!$K29,0)</f>
        <v>0</v>
      </c>
      <c r="BE28" s="317">
        <f>IF(Inputs!$J29=BE$2,Inputs!$K29,0)</f>
        <v>0</v>
      </c>
      <c r="BF28" s="316">
        <f>IF(Inputs!$J29=BF$2,Inputs!$K29,0)</f>
        <v>0</v>
      </c>
      <c r="BG28" s="316">
        <f>IF(Inputs!$J29=BG$2,Inputs!$K29,0)</f>
        <v>0</v>
      </c>
      <c r="BH28" s="316">
        <f>IF(Inputs!$J29=BH$2,Inputs!$K29,0)</f>
        <v>0</v>
      </c>
      <c r="BI28" s="316">
        <f>IF(Inputs!$J29=BI$2,Inputs!$K29,0)</f>
        <v>0</v>
      </c>
      <c r="BJ28" s="316">
        <f>IF(Inputs!$J29=BJ$2,Inputs!$K29,0)</f>
        <v>0</v>
      </c>
      <c r="BK28" s="316">
        <f>IF(Inputs!$J29=BK$2,Inputs!$K29,0)</f>
        <v>0</v>
      </c>
      <c r="BL28" s="316">
        <f>IF(Inputs!$J29=BL$2,Inputs!$K29,0)</f>
        <v>0</v>
      </c>
      <c r="BM28" s="316">
        <f>IF(Inputs!$J29=BM$2,Inputs!$K29,0)</f>
        <v>0</v>
      </c>
      <c r="BN28" s="316">
        <f>IF(Inputs!$J29=BN$2,Inputs!$K29,0)</f>
        <v>0</v>
      </c>
      <c r="BO28" s="316">
        <f>IF(Inputs!$J29=BO$2,Inputs!$K29,0)</f>
        <v>0</v>
      </c>
      <c r="BP28" s="316">
        <f>IF(Inputs!$J29=BP$2,Inputs!$K29,0)</f>
        <v>0</v>
      </c>
      <c r="BQ28" s="317">
        <f>IF(Inputs!$J29=BQ$2,Inputs!$K29,0)</f>
        <v>0</v>
      </c>
    </row>
    <row r="29" spans="1:74" hidden="1" x14ac:dyDescent="0.25">
      <c r="B29" s="319">
        <f>Inputs!H30</f>
        <v>0</v>
      </c>
      <c r="D29" s="318">
        <f t="shared" si="0"/>
        <v>0</v>
      </c>
      <c r="E29" s="318">
        <f t="shared" si="1"/>
        <v>0</v>
      </c>
      <c r="F29" s="318">
        <f t="shared" si="2"/>
        <v>0</v>
      </c>
      <c r="G29" s="318">
        <f t="shared" si="3"/>
        <v>0</v>
      </c>
      <c r="H29" s="318">
        <f t="shared" si="4"/>
        <v>0</v>
      </c>
      <c r="J29" s="316">
        <f>IF(Inputs!$J30=J$2,Inputs!$K30,0)</f>
        <v>0</v>
      </c>
      <c r="K29" s="316">
        <f>IF(Inputs!$J30=K$2,Inputs!$K30,0)</f>
        <v>0</v>
      </c>
      <c r="L29" s="316">
        <f>IF(Inputs!$J30=L$2,Inputs!$K30,0)</f>
        <v>0</v>
      </c>
      <c r="M29" s="316">
        <f>IF(Inputs!$J30=M$2,Inputs!$K30,0)</f>
        <v>0</v>
      </c>
      <c r="N29" s="316">
        <f>IF(Inputs!$J30=N$2,Inputs!$K30,0)</f>
        <v>0</v>
      </c>
      <c r="O29" s="316">
        <f>IF(Inputs!$J30=O$2,Inputs!$K30,0)</f>
        <v>0</v>
      </c>
      <c r="P29" s="316">
        <f>IF(Inputs!$J30=P$2,Inputs!$K30,0)</f>
        <v>0</v>
      </c>
      <c r="Q29" s="316">
        <f>IF(Inputs!$J30=Q$2,Inputs!$K30,0)</f>
        <v>0</v>
      </c>
      <c r="R29" s="316">
        <f>IF(Inputs!$J30=R$2,Inputs!$K30,0)</f>
        <v>0</v>
      </c>
      <c r="S29" s="316">
        <f>IF(Inputs!$J30=S$2,Inputs!$K30,0)</f>
        <v>0</v>
      </c>
      <c r="T29" s="316">
        <f>IF(Inputs!$J30=T$2,Inputs!$K30,0)</f>
        <v>0</v>
      </c>
      <c r="U29" s="317">
        <f>IF(Inputs!$J30=U$2,Inputs!$K30,0)</f>
        <v>0</v>
      </c>
      <c r="V29" s="316">
        <f>IF(Inputs!$J30=V$2,Inputs!$K30,0)</f>
        <v>0</v>
      </c>
      <c r="W29" s="316">
        <f>IF(Inputs!$J30=W$2,Inputs!$K30,0)</f>
        <v>0</v>
      </c>
      <c r="X29" s="316">
        <f>IF(Inputs!$J30=X$2,Inputs!$K30,0)</f>
        <v>0</v>
      </c>
      <c r="Y29" s="316">
        <f>IF(Inputs!$J30=Y$2,Inputs!$K30,0)</f>
        <v>0</v>
      </c>
      <c r="Z29" s="316">
        <f>IF(Inputs!$J30=Z$2,Inputs!$K30,0)</f>
        <v>0</v>
      </c>
      <c r="AA29" s="316">
        <f>IF(Inputs!$J30=AA$2,Inputs!$K30,0)</f>
        <v>0</v>
      </c>
      <c r="AB29" s="316">
        <f>IF(Inputs!$J30=AB$2,Inputs!$K30,0)</f>
        <v>0</v>
      </c>
      <c r="AC29" s="316">
        <f>IF(Inputs!$J30=AC$2,Inputs!$K30,0)</f>
        <v>0</v>
      </c>
      <c r="AD29" s="316">
        <f>IF(Inputs!$J30=AD$2,Inputs!$K30,0)</f>
        <v>0</v>
      </c>
      <c r="AE29" s="316">
        <f>IF(Inputs!$J30=AE$2,Inputs!$K30,0)</f>
        <v>0</v>
      </c>
      <c r="AF29" s="316">
        <f>IF(Inputs!$J30=AF$2,Inputs!$K30,0)</f>
        <v>0</v>
      </c>
      <c r="AG29" s="317">
        <f>IF(Inputs!$J30=AG$2,Inputs!$K30,0)</f>
        <v>0</v>
      </c>
      <c r="AH29" s="316">
        <f>IF(Inputs!$J30=AH$2,Inputs!$K30,0)</f>
        <v>0</v>
      </c>
      <c r="AI29" s="316">
        <f>IF(Inputs!$J30=AI$2,Inputs!$K30,0)</f>
        <v>0</v>
      </c>
      <c r="AJ29" s="316">
        <f>IF(Inputs!$J30=AJ$2,Inputs!$K30,0)</f>
        <v>0</v>
      </c>
      <c r="AK29" s="316">
        <f>IF(Inputs!$J30=AK$2,Inputs!$K30,0)</f>
        <v>0</v>
      </c>
      <c r="AL29" s="316">
        <f>IF(Inputs!$J30=AL$2,Inputs!$K30,0)</f>
        <v>0</v>
      </c>
      <c r="AM29" s="316">
        <f>IF(Inputs!$J30=AM$2,Inputs!$K30,0)</f>
        <v>0</v>
      </c>
      <c r="AN29" s="316">
        <f>IF(Inputs!$J30=AN$2,Inputs!$K30,0)</f>
        <v>0</v>
      </c>
      <c r="AO29" s="316">
        <f>IF(Inputs!$J30=AO$2,Inputs!$K30,0)</f>
        <v>0</v>
      </c>
      <c r="AP29" s="316">
        <f>IF(Inputs!$J30=AP$2,Inputs!$K30,0)</f>
        <v>0</v>
      </c>
      <c r="AQ29" s="316">
        <f>IF(Inputs!$J30=AQ$2,Inputs!$K30,0)</f>
        <v>0</v>
      </c>
      <c r="AR29" s="316">
        <f>IF(Inputs!$J30=AR$2,Inputs!$K30,0)</f>
        <v>0</v>
      </c>
      <c r="AS29" s="317">
        <f>IF(Inputs!$J30=AS$2,Inputs!$K30,0)</f>
        <v>0</v>
      </c>
      <c r="AT29" s="316">
        <f>IF(Inputs!$J30=AT$2,Inputs!$K30,0)</f>
        <v>0</v>
      </c>
      <c r="AU29" s="316">
        <f>IF(Inputs!$J30=AU$2,Inputs!$K30,0)</f>
        <v>0</v>
      </c>
      <c r="AV29" s="316">
        <f>IF(Inputs!$J30=AV$2,Inputs!$K30,0)</f>
        <v>0</v>
      </c>
      <c r="AW29" s="316">
        <f>IF(Inputs!$J30=AW$2,Inputs!$K30,0)</f>
        <v>0</v>
      </c>
      <c r="AX29" s="316">
        <f>IF(Inputs!$J30=AX$2,Inputs!$K30,0)</f>
        <v>0</v>
      </c>
      <c r="AY29" s="316">
        <f>IF(Inputs!$J30=AY$2,Inputs!$K30,0)</f>
        <v>0</v>
      </c>
      <c r="AZ29" s="316">
        <f>IF(Inputs!$J30=AZ$2,Inputs!$K30,0)</f>
        <v>0</v>
      </c>
      <c r="BA29" s="316">
        <f>IF(Inputs!$J30=BA$2,Inputs!$K30,0)</f>
        <v>0</v>
      </c>
      <c r="BB29" s="316">
        <f>IF(Inputs!$J30=BB$2,Inputs!$K30,0)</f>
        <v>0</v>
      </c>
      <c r="BC29" s="316">
        <f>IF(Inputs!$J30=BC$2,Inputs!$K30,0)</f>
        <v>0</v>
      </c>
      <c r="BD29" s="316">
        <f>IF(Inputs!$J30=BD$2,Inputs!$K30,0)</f>
        <v>0</v>
      </c>
      <c r="BE29" s="317">
        <f>IF(Inputs!$J30=BE$2,Inputs!$K30,0)</f>
        <v>0</v>
      </c>
      <c r="BF29" s="316">
        <f>IF(Inputs!$J30=BF$2,Inputs!$K30,0)</f>
        <v>0</v>
      </c>
      <c r="BG29" s="316">
        <f>IF(Inputs!$J30=BG$2,Inputs!$K30,0)</f>
        <v>0</v>
      </c>
      <c r="BH29" s="316">
        <f>IF(Inputs!$J30=BH$2,Inputs!$K30,0)</f>
        <v>0</v>
      </c>
      <c r="BI29" s="316">
        <f>IF(Inputs!$J30=BI$2,Inputs!$K30,0)</f>
        <v>0</v>
      </c>
      <c r="BJ29" s="316">
        <f>IF(Inputs!$J30=BJ$2,Inputs!$K30,0)</f>
        <v>0</v>
      </c>
      <c r="BK29" s="316">
        <f>IF(Inputs!$J30=BK$2,Inputs!$K30,0)</f>
        <v>0</v>
      </c>
      <c r="BL29" s="316">
        <f>IF(Inputs!$J30=BL$2,Inputs!$K30,0)</f>
        <v>0</v>
      </c>
      <c r="BM29" s="316">
        <f>IF(Inputs!$J30=BM$2,Inputs!$K30,0)</f>
        <v>0</v>
      </c>
      <c r="BN29" s="316">
        <f>IF(Inputs!$J30=BN$2,Inputs!$K30,0)</f>
        <v>0</v>
      </c>
      <c r="BO29" s="316">
        <f>IF(Inputs!$J30=BO$2,Inputs!$K30,0)</f>
        <v>0</v>
      </c>
      <c r="BP29" s="316">
        <f>IF(Inputs!$J30=BP$2,Inputs!$K30,0)</f>
        <v>0</v>
      </c>
      <c r="BQ29" s="317">
        <f>IF(Inputs!$J30=BQ$2,Inputs!$K30,0)</f>
        <v>0</v>
      </c>
    </row>
    <row r="30" spans="1:74" hidden="1" x14ac:dyDescent="0.25">
      <c r="B30" s="319">
        <f>Inputs!H31</f>
        <v>0</v>
      </c>
      <c r="D30" s="318">
        <f t="shared" si="0"/>
        <v>0</v>
      </c>
      <c r="E30" s="318">
        <f t="shared" si="1"/>
        <v>0</v>
      </c>
      <c r="F30" s="318">
        <f t="shared" si="2"/>
        <v>0</v>
      </c>
      <c r="G30" s="318">
        <f t="shared" si="3"/>
        <v>0</v>
      </c>
      <c r="H30" s="318">
        <f t="shared" si="4"/>
        <v>0</v>
      </c>
      <c r="J30" s="316">
        <f>IF(Inputs!$J31=J$2,Inputs!$K31,0)</f>
        <v>0</v>
      </c>
      <c r="K30" s="316">
        <f>IF(Inputs!$J31=K$2,Inputs!$K31,0)</f>
        <v>0</v>
      </c>
      <c r="L30" s="316">
        <f>IF(Inputs!$J31=L$2,Inputs!$K31,0)</f>
        <v>0</v>
      </c>
      <c r="M30" s="316">
        <f>IF(Inputs!$J31=M$2,Inputs!$K31,0)</f>
        <v>0</v>
      </c>
      <c r="N30" s="316">
        <f>IF(Inputs!$J31=N$2,Inputs!$K31,0)</f>
        <v>0</v>
      </c>
      <c r="O30" s="316">
        <f>IF(Inputs!$J31=O$2,Inputs!$K31,0)</f>
        <v>0</v>
      </c>
      <c r="P30" s="316">
        <f>IF(Inputs!$J31=P$2,Inputs!$K31,0)</f>
        <v>0</v>
      </c>
      <c r="Q30" s="316">
        <f>IF(Inputs!$J31=Q$2,Inputs!$K31,0)</f>
        <v>0</v>
      </c>
      <c r="R30" s="316">
        <f>IF(Inputs!$J31=R$2,Inputs!$K31,0)</f>
        <v>0</v>
      </c>
      <c r="S30" s="316">
        <f>IF(Inputs!$J31=S$2,Inputs!$K31,0)</f>
        <v>0</v>
      </c>
      <c r="T30" s="316">
        <f>IF(Inputs!$J31=T$2,Inputs!$K31,0)</f>
        <v>0</v>
      </c>
      <c r="U30" s="317">
        <f>IF(Inputs!$J31=U$2,Inputs!$K31,0)</f>
        <v>0</v>
      </c>
      <c r="V30" s="316">
        <f>IF(Inputs!$J31=V$2,Inputs!$K31,0)</f>
        <v>0</v>
      </c>
      <c r="W30" s="316">
        <f>IF(Inputs!$J31=W$2,Inputs!$K31,0)</f>
        <v>0</v>
      </c>
      <c r="X30" s="316">
        <f>IF(Inputs!$J31=X$2,Inputs!$K31,0)</f>
        <v>0</v>
      </c>
      <c r="Y30" s="316">
        <f>IF(Inputs!$J31=Y$2,Inputs!$K31,0)</f>
        <v>0</v>
      </c>
      <c r="Z30" s="316">
        <f>IF(Inputs!$J31=Z$2,Inputs!$K31,0)</f>
        <v>0</v>
      </c>
      <c r="AA30" s="316">
        <f>IF(Inputs!$J31=AA$2,Inputs!$K31,0)</f>
        <v>0</v>
      </c>
      <c r="AB30" s="316">
        <f>IF(Inputs!$J31=AB$2,Inputs!$K31,0)</f>
        <v>0</v>
      </c>
      <c r="AC30" s="316">
        <f>IF(Inputs!$J31=AC$2,Inputs!$K31,0)</f>
        <v>0</v>
      </c>
      <c r="AD30" s="316">
        <f>IF(Inputs!$J31=AD$2,Inputs!$K31,0)</f>
        <v>0</v>
      </c>
      <c r="AE30" s="316">
        <f>IF(Inputs!$J31=AE$2,Inputs!$K31,0)</f>
        <v>0</v>
      </c>
      <c r="AF30" s="316">
        <f>IF(Inputs!$J31=AF$2,Inputs!$K31,0)</f>
        <v>0</v>
      </c>
      <c r="AG30" s="317">
        <f>IF(Inputs!$J31=AG$2,Inputs!$K31,0)</f>
        <v>0</v>
      </c>
      <c r="AH30" s="316">
        <f>IF(Inputs!$J31=AH$2,Inputs!$K31,0)</f>
        <v>0</v>
      </c>
      <c r="AI30" s="316">
        <f>IF(Inputs!$J31=AI$2,Inputs!$K31,0)</f>
        <v>0</v>
      </c>
      <c r="AJ30" s="316">
        <f>IF(Inputs!$J31=AJ$2,Inputs!$K31,0)</f>
        <v>0</v>
      </c>
      <c r="AK30" s="316">
        <f>IF(Inputs!$J31=AK$2,Inputs!$K31,0)</f>
        <v>0</v>
      </c>
      <c r="AL30" s="316">
        <f>IF(Inputs!$J31=AL$2,Inputs!$K31,0)</f>
        <v>0</v>
      </c>
      <c r="AM30" s="316">
        <f>IF(Inputs!$J31=AM$2,Inputs!$K31,0)</f>
        <v>0</v>
      </c>
      <c r="AN30" s="316">
        <f>IF(Inputs!$J31=AN$2,Inputs!$K31,0)</f>
        <v>0</v>
      </c>
      <c r="AO30" s="316">
        <f>IF(Inputs!$J31=AO$2,Inputs!$K31,0)</f>
        <v>0</v>
      </c>
      <c r="AP30" s="316">
        <f>IF(Inputs!$J31=AP$2,Inputs!$K31,0)</f>
        <v>0</v>
      </c>
      <c r="AQ30" s="316">
        <f>IF(Inputs!$J31=AQ$2,Inputs!$K31,0)</f>
        <v>0</v>
      </c>
      <c r="AR30" s="316">
        <f>IF(Inputs!$J31=AR$2,Inputs!$K31,0)</f>
        <v>0</v>
      </c>
      <c r="AS30" s="317">
        <f>IF(Inputs!$J31=AS$2,Inputs!$K31,0)</f>
        <v>0</v>
      </c>
      <c r="AT30" s="316">
        <f>IF(Inputs!$J31=AT$2,Inputs!$K31,0)</f>
        <v>0</v>
      </c>
      <c r="AU30" s="316">
        <f>IF(Inputs!$J31=AU$2,Inputs!$K31,0)</f>
        <v>0</v>
      </c>
      <c r="AV30" s="316">
        <f>IF(Inputs!$J31=AV$2,Inputs!$K31,0)</f>
        <v>0</v>
      </c>
      <c r="AW30" s="316">
        <f>IF(Inputs!$J31=AW$2,Inputs!$K31,0)</f>
        <v>0</v>
      </c>
      <c r="AX30" s="316">
        <f>IF(Inputs!$J31=AX$2,Inputs!$K31,0)</f>
        <v>0</v>
      </c>
      <c r="AY30" s="316">
        <f>IF(Inputs!$J31=AY$2,Inputs!$K31,0)</f>
        <v>0</v>
      </c>
      <c r="AZ30" s="316">
        <f>IF(Inputs!$J31=AZ$2,Inputs!$K31,0)</f>
        <v>0</v>
      </c>
      <c r="BA30" s="316">
        <f>IF(Inputs!$J31=BA$2,Inputs!$K31,0)</f>
        <v>0</v>
      </c>
      <c r="BB30" s="316">
        <f>IF(Inputs!$J31=BB$2,Inputs!$K31,0)</f>
        <v>0</v>
      </c>
      <c r="BC30" s="316">
        <f>IF(Inputs!$J31=BC$2,Inputs!$K31,0)</f>
        <v>0</v>
      </c>
      <c r="BD30" s="316">
        <f>IF(Inputs!$J31=BD$2,Inputs!$K31,0)</f>
        <v>0</v>
      </c>
      <c r="BE30" s="317">
        <f>IF(Inputs!$J31=BE$2,Inputs!$K31,0)</f>
        <v>0</v>
      </c>
      <c r="BF30" s="316">
        <f>IF(Inputs!$J31=BF$2,Inputs!$K31,0)</f>
        <v>0</v>
      </c>
      <c r="BG30" s="316">
        <f>IF(Inputs!$J31=BG$2,Inputs!$K31,0)</f>
        <v>0</v>
      </c>
      <c r="BH30" s="316">
        <f>IF(Inputs!$J31=BH$2,Inputs!$K31,0)</f>
        <v>0</v>
      </c>
      <c r="BI30" s="316">
        <f>IF(Inputs!$J31=BI$2,Inputs!$K31,0)</f>
        <v>0</v>
      </c>
      <c r="BJ30" s="316">
        <f>IF(Inputs!$J31=BJ$2,Inputs!$K31,0)</f>
        <v>0</v>
      </c>
      <c r="BK30" s="316">
        <f>IF(Inputs!$J31=BK$2,Inputs!$K31,0)</f>
        <v>0</v>
      </c>
      <c r="BL30" s="316">
        <f>IF(Inputs!$J31=BL$2,Inputs!$K31,0)</f>
        <v>0</v>
      </c>
      <c r="BM30" s="316">
        <f>IF(Inputs!$J31=BM$2,Inputs!$K31,0)</f>
        <v>0</v>
      </c>
      <c r="BN30" s="316">
        <f>IF(Inputs!$J31=BN$2,Inputs!$K31,0)</f>
        <v>0</v>
      </c>
      <c r="BO30" s="316">
        <f>IF(Inputs!$J31=BO$2,Inputs!$K31,0)</f>
        <v>0</v>
      </c>
      <c r="BP30" s="316">
        <f>IF(Inputs!$J31=BP$2,Inputs!$K31,0)</f>
        <v>0</v>
      </c>
      <c r="BQ30" s="317">
        <f>IF(Inputs!$J31=BQ$2,Inputs!$K31,0)</f>
        <v>0</v>
      </c>
    </row>
    <row r="31" spans="1:74" hidden="1" x14ac:dyDescent="0.25">
      <c r="B31" s="319">
        <f>Inputs!H32</f>
        <v>0</v>
      </c>
      <c r="D31" s="318">
        <f t="shared" si="0"/>
        <v>0</v>
      </c>
      <c r="E31" s="318">
        <f t="shared" si="1"/>
        <v>0</v>
      </c>
      <c r="F31" s="318">
        <f t="shared" si="2"/>
        <v>0</v>
      </c>
      <c r="G31" s="318">
        <f t="shared" si="3"/>
        <v>0</v>
      </c>
      <c r="H31" s="318">
        <f t="shared" si="4"/>
        <v>0</v>
      </c>
      <c r="I31" s="8"/>
      <c r="J31" s="316">
        <f>IF(Inputs!$J32=J$2,Inputs!$K32,0)</f>
        <v>0</v>
      </c>
      <c r="K31" s="316">
        <f>IF(Inputs!$J32=K$2,Inputs!$K32,0)</f>
        <v>0</v>
      </c>
      <c r="L31" s="316">
        <f>IF(Inputs!$J32=L$2,Inputs!$K32,0)</f>
        <v>0</v>
      </c>
      <c r="M31" s="316">
        <f>IF(Inputs!$J32=M$2,Inputs!$K32,0)</f>
        <v>0</v>
      </c>
      <c r="N31" s="316">
        <f>IF(Inputs!$J32=N$2,Inputs!$K32,0)</f>
        <v>0</v>
      </c>
      <c r="O31" s="316">
        <f>IF(Inputs!$J32=O$2,Inputs!$K32,0)</f>
        <v>0</v>
      </c>
      <c r="P31" s="316">
        <f>IF(Inputs!$J32=P$2,Inputs!$K32,0)</f>
        <v>0</v>
      </c>
      <c r="Q31" s="316">
        <f>IF(Inputs!$J32=Q$2,Inputs!$K32,0)</f>
        <v>0</v>
      </c>
      <c r="R31" s="316">
        <f>IF(Inputs!$J32=R$2,Inputs!$K32,0)</f>
        <v>0</v>
      </c>
      <c r="S31" s="316">
        <f>IF(Inputs!$J32=S$2,Inputs!$K32,0)</f>
        <v>0</v>
      </c>
      <c r="T31" s="316">
        <f>IF(Inputs!$J32=T$2,Inputs!$K32,0)</f>
        <v>0</v>
      </c>
      <c r="U31" s="317">
        <f>IF(Inputs!$J32=U$2,Inputs!$K32,0)</f>
        <v>0</v>
      </c>
      <c r="V31" s="316">
        <f>IF(Inputs!$J32=V$2,Inputs!$K32,0)</f>
        <v>0</v>
      </c>
      <c r="W31" s="316">
        <f>IF(Inputs!$J32=W$2,Inputs!$K32,0)</f>
        <v>0</v>
      </c>
      <c r="X31" s="316">
        <f>IF(Inputs!$J32=X$2,Inputs!$K32,0)</f>
        <v>0</v>
      </c>
      <c r="Y31" s="316">
        <f>IF(Inputs!$J32=Y$2,Inputs!$K32,0)</f>
        <v>0</v>
      </c>
      <c r="Z31" s="316">
        <f>IF(Inputs!$J32=Z$2,Inputs!$K32,0)</f>
        <v>0</v>
      </c>
      <c r="AA31" s="316">
        <f>IF(Inputs!$J32=AA$2,Inputs!$K32,0)</f>
        <v>0</v>
      </c>
      <c r="AB31" s="316">
        <f>IF(Inputs!$J32=AB$2,Inputs!$K32,0)</f>
        <v>0</v>
      </c>
      <c r="AC31" s="316">
        <f>IF(Inputs!$J32=AC$2,Inputs!$K32,0)</f>
        <v>0</v>
      </c>
      <c r="AD31" s="316">
        <f>IF(Inputs!$J32=AD$2,Inputs!$K32,0)</f>
        <v>0</v>
      </c>
      <c r="AE31" s="316">
        <f>IF(Inputs!$J32=AE$2,Inputs!$K32,0)</f>
        <v>0</v>
      </c>
      <c r="AF31" s="316">
        <f>IF(Inputs!$J32=AF$2,Inputs!$K32,0)</f>
        <v>0</v>
      </c>
      <c r="AG31" s="317">
        <f>IF(Inputs!$J32=AG$2,Inputs!$K32,0)</f>
        <v>0</v>
      </c>
      <c r="AH31" s="316">
        <f>IF(Inputs!$J32=AH$2,Inputs!$K32,0)</f>
        <v>0</v>
      </c>
      <c r="AI31" s="316">
        <f>IF(Inputs!$J32=AI$2,Inputs!$K32,0)</f>
        <v>0</v>
      </c>
      <c r="AJ31" s="316">
        <f>IF(Inputs!$J32=AJ$2,Inputs!$K32,0)</f>
        <v>0</v>
      </c>
      <c r="AK31" s="316">
        <f>IF(Inputs!$J32=AK$2,Inputs!$K32,0)</f>
        <v>0</v>
      </c>
      <c r="AL31" s="316">
        <f>IF(Inputs!$J32=AL$2,Inputs!$K32,0)</f>
        <v>0</v>
      </c>
      <c r="AM31" s="316">
        <f>IF(Inputs!$J32=AM$2,Inputs!$K32,0)</f>
        <v>0</v>
      </c>
      <c r="AN31" s="316">
        <f>IF(Inputs!$J32=AN$2,Inputs!$K32,0)</f>
        <v>0</v>
      </c>
      <c r="AO31" s="316">
        <f>IF(Inputs!$J32=AO$2,Inputs!$K32,0)</f>
        <v>0</v>
      </c>
      <c r="AP31" s="316">
        <f>IF(Inputs!$J32=AP$2,Inputs!$K32,0)</f>
        <v>0</v>
      </c>
      <c r="AQ31" s="316">
        <f>IF(Inputs!$J32=AQ$2,Inputs!$K32,0)</f>
        <v>0</v>
      </c>
      <c r="AR31" s="316">
        <f>IF(Inputs!$J32=AR$2,Inputs!$K32,0)</f>
        <v>0</v>
      </c>
      <c r="AS31" s="317">
        <f>IF(Inputs!$J32=AS$2,Inputs!$K32,0)</f>
        <v>0</v>
      </c>
      <c r="AT31" s="316">
        <f>IF(Inputs!$J32=AT$2,Inputs!$K32,0)</f>
        <v>0</v>
      </c>
      <c r="AU31" s="316">
        <f>IF(Inputs!$J32=AU$2,Inputs!$K32,0)</f>
        <v>0</v>
      </c>
      <c r="AV31" s="316">
        <f>IF(Inputs!$J32=AV$2,Inputs!$K32,0)</f>
        <v>0</v>
      </c>
      <c r="AW31" s="316">
        <f>IF(Inputs!$J32=AW$2,Inputs!$K32,0)</f>
        <v>0</v>
      </c>
      <c r="AX31" s="316">
        <f>IF(Inputs!$J32=AX$2,Inputs!$K32,0)</f>
        <v>0</v>
      </c>
      <c r="AY31" s="316">
        <f>IF(Inputs!$J32=AY$2,Inputs!$K32,0)</f>
        <v>0</v>
      </c>
      <c r="AZ31" s="316">
        <f>IF(Inputs!$J32=AZ$2,Inputs!$K32,0)</f>
        <v>0</v>
      </c>
      <c r="BA31" s="316">
        <f>IF(Inputs!$J32=BA$2,Inputs!$K32,0)</f>
        <v>0</v>
      </c>
      <c r="BB31" s="316">
        <f>IF(Inputs!$J32=BB$2,Inputs!$K32,0)</f>
        <v>0</v>
      </c>
      <c r="BC31" s="316">
        <f>IF(Inputs!$J32=BC$2,Inputs!$K32,0)</f>
        <v>0</v>
      </c>
      <c r="BD31" s="316">
        <f>IF(Inputs!$J32=BD$2,Inputs!$K32,0)</f>
        <v>0</v>
      </c>
      <c r="BE31" s="317">
        <f>IF(Inputs!$J32=BE$2,Inputs!$K32,0)</f>
        <v>0</v>
      </c>
      <c r="BF31" s="316">
        <f>IF(Inputs!$J32=BF$2,Inputs!$K32,0)</f>
        <v>0</v>
      </c>
      <c r="BG31" s="316">
        <f>IF(Inputs!$J32=BG$2,Inputs!$K32,0)</f>
        <v>0</v>
      </c>
      <c r="BH31" s="316">
        <f>IF(Inputs!$J32=BH$2,Inputs!$K32,0)</f>
        <v>0</v>
      </c>
      <c r="BI31" s="316">
        <f>IF(Inputs!$J32=BI$2,Inputs!$K32,0)</f>
        <v>0</v>
      </c>
      <c r="BJ31" s="316">
        <f>IF(Inputs!$J32=BJ$2,Inputs!$K32,0)</f>
        <v>0</v>
      </c>
      <c r="BK31" s="316">
        <f>IF(Inputs!$J32=BK$2,Inputs!$K32,0)</f>
        <v>0</v>
      </c>
      <c r="BL31" s="316">
        <f>IF(Inputs!$J32=BL$2,Inputs!$K32,0)</f>
        <v>0</v>
      </c>
      <c r="BM31" s="316">
        <f>IF(Inputs!$J32=BM$2,Inputs!$K32,0)</f>
        <v>0</v>
      </c>
      <c r="BN31" s="316">
        <f>IF(Inputs!$J32=BN$2,Inputs!$K32,0)</f>
        <v>0</v>
      </c>
      <c r="BO31" s="316">
        <f>IF(Inputs!$J32=BO$2,Inputs!$K32,0)</f>
        <v>0</v>
      </c>
      <c r="BP31" s="316">
        <f>IF(Inputs!$J32=BP$2,Inputs!$K32,0)</f>
        <v>0</v>
      </c>
      <c r="BQ31" s="317">
        <f>IF(Inputs!$J32=BQ$2,Inputs!$K32,0)</f>
        <v>0</v>
      </c>
    </row>
    <row r="32" spans="1:74" s="10" customFormat="1" hidden="1" x14ac:dyDescent="0.25">
      <c r="A32" s="126"/>
      <c r="B32" s="9" t="s">
        <v>58</v>
      </c>
      <c r="C32" s="8"/>
      <c r="D32" s="9">
        <f t="shared" ref="D32:D39" si="5">SUM(J32:U32)</f>
        <v>0</v>
      </c>
      <c r="E32" s="9">
        <f t="shared" ref="E32:E39" si="6">SUM(V32:AG32)</f>
        <v>0</v>
      </c>
      <c r="F32" s="9">
        <f t="shared" ref="F32:F39" si="7">SUM(AH32:AS32)</f>
        <v>0</v>
      </c>
      <c r="G32" s="9">
        <f t="shared" ref="G32:G39" si="8">SUM(AT32:BE32)</f>
        <v>0</v>
      </c>
      <c r="H32" s="9">
        <f t="shared" ref="H32:H39" si="9">SUM(BF32:BQ32)</f>
        <v>0</v>
      </c>
      <c r="I32" s="7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9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9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9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9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9"/>
      <c r="BR32" s="312"/>
      <c r="BS32" s="312"/>
      <c r="BT32" s="312"/>
      <c r="BU32" s="312"/>
      <c r="BV32" s="312"/>
    </row>
    <row r="33" spans="1:74" x14ac:dyDescent="0.25">
      <c r="B33" s="167" t="s">
        <v>150</v>
      </c>
      <c r="C33" s="8"/>
      <c r="D33" s="154">
        <f t="shared" si="5"/>
        <v>180</v>
      </c>
      <c r="E33" s="154">
        <f t="shared" si="6"/>
        <v>0</v>
      </c>
      <c r="F33" s="154">
        <f t="shared" si="7"/>
        <v>0</v>
      </c>
      <c r="G33" s="154">
        <f t="shared" si="8"/>
        <v>0</v>
      </c>
      <c r="H33" s="154">
        <f t="shared" si="9"/>
        <v>0</v>
      </c>
      <c r="I33" s="119"/>
      <c r="J33" s="10">
        <f>SUMIF(CapexCategory,$B33,J$6:J$31)</f>
        <v>0</v>
      </c>
      <c r="K33" s="75">
        <f t="shared" ref="J33:S37" si="10">SUMIF(CapexCategory,$B33,K$6:K$31)</f>
        <v>0</v>
      </c>
      <c r="L33" s="75">
        <f t="shared" si="10"/>
        <v>0</v>
      </c>
      <c r="M33" s="75">
        <f t="shared" si="10"/>
        <v>0</v>
      </c>
      <c r="N33" s="75">
        <f t="shared" si="10"/>
        <v>0</v>
      </c>
      <c r="O33" s="75">
        <f t="shared" si="10"/>
        <v>0</v>
      </c>
      <c r="P33" s="75">
        <f t="shared" si="10"/>
        <v>0</v>
      </c>
      <c r="Q33" s="75">
        <f t="shared" si="10"/>
        <v>0</v>
      </c>
      <c r="R33" s="75">
        <f t="shared" si="10"/>
        <v>180</v>
      </c>
      <c r="S33" s="75">
        <f t="shared" si="10"/>
        <v>0</v>
      </c>
      <c r="T33" s="75">
        <f t="shared" ref="T33:AC37" si="11">SUMIF(CapexCategory,$B33,T$6:T$31)</f>
        <v>0</v>
      </c>
      <c r="U33" s="154">
        <f t="shared" si="11"/>
        <v>0</v>
      </c>
      <c r="V33" s="10">
        <f t="shared" si="11"/>
        <v>0</v>
      </c>
      <c r="W33" s="75">
        <f t="shared" si="11"/>
        <v>0</v>
      </c>
      <c r="X33" s="75">
        <f t="shared" si="11"/>
        <v>0</v>
      </c>
      <c r="Y33" s="75">
        <f t="shared" si="11"/>
        <v>0</v>
      </c>
      <c r="Z33" s="75">
        <f t="shared" si="11"/>
        <v>0</v>
      </c>
      <c r="AA33" s="75">
        <f t="shared" si="11"/>
        <v>0</v>
      </c>
      <c r="AB33" s="75">
        <f t="shared" si="11"/>
        <v>0</v>
      </c>
      <c r="AC33" s="75">
        <f t="shared" si="11"/>
        <v>0</v>
      </c>
      <c r="AD33" s="75">
        <f t="shared" ref="AD33:AM37" si="12">SUMIF(CapexCategory,$B33,AD$6:AD$31)</f>
        <v>0</v>
      </c>
      <c r="AE33" s="75">
        <f t="shared" si="12"/>
        <v>0</v>
      </c>
      <c r="AF33" s="75">
        <f t="shared" si="12"/>
        <v>0</v>
      </c>
      <c r="AG33" s="154">
        <f t="shared" si="12"/>
        <v>0</v>
      </c>
      <c r="AH33" s="10">
        <f t="shared" si="12"/>
        <v>0</v>
      </c>
      <c r="AI33" s="75">
        <f t="shared" si="12"/>
        <v>0</v>
      </c>
      <c r="AJ33" s="75">
        <f t="shared" si="12"/>
        <v>0</v>
      </c>
      <c r="AK33" s="75">
        <f t="shared" si="12"/>
        <v>0</v>
      </c>
      <c r="AL33" s="75">
        <f t="shared" si="12"/>
        <v>0</v>
      </c>
      <c r="AM33" s="75">
        <f t="shared" si="12"/>
        <v>0</v>
      </c>
      <c r="AN33" s="75">
        <f t="shared" ref="AN33:AW37" si="13">SUMIF(CapexCategory,$B33,AN$6:AN$31)</f>
        <v>0</v>
      </c>
      <c r="AO33" s="75">
        <f t="shared" si="13"/>
        <v>0</v>
      </c>
      <c r="AP33" s="75">
        <f t="shared" si="13"/>
        <v>0</v>
      </c>
      <c r="AQ33" s="75">
        <f t="shared" si="13"/>
        <v>0</v>
      </c>
      <c r="AR33" s="75">
        <f t="shared" si="13"/>
        <v>0</v>
      </c>
      <c r="AS33" s="154">
        <f t="shared" si="13"/>
        <v>0</v>
      </c>
      <c r="AT33" s="10">
        <f t="shared" si="13"/>
        <v>0</v>
      </c>
      <c r="AU33" s="75">
        <f t="shared" si="13"/>
        <v>0</v>
      </c>
      <c r="AV33" s="75">
        <f t="shared" si="13"/>
        <v>0</v>
      </c>
      <c r="AW33" s="75">
        <f t="shared" si="13"/>
        <v>0</v>
      </c>
      <c r="AX33" s="75">
        <f t="shared" ref="AX33:BG37" si="14">SUMIF(CapexCategory,$B33,AX$6:AX$31)</f>
        <v>0</v>
      </c>
      <c r="AY33" s="75">
        <f t="shared" si="14"/>
        <v>0</v>
      </c>
      <c r="AZ33" s="75">
        <f t="shared" si="14"/>
        <v>0</v>
      </c>
      <c r="BA33" s="75">
        <f t="shared" si="14"/>
        <v>0</v>
      </c>
      <c r="BB33" s="75">
        <f t="shared" si="14"/>
        <v>0</v>
      </c>
      <c r="BC33" s="75">
        <f t="shared" si="14"/>
        <v>0</v>
      </c>
      <c r="BD33" s="75">
        <f t="shared" si="14"/>
        <v>0</v>
      </c>
      <c r="BE33" s="154">
        <f t="shared" si="14"/>
        <v>0</v>
      </c>
      <c r="BF33" s="10">
        <f t="shared" si="14"/>
        <v>0</v>
      </c>
      <c r="BG33" s="75">
        <f t="shared" si="14"/>
        <v>0</v>
      </c>
      <c r="BH33" s="75">
        <f t="shared" ref="BH33:BQ37" si="15">SUMIF(CapexCategory,$B33,BH$6:BH$31)</f>
        <v>0</v>
      </c>
      <c r="BI33" s="75">
        <f t="shared" si="15"/>
        <v>0</v>
      </c>
      <c r="BJ33" s="75">
        <f t="shared" si="15"/>
        <v>0</v>
      </c>
      <c r="BK33" s="75">
        <f t="shared" si="15"/>
        <v>0</v>
      </c>
      <c r="BL33" s="75">
        <f t="shared" si="15"/>
        <v>0</v>
      </c>
      <c r="BM33" s="75">
        <f t="shared" si="15"/>
        <v>0</v>
      </c>
      <c r="BN33" s="75">
        <f t="shared" si="15"/>
        <v>0</v>
      </c>
      <c r="BO33" s="75">
        <f t="shared" si="15"/>
        <v>0</v>
      </c>
      <c r="BP33" s="75">
        <f t="shared" si="15"/>
        <v>0</v>
      </c>
      <c r="BQ33" s="154">
        <f t="shared" si="15"/>
        <v>0</v>
      </c>
    </row>
    <row r="34" spans="1:74" x14ac:dyDescent="0.25">
      <c r="B34" s="167" t="s">
        <v>153</v>
      </c>
      <c r="C34" s="8"/>
      <c r="D34" s="154">
        <f t="shared" si="5"/>
        <v>0</v>
      </c>
      <c r="E34" s="154">
        <f t="shared" si="6"/>
        <v>0</v>
      </c>
      <c r="F34" s="154">
        <f t="shared" si="7"/>
        <v>45</v>
      </c>
      <c r="G34" s="154">
        <f t="shared" si="8"/>
        <v>0</v>
      </c>
      <c r="H34" s="154">
        <f t="shared" si="9"/>
        <v>0</v>
      </c>
      <c r="I34" s="119"/>
      <c r="J34" s="10">
        <f t="shared" si="10"/>
        <v>0</v>
      </c>
      <c r="K34" s="75">
        <f t="shared" si="10"/>
        <v>0</v>
      </c>
      <c r="L34" s="75">
        <f t="shared" si="10"/>
        <v>0</v>
      </c>
      <c r="M34" s="75">
        <f t="shared" si="10"/>
        <v>0</v>
      </c>
      <c r="N34" s="75">
        <f t="shared" si="10"/>
        <v>0</v>
      </c>
      <c r="O34" s="75">
        <f t="shared" si="10"/>
        <v>0</v>
      </c>
      <c r="P34" s="75">
        <f t="shared" si="10"/>
        <v>0</v>
      </c>
      <c r="Q34" s="75">
        <f t="shared" si="10"/>
        <v>0</v>
      </c>
      <c r="R34" s="75">
        <f t="shared" si="10"/>
        <v>0</v>
      </c>
      <c r="S34" s="75">
        <f t="shared" si="10"/>
        <v>0</v>
      </c>
      <c r="T34" s="75">
        <f t="shared" si="11"/>
        <v>0</v>
      </c>
      <c r="U34" s="154">
        <f t="shared" si="11"/>
        <v>0</v>
      </c>
      <c r="V34" s="10">
        <f t="shared" si="11"/>
        <v>0</v>
      </c>
      <c r="W34" s="75">
        <f t="shared" si="11"/>
        <v>0</v>
      </c>
      <c r="X34" s="75">
        <f t="shared" si="11"/>
        <v>0</v>
      </c>
      <c r="Y34" s="75">
        <f t="shared" si="11"/>
        <v>0</v>
      </c>
      <c r="Z34" s="75">
        <f t="shared" si="11"/>
        <v>0</v>
      </c>
      <c r="AA34" s="75">
        <f t="shared" si="11"/>
        <v>0</v>
      </c>
      <c r="AB34" s="75">
        <f t="shared" si="11"/>
        <v>0</v>
      </c>
      <c r="AC34" s="75">
        <f t="shared" si="11"/>
        <v>0</v>
      </c>
      <c r="AD34" s="75">
        <f t="shared" si="12"/>
        <v>0</v>
      </c>
      <c r="AE34" s="75">
        <f t="shared" si="12"/>
        <v>0</v>
      </c>
      <c r="AF34" s="75">
        <f t="shared" si="12"/>
        <v>0</v>
      </c>
      <c r="AG34" s="154">
        <f t="shared" si="12"/>
        <v>0</v>
      </c>
      <c r="AH34" s="10">
        <f t="shared" si="12"/>
        <v>45</v>
      </c>
      <c r="AI34" s="75">
        <f t="shared" si="12"/>
        <v>0</v>
      </c>
      <c r="AJ34" s="75">
        <f t="shared" si="12"/>
        <v>0</v>
      </c>
      <c r="AK34" s="75">
        <f t="shared" si="12"/>
        <v>0</v>
      </c>
      <c r="AL34" s="75">
        <f t="shared" si="12"/>
        <v>0</v>
      </c>
      <c r="AM34" s="75">
        <f t="shared" si="12"/>
        <v>0</v>
      </c>
      <c r="AN34" s="75">
        <f t="shared" si="13"/>
        <v>0</v>
      </c>
      <c r="AO34" s="75">
        <f t="shared" si="13"/>
        <v>0</v>
      </c>
      <c r="AP34" s="75">
        <f t="shared" si="13"/>
        <v>0</v>
      </c>
      <c r="AQ34" s="75">
        <f t="shared" si="13"/>
        <v>0</v>
      </c>
      <c r="AR34" s="75">
        <f t="shared" si="13"/>
        <v>0</v>
      </c>
      <c r="AS34" s="154">
        <f t="shared" si="13"/>
        <v>0</v>
      </c>
      <c r="AT34" s="10">
        <f t="shared" si="13"/>
        <v>0</v>
      </c>
      <c r="AU34" s="75">
        <f t="shared" si="13"/>
        <v>0</v>
      </c>
      <c r="AV34" s="75">
        <f t="shared" si="13"/>
        <v>0</v>
      </c>
      <c r="AW34" s="75">
        <f t="shared" si="13"/>
        <v>0</v>
      </c>
      <c r="AX34" s="75">
        <f t="shared" si="14"/>
        <v>0</v>
      </c>
      <c r="AY34" s="75">
        <f t="shared" si="14"/>
        <v>0</v>
      </c>
      <c r="AZ34" s="75">
        <f t="shared" si="14"/>
        <v>0</v>
      </c>
      <c r="BA34" s="75">
        <f t="shared" si="14"/>
        <v>0</v>
      </c>
      <c r="BB34" s="75">
        <f t="shared" si="14"/>
        <v>0</v>
      </c>
      <c r="BC34" s="75">
        <f t="shared" si="14"/>
        <v>0</v>
      </c>
      <c r="BD34" s="75">
        <f t="shared" si="14"/>
        <v>0</v>
      </c>
      <c r="BE34" s="154">
        <f t="shared" si="14"/>
        <v>0</v>
      </c>
      <c r="BF34" s="10">
        <f t="shared" si="14"/>
        <v>0</v>
      </c>
      <c r="BG34" s="75">
        <f t="shared" si="14"/>
        <v>0</v>
      </c>
      <c r="BH34" s="75">
        <f t="shared" si="15"/>
        <v>0</v>
      </c>
      <c r="BI34" s="75">
        <f t="shared" si="15"/>
        <v>0</v>
      </c>
      <c r="BJ34" s="75">
        <f t="shared" si="15"/>
        <v>0</v>
      </c>
      <c r="BK34" s="75">
        <f t="shared" si="15"/>
        <v>0</v>
      </c>
      <c r="BL34" s="75">
        <f t="shared" si="15"/>
        <v>0</v>
      </c>
      <c r="BM34" s="75">
        <f t="shared" si="15"/>
        <v>0</v>
      </c>
      <c r="BN34" s="75">
        <f t="shared" si="15"/>
        <v>0</v>
      </c>
      <c r="BO34" s="75">
        <f t="shared" si="15"/>
        <v>0</v>
      </c>
      <c r="BP34" s="75">
        <f t="shared" si="15"/>
        <v>0</v>
      </c>
      <c r="BQ34" s="154">
        <f t="shared" si="15"/>
        <v>0</v>
      </c>
    </row>
    <row r="35" spans="1:74" x14ac:dyDescent="0.25">
      <c r="B35" s="167" t="s">
        <v>151</v>
      </c>
      <c r="C35" s="8"/>
      <c r="D35" s="154">
        <f t="shared" si="5"/>
        <v>0</v>
      </c>
      <c r="E35" s="154">
        <f t="shared" si="6"/>
        <v>0</v>
      </c>
      <c r="F35" s="154">
        <f t="shared" si="7"/>
        <v>0</v>
      </c>
      <c r="G35" s="154">
        <f t="shared" si="8"/>
        <v>0</v>
      </c>
      <c r="H35" s="154">
        <f t="shared" si="9"/>
        <v>0</v>
      </c>
      <c r="I35" s="119"/>
      <c r="J35" s="10">
        <f t="shared" si="10"/>
        <v>0</v>
      </c>
      <c r="K35" s="75">
        <f t="shared" si="10"/>
        <v>0</v>
      </c>
      <c r="L35" s="75">
        <f t="shared" si="10"/>
        <v>0</v>
      </c>
      <c r="M35" s="75">
        <f t="shared" si="10"/>
        <v>0</v>
      </c>
      <c r="N35" s="75">
        <f t="shared" si="10"/>
        <v>0</v>
      </c>
      <c r="O35" s="75">
        <f t="shared" si="10"/>
        <v>0</v>
      </c>
      <c r="P35" s="75">
        <f t="shared" si="10"/>
        <v>0</v>
      </c>
      <c r="Q35" s="75">
        <f t="shared" si="10"/>
        <v>0</v>
      </c>
      <c r="R35" s="75">
        <f t="shared" si="10"/>
        <v>0</v>
      </c>
      <c r="S35" s="75">
        <f t="shared" si="10"/>
        <v>0</v>
      </c>
      <c r="T35" s="75">
        <f t="shared" si="11"/>
        <v>0</v>
      </c>
      <c r="U35" s="154">
        <f t="shared" si="11"/>
        <v>0</v>
      </c>
      <c r="V35" s="10">
        <f t="shared" si="11"/>
        <v>0</v>
      </c>
      <c r="W35" s="75">
        <f t="shared" si="11"/>
        <v>0</v>
      </c>
      <c r="X35" s="75">
        <f t="shared" si="11"/>
        <v>0</v>
      </c>
      <c r="Y35" s="75">
        <f t="shared" si="11"/>
        <v>0</v>
      </c>
      <c r="Z35" s="75">
        <f t="shared" si="11"/>
        <v>0</v>
      </c>
      <c r="AA35" s="75">
        <f t="shared" si="11"/>
        <v>0</v>
      </c>
      <c r="AB35" s="75">
        <f t="shared" si="11"/>
        <v>0</v>
      </c>
      <c r="AC35" s="75">
        <f t="shared" si="11"/>
        <v>0</v>
      </c>
      <c r="AD35" s="75">
        <f t="shared" si="12"/>
        <v>0</v>
      </c>
      <c r="AE35" s="75">
        <f t="shared" si="12"/>
        <v>0</v>
      </c>
      <c r="AF35" s="75">
        <f t="shared" si="12"/>
        <v>0</v>
      </c>
      <c r="AG35" s="154">
        <f t="shared" si="12"/>
        <v>0</v>
      </c>
      <c r="AH35" s="10">
        <f t="shared" si="12"/>
        <v>0</v>
      </c>
      <c r="AI35" s="75">
        <f t="shared" si="12"/>
        <v>0</v>
      </c>
      <c r="AJ35" s="75">
        <f t="shared" si="12"/>
        <v>0</v>
      </c>
      <c r="AK35" s="75">
        <f t="shared" si="12"/>
        <v>0</v>
      </c>
      <c r="AL35" s="75">
        <f t="shared" si="12"/>
        <v>0</v>
      </c>
      <c r="AM35" s="75">
        <f t="shared" si="12"/>
        <v>0</v>
      </c>
      <c r="AN35" s="75">
        <f t="shared" si="13"/>
        <v>0</v>
      </c>
      <c r="AO35" s="75">
        <f t="shared" si="13"/>
        <v>0</v>
      </c>
      <c r="AP35" s="75">
        <f t="shared" si="13"/>
        <v>0</v>
      </c>
      <c r="AQ35" s="75">
        <f t="shared" si="13"/>
        <v>0</v>
      </c>
      <c r="AR35" s="75">
        <f t="shared" si="13"/>
        <v>0</v>
      </c>
      <c r="AS35" s="154">
        <f t="shared" si="13"/>
        <v>0</v>
      </c>
      <c r="AT35" s="10">
        <f t="shared" si="13"/>
        <v>0</v>
      </c>
      <c r="AU35" s="75">
        <f t="shared" si="13"/>
        <v>0</v>
      </c>
      <c r="AV35" s="75">
        <f t="shared" si="13"/>
        <v>0</v>
      </c>
      <c r="AW35" s="75">
        <f t="shared" si="13"/>
        <v>0</v>
      </c>
      <c r="AX35" s="75">
        <f t="shared" si="14"/>
        <v>0</v>
      </c>
      <c r="AY35" s="75">
        <f t="shared" si="14"/>
        <v>0</v>
      </c>
      <c r="AZ35" s="75">
        <f t="shared" si="14"/>
        <v>0</v>
      </c>
      <c r="BA35" s="75">
        <f t="shared" si="14"/>
        <v>0</v>
      </c>
      <c r="BB35" s="75">
        <f t="shared" si="14"/>
        <v>0</v>
      </c>
      <c r="BC35" s="75">
        <f t="shared" si="14"/>
        <v>0</v>
      </c>
      <c r="BD35" s="75">
        <f t="shared" si="14"/>
        <v>0</v>
      </c>
      <c r="BE35" s="154">
        <f t="shared" si="14"/>
        <v>0</v>
      </c>
      <c r="BF35" s="10">
        <f t="shared" si="14"/>
        <v>0</v>
      </c>
      <c r="BG35" s="75">
        <f t="shared" si="14"/>
        <v>0</v>
      </c>
      <c r="BH35" s="75">
        <f t="shared" si="15"/>
        <v>0</v>
      </c>
      <c r="BI35" s="75">
        <f t="shared" si="15"/>
        <v>0</v>
      </c>
      <c r="BJ35" s="75">
        <f t="shared" si="15"/>
        <v>0</v>
      </c>
      <c r="BK35" s="75">
        <f t="shared" si="15"/>
        <v>0</v>
      </c>
      <c r="BL35" s="75">
        <f t="shared" si="15"/>
        <v>0</v>
      </c>
      <c r="BM35" s="75">
        <f t="shared" si="15"/>
        <v>0</v>
      </c>
      <c r="BN35" s="75">
        <f t="shared" si="15"/>
        <v>0</v>
      </c>
      <c r="BO35" s="75">
        <f t="shared" si="15"/>
        <v>0</v>
      </c>
      <c r="BP35" s="75">
        <f t="shared" si="15"/>
        <v>0</v>
      </c>
      <c r="BQ35" s="154">
        <f t="shared" si="15"/>
        <v>0</v>
      </c>
    </row>
    <row r="36" spans="1:74" x14ac:dyDescent="0.25">
      <c r="B36" s="167" t="s">
        <v>152</v>
      </c>
      <c r="C36" s="8"/>
      <c r="D36" s="154">
        <f t="shared" si="5"/>
        <v>0</v>
      </c>
      <c r="E36" s="154">
        <f t="shared" si="6"/>
        <v>0</v>
      </c>
      <c r="F36" s="154">
        <f t="shared" si="7"/>
        <v>0</v>
      </c>
      <c r="G36" s="154">
        <f t="shared" si="8"/>
        <v>0</v>
      </c>
      <c r="H36" s="154">
        <f t="shared" si="9"/>
        <v>0</v>
      </c>
      <c r="I36" s="119"/>
      <c r="J36" s="10">
        <f t="shared" si="10"/>
        <v>0</v>
      </c>
      <c r="K36" s="75">
        <f t="shared" si="10"/>
        <v>0</v>
      </c>
      <c r="L36" s="75">
        <f t="shared" si="10"/>
        <v>0</v>
      </c>
      <c r="M36" s="75">
        <f t="shared" si="10"/>
        <v>0</v>
      </c>
      <c r="N36" s="75">
        <f t="shared" si="10"/>
        <v>0</v>
      </c>
      <c r="O36" s="75">
        <f t="shared" si="10"/>
        <v>0</v>
      </c>
      <c r="P36" s="75">
        <f t="shared" si="10"/>
        <v>0</v>
      </c>
      <c r="Q36" s="75">
        <f t="shared" si="10"/>
        <v>0</v>
      </c>
      <c r="R36" s="75">
        <f t="shared" si="10"/>
        <v>0</v>
      </c>
      <c r="S36" s="75">
        <f t="shared" si="10"/>
        <v>0</v>
      </c>
      <c r="T36" s="75">
        <f t="shared" si="11"/>
        <v>0</v>
      </c>
      <c r="U36" s="154">
        <f t="shared" si="11"/>
        <v>0</v>
      </c>
      <c r="V36" s="10">
        <f t="shared" si="11"/>
        <v>0</v>
      </c>
      <c r="W36" s="75">
        <f t="shared" si="11"/>
        <v>0</v>
      </c>
      <c r="X36" s="75">
        <f t="shared" si="11"/>
        <v>0</v>
      </c>
      <c r="Y36" s="75">
        <f t="shared" si="11"/>
        <v>0</v>
      </c>
      <c r="Z36" s="75">
        <f t="shared" si="11"/>
        <v>0</v>
      </c>
      <c r="AA36" s="75">
        <f t="shared" si="11"/>
        <v>0</v>
      </c>
      <c r="AB36" s="75">
        <f t="shared" si="11"/>
        <v>0</v>
      </c>
      <c r="AC36" s="75">
        <f t="shared" si="11"/>
        <v>0</v>
      </c>
      <c r="AD36" s="75">
        <f t="shared" si="12"/>
        <v>0</v>
      </c>
      <c r="AE36" s="75">
        <f t="shared" si="12"/>
        <v>0</v>
      </c>
      <c r="AF36" s="75">
        <f t="shared" si="12"/>
        <v>0</v>
      </c>
      <c r="AG36" s="154">
        <f t="shared" si="12"/>
        <v>0</v>
      </c>
      <c r="AH36" s="10">
        <f t="shared" si="12"/>
        <v>0</v>
      </c>
      <c r="AI36" s="75">
        <f t="shared" si="12"/>
        <v>0</v>
      </c>
      <c r="AJ36" s="75">
        <f t="shared" si="12"/>
        <v>0</v>
      </c>
      <c r="AK36" s="75">
        <f t="shared" si="12"/>
        <v>0</v>
      </c>
      <c r="AL36" s="75">
        <f t="shared" si="12"/>
        <v>0</v>
      </c>
      <c r="AM36" s="75">
        <f t="shared" si="12"/>
        <v>0</v>
      </c>
      <c r="AN36" s="75">
        <f t="shared" si="13"/>
        <v>0</v>
      </c>
      <c r="AO36" s="75">
        <f t="shared" si="13"/>
        <v>0</v>
      </c>
      <c r="AP36" s="75">
        <f t="shared" si="13"/>
        <v>0</v>
      </c>
      <c r="AQ36" s="75">
        <f t="shared" si="13"/>
        <v>0</v>
      </c>
      <c r="AR36" s="75">
        <f t="shared" si="13"/>
        <v>0</v>
      </c>
      <c r="AS36" s="154">
        <f t="shared" si="13"/>
        <v>0</v>
      </c>
      <c r="AT36" s="10">
        <f t="shared" si="13"/>
        <v>0</v>
      </c>
      <c r="AU36" s="75">
        <f t="shared" si="13"/>
        <v>0</v>
      </c>
      <c r="AV36" s="75">
        <f t="shared" si="13"/>
        <v>0</v>
      </c>
      <c r="AW36" s="75">
        <f t="shared" si="13"/>
        <v>0</v>
      </c>
      <c r="AX36" s="75">
        <f t="shared" si="14"/>
        <v>0</v>
      </c>
      <c r="AY36" s="75">
        <f t="shared" si="14"/>
        <v>0</v>
      </c>
      <c r="AZ36" s="75">
        <f t="shared" si="14"/>
        <v>0</v>
      </c>
      <c r="BA36" s="75">
        <f t="shared" si="14"/>
        <v>0</v>
      </c>
      <c r="BB36" s="75">
        <f t="shared" si="14"/>
        <v>0</v>
      </c>
      <c r="BC36" s="75">
        <f t="shared" si="14"/>
        <v>0</v>
      </c>
      <c r="BD36" s="75">
        <f t="shared" si="14"/>
        <v>0</v>
      </c>
      <c r="BE36" s="154">
        <f t="shared" si="14"/>
        <v>0</v>
      </c>
      <c r="BF36" s="10">
        <f t="shared" si="14"/>
        <v>0</v>
      </c>
      <c r="BG36" s="75">
        <f t="shared" si="14"/>
        <v>0</v>
      </c>
      <c r="BH36" s="75">
        <f t="shared" si="15"/>
        <v>0</v>
      </c>
      <c r="BI36" s="75">
        <f t="shared" si="15"/>
        <v>0</v>
      </c>
      <c r="BJ36" s="75">
        <f t="shared" si="15"/>
        <v>0</v>
      </c>
      <c r="BK36" s="75">
        <f t="shared" si="15"/>
        <v>0</v>
      </c>
      <c r="BL36" s="75">
        <f t="shared" si="15"/>
        <v>0</v>
      </c>
      <c r="BM36" s="75">
        <f t="shared" si="15"/>
        <v>0</v>
      </c>
      <c r="BN36" s="75">
        <f t="shared" si="15"/>
        <v>0</v>
      </c>
      <c r="BO36" s="75">
        <f t="shared" si="15"/>
        <v>0</v>
      </c>
      <c r="BP36" s="75">
        <f t="shared" si="15"/>
        <v>0</v>
      </c>
      <c r="BQ36" s="154">
        <f t="shared" si="15"/>
        <v>0</v>
      </c>
    </row>
    <row r="37" spans="1:74" x14ac:dyDescent="0.25">
      <c r="B37" s="167" t="s">
        <v>15</v>
      </c>
      <c r="C37" s="8"/>
      <c r="D37" s="154">
        <f t="shared" si="5"/>
        <v>400</v>
      </c>
      <c r="E37" s="154">
        <f t="shared" si="6"/>
        <v>0</v>
      </c>
      <c r="F37" s="154">
        <f t="shared" si="7"/>
        <v>0</v>
      </c>
      <c r="G37" s="154">
        <f t="shared" si="8"/>
        <v>0</v>
      </c>
      <c r="H37" s="154">
        <f t="shared" si="9"/>
        <v>0</v>
      </c>
      <c r="I37" s="119"/>
      <c r="J37" s="10">
        <f t="shared" si="10"/>
        <v>400</v>
      </c>
      <c r="K37" s="75">
        <f t="shared" si="10"/>
        <v>0</v>
      </c>
      <c r="L37" s="75">
        <f t="shared" si="10"/>
        <v>0</v>
      </c>
      <c r="M37" s="75">
        <f t="shared" si="10"/>
        <v>0</v>
      </c>
      <c r="N37" s="75">
        <f t="shared" si="10"/>
        <v>0</v>
      </c>
      <c r="O37" s="75">
        <f t="shared" si="10"/>
        <v>0</v>
      </c>
      <c r="P37" s="75">
        <f t="shared" si="10"/>
        <v>0</v>
      </c>
      <c r="Q37" s="75">
        <f t="shared" si="10"/>
        <v>0</v>
      </c>
      <c r="R37" s="75">
        <f t="shared" si="10"/>
        <v>0</v>
      </c>
      <c r="S37" s="75">
        <f t="shared" si="10"/>
        <v>0</v>
      </c>
      <c r="T37" s="75">
        <f t="shared" si="11"/>
        <v>0</v>
      </c>
      <c r="U37" s="154">
        <f t="shared" si="11"/>
        <v>0</v>
      </c>
      <c r="V37" s="10">
        <f t="shared" si="11"/>
        <v>0</v>
      </c>
      <c r="W37" s="75">
        <f t="shared" si="11"/>
        <v>0</v>
      </c>
      <c r="X37" s="75">
        <f t="shared" si="11"/>
        <v>0</v>
      </c>
      <c r="Y37" s="75">
        <f t="shared" si="11"/>
        <v>0</v>
      </c>
      <c r="Z37" s="75">
        <f t="shared" si="11"/>
        <v>0</v>
      </c>
      <c r="AA37" s="75">
        <f t="shared" si="11"/>
        <v>0</v>
      </c>
      <c r="AB37" s="75">
        <f t="shared" si="11"/>
        <v>0</v>
      </c>
      <c r="AC37" s="75">
        <f t="shared" si="11"/>
        <v>0</v>
      </c>
      <c r="AD37" s="75">
        <f t="shared" si="12"/>
        <v>0</v>
      </c>
      <c r="AE37" s="75">
        <f t="shared" si="12"/>
        <v>0</v>
      </c>
      <c r="AF37" s="75">
        <f t="shared" si="12"/>
        <v>0</v>
      </c>
      <c r="AG37" s="154">
        <f t="shared" si="12"/>
        <v>0</v>
      </c>
      <c r="AH37" s="10">
        <f t="shared" si="12"/>
        <v>0</v>
      </c>
      <c r="AI37" s="75">
        <f t="shared" si="12"/>
        <v>0</v>
      </c>
      <c r="AJ37" s="75">
        <f t="shared" si="12"/>
        <v>0</v>
      </c>
      <c r="AK37" s="75">
        <f t="shared" si="12"/>
        <v>0</v>
      </c>
      <c r="AL37" s="75">
        <f t="shared" si="12"/>
        <v>0</v>
      </c>
      <c r="AM37" s="75">
        <f t="shared" si="12"/>
        <v>0</v>
      </c>
      <c r="AN37" s="75">
        <f t="shared" si="13"/>
        <v>0</v>
      </c>
      <c r="AO37" s="75">
        <f t="shared" si="13"/>
        <v>0</v>
      </c>
      <c r="AP37" s="75">
        <f t="shared" si="13"/>
        <v>0</v>
      </c>
      <c r="AQ37" s="75">
        <f t="shared" si="13"/>
        <v>0</v>
      </c>
      <c r="AR37" s="75">
        <f t="shared" si="13"/>
        <v>0</v>
      </c>
      <c r="AS37" s="154">
        <f t="shared" si="13"/>
        <v>0</v>
      </c>
      <c r="AT37" s="10">
        <f t="shared" si="13"/>
        <v>0</v>
      </c>
      <c r="AU37" s="75">
        <f t="shared" si="13"/>
        <v>0</v>
      </c>
      <c r="AV37" s="75">
        <f t="shared" si="13"/>
        <v>0</v>
      </c>
      <c r="AW37" s="75">
        <f t="shared" si="13"/>
        <v>0</v>
      </c>
      <c r="AX37" s="75">
        <f t="shared" si="14"/>
        <v>0</v>
      </c>
      <c r="AY37" s="75">
        <f t="shared" si="14"/>
        <v>0</v>
      </c>
      <c r="AZ37" s="75">
        <f t="shared" si="14"/>
        <v>0</v>
      </c>
      <c r="BA37" s="75">
        <f t="shared" si="14"/>
        <v>0</v>
      </c>
      <c r="BB37" s="75">
        <f t="shared" si="14"/>
        <v>0</v>
      </c>
      <c r="BC37" s="75">
        <f t="shared" si="14"/>
        <v>0</v>
      </c>
      <c r="BD37" s="75">
        <f t="shared" si="14"/>
        <v>0</v>
      </c>
      <c r="BE37" s="154">
        <f t="shared" si="14"/>
        <v>0</v>
      </c>
      <c r="BF37" s="10">
        <f t="shared" si="14"/>
        <v>0</v>
      </c>
      <c r="BG37" s="75">
        <f t="shared" si="14"/>
        <v>0</v>
      </c>
      <c r="BH37" s="75">
        <f t="shared" si="15"/>
        <v>0</v>
      </c>
      <c r="BI37" s="75">
        <f t="shared" si="15"/>
        <v>0</v>
      </c>
      <c r="BJ37" s="75">
        <f t="shared" si="15"/>
        <v>0</v>
      </c>
      <c r="BK37" s="75">
        <f t="shared" si="15"/>
        <v>0</v>
      </c>
      <c r="BL37" s="75">
        <f t="shared" si="15"/>
        <v>0</v>
      </c>
      <c r="BM37" s="75">
        <f t="shared" si="15"/>
        <v>0</v>
      </c>
      <c r="BN37" s="75">
        <f t="shared" si="15"/>
        <v>0</v>
      </c>
      <c r="BO37" s="75">
        <f t="shared" si="15"/>
        <v>0</v>
      </c>
      <c r="BP37" s="75">
        <f t="shared" si="15"/>
        <v>0</v>
      </c>
      <c r="BQ37" s="154">
        <f t="shared" si="15"/>
        <v>0</v>
      </c>
    </row>
    <row r="38" spans="1:74" x14ac:dyDescent="0.25">
      <c r="A38" s="386"/>
      <c r="B38" s="169" t="s">
        <v>59</v>
      </c>
      <c r="C38" s="8"/>
      <c r="D38" s="158">
        <f t="shared" si="5"/>
        <v>0</v>
      </c>
      <c r="E38" s="158">
        <f t="shared" si="6"/>
        <v>0</v>
      </c>
      <c r="F38" s="158">
        <f t="shared" si="7"/>
        <v>0</v>
      </c>
      <c r="G38" s="158">
        <f t="shared" si="8"/>
        <v>0</v>
      </c>
      <c r="H38" s="158">
        <f t="shared" si="9"/>
        <v>0</v>
      </c>
      <c r="J38" s="147">
        <f t="shared" ref="J38:N38" si="16">SUM(J6:J31)-SUM(J33:J37)</f>
        <v>0</v>
      </c>
      <c r="K38" s="147">
        <f t="shared" si="16"/>
        <v>0</v>
      </c>
      <c r="L38" s="147">
        <f t="shared" si="16"/>
        <v>0</v>
      </c>
      <c r="M38" s="147">
        <f t="shared" si="16"/>
        <v>0</v>
      </c>
      <c r="N38" s="147">
        <f t="shared" si="16"/>
        <v>0</v>
      </c>
      <c r="O38" s="147">
        <f>SUM(O6:O31)-SUM(O33:O37)</f>
        <v>0</v>
      </c>
      <c r="P38" s="147">
        <f t="shared" ref="P38:BQ38" si="17">SUM(P6:P31)-SUM(P33:P37)</f>
        <v>0</v>
      </c>
      <c r="Q38" s="147">
        <f t="shared" si="17"/>
        <v>0</v>
      </c>
      <c r="R38" s="147">
        <f t="shared" si="17"/>
        <v>0</v>
      </c>
      <c r="S38" s="147">
        <f t="shared" si="17"/>
        <v>0</v>
      </c>
      <c r="T38" s="147">
        <f t="shared" si="17"/>
        <v>0</v>
      </c>
      <c r="U38" s="158">
        <f t="shared" si="17"/>
        <v>0</v>
      </c>
      <c r="V38" s="147">
        <f t="shared" si="17"/>
        <v>0</v>
      </c>
      <c r="W38" s="147">
        <f t="shared" si="17"/>
        <v>0</v>
      </c>
      <c r="X38" s="147">
        <f t="shared" si="17"/>
        <v>0</v>
      </c>
      <c r="Y38" s="147">
        <f t="shared" si="17"/>
        <v>0</v>
      </c>
      <c r="Z38" s="147">
        <f t="shared" si="17"/>
        <v>0</v>
      </c>
      <c r="AA38" s="147">
        <f t="shared" si="17"/>
        <v>0</v>
      </c>
      <c r="AB38" s="147">
        <f t="shared" si="17"/>
        <v>0</v>
      </c>
      <c r="AC38" s="147">
        <f t="shared" si="17"/>
        <v>0</v>
      </c>
      <c r="AD38" s="147">
        <f t="shared" si="17"/>
        <v>0</v>
      </c>
      <c r="AE38" s="147">
        <f t="shared" si="17"/>
        <v>0</v>
      </c>
      <c r="AF38" s="147">
        <f t="shared" si="17"/>
        <v>0</v>
      </c>
      <c r="AG38" s="158">
        <f t="shared" si="17"/>
        <v>0</v>
      </c>
      <c r="AH38" s="147">
        <f t="shared" si="17"/>
        <v>0</v>
      </c>
      <c r="AI38" s="147">
        <f t="shared" si="17"/>
        <v>0</v>
      </c>
      <c r="AJ38" s="147">
        <f t="shared" si="17"/>
        <v>0</v>
      </c>
      <c r="AK38" s="147">
        <f t="shared" si="17"/>
        <v>0</v>
      </c>
      <c r="AL38" s="147">
        <f t="shared" si="17"/>
        <v>0</v>
      </c>
      <c r="AM38" s="147">
        <f t="shared" si="17"/>
        <v>0</v>
      </c>
      <c r="AN38" s="147">
        <f t="shared" si="17"/>
        <v>0</v>
      </c>
      <c r="AO38" s="147">
        <f t="shared" si="17"/>
        <v>0</v>
      </c>
      <c r="AP38" s="147">
        <f t="shared" si="17"/>
        <v>0</v>
      </c>
      <c r="AQ38" s="147">
        <f t="shared" si="17"/>
        <v>0</v>
      </c>
      <c r="AR38" s="147">
        <f t="shared" si="17"/>
        <v>0</v>
      </c>
      <c r="AS38" s="158">
        <f t="shared" si="17"/>
        <v>0</v>
      </c>
      <c r="AT38" s="147">
        <f t="shared" si="17"/>
        <v>0</v>
      </c>
      <c r="AU38" s="147">
        <f t="shared" si="17"/>
        <v>0</v>
      </c>
      <c r="AV38" s="147">
        <f t="shared" si="17"/>
        <v>0</v>
      </c>
      <c r="AW38" s="147">
        <f t="shared" si="17"/>
        <v>0</v>
      </c>
      <c r="AX38" s="147">
        <f t="shared" si="17"/>
        <v>0</v>
      </c>
      <c r="AY38" s="147">
        <f t="shared" si="17"/>
        <v>0</v>
      </c>
      <c r="AZ38" s="147">
        <f t="shared" si="17"/>
        <v>0</v>
      </c>
      <c r="BA38" s="147">
        <f t="shared" si="17"/>
        <v>0</v>
      </c>
      <c r="BB38" s="147">
        <f t="shared" si="17"/>
        <v>0</v>
      </c>
      <c r="BC38" s="147">
        <f t="shared" si="17"/>
        <v>0</v>
      </c>
      <c r="BD38" s="147">
        <f t="shared" si="17"/>
        <v>0</v>
      </c>
      <c r="BE38" s="158">
        <f t="shared" si="17"/>
        <v>0</v>
      </c>
      <c r="BF38" s="147">
        <f t="shared" si="17"/>
        <v>0</v>
      </c>
      <c r="BG38" s="147">
        <f t="shared" si="17"/>
        <v>0</v>
      </c>
      <c r="BH38" s="147">
        <f t="shared" si="17"/>
        <v>0</v>
      </c>
      <c r="BI38" s="147">
        <f t="shared" si="17"/>
        <v>0</v>
      </c>
      <c r="BJ38" s="147">
        <f t="shared" si="17"/>
        <v>0</v>
      </c>
      <c r="BK38" s="147">
        <f t="shared" si="17"/>
        <v>0</v>
      </c>
      <c r="BL38" s="147">
        <f t="shared" si="17"/>
        <v>0</v>
      </c>
      <c r="BM38" s="147">
        <f t="shared" si="17"/>
        <v>0</v>
      </c>
      <c r="BN38" s="147">
        <f t="shared" si="17"/>
        <v>0</v>
      </c>
      <c r="BO38" s="147">
        <f t="shared" si="17"/>
        <v>0</v>
      </c>
      <c r="BP38" s="147">
        <f t="shared" si="17"/>
        <v>0</v>
      </c>
      <c r="BQ38" s="158">
        <f t="shared" si="17"/>
        <v>0</v>
      </c>
      <c r="BR38" s="312"/>
      <c r="BS38" s="312"/>
    </row>
    <row r="39" spans="1:74" s="9" customFormat="1" x14ac:dyDescent="0.25">
      <c r="A39" s="386"/>
      <c r="B39" s="82" t="s">
        <v>39</v>
      </c>
      <c r="C39" s="72"/>
      <c r="D39" s="9">
        <f t="shared" si="5"/>
        <v>580</v>
      </c>
      <c r="E39" s="9">
        <f t="shared" si="6"/>
        <v>0</v>
      </c>
      <c r="F39" s="9">
        <f t="shared" si="7"/>
        <v>45</v>
      </c>
      <c r="G39" s="9">
        <f t="shared" si="8"/>
        <v>0</v>
      </c>
      <c r="H39" s="9">
        <f t="shared" si="9"/>
        <v>0</v>
      </c>
      <c r="J39" s="9">
        <f>SUM(J33:J38)</f>
        <v>400</v>
      </c>
      <c r="K39" s="9">
        <f t="shared" ref="K39:BQ39" si="18">SUM(K33:K38)</f>
        <v>0</v>
      </c>
      <c r="L39" s="9">
        <f t="shared" si="18"/>
        <v>0</v>
      </c>
      <c r="M39" s="9">
        <f t="shared" si="18"/>
        <v>0</v>
      </c>
      <c r="N39" s="9">
        <f t="shared" si="18"/>
        <v>0</v>
      </c>
      <c r="O39" s="9">
        <f t="shared" si="18"/>
        <v>0</v>
      </c>
      <c r="P39" s="9">
        <f t="shared" si="18"/>
        <v>0</v>
      </c>
      <c r="Q39" s="9">
        <f t="shared" si="18"/>
        <v>0</v>
      </c>
      <c r="R39" s="9">
        <f t="shared" si="18"/>
        <v>180</v>
      </c>
      <c r="S39" s="9">
        <f t="shared" si="18"/>
        <v>0</v>
      </c>
      <c r="T39" s="9">
        <f t="shared" si="18"/>
        <v>0</v>
      </c>
      <c r="U39" s="9">
        <f t="shared" si="18"/>
        <v>0</v>
      </c>
      <c r="V39" s="9">
        <f t="shared" si="18"/>
        <v>0</v>
      </c>
      <c r="W39" s="9">
        <f t="shared" si="18"/>
        <v>0</v>
      </c>
      <c r="X39" s="9">
        <f t="shared" si="18"/>
        <v>0</v>
      </c>
      <c r="Y39" s="9">
        <f t="shared" si="18"/>
        <v>0</v>
      </c>
      <c r="Z39" s="9">
        <f t="shared" si="18"/>
        <v>0</v>
      </c>
      <c r="AA39" s="9">
        <f t="shared" si="18"/>
        <v>0</v>
      </c>
      <c r="AB39" s="9">
        <f t="shared" si="18"/>
        <v>0</v>
      </c>
      <c r="AC39" s="9">
        <f t="shared" si="18"/>
        <v>0</v>
      </c>
      <c r="AD39" s="9">
        <f t="shared" si="18"/>
        <v>0</v>
      </c>
      <c r="AE39" s="9">
        <f t="shared" si="18"/>
        <v>0</v>
      </c>
      <c r="AF39" s="9">
        <f t="shared" si="18"/>
        <v>0</v>
      </c>
      <c r="AG39" s="9">
        <f t="shared" si="18"/>
        <v>0</v>
      </c>
      <c r="AH39" s="9">
        <f t="shared" si="18"/>
        <v>45</v>
      </c>
      <c r="AI39" s="9">
        <f t="shared" si="18"/>
        <v>0</v>
      </c>
      <c r="AJ39" s="9">
        <f t="shared" si="18"/>
        <v>0</v>
      </c>
      <c r="AK39" s="9">
        <f t="shared" si="18"/>
        <v>0</v>
      </c>
      <c r="AL39" s="9">
        <f t="shared" si="18"/>
        <v>0</v>
      </c>
      <c r="AM39" s="9">
        <f t="shared" si="18"/>
        <v>0</v>
      </c>
      <c r="AN39" s="9">
        <f t="shared" si="18"/>
        <v>0</v>
      </c>
      <c r="AO39" s="9">
        <f t="shared" si="18"/>
        <v>0</v>
      </c>
      <c r="AP39" s="9">
        <f t="shared" si="18"/>
        <v>0</v>
      </c>
      <c r="AQ39" s="9">
        <f t="shared" si="18"/>
        <v>0</v>
      </c>
      <c r="AR39" s="9">
        <f t="shared" si="18"/>
        <v>0</v>
      </c>
      <c r="AS39" s="9">
        <f t="shared" si="18"/>
        <v>0</v>
      </c>
      <c r="AT39" s="9">
        <f t="shared" si="18"/>
        <v>0</v>
      </c>
      <c r="AU39" s="9">
        <f t="shared" si="18"/>
        <v>0</v>
      </c>
      <c r="AV39" s="9">
        <f t="shared" si="18"/>
        <v>0</v>
      </c>
      <c r="AW39" s="9">
        <f t="shared" si="18"/>
        <v>0</v>
      </c>
      <c r="AX39" s="9">
        <f t="shared" si="18"/>
        <v>0</v>
      </c>
      <c r="AY39" s="9">
        <f t="shared" si="18"/>
        <v>0</v>
      </c>
      <c r="AZ39" s="9">
        <f t="shared" si="18"/>
        <v>0</v>
      </c>
      <c r="BA39" s="9">
        <f t="shared" si="18"/>
        <v>0</v>
      </c>
      <c r="BB39" s="9">
        <f t="shared" si="18"/>
        <v>0</v>
      </c>
      <c r="BC39" s="9">
        <f t="shared" si="18"/>
        <v>0</v>
      </c>
      <c r="BD39" s="9">
        <f t="shared" si="18"/>
        <v>0</v>
      </c>
      <c r="BE39" s="9">
        <f t="shared" si="18"/>
        <v>0</v>
      </c>
      <c r="BF39" s="9">
        <f t="shared" si="18"/>
        <v>0</v>
      </c>
      <c r="BG39" s="9">
        <f t="shared" si="18"/>
        <v>0</v>
      </c>
      <c r="BH39" s="9">
        <f t="shared" si="18"/>
        <v>0</v>
      </c>
      <c r="BI39" s="9">
        <f t="shared" si="18"/>
        <v>0</v>
      </c>
      <c r="BJ39" s="9">
        <f t="shared" si="18"/>
        <v>0</v>
      </c>
      <c r="BK39" s="9">
        <f t="shared" si="18"/>
        <v>0</v>
      </c>
      <c r="BL39" s="9">
        <f t="shared" si="18"/>
        <v>0</v>
      </c>
      <c r="BM39" s="9">
        <f t="shared" si="18"/>
        <v>0</v>
      </c>
      <c r="BN39" s="9">
        <f t="shared" si="18"/>
        <v>0</v>
      </c>
      <c r="BO39" s="9">
        <f t="shared" si="18"/>
        <v>0</v>
      </c>
      <c r="BP39" s="9">
        <f t="shared" si="18"/>
        <v>0</v>
      </c>
      <c r="BQ39" s="9">
        <f t="shared" si="18"/>
        <v>0</v>
      </c>
      <c r="BR39" s="157"/>
      <c r="BS39" s="157"/>
      <c r="BT39" s="157"/>
      <c r="BU39" s="157"/>
      <c r="BV39" s="157"/>
    </row>
    <row r="40" spans="1:74" hidden="1" x14ac:dyDescent="0.25">
      <c r="B40" s="59"/>
      <c r="C40" s="8"/>
      <c r="D40" s="6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9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9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9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9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9"/>
    </row>
    <row r="41" spans="1:74" hidden="1" x14ac:dyDescent="0.25">
      <c r="A41" s="125"/>
      <c r="B41" s="9" t="s">
        <v>19</v>
      </c>
      <c r="C41" s="2"/>
      <c r="D41" s="6"/>
      <c r="E41" s="6"/>
      <c r="F41" s="6"/>
      <c r="G41" s="6"/>
      <c r="H41" s="6"/>
      <c r="U41" s="58"/>
      <c r="AG41" s="58"/>
      <c r="AS41" s="58"/>
      <c r="BE41" s="58"/>
      <c r="BQ41" s="58"/>
    </row>
    <row r="42" spans="1:74" s="10" customFormat="1" hidden="1" x14ac:dyDescent="0.25">
      <c r="A42" s="126"/>
      <c r="B42" s="9" t="s">
        <v>60</v>
      </c>
      <c r="C42" s="8"/>
      <c r="D42" s="9"/>
      <c r="E42" s="9"/>
      <c r="F42" s="9"/>
      <c r="G42" s="9"/>
      <c r="H42" s="315"/>
      <c r="I42" s="7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9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9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9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9"/>
      <c r="BR42" s="312"/>
      <c r="BS42" s="312"/>
      <c r="BT42" s="312"/>
      <c r="BU42" s="312"/>
      <c r="BV42" s="312"/>
    </row>
    <row r="43" spans="1:74" hidden="1" x14ac:dyDescent="0.25">
      <c r="B43" s="319" t="str">
        <f>B6</f>
        <v>Construction</v>
      </c>
      <c r="C43" s="8"/>
      <c r="D43" s="318">
        <f t="shared" ref="D43:D68" si="19">U43</f>
        <v>180</v>
      </c>
      <c r="E43" s="318">
        <f t="shared" ref="E43:E68" si="20">AG43</f>
        <v>180</v>
      </c>
      <c r="F43" s="318">
        <f t="shared" ref="F43:F68" si="21">AS43</f>
        <v>180</v>
      </c>
      <c r="G43" s="318">
        <f t="shared" ref="G43:G68" si="22">BE43</f>
        <v>0</v>
      </c>
      <c r="H43" s="318">
        <f t="shared" ref="H43:H68" si="23">BQ43</f>
        <v>0</v>
      </c>
      <c r="J43" s="316">
        <f>IF(AND(Inputs!$M7&lt;&gt;0,J$2&gt;=Inputs!$M7),0,J6)</f>
        <v>0</v>
      </c>
      <c r="K43" s="316">
        <f>IF(AND(Inputs!$M7&lt;&gt;0,K$2&gt;=Inputs!$M7),0,J43+K6)</f>
        <v>0</v>
      </c>
      <c r="L43" s="316">
        <f>IF(AND(Inputs!$M7&lt;&gt;0,L$2&gt;=Inputs!$M7),0,K43+L6)</f>
        <v>0</v>
      </c>
      <c r="M43" s="316">
        <f>IF(AND(Inputs!$M7&lt;&gt;0,M$2&gt;=Inputs!$M7),0,L43+M6)</f>
        <v>0</v>
      </c>
      <c r="N43" s="316">
        <f>IF(AND(Inputs!$M7&lt;&gt;0,N$2&gt;=Inputs!$M7),0,M43+N6)</f>
        <v>0</v>
      </c>
      <c r="O43" s="316">
        <f>IF(AND(Inputs!$M7&lt;&gt;0,O$2&gt;=Inputs!$M7),0,N43+O6)</f>
        <v>0</v>
      </c>
      <c r="P43" s="316">
        <f>IF(AND(Inputs!$M7&lt;&gt;0,P$2&gt;=Inputs!$M7),0,O43+P6)</f>
        <v>0</v>
      </c>
      <c r="Q43" s="316">
        <f>IF(AND(Inputs!$M7&lt;&gt;0,Q$2&gt;=Inputs!$M7),0,P43+Q6)</f>
        <v>0</v>
      </c>
      <c r="R43" s="316">
        <f>IF(AND(Inputs!$M7&lt;&gt;0,R$2&gt;=Inputs!$M7),0,Q43+R6)</f>
        <v>180</v>
      </c>
      <c r="S43" s="316">
        <f>IF(AND(Inputs!$M7&lt;&gt;0,S$2&gt;=Inputs!$M7),0,R43+S6)</f>
        <v>180</v>
      </c>
      <c r="T43" s="316">
        <f>IF(AND(Inputs!$M7&lt;&gt;0,T$2&gt;=Inputs!$M7),0,S43+T6)</f>
        <v>180</v>
      </c>
      <c r="U43" s="317">
        <f>IF(AND(Inputs!$M7&lt;&gt;0,U$2&gt;=Inputs!$M7),0,T43+U6)</f>
        <v>180</v>
      </c>
      <c r="V43" s="316">
        <f>IF(AND(Inputs!$M7&lt;&gt;0,V$2&gt;=Inputs!$M7),0,U43+V6)</f>
        <v>180</v>
      </c>
      <c r="W43" s="316">
        <f>IF(AND(Inputs!$M7&lt;&gt;0,W$2&gt;=Inputs!$M7),0,V43+W6)</f>
        <v>180</v>
      </c>
      <c r="X43" s="316">
        <f>IF(AND(Inputs!$M7&lt;&gt;0,X$2&gt;=Inputs!$M7),0,W43+X6)</f>
        <v>180</v>
      </c>
      <c r="Y43" s="316">
        <f>IF(AND(Inputs!$M7&lt;&gt;0,Y$2&gt;=Inputs!$M7),0,X43+Y6)</f>
        <v>180</v>
      </c>
      <c r="Z43" s="316">
        <f>IF(AND(Inputs!$M7&lt;&gt;0,Z$2&gt;=Inputs!$M7),0,Y43+Z6)</f>
        <v>180</v>
      </c>
      <c r="AA43" s="316">
        <f>IF(AND(Inputs!$M7&lt;&gt;0,AA$2&gt;=Inputs!$M7),0,Z43+AA6)</f>
        <v>180</v>
      </c>
      <c r="AB43" s="316">
        <f>IF(AND(Inputs!$M7&lt;&gt;0,AB$2&gt;=Inputs!$M7),0,AA43+AB6)</f>
        <v>180</v>
      </c>
      <c r="AC43" s="316">
        <f>IF(AND(Inputs!$M7&lt;&gt;0,AC$2&gt;=Inputs!$M7),0,AB43+AC6)</f>
        <v>180</v>
      </c>
      <c r="AD43" s="316">
        <f>IF(AND(Inputs!$M7&lt;&gt;0,AD$2&gt;=Inputs!$M7),0,AC43+AD6)</f>
        <v>180</v>
      </c>
      <c r="AE43" s="316">
        <f>IF(AND(Inputs!$M7&lt;&gt;0,AE$2&gt;=Inputs!$M7),0,AD43+AE6)</f>
        <v>180</v>
      </c>
      <c r="AF43" s="316">
        <f>IF(AND(Inputs!$M7&lt;&gt;0,AF$2&gt;=Inputs!$M7),0,AE43+AF6)</f>
        <v>180</v>
      </c>
      <c r="AG43" s="317">
        <f>IF(AND(Inputs!$M7&lt;&gt;0,AG$2&gt;=Inputs!$M7),0,AF43+AG6)</f>
        <v>180</v>
      </c>
      <c r="AH43" s="316">
        <f>IF(AND(Inputs!$M7&lt;&gt;0,AH$2&gt;=Inputs!$M7),0,AG43+AH6)</f>
        <v>180</v>
      </c>
      <c r="AI43" s="316">
        <f>IF(AND(Inputs!$M7&lt;&gt;0,AI$2&gt;=Inputs!$M7),0,AH43+AI6)</f>
        <v>180</v>
      </c>
      <c r="AJ43" s="316">
        <f>IF(AND(Inputs!$M7&lt;&gt;0,AJ$2&gt;=Inputs!$M7),0,AI43+AJ6)</f>
        <v>180</v>
      </c>
      <c r="AK43" s="316">
        <f>IF(AND(Inputs!$M7&lt;&gt;0,AK$2&gt;=Inputs!$M7),0,AJ43+AK6)</f>
        <v>180</v>
      </c>
      <c r="AL43" s="316">
        <f>IF(AND(Inputs!$M7&lt;&gt;0,AL$2&gt;=Inputs!$M7),0,AK43+AL6)</f>
        <v>180</v>
      </c>
      <c r="AM43" s="316">
        <f>IF(AND(Inputs!$M7&lt;&gt;0,AM$2&gt;=Inputs!$M7),0,AL43+AM6)</f>
        <v>180</v>
      </c>
      <c r="AN43" s="316">
        <f>IF(AND(Inputs!$M7&lt;&gt;0,AN$2&gt;=Inputs!$M7),0,AM43+AN6)</f>
        <v>180</v>
      </c>
      <c r="AO43" s="316">
        <f>IF(AND(Inputs!$M7&lt;&gt;0,AO$2&gt;=Inputs!$M7),0,AN43+AO6)</f>
        <v>180</v>
      </c>
      <c r="AP43" s="316">
        <f>IF(AND(Inputs!$M7&lt;&gt;0,AP$2&gt;=Inputs!$M7),0,AO43+AP6)</f>
        <v>180</v>
      </c>
      <c r="AQ43" s="316">
        <f>IF(AND(Inputs!$M7&lt;&gt;0,AQ$2&gt;=Inputs!$M7),0,AP43+AQ6)</f>
        <v>180</v>
      </c>
      <c r="AR43" s="316">
        <f>IF(AND(Inputs!$M7&lt;&gt;0,AR$2&gt;=Inputs!$M7),0,AQ43+AR6)</f>
        <v>180</v>
      </c>
      <c r="AS43" s="317">
        <f>IF(AND(Inputs!$M7&lt;&gt;0,AS$2&gt;=Inputs!$M7),0,AR43+AS6)</f>
        <v>180</v>
      </c>
      <c r="AT43" s="316">
        <f>IF(AND(Inputs!$M7&lt;&gt;0,AT$2&gt;=Inputs!$M7),0,AS43+AT6)</f>
        <v>180</v>
      </c>
      <c r="AU43" s="316">
        <f>IF(AND(Inputs!$M7&lt;&gt;0,AU$2&gt;=Inputs!$M7),0,AT43+AU6)</f>
        <v>180</v>
      </c>
      <c r="AV43" s="316">
        <f>IF(AND(Inputs!$M7&lt;&gt;0,AV$2&gt;=Inputs!$M7),0,AU43+AV6)</f>
        <v>180</v>
      </c>
      <c r="AW43" s="316">
        <f>IF(AND(Inputs!$M7&lt;&gt;0,AW$2&gt;=Inputs!$M7),0,AV43+AW6)</f>
        <v>0</v>
      </c>
      <c r="AX43" s="316">
        <f>IF(AND(Inputs!$M7&lt;&gt;0,AX$2&gt;=Inputs!$M7),0,AW43+AX6)</f>
        <v>0</v>
      </c>
      <c r="AY43" s="316">
        <f>IF(AND(Inputs!$M7&lt;&gt;0,AY$2&gt;=Inputs!$M7),0,AX43+AY6)</f>
        <v>0</v>
      </c>
      <c r="AZ43" s="316">
        <f>IF(AND(Inputs!$M7&lt;&gt;0,AZ$2&gt;=Inputs!$M7),0,AY43+AZ6)</f>
        <v>0</v>
      </c>
      <c r="BA43" s="316">
        <f>IF(AND(Inputs!$M7&lt;&gt;0,BA$2&gt;=Inputs!$M7),0,AZ43+BA6)</f>
        <v>0</v>
      </c>
      <c r="BB43" s="316">
        <f>IF(AND(Inputs!$M7&lt;&gt;0,BB$2&gt;=Inputs!$M7),0,BA43+BB6)</f>
        <v>0</v>
      </c>
      <c r="BC43" s="316">
        <f>IF(AND(Inputs!$M7&lt;&gt;0,BC$2&gt;=Inputs!$M7),0,BB43+BC6)</f>
        <v>0</v>
      </c>
      <c r="BD43" s="316">
        <f>IF(AND(Inputs!$M7&lt;&gt;0,BD$2&gt;=Inputs!$M7),0,BC43+BD6)</f>
        <v>0</v>
      </c>
      <c r="BE43" s="317">
        <f>IF(AND(Inputs!$M7&lt;&gt;0,BE$2&gt;=Inputs!$M7),0,BD43+BE6)</f>
        <v>0</v>
      </c>
      <c r="BF43" s="316">
        <f>IF(AND(Inputs!$M7&lt;&gt;0,BF$2&gt;=Inputs!$M7),0,BE43+BF6)</f>
        <v>0</v>
      </c>
      <c r="BG43" s="316">
        <f>IF(AND(Inputs!$M7&lt;&gt;0,BG$2&gt;=Inputs!$M7),0,BF43+BG6)</f>
        <v>0</v>
      </c>
      <c r="BH43" s="316">
        <f>IF(AND(Inputs!$M7&lt;&gt;0,BH$2&gt;=Inputs!$M7),0,BG43+BH6)</f>
        <v>0</v>
      </c>
      <c r="BI43" s="316">
        <f>IF(AND(Inputs!$M7&lt;&gt;0,BI$2&gt;=Inputs!$M7),0,BH43+BI6)</f>
        <v>0</v>
      </c>
      <c r="BJ43" s="316">
        <f>IF(AND(Inputs!$M7&lt;&gt;0,BJ$2&gt;=Inputs!$M7),0,BI43+BJ6)</f>
        <v>0</v>
      </c>
      <c r="BK43" s="316">
        <f>IF(AND(Inputs!$M7&lt;&gt;0,BK$2&gt;=Inputs!$M7),0,BJ43+BK6)</f>
        <v>0</v>
      </c>
      <c r="BL43" s="316">
        <f>IF(AND(Inputs!$M7&lt;&gt;0,BL$2&gt;=Inputs!$M7),0,BK43+BL6)</f>
        <v>0</v>
      </c>
      <c r="BM43" s="316">
        <f>IF(AND(Inputs!$M7&lt;&gt;0,BM$2&gt;=Inputs!$M7),0,BL43+BM6)</f>
        <v>0</v>
      </c>
      <c r="BN43" s="316">
        <f>IF(AND(Inputs!$M7&lt;&gt;0,BN$2&gt;=Inputs!$M7),0,BM43+BN6)</f>
        <v>0</v>
      </c>
      <c r="BO43" s="316">
        <f>IF(AND(Inputs!$M7&lt;&gt;0,BO$2&gt;=Inputs!$M7),0,BN43+BO6)</f>
        <v>0</v>
      </c>
      <c r="BP43" s="316">
        <f>IF(AND(Inputs!$M7&lt;&gt;0,BP$2&gt;=Inputs!$M7),0,BO43+BP6)</f>
        <v>0</v>
      </c>
      <c r="BQ43" s="317">
        <f>IF(AND(Inputs!$M7&lt;&gt;0,BQ$2&gt;=Inputs!$M7),0,BP43+BQ6)</f>
        <v>0</v>
      </c>
    </row>
    <row r="44" spans="1:74" hidden="1" x14ac:dyDescent="0.25">
      <c r="B44" s="319" t="str">
        <f t="shared" ref="B44:B68" si="24">B7</f>
        <v>Machine</v>
      </c>
      <c r="D44" s="318">
        <f t="shared" si="19"/>
        <v>0</v>
      </c>
      <c r="E44" s="318">
        <f t="shared" si="20"/>
        <v>0</v>
      </c>
      <c r="F44" s="318">
        <f t="shared" si="21"/>
        <v>0</v>
      </c>
      <c r="G44" s="318">
        <f t="shared" si="22"/>
        <v>0</v>
      </c>
      <c r="H44" s="318">
        <f t="shared" si="23"/>
        <v>0</v>
      </c>
      <c r="J44" s="316">
        <f>IF(AND(Inputs!$M8&lt;&gt;0,J$2&gt;=Inputs!$M8),0,J7)</f>
        <v>0</v>
      </c>
      <c r="K44" s="316">
        <f>IF(AND(Inputs!$M8&lt;&gt;0,K$2&gt;=Inputs!$M8),0,J44+K7)</f>
        <v>0</v>
      </c>
      <c r="L44" s="316">
        <f>IF(AND(Inputs!$M8&lt;&gt;0,L$2&gt;=Inputs!$M8),0,K44+L7)</f>
        <v>0</v>
      </c>
      <c r="M44" s="316">
        <f>IF(AND(Inputs!$M8&lt;&gt;0,M$2&gt;=Inputs!$M8),0,L44+M7)</f>
        <v>0</v>
      </c>
      <c r="N44" s="316">
        <f>IF(AND(Inputs!$M8&lt;&gt;0,N$2&gt;=Inputs!$M8),0,M44+N7)</f>
        <v>0</v>
      </c>
      <c r="O44" s="316">
        <f>IF(AND(Inputs!$M8&lt;&gt;0,O$2&gt;=Inputs!$M8),0,N44+O7)</f>
        <v>0</v>
      </c>
      <c r="P44" s="316">
        <f>IF(AND(Inputs!$M8&lt;&gt;0,P$2&gt;=Inputs!$M8),0,O44+P7)</f>
        <v>0</v>
      </c>
      <c r="Q44" s="316">
        <f>IF(AND(Inputs!$M8&lt;&gt;0,Q$2&gt;=Inputs!$M8),0,P44+Q7)</f>
        <v>0</v>
      </c>
      <c r="R44" s="316">
        <f>IF(AND(Inputs!$M8&lt;&gt;0,R$2&gt;=Inputs!$M8),0,Q44+R7)</f>
        <v>0</v>
      </c>
      <c r="S44" s="316">
        <f>IF(AND(Inputs!$M8&lt;&gt;0,S$2&gt;=Inputs!$M8),0,R44+S7)</f>
        <v>0</v>
      </c>
      <c r="T44" s="316">
        <f>IF(AND(Inputs!$M8&lt;&gt;0,T$2&gt;=Inputs!$M8),0,S44+T7)</f>
        <v>0</v>
      </c>
      <c r="U44" s="317">
        <f>IF(AND(Inputs!$M8&lt;&gt;0,U$2&gt;=Inputs!$M8),0,T44+U7)</f>
        <v>0</v>
      </c>
      <c r="V44" s="316">
        <f>IF(AND(Inputs!$M8&lt;&gt;0,V$2&gt;=Inputs!$M8),0,U44+V7)</f>
        <v>0</v>
      </c>
      <c r="W44" s="316">
        <f>IF(AND(Inputs!$M8&lt;&gt;0,W$2&gt;=Inputs!$M8),0,V44+W7)</f>
        <v>0</v>
      </c>
      <c r="X44" s="316">
        <f>IF(AND(Inputs!$M8&lt;&gt;0,X$2&gt;=Inputs!$M8),0,W44+X7)</f>
        <v>0</v>
      </c>
      <c r="Y44" s="316">
        <f>IF(AND(Inputs!$M8&lt;&gt;0,Y$2&gt;=Inputs!$M8),0,X44+Y7)</f>
        <v>0</v>
      </c>
      <c r="Z44" s="316">
        <f>IF(AND(Inputs!$M8&lt;&gt;0,Z$2&gt;=Inputs!$M8),0,Y44+Z7)</f>
        <v>0</v>
      </c>
      <c r="AA44" s="316">
        <f>IF(AND(Inputs!$M8&lt;&gt;0,AA$2&gt;=Inputs!$M8),0,Z44+AA7)</f>
        <v>0</v>
      </c>
      <c r="AB44" s="316">
        <f>IF(AND(Inputs!$M8&lt;&gt;0,AB$2&gt;=Inputs!$M8),0,AA44+AB7)</f>
        <v>0</v>
      </c>
      <c r="AC44" s="316">
        <f>IF(AND(Inputs!$M8&lt;&gt;0,AC$2&gt;=Inputs!$M8),0,AB44+AC7)</f>
        <v>0</v>
      </c>
      <c r="AD44" s="316">
        <f>IF(AND(Inputs!$M8&lt;&gt;0,AD$2&gt;=Inputs!$M8),0,AC44+AD7)</f>
        <v>0</v>
      </c>
      <c r="AE44" s="316">
        <f>IF(AND(Inputs!$M8&lt;&gt;0,AE$2&gt;=Inputs!$M8),0,AD44+AE7)</f>
        <v>0</v>
      </c>
      <c r="AF44" s="316">
        <f>IF(AND(Inputs!$M8&lt;&gt;0,AF$2&gt;=Inputs!$M8),0,AE44+AF7)</f>
        <v>0</v>
      </c>
      <c r="AG44" s="317">
        <f>IF(AND(Inputs!$M8&lt;&gt;0,AG$2&gt;=Inputs!$M8),0,AF44+AG7)</f>
        <v>0</v>
      </c>
      <c r="AH44" s="316">
        <f>IF(AND(Inputs!$M8&lt;&gt;0,AH$2&gt;=Inputs!$M8),0,AG44+AH7)</f>
        <v>45</v>
      </c>
      <c r="AI44" s="316">
        <f>IF(AND(Inputs!$M8&lt;&gt;0,AI$2&gt;=Inputs!$M8),0,AH44+AI7)</f>
        <v>45</v>
      </c>
      <c r="AJ44" s="316">
        <f>IF(AND(Inputs!$M8&lt;&gt;0,AJ$2&gt;=Inputs!$M8),0,AI44+AJ7)</f>
        <v>45</v>
      </c>
      <c r="AK44" s="316">
        <f>IF(AND(Inputs!$M8&lt;&gt;0,AK$2&gt;=Inputs!$M8),0,AJ44+AK7)</f>
        <v>45</v>
      </c>
      <c r="AL44" s="316">
        <f>IF(AND(Inputs!$M8&lt;&gt;0,AL$2&gt;=Inputs!$M8),0,AK44+AL7)</f>
        <v>45</v>
      </c>
      <c r="AM44" s="316">
        <f>IF(AND(Inputs!$M8&lt;&gt;0,AM$2&gt;=Inputs!$M8),0,AL44+AM7)</f>
        <v>45</v>
      </c>
      <c r="AN44" s="316">
        <f>IF(AND(Inputs!$M8&lt;&gt;0,AN$2&gt;=Inputs!$M8),0,AM44+AN7)</f>
        <v>45</v>
      </c>
      <c r="AO44" s="316">
        <f>IF(AND(Inputs!$M8&lt;&gt;0,AO$2&gt;=Inputs!$M8),0,AN44+AO7)</f>
        <v>0</v>
      </c>
      <c r="AP44" s="316">
        <f>IF(AND(Inputs!$M8&lt;&gt;0,AP$2&gt;=Inputs!$M8),0,AO44+AP7)</f>
        <v>0</v>
      </c>
      <c r="AQ44" s="316">
        <f>IF(AND(Inputs!$M8&lt;&gt;0,AQ$2&gt;=Inputs!$M8),0,AP44+AQ7)</f>
        <v>0</v>
      </c>
      <c r="AR44" s="316">
        <f>IF(AND(Inputs!$M8&lt;&gt;0,AR$2&gt;=Inputs!$M8),0,AQ44+AR7)</f>
        <v>0</v>
      </c>
      <c r="AS44" s="317">
        <f>IF(AND(Inputs!$M8&lt;&gt;0,AS$2&gt;=Inputs!$M8),0,AR44+AS7)</f>
        <v>0</v>
      </c>
      <c r="AT44" s="316">
        <f>IF(AND(Inputs!$M8&lt;&gt;0,AT$2&gt;=Inputs!$M8),0,AS44+AT7)</f>
        <v>0</v>
      </c>
      <c r="AU44" s="316">
        <f>IF(AND(Inputs!$M8&lt;&gt;0,AU$2&gt;=Inputs!$M8),0,AT44+AU7)</f>
        <v>0</v>
      </c>
      <c r="AV44" s="316">
        <f>IF(AND(Inputs!$M8&lt;&gt;0,AV$2&gt;=Inputs!$M8),0,AU44+AV7)</f>
        <v>0</v>
      </c>
      <c r="AW44" s="316">
        <f>IF(AND(Inputs!$M8&lt;&gt;0,AW$2&gt;=Inputs!$M8),0,AV44+AW7)</f>
        <v>0</v>
      </c>
      <c r="AX44" s="316">
        <f>IF(AND(Inputs!$M8&lt;&gt;0,AX$2&gt;=Inputs!$M8),0,AW44+AX7)</f>
        <v>0</v>
      </c>
      <c r="AY44" s="316">
        <f>IF(AND(Inputs!$M8&lt;&gt;0,AY$2&gt;=Inputs!$M8),0,AX44+AY7)</f>
        <v>0</v>
      </c>
      <c r="AZ44" s="316">
        <f>IF(AND(Inputs!$M8&lt;&gt;0,AZ$2&gt;=Inputs!$M8),0,AY44+AZ7)</f>
        <v>0</v>
      </c>
      <c r="BA44" s="316">
        <f>IF(AND(Inputs!$M8&lt;&gt;0,BA$2&gt;=Inputs!$M8),0,AZ44+BA7)</f>
        <v>0</v>
      </c>
      <c r="BB44" s="316">
        <f>IF(AND(Inputs!$M8&lt;&gt;0,BB$2&gt;=Inputs!$M8),0,BA44+BB7)</f>
        <v>0</v>
      </c>
      <c r="BC44" s="316">
        <f>IF(AND(Inputs!$M8&lt;&gt;0,BC$2&gt;=Inputs!$M8),0,BB44+BC7)</f>
        <v>0</v>
      </c>
      <c r="BD44" s="316">
        <f>IF(AND(Inputs!$M8&lt;&gt;0,BD$2&gt;=Inputs!$M8),0,BC44+BD7)</f>
        <v>0</v>
      </c>
      <c r="BE44" s="317">
        <f>IF(AND(Inputs!$M8&lt;&gt;0,BE$2&gt;=Inputs!$M8),0,BD44+BE7)</f>
        <v>0</v>
      </c>
      <c r="BF44" s="316">
        <f>IF(AND(Inputs!$M8&lt;&gt;0,BF$2&gt;=Inputs!$M8),0,BE44+BF7)</f>
        <v>0</v>
      </c>
      <c r="BG44" s="316">
        <f>IF(AND(Inputs!$M8&lt;&gt;0,BG$2&gt;=Inputs!$M8),0,BF44+BG7)</f>
        <v>0</v>
      </c>
      <c r="BH44" s="316">
        <f>IF(AND(Inputs!$M8&lt;&gt;0,BH$2&gt;=Inputs!$M8),0,BG44+BH7)</f>
        <v>0</v>
      </c>
      <c r="BI44" s="316">
        <f>IF(AND(Inputs!$M8&lt;&gt;0,BI$2&gt;=Inputs!$M8),0,BH44+BI7)</f>
        <v>0</v>
      </c>
      <c r="BJ44" s="316">
        <f>IF(AND(Inputs!$M8&lt;&gt;0,BJ$2&gt;=Inputs!$M8),0,BI44+BJ7)</f>
        <v>0</v>
      </c>
      <c r="BK44" s="316">
        <f>IF(AND(Inputs!$M8&lt;&gt;0,BK$2&gt;=Inputs!$M8),0,BJ44+BK7)</f>
        <v>0</v>
      </c>
      <c r="BL44" s="316">
        <f>IF(AND(Inputs!$M8&lt;&gt;0,BL$2&gt;=Inputs!$M8),0,BK44+BL7)</f>
        <v>0</v>
      </c>
      <c r="BM44" s="316">
        <f>IF(AND(Inputs!$M8&lt;&gt;0,BM$2&gt;=Inputs!$M8),0,BL44+BM7)</f>
        <v>0</v>
      </c>
      <c r="BN44" s="316">
        <f>IF(AND(Inputs!$M8&lt;&gt;0,BN$2&gt;=Inputs!$M8),0,BM44+BN7)</f>
        <v>0</v>
      </c>
      <c r="BO44" s="316">
        <f>IF(AND(Inputs!$M8&lt;&gt;0,BO$2&gt;=Inputs!$M8),0,BN44+BO7)</f>
        <v>0</v>
      </c>
      <c r="BP44" s="316">
        <f>IF(AND(Inputs!$M8&lt;&gt;0,BP$2&gt;=Inputs!$M8),0,BO44+BP7)</f>
        <v>0</v>
      </c>
      <c r="BQ44" s="317">
        <f>IF(AND(Inputs!$M8&lt;&gt;0,BQ$2&gt;=Inputs!$M8),0,BP44+BQ7)</f>
        <v>0</v>
      </c>
    </row>
    <row r="45" spans="1:74" hidden="1" x14ac:dyDescent="0.25">
      <c r="B45" s="319" t="str">
        <f t="shared" si="24"/>
        <v>Land</v>
      </c>
      <c r="D45" s="318">
        <f t="shared" si="19"/>
        <v>400</v>
      </c>
      <c r="E45" s="318">
        <f t="shared" si="20"/>
        <v>400</v>
      </c>
      <c r="F45" s="318">
        <f t="shared" si="21"/>
        <v>400</v>
      </c>
      <c r="G45" s="318">
        <f t="shared" si="22"/>
        <v>400</v>
      </c>
      <c r="H45" s="318">
        <f t="shared" si="23"/>
        <v>0</v>
      </c>
      <c r="J45" s="316">
        <f>IF(AND(Inputs!$M9&lt;&gt;0,J$2&gt;=Inputs!$M9),0,J8)</f>
        <v>400</v>
      </c>
      <c r="K45" s="316">
        <f>IF(AND(Inputs!$M9&lt;&gt;0,K$2&gt;=Inputs!$M9),0,J45+K8)</f>
        <v>400</v>
      </c>
      <c r="L45" s="316">
        <f>IF(AND(Inputs!$M9&lt;&gt;0,L$2&gt;=Inputs!$M9),0,K45+L8)</f>
        <v>400</v>
      </c>
      <c r="M45" s="316">
        <f>IF(AND(Inputs!$M9&lt;&gt;0,M$2&gt;=Inputs!$M9),0,L45+M8)</f>
        <v>400</v>
      </c>
      <c r="N45" s="316">
        <f>IF(AND(Inputs!$M9&lt;&gt;0,N$2&gt;=Inputs!$M9),0,M45+N8)</f>
        <v>400</v>
      </c>
      <c r="O45" s="316">
        <f>IF(AND(Inputs!$M9&lt;&gt;0,O$2&gt;=Inputs!$M9),0,N45+O8)</f>
        <v>400</v>
      </c>
      <c r="P45" s="316">
        <f>IF(AND(Inputs!$M9&lt;&gt;0,P$2&gt;=Inputs!$M9),0,O45+P8)</f>
        <v>400</v>
      </c>
      <c r="Q45" s="316">
        <f>IF(AND(Inputs!$M9&lt;&gt;0,Q$2&gt;=Inputs!$M9),0,P45+Q8)</f>
        <v>400</v>
      </c>
      <c r="R45" s="316">
        <f>IF(AND(Inputs!$M9&lt;&gt;0,R$2&gt;=Inputs!$M9),0,Q45+R8)</f>
        <v>400</v>
      </c>
      <c r="S45" s="316">
        <f>IF(AND(Inputs!$M9&lt;&gt;0,S$2&gt;=Inputs!$M9),0,R45+S8)</f>
        <v>400</v>
      </c>
      <c r="T45" s="316">
        <f>IF(AND(Inputs!$M9&lt;&gt;0,T$2&gt;=Inputs!$M9),0,S45+T8)</f>
        <v>400</v>
      </c>
      <c r="U45" s="317">
        <f>IF(AND(Inputs!$M9&lt;&gt;0,U$2&gt;=Inputs!$M9),0,T45+U8)</f>
        <v>400</v>
      </c>
      <c r="V45" s="316">
        <f>IF(AND(Inputs!$M9&lt;&gt;0,V$2&gt;=Inputs!$M9),0,U45+V8)</f>
        <v>400</v>
      </c>
      <c r="W45" s="316">
        <f>IF(AND(Inputs!$M9&lt;&gt;0,W$2&gt;=Inputs!$M9),0,V45+W8)</f>
        <v>400</v>
      </c>
      <c r="X45" s="316">
        <f>IF(AND(Inputs!$M9&lt;&gt;0,X$2&gt;=Inputs!$M9),0,W45+X8)</f>
        <v>400</v>
      </c>
      <c r="Y45" s="316">
        <f>IF(AND(Inputs!$M9&lt;&gt;0,Y$2&gt;=Inputs!$M9),0,X45+Y8)</f>
        <v>400</v>
      </c>
      <c r="Z45" s="316">
        <f>IF(AND(Inputs!$M9&lt;&gt;0,Z$2&gt;=Inputs!$M9),0,Y45+Z8)</f>
        <v>400</v>
      </c>
      <c r="AA45" s="316">
        <f>IF(AND(Inputs!$M9&lt;&gt;0,AA$2&gt;=Inputs!$M9),0,Z45+AA8)</f>
        <v>400</v>
      </c>
      <c r="AB45" s="316">
        <f>IF(AND(Inputs!$M9&lt;&gt;0,AB$2&gt;=Inputs!$M9),0,AA45+AB8)</f>
        <v>400</v>
      </c>
      <c r="AC45" s="316">
        <f>IF(AND(Inputs!$M9&lt;&gt;0,AC$2&gt;=Inputs!$M9),0,AB45+AC8)</f>
        <v>400</v>
      </c>
      <c r="AD45" s="316">
        <f>IF(AND(Inputs!$M9&lt;&gt;0,AD$2&gt;=Inputs!$M9),0,AC45+AD8)</f>
        <v>400</v>
      </c>
      <c r="AE45" s="316">
        <f>IF(AND(Inputs!$M9&lt;&gt;0,AE$2&gt;=Inputs!$M9),0,AD45+AE8)</f>
        <v>400</v>
      </c>
      <c r="AF45" s="316">
        <f>IF(AND(Inputs!$M9&lt;&gt;0,AF$2&gt;=Inputs!$M9),0,AE45+AF8)</f>
        <v>400</v>
      </c>
      <c r="AG45" s="317">
        <f>IF(AND(Inputs!$M9&lt;&gt;0,AG$2&gt;=Inputs!$M9),0,AF45+AG8)</f>
        <v>400</v>
      </c>
      <c r="AH45" s="316">
        <f>IF(AND(Inputs!$M9&lt;&gt;0,AH$2&gt;=Inputs!$M9),0,AG45+AH8)</f>
        <v>400</v>
      </c>
      <c r="AI45" s="316">
        <f>IF(AND(Inputs!$M9&lt;&gt;0,AI$2&gt;=Inputs!$M9),0,AH45+AI8)</f>
        <v>400</v>
      </c>
      <c r="AJ45" s="316">
        <f>IF(AND(Inputs!$M9&lt;&gt;0,AJ$2&gt;=Inputs!$M9),0,AI45+AJ8)</f>
        <v>400</v>
      </c>
      <c r="AK45" s="316">
        <f>IF(AND(Inputs!$M9&lt;&gt;0,AK$2&gt;=Inputs!$M9),0,AJ45+AK8)</f>
        <v>400</v>
      </c>
      <c r="AL45" s="316">
        <f>IF(AND(Inputs!$M9&lt;&gt;0,AL$2&gt;=Inputs!$M9),0,AK45+AL8)</f>
        <v>400</v>
      </c>
      <c r="AM45" s="316">
        <f>IF(AND(Inputs!$M9&lt;&gt;0,AM$2&gt;=Inputs!$M9),0,AL45+AM8)</f>
        <v>400</v>
      </c>
      <c r="AN45" s="316">
        <f>IF(AND(Inputs!$M9&lt;&gt;0,AN$2&gt;=Inputs!$M9),0,AM45+AN8)</f>
        <v>400</v>
      </c>
      <c r="AO45" s="316">
        <f>IF(AND(Inputs!$M9&lt;&gt;0,AO$2&gt;=Inputs!$M9),0,AN45+AO8)</f>
        <v>400</v>
      </c>
      <c r="AP45" s="316">
        <f>IF(AND(Inputs!$M9&lt;&gt;0,AP$2&gt;=Inputs!$M9),0,AO45+AP8)</f>
        <v>400</v>
      </c>
      <c r="AQ45" s="316">
        <f>IF(AND(Inputs!$M9&lt;&gt;0,AQ$2&gt;=Inputs!$M9),0,AP45+AQ8)</f>
        <v>400</v>
      </c>
      <c r="AR45" s="316">
        <f>IF(AND(Inputs!$M9&lt;&gt;0,AR$2&gt;=Inputs!$M9),0,AQ45+AR8)</f>
        <v>400</v>
      </c>
      <c r="AS45" s="317">
        <f>IF(AND(Inputs!$M9&lt;&gt;0,AS$2&gt;=Inputs!$M9),0,AR45+AS8)</f>
        <v>400</v>
      </c>
      <c r="AT45" s="316">
        <f>IF(AND(Inputs!$M9&lt;&gt;0,AT$2&gt;=Inputs!$M9),0,AS45+AT8)</f>
        <v>400</v>
      </c>
      <c r="AU45" s="316">
        <f>IF(AND(Inputs!$M9&lt;&gt;0,AU$2&gt;=Inputs!$M9),0,AT45+AU8)</f>
        <v>400</v>
      </c>
      <c r="AV45" s="316">
        <f>IF(AND(Inputs!$M9&lt;&gt;0,AV$2&gt;=Inputs!$M9),0,AU45+AV8)</f>
        <v>400</v>
      </c>
      <c r="AW45" s="316">
        <f>IF(AND(Inputs!$M9&lt;&gt;0,AW$2&gt;=Inputs!$M9),0,AV45+AW8)</f>
        <v>400</v>
      </c>
      <c r="AX45" s="316">
        <f>IF(AND(Inputs!$M9&lt;&gt;0,AX$2&gt;=Inputs!$M9),0,AW45+AX8)</f>
        <v>400</v>
      </c>
      <c r="AY45" s="316">
        <f>IF(AND(Inputs!$M9&lt;&gt;0,AY$2&gt;=Inputs!$M9),0,AX45+AY8)</f>
        <v>400</v>
      </c>
      <c r="AZ45" s="316">
        <f>IF(AND(Inputs!$M9&lt;&gt;0,AZ$2&gt;=Inputs!$M9),0,AY45+AZ8)</f>
        <v>400</v>
      </c>
      <c r="BA45" s="316">
        <f>IF(AND(Inputs!$M9&lt;&gt;0,BA$2&gt;=Inputs!$M9),0,AZ45+BA8)</f>
        <v>400</v>
      </c>
      <c r="BB45" s="316">
        <f>IF(AND(Inputs!$M9&lt;&gt;0,BB$2&gt;=Inputs!$M9),0,BA45+BB8)</f>
        <v>400</v>
      </c>
      <c r="BC45" s="316">
        <f>IF(AND(Inputs!$M9&lt;&gt;0,BC$2&gt;=Inputs!$M9),0,BB45+BC8)</f>
        <v>400</v>
      </c>
      <c r="BD45" s="316">
        <f>IF(AND(Inputs!$M9&lt;&gt;0,BD$2&gt;=Inputs!$M9),0,BC45+BD8)</f>
        <v>400</v>
      </c>
      <c r="BE45" s="317">
        <f>IF(AND(Inputs!$M9&lt;&gt;0,BE$2&gt;=Inputs!$M9),0,BD45+BE8)</f>
        <v>400</v>
      </c>
      <c r="BF45" s="316">
        <f>IF(AND(Inputs!$M9&lt;&gt;0,BF$2&gt;=Inputs!$M9),0,BE45+BF8)</f>
        <v>400</v>
      </c>
      <c r="BG45" s="316">
        <f>IF(AND(Inputs!$M9&lt;&gt;0,BG$2&gt;=Inputs!$M9),0,BF45+BG8)</f>
        <v>400</v>
      </c>
      <c r="BH45" s="316">
        <f>IF(AND(Inputs!$M9&lt;&gt;0,BH$2&gt;=Inputs!$M9),0,BG45+BH8)</f>
        <v>400</v>
      </c>
      <c r="BI45" s="316">
        <f>IF(AND(Inputs!$M9&lt;&gt;0,BI$2&gt;=Inputs!$M9),0,BH45+BI8)</f>
        <v>400</v>
      </c>
      <c r="BJ45" s="316">
        <f>IF(AND(Inputs!$M9&lt;&gt;0,BJ$2&gt;=Inputs!$M9),0,BI45+BJ8)</f>
        <v>400</v>
      </c>
      <c r="BK45" s="316">
        <f>IF(AND(Inputs!$M9&lt;&gt;0,BK$2&gt;=Inputs!$M9),0,BJ45+BK8)</f>
        <v>0</v>
      </c>
      <c r="BL45" s="316">
        <f>IF(AND(Inputs!$M9&lt;&gt;0,BL$2&gt;=Inputs!$M9),0,BK45+BL8)</f>
        <v>0</v>
      </c>
      <c r="BM45" s="316">
        <f>IF(AND(Inputs!$M9&lt;&gt;0,BM$2&gt;=Inputs!$M9),0,BL45+BM8)</f>
        <v>0</v>
      </c>
      <c r="BN45" s="316">
        <f>IF(AND(Inputs!$M9&lt;&gt;0,BN$2&gt;=Inputs!$M9),0,BM45+BN8)</f>
        <v>0</v>
      </c>
      <c r="BO45" s="316">
        <f>IF(AND(Inputs!$M9&lt;&gt;0,BO$2&gt;=Inputs!$M9),0,BN45+BO8)</f>
        <v>0</v>
      </c>
      <c r="BP45" s="316">
        <f>IF(AND(Inputs!$M9&lt;&gt;0,BP$2&gt;=Inputs!$M9),0,BO45+BP8)</f>
        <v>0</v>
      </c>
      <c r="BQ45" s="317">
        <f>IF(AND(Inputs!$M9&lt;&gt;0,BQ$2&gt;=Inputs!$M9),0,BP45+BQ8)</f>
        <v>0</v>
      </c>
    </row>
    <row r="46" spans="1:74" hidden="1" x14ac:dyDescent="0.25">
      <c r="B46" s="319">
        <f t="shared" si="24"/>
        <v>0</v>
      </c>
      <c r="D46" s="318">
        <f t="shared" si="19"/>
        <v>0</v>
      </c>
      <c r="E46" s="318">
        <f t="shared" si="20"/>
        <v>0</v>
      </c>
      <c r="F46" s="318">
        <f t="shared" si="21"/>
        <v>0</v>
      </c>
      <c r="G46" s="318">
        <f t="shared" si="22"/>
        <v>0</v>
      </c>
      <c r="H46" s="318">
        <f t="shared" si="23"/>
        <v>0</v>
      </c>
      <c r="J46" s="316">
        <f>IF(AND(Inputs!$M10&lt;&gt;0,J$2&gt;=Inputs!$M10),0,J9)</f>
        <v>0</v>
      </c>
      <c r="K46" s="316">
        <f>IF(AND(Inputs!$M10&lt;&gt;0,K$2&gt;=Inputs!$M10),0,J46+K9)</f>
        <v>0</v>
      </c>
      <c r="L46" s="316">
        <f>IF(AND(Inputs!$M10&lt;&gt;0,L$2&gt;=Inputs!$M10),0,K46+L9)</f>
        <v>0</v>
      </c>
      <c r="M46" s="316">
        <f>IF(AND(Inputs!$M10&lt;&gt;0,M$2&gt;=Inputs!$M10),0,L46+M9)</f>
        <v>0</v>
      </c>
      <c r="N46" s="316">
        <f>IF(AND(Inputs!$M10&lt;&gt;0,N$2&gt;=Inputs!$M10),0,M46+N9)</f>
        <v>0</v>
      </c>
      <c r="O46" s="316">
        <f>IF(AND(Inputs!$M10&lt;&gt;0,O$2&gt;=Inputs!$M10),0,N46+O9)</f>
        <v>0</v>
      </c>
      <c r="P46" s="316">
        <f>IF(AND(Inputs!$M10&lt;&gt;0,P$2&gt;=Inputs!$M10),0,O46+P9)</f>
        <v>0</v>
      </c>
      <c r="Q46" s="316">
        <f>IF(AND(Inputs!$M10&lt;&gt;0,Q$2&gt;=Inputs!$M10),0,P46+Q9)</f>
        <v>0</v>
      </c>
      <c r="R46" s="316">
        <f>IF(AND(Inputs!$M10&lt;&gt;0,R$2&gt;=Inputs!$M10),0,Q46+R9)</f>
        <v>0</v>
      </c>
      <c r="S46" s="316">
        <f>IF(AND(Inputs!$M10&lt;&gt;0,S$2&gt;=Inputs!$M10),0,R46+S9)</f>
        <v>0</v>
      </c>
      <c r="T46" s="316">
        <f>IF(AND(Inputs!$M10&lt;&gt;0,T$2&gt;=Inputs!$M10),0,S46+T9)</f>
        <v>0</v>
      </c>
      <c r="U46" s="317">
        <f>IF(AND(Inputs!$M10&lt;&gt;0,U$2&gt;=Inputs!$M10),0,T46+U9)</f>
        <v>0</v>
      </c>
      <c r="V46" s="316">
        <f>IF(AND(Inputs!$M10&lt;&gt;0,V$2&gt;=Inputs!$M10),0,U46+V9)</f>
        <v>0</v>
      </c>
      <c r="W46" s="316">
        <f>IF(AND(Inputs!$M10&lt;&gt;0,W$2&gt;=Inputs!$M10),0,V46+W9)</f>
        <v>0</v>
      </c>
      <c r="X46" s="316">
        <f>IF(AND(Inputs!$M10&lt;&gt;0,X$2&gt;=Inputs!$M10),0,W46+X9)</f>
        <v>0</v>
      </c>
      <c r="Y46" s="316">
        <f>IF(AND(Inputs!$M10&lt;&gt;0,Y$2&gt;=Inputs!$M10),0,X46+Y9)</f>
        <v>0</v>
      </c>
      <c r="Z46" s="316">
        <f>IF(AND(Inputs!$M10&lt;&gt;0,Z$2&gt;=Inputs!$M10),0,Y46+Z9)</f>
        <v>0</v>
      </c>
      <c r="AA46" s="316">
        <f>IF(AND(Inputs!$M10&lt;&gt;0,AA$2&gt;=Inputs!$M10),0,Z46+AA9)</f>
        <v>0</v>
      </c>
      <c r="AB46" s="316">
        <f>IF(AND(Inputs!$M10&lt;&gt;0,AB$2&gt;=Inputs!$M10),0,AA46+AB9)</f>
        <v>0</v>
      </c>
      <c r="AC46" s="316">
        <f>IF(AND(Inputs!$M10&lt;&gt;0,AC$2&gt;=Inputs!$M10),0,AB46+AC9)</f>
        <v>0</v>
      </c>
      <c r="AD46" s="316">
        <f>IF(AND(Inputs!$M10&lt;&gt;0,AD$2&gt;=Inputs!$M10),0,AC46+AD9)</f>
        <v>0</v>
      </c>
      <c r="AE46" s="316">
        <f>IF(AND(Inputs!$M10&lt;&gt;0,AE$2&gt;=Inputs!$M10),0,AD46+AE9)</f>
        <v>0</v>
      </c>
      <c r="AF46" s="316">
        <f>IF(AND(Inputs!$M10&lt;&gt;0,AF$2&gt;=Inputs!$M10),0,AE46+AF9)</f>
        <v>0</v>
      </c>
      <c r="AG46" s="317">
        <f>IF(AND(Inputs!$M10&lt;&gt;0,AG$2&gt;=Inputs!$M10),0,AF46+AG9)</f>
        <v>0</v>
      </c>
      <c r="AH46" s="316">
        <f>IF(AND(Inputs!$M10&lt;&gt;0,AH$2&gt;=Inputs!$M10),0,AG46+AH9)</f>
        <v>0</v>
      </c>
      <c r="AI46" s="316">
        <f>IF(AND(Inputs!$M10&lt;&gt;0,AI$2&gt;=Inputs!$M10),0,AH46+AI9)</f>
        <v>0</v>
      </c>
      <c r="AJ46" s="316">
        <f>IF(AND(Inputs!$M10&lt;&gt;0,AJ$2&gt;=Inputs!$M10),0,AI46+AJ9)</f>
        <v>0</v>
      </c>
      <c r="AK46" s="316">
        <f>IF(AND(Inputs!$M10&lt;&gt;0,AK$2&gt;=Inputs!$M10),0,AJ46+AK9)</f>
        <v>0</v>
      </c>
      <c r="AL46" s="316">
        <f>IF(AND(Inputs!$M10&lt;&gt;0,AL$2&gt;=Inputs!$M10),0,AK46+AL9)</f>
        <v>0</v>
      </c>
      <c r="AM46" s="316">
        <f>IF(AND(Inputs!$M10&lt;&gt;0,AM$2&gt;=Inputs!$M10),0,AL46+AM9)</f>
        <v>0</v>
      </c>
      <c r="AN46" s="316">
        <f>IF(AND(Inputs!$M10&lt;&gt;0,AN$2&gt;=Inputs!$M10),0,AM46+AN9)</f>
        <v>0</v>
      </c>
      <c r="AO46" s="316">
        <f>IF(AND(Inputs!$M10&lt;&gt;0,AO$2&gt;=Inputs!$M10),0,AN46+AO9)</f>
        <v>0</v>
      </c>
      <c r="AP46" s="316">
        <f>IF(AND(Inputs!$M10&lt;&gt;0,AP$2&gt;=Inputs!$M10),0,AO46+AP9)</f>
        <v>0</v>
      </c>
      <c r="AQ46" s="316">
        <f>IF(AND(Inputs!$M10&lt;&gt;0,AQ$2&gt;=Inputs!$M10),0,AP46+AQ9)</f>
        <v>0</v>
      </c>
      <c r="AR46" s="316">
        <f>IF(AND(Inputs!$M10&lt;&gt;0,AR$2&gt;=Inputs!$M10),0,AQ46+AR9)</f>
        <v>0</v>
      </c>
      <c r="AS46" s="317">
        <f>IF(AND(Inputs!$M10&lt;&gt;0,AS$2&gt;=Inputs!$M10),0,AR46+AS9)</f>
        <v>0</v>
      </c>
      <c r="AT46" s="316">
        <f>IF(AND(Inputs!$M10&lt;&gt;0,AT$2&gt;=Inputs!$M10),0,AS46+AT9)</f>
        <v>0</v>
      </c>
      <c r="AU46" s="316">
        <f>IF(AND(Inputs!$M10&lt;&gt;0,AU$2&gt;=Inputs!$M10),0,AT46+AU9)</f>
        <v>0</v>
      </c>
      <c r="AV46" s="316">
        <f>IF(AND(Inputs!$M10&lt;&gt;0,AV$2&gt;=Inputs!$M10),0,AU46+AV9)</f>
        <v>0</v>
      </c>
      <c r="AW46" s="316">
        <f>IF(AND(Inputs!$M10&lt;&gt;0,AW$2&gt;=Inputs!$M10),0,AV46+AW9)</f>
        <v>0</v>
      </c>
      <c r="AX46" s="316">
        <f>IF(AND(Inputs!$M10&lt;&gt;0,AX$2&gt;=Inputs!$M10),0,AW46+AX9)</f>
        <v>0</v>
      </c>
      <c r="AY46" s="316">
        <f>IF(AND(Inputs!$M10&lt;&gt;0,AY$2&gt;=Inputs!$M10),0,AX46+AY9)</f>
        <v>0</v>
      </c>
      <c r="AZ46" s="316">
        <f>IF(AND(Inputs!$M10&lt;&gt;0,AZ$2&gt;=Inputs!$M10),0,AY46+AZ9)</f>
        <v>0</v>
      </c>
      <c r="BA46" s="316">
        <f>IF(AND(Inputs!$M10&lt;&gt;0,BA$2&gt;=Inputs!$M10),0,AZ46+BA9)</f>
        <v>0</v>
      </c>
      <c r="BB46" s="316">
        <f>IF(AND(Inputs!$M10&lt;&gt;0,BB$2&gt;=Inputs!$M10),0,BA46+BB9)</f>
        <v>0</v>
      </c>
      <c r="BC46" s="316">
        <f>IF(AND(Inputs!$M10&lt;&gt;0,BC$2&gt;=Inputs!$M10),0,BB46+BC9)</f>
        <v>0</v>
      </c>
      <c r="BD46" s="316">
        <f>IF(AND(Inputs!$M10&lt;&gt;0,BD$2&gt;=Inputs!$M10),0,BC46+BD9)</f>
        <v>0</v>
      </c>
      <c r="BE46" s="317">
        <f>IF(AND(Inputs!$M10&lt;&gt;0,BE$2&gt;=Inputs!$M10),0,BD46+BE9)</f>
        <v>0</v>
      </c>
      <c r="BF46" s="316">
        <f>IF(AND(Inputs!$M10&lt;&gt;0,BF$2&gt;=Inputs!$M10),0,BE46+BF9)</f>
        <v>0</v>
      </c>
      <c r="BG46" s="316">
        <f>IF(AND(Inputs!$M10&lt;&gt;0,BG$2&gt;=Inputs!$M10),0,BF46+BG9)</f>
        <v>0</v>
      </c>
      <c r="BH46" s="316">
        <f>IF(AND(Inputs!$M10&lt;&gt;0,BH$2&gt;=Inputs!$M10),0,BG46+BH9)</f>
        <v>0</v>
      </c>
      <c r="BI46" s="316">
        <f>IF(AND(Inputs!$M10&lt;&gt;0,BI$2&gt;=Inputs!$M10),0,BH46+BI9)</f>
        <v>0</v>
      </c>
      <c r="BJ46" s="316">
        <f>IF(AND(Inputs!$M10&lt;&gt;0,BJ$2&gt;=Inputs!$M10),0,BI46+BJ9)</f>
        <v>0</v>
      </c>
      <c r="BK46" s="316">
        <f>IF(AND(Inputs!$M10&lt;&gt;0,BK$2&gt;=Inputs!$M10),0,BJ46+BK9)</f>
        <v>0</v>
      </c>
      <c r="BL46" s="316">
        <f>IF(AND(Inputs!$M10&lt;&gt;0,BL$2&gt;=Inputs!$M10),0,BK46+BL9)</f>
        <v>0</v>
      </c>
      <c r="BM46" s="316">
        <f>IF(AND(Inputs!$M10&lt;&gt;0,BM$2&gt;=Inputs!$M10),0,BL46+BM9)</f>
        <v>0</v>
      </c>
      <c r="BN46" s="316">
        <f>IF(AND(Inputs!$M10&lt;&gt;0,BN$2&gt;=Inputs!$M10),0,BM46+BN9)</f>
        <v>0</v>
      </c>
      <c r="BO46" s="316">
        <f>IF(AND(Inputs!$M10&lt;&gt;0,BO$2&gt;=Inputs!$M10),0,BN46+BO9)</f>
        <v>0</v>
      </c>
      <c r="BP46" s="316">
        <f>IF(AND(Inputs!$M10&lt;&gt;0,BP$2&gt;=Inputs!$M10),0,BO46+BP9)</f>
        <v>0</v>
      </c>
      <c r="BQ46" s="317">
        <f>IF(AND(Inputs!$M10&lt;&gt;0,BQ$2&gt;=Inputs!$M10),0,BP46+BQ9)</f>
        <v>0</v>
      </c>
    </row>
    <row r="47" spans="1:74" hidden="1" x14ac:dyDescent="0.25">
      <c r="B47" s="319">
        <f t="shared" si="24"/>
        <v>0</v>
      </c>
      <c r="D47" s="318">
        <f t="shared" si="19"/>
        <v>0</v>
      </c>
      <c r="E47" s="318">
        <f t="shared" si="20"/>
        <v>0</v>
      </c>
      <c r="F47" s="318">
        <f t="shared" si="21"/>
        <v>0</v>
      </c>
      <c r="G47" s="318">
        <f t="shared" si="22"/>
        <v>0</v>
      </c>
      <c r="H47" s="318">
        <f t="shared" si="23"/>
        <v>0</v>
      </c>
      <c r="J47" s="316">
        <f>IF(AND(Inputs!$M11&lt;&gt;0,J$2&gt;=Inputs!$M11),0,J10)</f>
        <v>0</v>
      </c>
      <c r="K47" s="316">
        <f>IF(AND(Inputs!$M11&lt;&gt;0,K$2&gt;=Inputs!$M11),0,J47+K10)</f>
        <v>0</v>
      </c>
      <c r="L47" s="316">
        <f>IF(AND(Inputs!$M11&lt;&gt;0,L$2&gt;=Inputs!$M11),0,K47+L10)</f>
        <v>0</v>
      </c>
      <c r="M47" s="316">
        <f>IF(AND(Inputs!$M11&lt;&gt;0,M$2&gt;=Inputs!$M11),0,L47+M10)</f>
        <v>0</v>
      </c>
      <c r="N47" s="316">
        <f>IF(AND(Inputs!$M11&lt;&gt;0,N$2&gt;=Inputs!$M11),0,M47+N10)</f>
        <v>0</v>
      </c>
      <c r="O47" s="316">
        <f>IF(AND(Inputs!$M11&lt;&gt;0,O$2&gt;=Inputs!$M11),0,N47+O10)</f>
        <v>0</v>
      </c>
      <c r="P47" s="316">
        <f>IF(AND(Inputs!$M11&lt;&gt;0,P$2&gt;=Inputs!$M11),0,O47+P10)</f>
        <v>0</v>
      </c>
      <c r="Q47" s="316">
        <f>IF(AND(Inputs!$M11&lt;&gt;0,Q$2&gt;=Inputs!$M11),0,P47+Q10)</f>
        <v>0</v>
      </c>
      <c r="R47" s="316">
        <f>IF(AND(Inputs!$M11&lt;&gt;0,R$2&gt;=Inputs!$M11),0,Q47+R10)</f>
        <v>0</v>
      </c>
      <c r="S47" s="316">
        <f>IF(AND(Inputs!$M11&lt;&gt;0,S$2&gt;=Inputs!$M11),0,R47+S10)</f>
        <v>0</v>
      </c>
      <c r="T47" s="316">
        <f>IF(AND(Inputs!$M11&lt;&gt;0,T$2&gt;=Inputs!$M11),0,S47+T10)</f>
        <v>0</v>
      </c>
      <c r="U47" s="317">
        <f>IF(AND(Inputs!$M11&lt;&gt;0,U$2&gt;=Inputs!$M11),0,T47+U10)</f>
        <v>0</v>
      </c>
      <c r="V47" s="316">
        <f>IF(AND(Inputs!$M11&lt;&gt;0,V$2&gt;=Inputs!$M11),0,U47+V10)</f>
        <v>0</v>
      </c>
      <c r="W47" s="316">
        <f>IF(AND(Inputs!$M11&lt;&gt;0,W$2&gt;=Inputs!$M11),0,V47+W10)</f>
        <v>0</v>
      </c>
      <c r="X47" s="316">
        <f>IF(AND(Inputs!$M11&lt;&gt;0,X$2&gt;=Inputs!$M11),0,W47+X10)</f>
        <v>0</v>
      </c>
      <c r="Y47" s="316">
        <f>IF(AND(Inputs!$M11&lt;&gt;0,Y$2&gt;=Inputs!$M11),0,X47+Y10)</f>
        <v>0</v>
      </c>
      <c r="Z47" s="316">
        <f>IF(AND(Inputs!$M11&lt;&gt;0,Z$2&gt;=Inputs!$M11),0,Y47+Z10)</f>
        <v>0</v>
      </c>
      <c r="AA47" s="316">
        <f>IF(AND(Inputs!$M11&lt;&gt;0,AA$2&gt;=Inputs!$M11),0,Z47+AA10)</f>
        <v>0</v>
      </c>
      <c r="AB47" s="316">
        <f>IF(AND(Inputs!$M11&lt;&gt;0,AB$2&gt;=Inputs!$M11),0,AA47+AB10)</f>
        <v>0</v>
      </c>
      <c r="AC47" s="316">
        <f>IF(AND(Inputs!$M11&lt;&gt;0,AC$2&gt;=Inputs!$M11),0,AB47+AC10)</f>
        <v>0</v>
      </c>
      <c r="AD47" s="316">
        <f>IF(AND(Inputs!$M11&lt;&gt;0,AD$2&gt;=Inputs!$M11),0,AC47+AD10)</f>
        <v>0</v>
      </c>
      <c r="AE47" s="316">
        <f>IF(AND(Inputs!$M11&lt;&gt;0,AE$2&gt;=Inputs!$M11),0,AD47+AE10)</f>
        <v>0</v>
      </c>
      <c r="AF47" s="316">
        <f>IF(AND(Inputs!$M11&lt;&gt;0,AF$2&gt;=Inputs!$M11),0,AE47+AF10)</f>
        <v>0</v>
      </c>
      <c r="AG47" s="317">
        <f>IF(AND(Inputs!$M11&lt;&gt;0,AG$2&gt;=Inputs!$M11),0,AF47+AG10)</f>
        <v>0</v>
      </c>
      <c r="AH47" s="316">
        <f>IF(AND(Inputs!$M11&lt;&gt;0,AH$2&gt;=Inputs!$M11),0,AG47+AH10)</f>
        <v>0</v>
      </c>
      <c r="AI47" s="316">
        <f>IF(AND(Inputs!$M11&lt;&gt;0,AI$2&gt;=Inputs!$M11),0,AH47+AI10)</f>
        <v>0</v>
      </c>
      <c r="AJ47" s="316">
        <f>IF(AND(Inputs!$M11&lt;&gt;0,AJ$2&gt;=Inputs!$M11),0,AI47+AJ10)</f>
        <v>0</v>
      </c>
      <c r="AK47" s="316">
        <f>IF(AND(Inputs!$M11&lt;&gt;0,AK$2&gt;=Inputs!$M11),0,AJ47+AK10)</f>
        <v>0</v>
      </c>
      <c r="AL47" s="316">
        <f>IF(AND(Inputs!$M11&lt;&gt;0,AL$2&gt;=Inputs!$M11),0,AK47+AL10)</f>
        <v>0</v>
      </c>
      <c r="AM47" s="316">
        <f>IF(AND(Inputs!$M11&lt;&gt;0,AM$2&gt;=Inputs!$M11),0,AL47+AM10)</f>
        <v>0</v>
      </c>
      <c r="AN47" s="316">
        <f>IF(AND(Inputs!$M11&lt;&gt;0,AN$2&gt;=Inputs!$M11),0,AM47+AN10)</f>
        <v>0</v>
      </c>
      <c r="AO47" s="316">
        <f>IF(AND(Inputs!$M11&lt;&gt;0,AO$2&gt;=Inputs!$M11),0,AN47+AO10)</f>
        <v>0</v>
      </c>
      <c r="AP47" s="316">
        <f>IF(AND(Inputs!$M11&lt;&gt;0,AP$2&gt;=Inputs!$M11),0,AO47+AP10)</f>
        <v>0</v>
      </c>
      <c r="AQ47" s="316">
        <f>IF(AND(Inputs!$M11&lt;&gt;0,AQ$2&gt;=Inputs!$M11),0,AP47+AQ10)</f>
        <v>0</v>
      </c>
      <c r="AR47" s="316">
        <f>IF(AND(Inputs!$M11&lt;&gt;0,AR$2&gt;=Inputs!$M11),0,AQ47+AR10)</f>
        <v>0</v>
      </c>
      <c r="AS47" s="317">
        <f>IF(AND(Inputs!$M11&lt;&gt;0,AS$2&gt;=Inputs!$M11),0,AR47+AS10)</f>
        <v>0</v>
      </c>
      <c r="AT47" s="316">
        <f>IF(AND(Inputs!$M11&lt;&gt;0,AT$2&gt;=Inputs!$M11),0,AS47+AT10)</f>
        <v>0</v>
      </c>
      <c r="AU47" s="316">
        <f>IF(AND(Inputs!$M11&lt;&gt;0,AU$2&gt;=Inputs!$M11),0,AT47+AU10)</f>
        <v>0</v>
      </c>
      <c r="AV47" s="316">
        <f>IF(AND(Inputs!$M11&lt;&gt;0,AV$2&gt;=Inputs!$M11),0,AU47+AV10)</f>
        <v>0</v>
      </c>
      <c r="AW47" s="316">
        <f>IF(AND(Inputs!$M11&lt;&gt;0,AW$2&gt;=Inputs!$M11),0,AV47+AW10)</f>
        <v>0</v>
      </c>
      <c r="AX47" s="316">
        <f>IF(AND(Inputs!$M11&lt;&gt;0,AX$2&gt;=Inputs!$M11),0,AW47+AX10)</f>
        <v>0</v>
      </c>
      <c r="AY47" s="316">
        <f>IF(AND(Inputs!$M11&lt;&gt;0,AY$2&gt;=Inputs!$M11),0,AX47+AY10)</f>
        <v>0</v>
      </c>
      <c r="AZ47" s="316">
        <f>IF(AND(Inputs!$M11&lt;&gt;0,AZ$2&gt;=Inputs!$M11),0,AY47+AZ10)</f>
        <v>0</v>
      </c>
      <c r="BA47" s="316">
        <f>IF(AND(Inputs!$M11&lt;&gt;0,BA$2&gt;=Inputs!$M11),0,AZ47+BA10)</f>
        <v>0</v>
      </c>
      <c r="BB47" s="316">
        <f>IF(AND(Inputs!$M11&lt;&gt;0,BB$2&gt;=Inputs!$M11),0,BA47+BB10)</f>
        <v>0</v>
      </c>
      <c r="BC47" s="316">
        <f>IF(AND(Inputs!$M11&lt;&gt;0,BC$2&gt;=Inputs!$M11),0,BB47+BC10)</f>
        <v>0</v>
      </c>
      <c r="BD47" s="316">
        <f>IF(AND(Inputs!$M11&lt;&gt;0,BD$2&gt;=Inputs!$M11),0,BC47+BD10)</f>
        <v>0</v>
      </c>
      <c r="BE47" s="317">
        <f>IF(AND(Inputs!$M11&lt;&gt;0,BE$2&gt;=Inputs!$M11),0,BD47+BE10)</f>
        <v>0</v>
      </c>
      <c r="BF47" s="316">
        <f>IF(AND(Inputs!$M11&lt;&gt;0,BF$2&gt;=Inputs!$M11),0,BE47+BF10)</f>
        <v>0</v>
      </c>
      <c r="BG47" s="316">
        <f>IF(AND(Inputs!$M11&lt;&gt;0,BG$2&gt;=Inputs!$M11),0,BF47+BG10)</f>
        <v>0</v>
      </c>
      <c r="BH47" s="316">
        <f>IF(AND(Inputs!$M11&lt;&gt;0,BH$2&gt;=Inputs!$M11),0,BG47+BH10)</f>
        <v>0</v>
      </c>
      <c r="BI47" s="316">
        <f>IF(AND(Inputs!$M11&lt;&gt;0,BI$2&gt;=Inputs!$M11),0,BH47+BI10)</f>
        <v>0</v>
      </c>
      <c r="BJ47" s="316">
        <f>IF(AND(Inputs!$M11&lt;&gt;0,BJ$2&gt;=Inputs!$M11),0,BI47+BJ10)</f>
        <v>0</v>
      </c>
      <c r="BK47" s="316">
        <f>IF(AND(Inputs!$M11&lt;&gt;0,BK$2&gt;=Inputs!$M11),0,BJ47+BK10)</f>
        <v>0</v>
      </c>
      <c r="BL47" s="316">
        <f>IF(AND(Inputs!$M11&lt;&gt;0,BL$2&gt;=Inputs!$M11),0,BK47+BL10)</f>
        <v>0</v>
      </c>
      <c r="BM47" s="316">
        <f>IF(AND(Inputs!$M11&lt;&gt;0,BM$2&gt;=Inputs!$M11),0,BL47+BM10)</f>
        <v>0</v>
      </c>
      <c r="BN47" s="316">
        <f>IF(AND(Inputs!$M11&lt;&gt;0,BN$2&gt;=Inputs!$M11),0,BM47+BN10)</f>
        <v>0</v>
      </c>
      <c r="BO47" s="316">
        <f>IF(AND(Inputs!$M11&lt;&gt;0,BO$2&gt;=Inputs!$M11),0,BN47+BO10)</f>
        <v>0</v>
      </c>
      <c r="BP47" s="316">
        <f>IF(AND(Inputs!$M11&lt;&gt;0,BP$2&gt;=Inputs!$M11),0,BO47+BP10)</f>
        <v>0</v>
      </c>
      <c r="BQ47" s="317">
        <f>IF(AND(Inputs!$M11&lt;&gt;0,BQ$2&gt;=Inputs!$M11),0,BP47+BQ10)</f>
        <v>0</v>
      </c>
    </row>
    <row r="48" spans="1:74" hidden="1" x14ac:dyDescent="0.25">
      <c r="B48" s="319">
        <f t="shared" si="24"/>
        <v>0</v>
      </c>
      <c r="D48" s="318">
        <f t="shared" si="19"/>
        <v>0</v>
      </c>
      <c r="E48" s="318">
        <f t="shared" si="20"/>
        <v>0</v>
      </c>
      <c r="F48" s="318">
        <f t="shared" si="21"/>
        <v>0</v>
      </c>
      <c r="G48" s="318">
        <f t="shared" si="22"/>
        <v>0</v>
      </c>
      <c r="H48" s="318">
        <f t="shared" si="23"/>
        <v>0</v>
      </c>
      <c r="J48" s="316">
        <f>IF(AND(Inputs!$M12&lt;&gt;0,J$2&gt;=Inputs!$M12),0,J11)</f>
        <v>0</v>
      </c>
      <c r="K48" s="316">
        <f>IF(AND(Inputs!$M12&lt;&gt;0,K$2&gt;=Inputs!$M12),0,J48+K11)</f>
        <v>0</v>
      </c>
      <c r="L48" s="316">
        <f>IF(AND(Inputs!$M12&lt;&gt;0,L$2&gt;=Inputs!$M12),0,K48+L11)</f>
        <v>0</v>
      </c>
      <c r="M48" s="316">
        <f>IF(AND(Inputs!$M12&lt;&gt;0,M$2&gt;=Inputs!$M12),0,L48+M11)</f>
        <v>0</v>
      </c>
      <c r="N48" s="316">
        <f>IF(AND(Inputs!$M12&lt;&gt;0,N$2&gt;=Inputs!$M12),0,M48+N11)</f>
        <v>0</v>
      </c>
      <c r="O48" s="316">
        <f>IF(AND(Inputs!$M12&lt;&gt;0,O$2&gt;=Inputs!$M12),0,N48+O11)</f>
        <v>0</v>
      </c>
      <c r="P48" s="316">
        <f>IF(AND(Inputs!$M12&lt;&gt;0,P$2&gt;=Inputs!$M12),0,O48+P11)</f>
        <v>0</v>
      </c>
      <c r="Q48" s="316">
        <f>IF(AND(Inputs!$M12&lt;&gt;0,Q$2&gt;=Inputs!$M12),0,P48+Q11)</f>
        <v>0</v>
      </c>
      <c r="R48" s="316">
        <f>IF(AND(Inputs!$M12&lt;&gt;0,R$2&gt;=Inputs!$M12),0,Q48+R11)</f>
        <v>0</v>
      </c>
      <c r="S48" s="316">
        <f>IF(AND(Inputs!$M12&lt;&gt;0,S$2&gt;=Inputs!$M12),0,R48+S11)</f>
        <v>0</v>
      </c>
      <c r="T48" s="316">
        <f>IF(AND(Inputs!$M12&lt;&gt;0,T$2&gt;=Inputs!$M12),0,S48+T11)</f>
        <v>0</v>
      </c>
      <c r="U48" s="317">
        <f>IF(AND(Inputs!$M12&lt;&gt;0,U$2&gt;=Inputs!$M12),0,T48+U11)</f>
        <v>0</v>
      </c>
      <c r="V48" s="316">
        <f>IF(AND(Inputs!$M12&lt;&gt;0,V$2&gt;=Inputs!$M12),0,U48+V11)</f>
        <v>0</v>
      </c>
      <c r="W48" s="316">
        <f>IF(AND(Inputs!$M12&lt;&gt;0,W$2&gt;=Inputs!$M12),0,V48+W11)</f>
        <v>0</v>
      </c>
      <c r="X48" s="316">
        <f>IF(AND(Inputs!$M12&lt;&gt;0,X$2&gt;=Inputs!$M12),0,W48+X11)</f>
        <v>0</v>
      </c>
      <c r="Y48" s="316">
        <f>IF(AND(Inputs!$M12&lt;&gt;0,Y$2&gt;=Inputs!$M12),0,X48+Y11)</f>
        <v>0</v>
      </c>
      <c r="Z48" s="316">
        <f>IF(AND(Inputs!$M12&lt;&gt;0,Z$2&gt;=Inputs!$M12),0,Y48+Z11)</f>
        <v>0</v>
      </c>
      <c r="AA48" s="316">
        <f>IF(AND(Inputs!$M12&lt;&gt;0,AA$2&gt;=Inputs!$M12),0,Z48+AA11)</f>
        <v>0</v>
      </c>
      <c r="AB48" s="316">
        <f>IF(AND(Inputs!$M12&lt;&gt;0,AB$2&gt;=Inputs!$M12),0,AA48+AB11)</f>
        <v>0</v>
      </c>
      <c r="AC48" s="316">
        <f>IF(AND(Inputs!$M12&lt;&gt;0,AC$2&gt;=Inputs!$M12),0,AB48+AC11)</f>
        <v>0</v>
      </c>
      <c r="AD48" s="316">
        <f>IF(AND(Inputs!$M12&lt;&gt;0,AD$2&gt;=Inputs!$M12),0,AC48+AD11)</f>
        <v>0</v>
      </c>
      <c r="AE48" s="316">
        <f>IF(AND(Inputs!$M12&lt;&gt;0,AE$2&gt;=Inputs!$M12),0,AD48+AE11)</f>
        <v>0</v>
      </c>
      <c r="AF48" s="316">
        <f>IF(AND(Inputs!$M12&lt;&gt;0,AF$2&gt;=Inputs!$M12),0,AE48+AF11)</f>
        <v>0</v>
      </c>
      <c r="AG48" s="317">
        <f>IF(AND(Inputs!$M12&lt;&gt;0,AG$2&gt;=Inputs!$M12),0,AF48+AG11)</f>
        <v>0</v>
      </c>
      <c r="AH48" s="316">
        <f>IF(AND(Inputs!$M12&lt;&gt;0,AH$2&gt;=Inputs!$M12),0,AG48+AH11)</f>
        <v>0</v>
      </c>
      <c r="AI48" s="316">
        <f>IF(AND(Inputs!$M12&lt;&gt;0,AI$2&gt;=Inputs!$M12),0,AH48+AI11)</f>
        <v>0</v>
      </c>
      <c r="AJ48" s="316">
        <f>IF(AND(Inputs!$M12&lt;&gt;0,AJ$2&gt;=Inputs!$M12),0,AI48+AJ11)</f>
        <v>0</v>
      </c>
      <c r="AK48" s="316">
        <f>IF(AND(Inputs!$M12&lt;&gt;0,AK$2&gt;=Inputs!$M12),0,AJ48+AK11)</f>
        <v>0</v>
      </c>
      <c r="AL48" s="316">
        <f>IF(AND(Inputs!$M12&lt;&gt;0,AL$2&gt;=Inputs!$M12),0,AK48+AL11)</f>
        <v>0</v>
      </c>
      <c r="AM48" s="316">
        <f>IF(AND(Inputs!$M12&lt;&gt;0,AM$2&gt;=Inputs!$M12),0,AL48+AM11)</f>
        <v>0</v>
      </c>
      <c r="AN48" s="316">
        <f>IF(AND(Inputs!$M12&lt;&gt;0,AN$2&gt;=Inputs!$M12),0,AM48+AN11)</f>
        <v>0</v>
      </c>
      <c r="AO48" s="316">
        <f>IF(AND(Inputs!$M12&lt;&gt;0,AO$2&gt;=Inputs!$M12),0,AN48+AO11)</f>
        <v>0</v>
      </c>
      <c r="AP48" s="316">
        <f>IF(AND(Inputs!$M12&lt;&gt;0,AP$2&gt;=Inputs!$M12),0,AO48+AP11)</f>
        <v>0</v>
      </c>
      <c r="AQ48" s="316">
        <f>IF(AND(Inputs!$M12&lt;&gt;0,AQ$2&gt;=Inputs!$M12),0,AP48+AQ11)</f>
        <v>0</v>
      </c>
      <c r="AR48" s="316">
        <f>IF(AND(Inputs!$M12&lt;&gt;0,AR$2&gt;=Inputs!$M12),0,AQ48+AR11)</f>
        <v>0</v>
      </c>
      <c r="AS48" s="317">
        <f>IF(AND(Inputs!$M12&lt;&gt;0,AS$2&gt;=Inputs!$M12),0,AR48+AS11)</f>
        <v>0</v>
      </c>
      <c r="AT48" s="316">
        <f>IF(AND(Inputs!$M12&lt;&gt;0,AT$2&gt;=Inputs!$M12),0,AS48+AT11)</f>
        <v>0</v>
      </c>
      <c r="AU48" s="316">
        <f>IF(AND(Inputs!$M12&lt;&gt;0,AU$2&gt;=Inputs!$M12),0,AT48+AU11)</f>
        <v>0</v>
      </c>
      <c r="AV48" s="316">
        <f>IF(AND(Inputs!$M12&lt;&gt;0,AV$2&gt;=Inputs!$M12),0,AU48+AV11)</f>
        <v>0</v>
      </c>
      <c r="AW48" s="316">
        <f>IF(AND(Inputs!$M12&lt;&gt;0,AW$2&gt;=Inputs!$M12),0,AV48+AW11)</f>
        <v>0</v>
      </c>
      <c r="AX48" s="316">
        <f>IF(AND(Inputs!$M12&lt;&gt;0,AX$2&gt;=Inputs!$M12),0,AW48+AX11)</f>
        <v>0</v>
      </c>
      <c r="AY48" s="316">
        <f>IF(AND(Inputs!$M12&lt;&gt;0,AY$2&gt;=Inputs!$M12),0,AX48+AY11)</f>
        <v>0</v>
      </c>
      <c r="AZ48" s="316">
        <f>IF(AND(Inputs!$M12&lt;&gt;0,AZ$2&gt;=Inputs!$M12),0,AY48+AZ11)</f>
        <v>0</v>
      </c>
      <c r="BA48" s="316">
        <f>IF(AND(Inputs!$M12&lt;&gt;0,BA$2&gt;=Inputs!$M12),0,AZ48+BA11)</f>
        <v>0</v>
      </c>
      <c r="BB48" s="316">
        <f>IF(AND(Inputs!$M12&lt;&gt;0,BB$2&gt;=Inputs!$M12),0,BA48+BB11)</f>
        <v>0</v>
      </c>
      <c r="BC48" s="316">
        <f>IF(AND(Inputs!$M12&lt;&gt;0,BC$2&gt;=Inputs!$M12),0,BB48+BC11)</f>
        <v>0</v>
      </c>
      <c r="BD48" s="316">
        <f>IF(AND(Inputs!$M12&lt;&gt;0,BD$2&gt;=Inputs!$M12),0,BC48+BD11)</f>
        <v>0</v>
      </c>
      <c r="BE48" s="317">
        <f>IF(AND(Inputs!$M12&lt;&gt;0,BE$2&gt;=Inputs!$M12),0,BD48+BE11)</f>
        <v>0</v>
      </c>
      <c r="BF48" s="316">
        <f>IF(AND(Inputs!$M12&lt;&gt;0,BF$2&gt;=Inputs!$M12),0,BE48+BF11)</f>
        <v>0</v>
      </c>
      <c r="BG48" s="316">
        <f>IF(AND(Inputs!$M12&lt;&gt;0,BG$2&gt;=Inputs!$M12),0,BF48+BG11)</f>
        <v>0</v>
      </c>
      <c r="BH48" s="316">
        <f>IF(AND(Inputs!$M12&lt;&gt;0,BH$2&gt;=Inputs!$M12),0,BG48+BH11)</f>
        <v>0</v>
      </c>
      <c r="BI48" s="316">
        <f>IF(AND(Inputs!$M12&lt;&gt;0,BI$2&gt;=Inputs!$M12),0,BH48+BI11)</f>
        <v>0</v>
      </c>
      <c r="BJ48" s="316">
        <f>IF(AND(Inputs!$M12&lt;&gt;0,BJ$2&gt;=Inputs!$M12),0,BI48+BJ11)</f>
        <v>0</v>
      </c>
      <c r="BK48" s="316">
        <f>IF(AND(Inputs!$M12&lt;&gt;0,BK$2&gt;=Inputs!$M12),0,BJ48+BK11)</f>
        <v>0</v>
      </c>
      <c r="BL48" s="316">
        <f>IF(AND(Inputs!$M12&lt;&gt;0,BL$2&gt;=Inputs!$M12),0,BK48+BL11)</f>
        <v>0</v>
      </c>
      <c r="BM48" s="316">
        <f>IF(AND(Inputs!$M12&lt;&gt;0,BM$2&gt;=Inputs!$M12),0,BL48+BM11)</f>
        <v>0</v>
      </c>
      <c r="BN48" s="316">
        <f>IF(AND(Inputs!$M12&lt;&gt;0,BN$2&gt;=Inputs!$M12),0,BM48+BN11)</f>
        <v>0</v>
      </c>
      <c r="BO48" s="316">
        <f>IF(AND(Inputs!$M12&lt;&gt;0,BO$2&gt;=Inputs!$M12),0,BN48+BO11)</f>
        <v>0</v>
      </c>
      <c r="BP48" s="316">
        <f>IF(AND(Inputs!$M12&lt;&gt;0,BP$2&gt;=Inputs!$M12),0,BO48+BP11)</f>
        <v>0</v>
      </c>
      <c r="BQ48" s="317">
        <f>IF(AND(Inputs!$M12&lt;&gt;0,BQ$2&gt;=Inputs!$M12),0,BP48+BQ11)</f>
        <v>0</v>
      </c>
    </row>
    <row r="49" spans="2:69" hidden="1" x14ac:dyDescent="0.25">
      <c r="B49" s="319">
        <f t="shared" si="24"/>
        <v>0</v>
      </c>
      <c r="D49" s="318">
        <f t="shared" si="19"/>
        <v>0</v>
      </c>
      <c r="E49" s="318">
        <f t="shared" si="20"/>
        <v>0</v>
      </c>
      <c r="F49" s="318">
        <f t="shared" si="21"/>
        <v>0</v>
      </c>
      <c r="G49" s="318">
        <f t="shared" si="22"/>
        <v>0</v>
      </c>
      <c r="H49" s="318">
        <f t="shared" si="23"/>
        <v>0</v>
      </c>
      <c r="J49" s="316">
        <f>IF(AND(Inputs!$M13&lt;&gt;0,J$2&gt;=Inputs!$M13),0,J12)</f>
        <v>0</v>
      </c>
      <c r="K49" s="316">
        <f>IF(AND(Inputs!$M13&lt;&gt;0,K$2&gt;=Inputs!$M13),0,J49+K12)</f>
        <v>0</v>
      </c>
      <c r="L49" s="316">
        <f>IF(AND(Inputs!$M13&lt;&gt;0,L$2&gt;=Inputs!$M13),0,K49+L12)</f>
        <v>0</v>
      </c>
      <c r="M49" s="316">
        <f>IF(AND(Inputs!$M13&lt;&gt;0,M$2&gt;=Inputs!$M13),0,L49+M12)</f>
        <v>0</v>
      </c>
      <c r="N49" s="316">
        <f>IF(AND(Inputs!$M13&lt;&gt;0,N$2&gt;=Inputs!$M13),0,M49+N12)</f>
        <v>0</v>
      </c>
      <c r="O49" s="316">
        <f>IF(AND(Inputs!$M13&lt;&gt;0,O$2&gt;=Inputs!$M13),0,N49+O12)</f>
        <v>0</v>
      </c>
      <c r="P49" s="316">
        <f>IF(AND(Inputs!$M13&lt;&gt;0,P$2&gt;=Inputs!$M13),0,O49+P12)</f>
        <v>0</v>
      </c>
      <c r="Q49" s="316">
        <f>IF(AND(Inputs!$M13&lt;&gt;0,Q$2&gt;=Inputs!$M13),0,P49+Q12)</f>
        <v>0</v>
      </c>
      <c r="R49" s="316">
        <f>IF(AND(Inputs!$M13&lt;&gt;0,R$2&gt;=Inputs!$M13),0,Q49+R12)</f>
        <v>0</v>
      </c>
      <c r="S49" s="316">
        <f>IF(AND(Inputs!$M13&lt;&gt;0,S$2&gt;=Inputs!$M13),0,R49+S12)</f>
        <v>0</v>
      </c>
      <c r="T49" s="316">
        <f>IF(AND(Inputs!$M13&lt;&gt;0,T$2&gt;=Inputs!$M13),0,S49+T12)</f>
        <v>0</v>
      </c>
      <c r="U49" s="317">
        <f>IF(AND(Inputs!$M13&lt;&gt;0,U$2&gt;=Inputs!$M13),0,T49+U12)</f>
        <v>0</v>
      </c>
      <c r="V49" s="316">
        <f>IF(AND(Inputs!$M13&lt;&gt;0,V$2&gt;=Inputs!$M13),0,U49+V12)</f>
        <v>0</v>
      </c>
      <c r="W49" s="316">
        <f>IF(AND(Inputs!$M13&lt;&gt;0,W$2&gt;=Inputs!$M13),0,V49+W12)</f>
        <v>0</v>
      </c>
      <c r="X49" s="316">
        <f>IF(AND(Inputs!$M13&lt;&gt;0,X$2&gt;=Inputs!$M13),0,W49+X12)</f>
        <v>0</v>
      </c>
      <c r="Y49" s="316">
        <f>IF(AND(Inputs!$M13&lt;&gt;0,Y$2&gt;=Inputs!$M13),0,X49+Y12)</f>
        <v>0</v>
      </c>
      <c r="Z49" s="316">
        <f>IF(AND(Inputs!$M13&lt;&gt;0,Z$2&gt;=Inputs!$M13),0,Y49+Z12)</f>
        <v>0</v>
      </c>
      <c r="AA49" s="316">
        <f>IF(AND(Inputs!$M13&lt;&gt;0,AA$2&gt;=Inputs!$M13),0,Z49+AA12)</f>
        <v>0</v>
      </c>
      <c r="AB49" s="316">
        <f>IF(AND(Inputs!$M13&lt;&gt;0,AB$2&gt;=Inputs!$M13),0,AA49+AB12)</f>
        <v>0</v>
      </c>
      <c r="AC49" s="316">
        <f>IF(AND(Inputs!$M13&lt;&gt;0,AC$2&gt;=Inputs!$M13),0,AB49+AC12)</f>
        <v>0</v>
      </c>
      <c r="AD49" s="316">
        <f>IF(AND(Inputs!$M13&lt;&gt;0,AD$2&gt;=Inputs!$M13),0,AC49+AD12)</f>
        <v>0</v>
      </c>
      <c r="AE49" s="316">
        <f>IF(AND(Inputs!$M13&lt;&gt;0,AE$2&gt;=Inputs!$M13),0,AD49+AE12)</f>
        <v>0</v>
      </c>
      <c r="AF49" s="316">
        <f>IF(AND(Inputs!$M13&lt;&gt;0,AF$2&gt;=Inputs!$M13),0,AE49+AF12)</f>
        <v>0</v>
      </c>
      <c r="AG49" s="317">
        <f>IF(AND(Inputs!$M13&lt;&gt;0,AG$2&gt;=Inputs!$M13),0,AF49+AG12)</f>
        <v>0</v>
      </c>
      <c r="AH49" s="316">
        <f>IF(AND(Inputs!$M13&lt;&gt;0,AH$2&gt;=Inputs!$M13),0,AG49+AH12)</f>
        <v>0</v>
      </c>
      <c r="AI49" s="316">
        <f>IF(AND(Inputs!$M13&lt;&gt;0,AI$2&gt;=Inputs!$M13),0,AH49+AI12)</f>
        <v>0</v>
      </c>
      <c r="AJ49" s="316">
        <f>IF(AND(Inputs!$M13&lt;&gt;0,AJ$2&gt;=Inputs!$M13),0,AI49+AJ12)</f>
        <v>0</v>
      </c>
      <c r="AK49" s="316">
        <f>IF(AND(Inputs!$M13&lt;&gt;0,AK$2&gt;=Inputs!$M13),0,AJ49+AK12)</f>
        <v>0</v>
      </c>
      <c r="AL49" s="316">
        <f>IF(AND(Inputs!$M13&lt;&gt;0,AL$2&gt;=Inputs!$M13),0,AK49+AL12)</f>
        <v>0</v>
      </c>
      <c r="AM49" s="316">
        <f>IF(AND(Inputs!$M13&lt;&gt;0,AM$2&gt;=Inputs!$M13),0,AL49+AM12)</f>
        <v>0</v>
      </c>
      <c r="AN49" s="316">
        <f>IF(AND(Inputs!$M13&lt;&gt;0,AN$2&gt;=Inputs!$M13),0,AM49+AN12)</f>
        <v>0</v>
      </c>
      <c r="AO49" s="316">
        <f>IF(AND(Inputs!$M13&lt;&gt;0,AO$2&gt;=Inputs!$M13),0,AN49+AO12)</f>
        <v>0</v>
      </c>
      <c r="AP49" s="316">
        <f>IF(AND(Inputs!$M13&lt;&gt;0,AP$2&gt;=Inputs!$M13),0,AO49+AP12)</f>
        <v>0</v>
      </c>
      <c r="AQ49" s="316">
        <f>IF(AND(Inputs!$M13&lt;&gt;0,AQ$2&gt;=Inputs!$M13),0,AP49+AQ12)</f>
        <v>0</v>
      </c>
      <c r="AR49" s="316">
        <f>IF(AND(Inputs!$M13&lt;&gt;0,AR$2&gt;=Inputs!$M13),0,AQ49+AR12)</f>
        <v>0</v>
      </c>
      <c r="AS49" s="317">
        <f>IF(AND(Inputs!$M13&lt;&gt;0,AS$2&gt;=Inputs!$M13),0,AR49+AS12)</f>
        <v>0</v>
      </c>
      <c r="AT49" s="316">
        <f>IF(AND(Inputs!$M13&lt;&gt;0,AT$2&gt;=Inputs!$M13),0,AS49+AT12)</f>
        <v>0</v>
      </c>
      <c r="AU49" s="316">
        <f>IF(AND(Inputs!$M13&lt;&gt;0,AU$2&gt;=Inputs!$M13),0,AT49+AU12)</f>
        <v>0</v>
      </c>
      <c r="AV49" s="316">
        <f>IF(AND(Inputs!$M13&lt;&gt;0,AV$2&gt;=Inputs!$M13),0,AU49+AV12)</f>
        <v>0</v>
      </c>
      <c r="AW49" s="316">
        <f>IF(AND(Inputs!$M13&lt;&gt;0,AW$2&gt;=Inputs!$M13),0,AV49+AW12)</f>
        <v>0</v>
      </c>
      <c r="AX49" s="316">
        <f>IF(AND(Inputs!$M13&lt;&gt;0,AX$2&gt;=Inputs!$M13),0,AW49+AX12)</f>
        <v>0</v>
      </c>
      <c r="AY49" s="316">
        <f>IF(AND(Inputs!$M13&lt;&gt;0,AY$2&gt;=Inputs!$M13),0,AX49+AY12)</f>
        <v>0</v>
      </c>
      <c r="AZ49" s="316">
        <f>IF(AND(Inputs!$M13&lt;&gt;0,AZ$2&gt;=Inputs!$M13),0,AY49+AZ12)</f>
        <v>0</v>
      </c>
      <c r="BA49" s="316">
        <f>IF(AND(Inputs!$M13&lt;&gt;0,BA$2&gt;=Inputs!$M13),0,AZ49+BA12)</f>
        <v>0</v>
      </c>
      <c r="BB49" s="316">
        <f>IF(AND(Inputs!$M13&lt;&gt;0,BB$2&gt;=Inputs!$M13),0,BA49+BB12)</f>
        <v>0</v>
      </c>
      <c r="BC49" s="316">
        <f>IF(AND(Inputs!$M13&lt;&gt;0,BC$2&gt;=Inputs!$M13),0,BB49+BC12)</f>
        <v>0</v>
      </c>
      <c r="BD49" s="316">
        <f>IF(AND(Inputs!$M13&lt;&gt;0,BD$2&gt;=Inputs!$M13),0,BC49+BD12)</f>
        <v>0</v>
      </c>
      <c r="BE49" s="317">
        <f>IF(AND(Inputs!$M13&lt;&gt;0,BE$2&gt;=Inputs!$M13),0,BD49+BE12)</f>
        <v>0</v>
      </c>
      <c r="BF49" s="316">
        <f>IF(AND(Inputs!$M13&lt;&gt;0,BF$2&gt;=Inputs!$M13),0,BE49+BF12)</f>
        <v>0</v>
      </c>
      <c r="BG49" s="316">
        <f>IF(AND(Inputs!$M13&lt;&gt;0,BG$2&gt;=Inputs!$M13),0,BF49+BG12)</f>
        <v>0</v>
      </c>
      <c r="BH49" s="316">
        <f>IF(AND(Inputs!$M13&lt;&gt;0,BH$2&gt;=Inputs!$M13),0,BG49+BH12)</f>
        <v>0</v>
      </c>
      <c r="BI49" s="316">
        <f>IF(AND(Inputs!$M13&lt;&gt;0,BI$2&gt;=Inputs!$M13),0,BH49+BI12)</f>
        <v>0</v>
      </c>
      <c r="BJ49" s="316">
        <f>IF(AND(Inputs!$M13&lt;&gt;0,BJ$2&gt;=Inputs!$M13),0,BI49+BJ12)</f>
        <v>0</v>
      </c>
      <c r="BK49" s="316">
        <f>IF(AND(Inputs!$M13&lt;&gt;0,BK$2&gt;=Inputs!$M13),0,BJ49+BK12)</f>
        <v>0</v>
      </c>
      <c r="BL49" s="316">
        <f>IF(AND(Inputs!$M13&lt;&gt;0,BL$2&gt;=Inputs!$M13),0,BK49+BL12)</f>
        <v>0</v>
      </c>
      <c r="BM49" s="316">
        <f>IF(AND(Inputs!$M13&lt;&gt;0,BM$2&gt;=Inputs!$M13),0,BL49+BM12)</f>
        <v>0</v>
      </c>
      <c r="BN49" s="316">
        <f>IF(AND(Inputs!$M13&lt;&gt;0,BN$2&gt;=Inputs!$M13),0,BM49+BN12)</f>
        <v>0</v>
      </c>
      <c r="BO49" s="316">
        <f>IF(AND(Inputs!$M13&lt;&gt;0,BO$2&gt;=Inputs!$M13),0,BN49+BO12)</f>
        <v>0</v>
      </c>
      <c r="BP49" s="316">
        <f>IF(AND(Inputs!$M13&lt;&gt;0,BP$2&gt;=Inputs!$M13),0,BO49+BP12)</f>
        <v>0</v>
      </c>
      <c r="BQ49" s="317">
        <f>IF(AND(Inputs!$M13&lt;&gt;0,BQ$2&gt;=Inputs!$M13),0,BP49+BQ12)</f>
        <v>0</v>
      </c>
    </row>
    <row r="50" spans="2:69" hidden="1" x14ac:dyDescent="0.25">
      <c r="B50" s="319">
        <f t="shared" si="24"/>
        <v>0</v>
      </c>
      <c r="D50" s="318">
        <f t="shared" si="19"/>
        <v>0</v>
      </c>
      <c r="E50" s="318">
        <f t="shared" si="20"/>
        <v>0</v>
      </c>
      <c r="F50" s="318">
        <f t="shared" si="21"/>
        <v>0</v>
      </c>
      <c r="G50" s="318">
        <f t="shared" si="22"/>
        <v>0</v>
      </c>
      <c r="H50" s="318">
        <f t="shared" si="23"/>
        <v>0</v>
      </c>
      <c r="J50" s="316">
        <f>IF(AND(Inputs!$M14&lt;&gt;0,J$2&gt;=Inputs!$M14),0,J13)</f>
        <v>0</v>
      </c>
      <c r="K50" s="316">
        <f>IF(AND(Inputs!$M14&lt;&gt;0,K$2&gt;=Inputs!$M14),0,J50+K13)</f>
        <v>0</v>
      </c>
      <c r="L50" s="316">
        <f>IF(AND(Inputs!$M14&lt;&gt;0,L$2&gt;=Inputs!$M14),0,K50+L13)</f>
        <v>0</v>
      </c>
      <c r="M50" s="316">
        <f>IF(AND(Inputs!$M14&lt;&gt;0,M$2&gt;=Inputs!$M14),0,L50+M13)</f>
        <v>0</v>
      </c>
      <c r="N50" s="316">
        <f>IF(AND(Inputs!$M14&lt;&gt;0,N$2&gt;=Inputs!$M14),0,M50+N13)</f>
        <v>0</v>
      </c>
      <c r="O50" s="316">
        <f>IF(AND(Inputs!$M14&lt;&gt;0,O$2&gt;=Inputs!$M14),0,N50+O13)</f>
        <v>0</v>
      </c>
      <c r="P50" s="316">
        <f>IF(AND(Inputs!$M14&lt;&gt;0,P$2&gt;=Inputs!$M14),0,O50+P13)</f>
        <v>0</v>
      </c>
      <c r="Q50" s="316">
        <f>IF(AND(Inputs!$M14&lt;&gt;0,Q$2&gt;=Inputs!$M14),0,P50+Q13)</f>
        <v>0</v>
      </c>
      <c r="R50" s="316">
        <f>IF(AND(Inputs!$M14&lt;&gt;0,R$2&gt;=Inputs!$M14),0,Q50+R13)</f>
        <v>0</v>
      </c>
      <c r="S50" s="316">
        <f>IF(AND(Inputs!$M14&lt;&gt;0,S$2&gt;=Inputs!$M14),0,R50+S13)</f>
        <v>0</v>
      </c>
      <c r="T50" s="316">
        <f>IF(AND(Inputs!$M14&lt;&gt;0,T$2&gt;=Inputs!$M14),0,S50+T13)</f>
        <v>0</v>
      </c>
      <c r="U50" s="317">
        <f>IF(AND(Inputs!$M14&lt;&gt;0,U$2&gt;=Inputs!$M14),0,T50+U13)</f>
        <v>0</v>
      </c>
      <c r="V50" s="316">
        <f>IF(AND(Inputs!$M14&lt;&gt;0,V$2&gt;=Inputs!$M14),0,U50+V13)</f>
        <v>0</v>
      </c>
      <c r="W50" s="316">
        <f>IF(AND(Inputs!$M14&lt;&gt;0,W$2&gt;=Inputs!$M14),0,V50+W13)</f>
        <v>0</v>
      </c>
      <c r="X50" s="316">
        <f>IF(AND(Inputs!$M14&lt;&gt;0,X$2&gt;=Inputs!$M14),0,W50+X13)</f>
        <v>0</v>
      </c>
      <c r="Y50" s="316">
        <f>IF(AND(Inputs!$M14&lt;&gt;0,Y$2&gt;=Inputs!$M14),0,X50+Y13)</f>
        <v>0</v>
      </c>
      <c r="Z50" s="316">
        <f>IF(AND(Inputs!$M14&lt;&gt;0,Z$2&gt;=Inputs!$M14),0,Y50+Z13)</f>
        <v>0</v>
      </c>
      <c r="AA50" s="316">
        <f>IF(AND(Inputs!$M14&lt;&gt;0,AA$2&gt;=Inputs!$M14),0,Z50+AA13)</f>
        <v>0</v>
      </c>
      <c r="AB50" s="316">
        <f>IF(AND(Inputs!$M14&lt;&gt;0,AB$2&gt;=Inputs!$M14),0,AA50+AB13)</f>
        <v>0</v>
      </c>
      <c r="AC50" s="316">
        <f>IF(AND(Inputs!$M14&lt;&gt;0,AC$2&gt;=Inputs!$M14),0,AB50+AC13)</f>
        <v>0</v>
      </c>
      <c r="AD50" s="316">
        <f>IF(AND(Inputs!$M14&lt;&gt;0,AD$2&gt;=Inputs!$M14),0,AC50+AD13)</f>
        <v>0</v>
      </c>
      <c r="AE50" s="316">
        <f>IF(AND(Inputs!$M14&lt;&gt;0,AE$2&gt;=Inputs!$M14),0,AD50+AE13)</f>
        <v>0</v>
      </c>
      <c r="AF50" s="316">
        <f>IF(AND(Inputs!$M14&lt;&gt;0,AF$2&gt;=Inputs!$M14),0,AE50+AF13)</f>
        <v>0</v>
      </c>
      <c r="AG50" s="317">
        <f>IF(AND(Inputs!$M14&lt;&gt;0,AG$2&gt;=Inputs!$M14),0,AF50+AG13)</f>
        <v>0</v>
      </c>
      <c r="AH50" s="316">
        <f>IF(AND(Inputs!$M14&lt;&gt;0,AH$2&gt;=Inputs!$M14),0,AG50+AH13)</f>
        <v>0</v>
      </c>
      <c r="AI50" s="316">
        <f>IF(AND(Inputs!$M14&lt;&gt;0,AI$2&gt;=Inputs!$M14),0,AH50+AI13)</f>
        <v>0</v>
      </c>
      <c r="AJ50" s="316">
        <f>IF(AND(Inputs!$M14&lt;&gt;0,AJ$2&gt;=Inputs!$M14),0,AI50+AJ13)</f>
        <v>0</v>
      </c>
      <c r="AK50" s="316">
        <f>IF(AND(Inputs!$M14&lt;&gt;0,AK$2&gt;=Inputs!$M14),0,AJ50+AK13)</f>
        <v>0</v>
      </c>
      <c r="AL50" s="316">
        <f>IF(AND(Inputs!$M14&lt;&gt;0,AL$2&gt;=Inputs!$M14),0,AK50+AL13)</f>
        <v>0</v>
      </c>
      <c r="AM50" s="316">
        <f>IF(AND(Inputs!$M14&lt;&gt;0,AM$2&gt;=Inputs!$M14),0,AL50+AM13)</f>
        <v>0</v>
      </c>
      <c r="AN50" s="316">
        <f>IF(AND(Inputs!$M14&lt;&gt;0,AN$2&gt;=Inputs!$M14),0,AM50+AN13)</f>
        <v>0</v>
      </c>
      <c r="AO50" s="316">
        <f>IF(AND(Inputs!$M14&lt;&gt;0,AO$2&gt;=Inputs!$M14),0,AN50+AO13)</f>
        <v>0</v>
      </c>
      <c r="AP50" s="316">
        <f>IF(AND(Inputs!$M14&lt;&gt;0,AP$2&gt;=Inputs!$M14),0,AO50+AP13)</f>
        <v>0</v>
      </c>
      <c r="AQ50" s="316">
        <f>IF(AND(Inputs!$M14&lt;&gt;0,AQ$2&gt;=Inputs!$M14),0,AP50+AQ13)</f>
        <v>0</v>
      </c>
      <c r="AR50" s="316">
        <f>IF(AND(Inputs!$M14&lt;&gt;0,AR$2&gt;=Inputs!$M14),0,AQ50+AR13)</f>
        <v>0</v>
      </c>
      <c r="AS50" s="317">
        <f>IF(AND(Inputs!$M14&lt;&gt;0,AS$2&gt;=Inputs!$M14),0,AR50+AS13)</f>
        <v>0</v>
      </c>
      <c r="AT50" s="316">
        <f>IF(AND(Inputs!$M14&lt;&gt;0,AT$2&gt;=Inputs!$M14),0,AS50+AT13)</f>
        <v>0</v>
      </c>
      <c r="AU50" s="316">
        <f>IF(AND(Inputs!$M14&lt;&gt;0,AU$2&gt;=Inputs!$M14),0,AT50+AU13)</f>
        <v>0</v>
      </c>
      <c r="AV50" s="316">
        <f>IF(AND(Inputs!$M14&lt;&gt;0,AV$2&gt;=Inputs!$M14),0,AU50+AV13)</f>
        <v>0</v>
      </c>
      <c r="AW50" s="316">
        <f>IF(AND(Inputs!$M14&lt;&gt;0,AW$2&gt;=Inputs!$M14),0,AV50+AW13)</f>
        <v>0</v>
      </c>
      <c r="AX50" s="316">
        <f>IF(AND(Inputs!$M14&lt;&gt;0,AX$2&gt;=Inputs!$M14),0,AW50+AX13)</f>
        <v>0</v>
      </c>
      <c r="AY50" s="316">
        <f>IF(AND(Inputs!$M14&lt;&gt;0,AY$2&gt;=Inputs!$M14),0,AX50+AY13)</f>
        <v>0</v>
      </c>
      <c r="AZ50" s="316">
        <f>IF(AND(Inputs!$M14&lt;&gt;0,AZ$2&gt;=Inputs!$M14),0,AY50+AZ13)</f>
        <v>0</v>
      </c>
      <c r="BA50" s="316">
        <f>IF(AND(Inputs!$M14&lt;&gt;0,BA$2&gt;=Inputs!$M14),0,AZ50+BA13)</f>
        <v>0</v>
      </c>
      <c r="BB50" s="316">
        <f>IF(AND(Inputs!$M14&lt;&gt;0,BB$2&gt;=Inputs!$M14),0,BA50+BB13)</f>
        <v>0</v>
      </c>
      <c r="BC50" s="316">
        <f>IF(AND(Inputs!$M14&lt;&gt;0,BC$2&gt;=Inputs!$M14),0,BB50+BC13)</f>
        <v>0</v>
      </c>
      <c r="BD50" s="316">
        <f>IF(AND(Inputs!$M14&lt;&gt;0,BD$2&gt;=Inputs!$M14),0,BC50+BD13)</f>
        <v>0</v>
      </c>
      <c r="BE50" s="317">
        <f>IF(AND(Inputs!$M14&lt;&gt;0,BE$2&gt;=Inputs!$M14),0,BD50+BE13)</f>
        <v>0</v>
      </c>
      <c r="BF50" s="316">
        <f>IF(AND(Inputs!$M14&lt;&gt;0,BF$2&gt;=Inputs!$M14),0,BE50+BF13)</f>
        <v>0</v>
      </c>
      <c r="BG50" s="316">
        <f>IF(AND(Inputs!$M14&lt;&gt;0,BG$2&gt;=Inputs!$M14),0,BF50+BG13)</f>
        <v>0</v>
      </c>
      <c r="BH50" s="316">
        <f>IF(AND(Inputs!$M14&lt;&gt;0,BH$2&gt;=Inputs!$M14),0,BG50+BH13)</f>
        <v>0</v>
      </c>
      <c r="BI50" s="316">
        <f>IF(AND(Inputs!$M14&lt;&gt;0,BI$2&gt;=Inputs!$M14),0,BH50+BI13)</f>
        <v>0</v>
      </c>
      <c r="BJ50" s="316">
        <f>IF(AND(Inputs!$M14&lt;&gt;0,BJ$2&gt;=Inputs!$M14),0,BI50+BJ13)</f>
        <v>0</v>
      </c>
      <c r="BK50" s="316">
        <f>IF(AND(Inputs!$M14&lt;&gt;0,BK$2&gt;=Inputs!$M14),0,BJ50+BK13)</f>
        <v>0</v>
      </c>
      <c r="BL50" s="316">
        <f>IF(AND(Inputs!$M14&lt;&gt;0,BL$2&gt;=Inputs!$M14),0,BK50+BL13)</f>
        <v>0</v>
      </c>
      <c r="BM50" s="316">
        <f>IF(AND(Inputs!$M14&lt;&gt;0,BM$2&gt;=Inputs!$M14),0,BL50+BM13)</f>
        <v>0</v>
      </c>
      <c r="BN50" s="316">
        <f>IF(AND(Inputs!$M14&lt;&gt;0,BN$2&gt;=Inputs!$M14),0,BM50+BN13)</f>
        <v>0</v>
      </c>
      <c r="BO50" s="316">
        <f>IF(AND(Inputs!$M14&lt;&gt;0,BO$2&gt;=Inputs!$M14),0,BN50+BO13)</f>
        <v>0</v>
      </c>
      <c r="BP50" s="316">
        <f>IF(AND(Inputs!$M14&lt;&gt;0,BP$2&gt;=Inputs!$M14),0,BO50+BP13)</f>
        <v>0</v>
      </c>
      <c r="BQ50" s="317">
        <f>IF(AND(Inputs!$M14&lt;&gt;0,BQ$2&gt;=Inputs!$M14),0,BP50+BQ13)</f>
        <v>0</v>
      </c>
    </row>
    <row r="51" spans="2:69" hidden="1" x14ac:dyDescent="0.25">
      <c r="B51" s="319">
        <f t="shared" si="24"/>
        <v>0</v>
      </c>
      <c r="D51" s="318">
        <f t="shared" si="19"/>
        <v>0</v>
      </c>
      <c r="E51" s="318">
        <f t="shared" si="20"/>
        <v>0</v>
      </c>
      <c r="F51" s="318">
        <f t="shared" si="21"/>
        <v>0</v>
      </c>
      <c r="G51" s="318">
        <f t="shared" si="22"/>
        <v>0</v>
      </c>
      <c r="H51" s="318">
        <f t="shared" si="23"/>
        <v>0</v>
      </c>
      <c r="J51" s="316">
        <f>IF(AND(Inputs!$M15&lt;&gt;0,J$2&gt;=Inputs!$M15),0,J14)</f>
        <v>0</v>
      </c>
      <c r="K51" s="316">
        <f>IF(AND(Inputs!$M15&lt;&gt;0,K$2&gt;=Inputs!$M15),0,J51+K14)</f>
        <v>0</v>
      </c>
      <c r="L51" s="316">
        <f>IF(AND(Inputs!$M15&lt;&gt;0,L$2&gt;=Inputs!$M15),0,K51+L14)</f>
        <v>0</v>
      </c>
      <c r="M51" s="316">
        <f>IF(AND(Inputs!$M15&lt;&gt;0,M$2&gt;=Inputs!$M15),0,L51+M14)</f>
        <v>0</v>
      </c>
      <c r="N51" s="316">
        <f>IF(AND(Inputs!$M15&lt;&gt;0,N$2&gt;=Inputs!$M15),0,M51+N14)</f>
        <v>0</v>
      </c>
      <c r="O51" s="316">
        <f>IF(AND(Inputs!$M15&lt;&gt;0,O$2&gt;=Inputs!$M15),0,N51+O14)</f>
        <v>0</v>
      </c>
      <c r="P51" s="316">
        <f>IF(AND(Inputs!$M15&lt;&gt;0,P$2&gt;=Inputs!$M15),0,O51+P14)</f>
        <v>0</v>
      </c>
      <c r="Q51" s="316">
        <f>IF(AND(Inputs!$M15&lt;&gt;0,Q$2&gt;=Inputs!$M15),0,P51+Q14)</f>
        <v>0</v>
      </c>
      <c r="R51" s="316">
        <f>IF(AND(Inputs!$M15&lt;&gt;0,R$2&gt;=Inputs!$M15),0,Q51+R14)</f>
        <v>0</v>
      </c>
      <c r="S51" s="316">
        <f>IF(AND(Inputs!$M15&lt;&gt;0,S$2&gt;=Inputs!$M15),0,R51+S14)</f>
        <v>0</v>
      </c>
      <c r="T51" s="316">
        <f>IF(AND(Inputs!$M15&lt;&gt;0,T$2&gt;=Inputs!$M15),0,S51+T14)</f>
        <v>0</v>
      </c>
      <c r="U51" s="317">
        <f>IF(AND(Inputs!$M15&lt;&gt;0,U$2&gt;=Inputs!$M15),0,T51+U14)</f>
        <v>0</v>
      </c>
      <c r="V51" s="316">
        <f>IF(AND(Inputs!$M15&lt;&gt;0,V$2&gt;=Inputs!$M15),0,U51+V14)</f>
        <v>0</v>
      </c>
      <c r="W51" s="316">
        <f>IF(AND(Inputs!$M15&lt;&gt;0,W$2&gt;=Inputs!$M15),0,V51+W14)</f>
        <v>0</v>
      </c>
      <c r="X51" s="316">
        <f>IF(AND(Inputs!$M15&lt;&gt;0,X$2&gt;=Inputs!$M15),0,W51+X14)</f>
        <v>0</v>
      </c>
      <c r="Y51" s="316">
        <f>IF(AND(Inputs!$M15&lt;&gt;0,Y$2&gt;=Inputs!$M15),0,X51+Y14)</f>
        <v>0</v>
      </c>
      <c r="Z51" s="316">
        <f>IF(AND(Inputs!$M15&lt;&gt;0,Z$2&gt;=Inputs!$M15),0,Y51+Z14)</f>
        <v>0</v>
      </c>
      <c r="AA51" s="316">
        <f>IF(AND(Inputs!$M15&lt;&gt;0,AA$2&gt;=Inputs!$M15),0,Z51+AA14)</f>
        <v>0</v>
      </c>
      <c r="AB51" s="316">
        <f>IF(AND(Inputs!$M15&lt;&gt;0,AB$2&gt;=Inputs!$M15),0,AA51+AB14)</f>
        <v>0</v>
      </c>
      <c r="AC51" s="316">
        <f>IF(AND(Inputs!$M15&lt;&gt;0,AC$2&gt;=Inputs!$M15),0,AB51+AC14)</f>
        <v>0</v>
      </c>
      <c r="AD51" s="316">
        <f>IF(AND(Inputs!$M15&lt;&gt;0,AD$2&gt;=Inputs!$M15),0,AC51+AD14)</f>
        <v>0</v>
      </c>
      <c r="AE51" s="316">
        <f>IF(AND(Inputs!$M15&lt;&gt;0,AE$2&gt;=Inputs!$M15),0,AD51+AE14)</f>
        <v>0</v>
      </c>
      <c r="AF51" s="316">
        <f>IF(AND(Inputs!$M15&lt;&gt;0,AF$2&gt;=Inputs!$M15),0,AE51+AF14)</f>
        <v>0</v>
      </c>
      <c r="AG51" s="317">
        <f>IF(AND(Inputs!$M15&lt;&gt;0,AG$2&gt;=Inputs!$M15),0,AF51+AG14)</f>
        <v>0</v>
      </c>
      <c r="AH51" s="316">
        <f>IF(AND(Inputs!$M15&lt;&gt;0,AH$2&gt;=Inputs!$M15),0,AG51+AH14)</f>
        <v>0</v>
      </c>
      <c r="AI51" s="316">
        <f>IF(AND(Inputs!$M15&lt;&gt;0,AI$2&gt;=Inputs!$M15),0,AH51+AI14)</f>
        <v>0</v>
      </c>
      <c r="AJ51" s="316">
        <f>IF(AND(Inputs!$M15&lt;&gt;0,AJ$2&gt;=Inputs!$M15),0,AI51+AJ14)</f>
        <v>0</v>
      </c>
      <c r="AK51" s="316">
        <f>IF(AND(Inputs!$M15&lt;&gt;0,AK$2&gt;=Inputs!$M15),0,AJ51+AK14)</f>
        <v>0</v>
      </c>
      <c r="AL51" s="316">
        <f>IF(AND(Inputs!$M15&lt;&gt;0,AL$2&gt;=Inputs!$M15),0,AK51+AL14)</f>
        <v>0</v>
      </c>
      <c r="AM51" s="316">
        <f>IF(AND(Inputs!$M15&lt;&gt;0,AM$2&gt;=Inputs!$M15),0,AL51+AM14)</f>
        <v>0</v>
      </c>
      <c r="AN51" s="316">
        <f>IF(AND(Inputs!$M15&lt;&gt;0,AN$2&gt;=Inputs!$M15),0,AM51+AN14)</f>
        <v>0</v>
      </c>
      <c r="AO51" s="316">
        <f>IF(AND(Inputs!$M15&lt;&gt;0,AO$2&gt;=Inputs!$M15),0,AN51+AO14)</f>
        <v>0</v>
      </c>
      <c r="AP51" s="316">
        <f>IF(AND(Inputs!$M15&lt;&gt;0,AP$2&gt;=Inputs!$M15),0,AO51+AP14)</f>
        <v>0</v>
      </c>
      <c r="AQ51" s="316">
        <f>IF(AND(Inputs!$M15&lt;&gt;0,AQ$2&gt;=Inputs!$M15),0,AP51+AQ14)</f>
        <v>0</v>
      </c>
      <c r="AR51" s="316">
        <f>IF(AND(Inputs!$M15&lt;&gt;0,AR$2&gt;=Inputs!$M15),0,AQ51+AR14)</f>
        <v>0</v>
      </c>
      <c r="AS51" s="317">
        <f>IF(AND(Inputs!$M15&lt;&gt;0,AS$2&gt;=Inputs!$M15),0,AR51+AS14)</f>
        <v>0</v>
      </c>
      <c r="AT51" s="316">
        <f>IF(AND(Inputs!$M15&lt;&gt;0,AT$2&gt;=Inputs!$M15),0,AS51+AT14)</f>
        <v>0</v>
      </c>
      <c r="AU51" s="316">
        <f>IF(AND(Inputs!$M15&lt;&gt;0,AU$2&gt;=Inputs!$M15),0,AT51+AU14)</f>
        <v>0</v>
      </c>
      <c r="AV51" s="316">
        <f>IF(AND(Inputs!$M15&lt;&gt;0,AV$2&gt;=Inputs!$M15),0,AU51+AV14)</f>
        <v>0</v>
      </c>
      <c r="AW51" s="316">
        <f>IF(AND(Inputs!$M15&lt;&gt;0,AW$2&gt;=Inputs!$M15),0,AV51+AW14)</f>
        <v>0</v>
      </c>
      <c r="AX51" s="316">
        <f>IF(AND(Inputs!$M15&lt;&gt;0,AX$2&gt;=Inputs!$M15),0,AW51+AX14)</f>
        <v>0</v>
      </c>
      <c r="AY51" s="316">
        <f>IF(AND(Inputs!$M15&lt;&gt;0,AY$2&gt;=Inputs!$M15),0,AX51+AY14)</f>
        <v>0</v>
      </c>
      <c r="AZ51" s="316">
        <f>IF(AND(Inputs!$M15&lt;&gt;0,AZ$2&gt;=Inputs!$M15),0,AY51+AZ14)</f>
        <v>0</v>
      </c>
      <c r="BA51" s="316">
        <f>IF(AND(Inputs!$M15&lt;&gt;0,BA$2&gt;=Inputs!$M15),0,AZ51+BA14)</f>
        <v>0</v>
      </c>
      <c r="BB51" s="316">
        <f>IF(AND(Inputs!$M15&lt;&gt;0,BB$2&gt;=Inputs!$M15),0,BA51+BB14)</f>
        <v>0</v>
      </c>
      <c r="BC51" s="316">
        <f>IF(AND(Inputs!$M15&lt;&gt;0,BC$2&gt;=Inputs!$M15),0,BB51+BC14)</f>
        <v>0</v>
      </c>
      <c r="BD51" s="316">
        <f>IF(AND(Inputs!$M15&lt;&gt;0,BD$2&gt;=Inputs!$M15),0,BC51+BD14)</f>
        <v>0</v>
      </c>
      <c r="BE51" s="317">
        <f>IF(AND(Inputs!$M15&lt;&gt;0,BE$2&gt;=Inputs!$M15),0,BD51+BE14)</f>
        <v>0</v>
      </c>
      <c r="BF51" s="316">
        <f>IF(AND(Inputs!$M15&lt;&gt;0,BF$2&gt;=Inputs!$M15),0,BE51+BF14)</f>
        <v>0</v>
      </c>
      <c r="BG51" s="316">
        <f>IF(AND(Inputs!$M15&lt;&gt;0,BG$2&gt;=Inputs!$M15),0,BF51+BG14)</f>
        <v>0</v>
      </c>
      <c r="BH51" s="316">
        <f>IF(AND(Inputs!$M15&lt;&gt;0,BH$2&gt;=Inputs!$M15),0,BG51+BH14)</f>
        <v>0</v>
      </c>
      <c r="BI51" s="316">
        <f>IF(AND(Inputs!$M15&lt;&gt;0,BI$2&gt;=Inputs!$M15),0,BH51+BI14)</f>
        <v>0</v>
      </c>
      <c r="BJ51" s="316">
        <f>IF(AND(Inputs!$M15&lt;&gt;0,BJ$2&gt;=Inputs!$M15),0,BI51+BJ14)</f>
        <v>0</v>
      </c>
      <c r="BK51" s="316">
        <f>IF(AND(Inputs!$M15&lt;&gt;0,BK$2&gt;=Inputs!$M15),0,BJ51+BK14)</f>
        <v>0</v>
      </c>
      <c r="BL51" s="316">
        <f>IF(AND(Inputs!$M15&lt;&gt;0,BL$2&gt;=Inputs!$M15),0,BK51+BL14)</f>
        <v>0</v>
      </c>
      <c r="BM51" s="316">
        <f>IF(AND(Inputs!$M15&lt;&gt;0,BM$2&gt;=Inputs!$M15),0,BL51+BM14)</f>
        <v>0</v>
      </c>
      <c r="BN51" s="316">
        <f>IF(AND(Inputs!$M15&lt;&gt;0,BN$2&gt;=Inputs!$M15),0,BM51+BN14)</f>
        <v>0</v>
      </c>
      <c r="BO51" s="316">
        <f>IF(AND(Inputs!$M15&lt;&gt;0,BO$2&gt;=Inputs!$M15),0,BN51+BO14)</f>
        <v>0</v>
      </c>
      <c r="BP51" s="316">
        <f>IF(AND(Inputs!$M15&lt;&gt;0,BP$2&gt;=Inputs!$M15),0,BO51+BP14)</f>
        <v>0</v>
      </c>
      <c r="BQ51" s="317">
        <f>IF(AND(Inputs!$M15&lt;&gt;0,BQ$2&gt;=Inputs!$M15),0,BP51+BQ14)</f>
        <v>0</v>
      </c>
    </row>
    <row r="52" spans="2:69" hidden="1" x14ac:dyDescent="0.25">
      <c r="B52" s="319">
        <f t="shared" si="24"/>
        <v>0</v>
      </c>
      <c r="D52" s="318">
        <f t="shared" si="19"/>
        <v>0</v>
      </c>
      <c r="E52" s="318">
        <f t="shared" si="20"/>
        <v>0</v>
      </c>
      <c r="F52" s="318">
        <f t="shared" si="21"/>
        <v>0</v>
      </c>
      <c r="G52" s="318">
        <f t="shared" si="22"/>
        <v>0</v>
      </c>
      <c r="H52" s="318">
        <f t="shared" si="23"/>
        <v>0</v>
      </c>
      <c r="J52" s="316">
        <f>IF(AND(Inputs!$M16&lt;&gt;0,J$2&gt;=Inputs!$M16),0,J15)</f>
        <v>0</v>
      </c>
      <c r="K52" s="316">
        <f>IF(AND(Inputs!$M16&lt;&gt;0,K$2&gt;=Inputs!$M16),0,J52+K15)</f>
        <v>0</v>
      </c>
      <c r="L52" s="316">
        <f>IF(AND(Inputs!$M16&lt;&gt;0,L$2&gt;=Inputs!$M16),0,K52+L15)</f>
        <v>0</v>
      </c>
      <c r="M52" s="316">
        <f>IF(AND(Inputs!$M16&lt;&gt;0,M$2&gt;=Inputs!$M16),0,L52+M15)</f>
        <v>0</v>
      </c>
      <c r="N52" s="316">
        <f>IF(AND(Inputs!$M16&lt;&gt;0,N$2&gt;=Inputs!$M16),0,M52+N15)</f>
        <v>0</v>
      </c>
      <c r="O52" s="316">
        <f>IF(AND(Inputs!$M16&lt;&gt;0,O$2&gt;=Inputs!$M16),0,N52+O15)</f>
        <v>0</v>
      </c>
      <c r="P52" s="316">
        <f>IF(AND(Inputs!$M16&lt;&gt;0,P$2&gt;=Inputs!$M16),0,O52+P15)</f>
        <v>0</v>
      </c>
      <c r="Q52" s="316">
        <f>IF(AND(Inputs!$M16&lt;&gt;0,Q$2&gt;=Inputs!$M16),0,P52+Q15)</f>
        <v>0</v>
      </c>
      <c r="R52" s="316">
        <f>IF(AND(Inputs!$M16&lt;&gt;0,R$2&gt;=Inputs!$M16),0,Q52+R15)</f>
        <v>0</v>
      </c>
      <c r="S52" s="316">
        <f>IF(AND(Inputs!$M16&lt;&gt;0,S$2&gt;=Inputs!$M16),0,R52+S15)</f>
        <v>0</v>
      </c>
      <c r="T52" s="316">
        <f>IF(AND(Inputs!$M16&lt;&gt;0,T$2&gt;=Inputs!$M16),0,S52+T15)</f>
        <v>0</v>
      </c>
      <c r="U52" s="317">
        <f>IF(AND(Inputs!$M16&lt;&gt;0,U$2&gt;=Inputs!$M16),0,T52+U15)</f>
        <v>0</v>
      </c>
      <c r="V52" s="316">
        <f>IF(AND(Inputs!$M16&lt;&gt;0,V$2&gt;=Inputs!$M16),0,U52+V15)</f>
        <v>0</v>
      </c>
      <c r="W52" s="316">
        <f>IF(AND(Inputs!$M16&lt;&gt;0,W$2&gt;=Inputs!$M16),0,V52+W15)</f>
        <v>0</v>
      </c>
      <c r="X52" s="316">
        <f>IF(AND(Inputs!$M16&lt;&gt;0,X$2&gt;=Inputs!$M16),0,W52+X15)</f>
        <v>0</v>
      </c>
      <c r="Y52" s="316">
        <f>IF(AND(Inputs!$M16&lt;&gt;0,Y$2&gt;=Inputs!$M16),0,X52+Y15)</f>
        <v>0</v>
      </c>
      <c r="Z52" s="316">
        <f>IF(AND(Inputs!$M16&lt;&gt;0,Z$2&gt;=Inputs!$M16),0,Y52+Z15)</f>
        <v>0</v>
      </c>
      <c r="AA52" s="316">
        <f>IF(AND(Inputs!$M16&lt;&gt;0,AA$2&gt;=Inputs!$M16),0,Z52+AA15)</f>
        <v>0</v>
      </c>
      <c r="AB52" s="316">
        <f>IF(AND(Inputs!$M16&lt;&gt;0,AB$2&gt;=Inputs!$M16),0,AA52+AB15)</f>
        <v>0</v>
      </c>
      <c r="AC52" s="316">
        <f>IF(AND(Inputs!$M16&lt;&gt;0,AC$2&gt;=Inputs!$M16),0,AB52+AC15)</f>
        <v>0</v>
      </c>
      <c r="AD52" s="316">
        <f>IF(AND(Inputs!$M16&lt;&gt;0,AD$2&gt;=Inputs!$M16),0,AC52+AD15)</f>
        <v>0</v>
      </c>
      <c r="AE52" s="316">
        <f>IF(AND(Inputs!$M16&lt;&gt;0,AE$2&gt;=Inputs!$M16),0,AD52+AE15)</f>
        <v>0</v>
      </c>
      <c r="AF52" s="316">
        <f>IF(AND(Inputs!$M16&lt;&gt;0,AF$2&gt;=Inputs!$M16),0,AE52+AF15)</f>
        <v>0</v>
      </c>
      <c r="AG52" s="317">
        <f>IF(AND(Inputs!$M16&lt;&gt;0,AG$2&gt;=Inputs!$M16),0,AF52+AG15)</f>
        <v>0</v>
      </c>
      <c r="AH52" s="316">
        <f>IF(AND(Inputs!$M16&lt;&gt;0,AH$2&gt;=Inputs!$M16),0,AG52+AH15)</f>
        <v>0</v>
      </c>
      <c r="AI52" s="316">
        <f>IF(AND(Inputs!$M16&lt;&gt;0,AI$2&gt;=Inputs!$M16),0,AH52+AI15)</f>
        <v>0</v>
      </c>
      <c r="AJ52" s="316">
        <f>IF(AND(Inputs!$M16&lt;&gt;0,AJ$2&gt;=Inputs!$M16),0,AI52+AJ15)</f>
        <v>0</v>
      </c>
      <c r="AK52" s="316">
        <f>IF(AND(Inputs!$M16&lt;&gt;0,AK$2&gt;=Inputs!$M16),0,AJ52+AK15)</f>
        <v>0</v>
      </c>
      <c r="AL52" s="316">
        <f>IF(AND(Inputs!$M16&lt;&gt;0,AL$2&gt;=Inputs!$M16),0,AK52+AL15)</f>
        <v>0</v>
      </c>
      <c r="AM52" s="316">
        <f>IF(AND(Inputs!$M16&lt;&gt;0,AM$2&gt;=Inputs!$M16),0,AL52+AM15)</f>
        <v>0</v>
      </c>
      <c r="AN52" s="316">
        <f>IF(AND(Inputs!$M16&lt;&gt;0,AN$2&gt;=Inputs!$M16),0,AM52+AN15)</f>
        <v>0</v>
      </c>
      <c r="AO52" s="316">
        <f>IF(AND(Inputs!$M16&lt;&gt;0,AO$2&gt;=Inputs!$M16),0,AN52+AO15)</f>
        <v>0</v>
      </c>
      <c r="AP52" s="316">
        <f>IF(AND(Inputs!$M16&lt;&gt;0,AP$2&gt;=Inputs!$M16),0,AO52+AP15)</f>
        <v>0</v>
      </c>
      <c r="AQ52" s="316">
        <f>IF(AND(Inputs!$M16&lt;&gt;0,AQ$2&gt;=Inputs!$M16),0,AP52+AQ15)</f>
        <v>0</v>
      </c>
      <c r="AR52" s="316">
        <f>IF(AND(Inputs!$M16&lt;&gt;0,AR$2&gt;=Inputs!$M16),0,AQ52+AR15)</f>
        <v>0</v>
      </c>
      <c r="AS52" s="317">
        <f>IF(AND(Inputs!$M16&lt;&gt;0,AS$2&gt;=Inputs!$M16),0,AR52+AS15)</f>
        <v>0</v>
      </c>
      <c r="AT52" s="316">
        <f>IF(AND(Inputs!$M16&lt;&gt;0,AT$2&gt;=Inputs!$M16),0,AS52+AT15)</f>
        <v>0</v>
      </c>
      <c r="AU52" s="316">
        <f>IF(AND(Inputs!$M16&lt;&gt;0,AU$2&gt;=Inputs!$M16),0,AT52+AU15)</f>
        <v>0</v>
      </c>
      <c r="AV52" s="316">
        <f>IF(AND(Inputs!$M16&lt;&gt;0,AV$2&gt;=Inputs!$M16),0,AU52+AV15)</f>
        <v>0</v>
      </c>
      <c r="AW52" s="316">
        <f>IF(AND(Inputs!$M16&lt;&gt;0,AW$2&gt;=Inputs!$M16),0,AV52+AW15)</f>
        <v>0</v>
      </c>
      <c r="AX52" s="316">
        <f>IF(AND(Inputs!$M16&lt;&gt;0,AX$2&gt;=Inputs!$M16),0,AW52+AX15)</f>
        <v>0</v>
      </c>
      <c r="AY52" s="316">
        <f>IF(AND(Inputs!$M16&lt;&gt;0,AY$2&gt;=Inputs!$M16),0,AX52+AY15)</f>
        <v>0</v>
      </c>
      <c r="AZ52" s="316">
        <f>IF(AND(Inputs!$M16&lt;&gt;0,AZ$2&gt;=Inputs!$M16),0,AY52+AZ15)</f>
        <v>0</v>
      </c>
      <c r="BA52" s="316">
        <f>IF(AND(Inputs!$M16&lt;&gt;0,BA$2&gt;=Inputs!$M16),0,AZ52+BA15)</f>
        <v>0</v>
      </c>
      <c r="BB52" s="316">
        <f>IF(AND(Inputs!$M16&lt;&gt;0,BB$2&gt;=Inputs!$M16),0,BA52+BB15)</f>
        <v>0</v>
      </c>
      <c r="BC52" s="316">
        <f>IF(AND(Inputs!$M16&lt;&gt;0,BC$2&gt;=Inputs!$M16),0,BB52+BC15)</f>
        <v>0</v>
      </c>
      <c r="BD52" s="316">
        <f>IF(AND(Inputs!$M16&lt;&gt;0,BD$2&gt;=Inputs!$M16),0,BC52+BD15)</f>
        <v>0</v>
      </c>
      <c r="BE52" s="317">
        <f>IF(AND(Inputs!$M16&lt;&gt;0,BE$2&gt;=Inputs!$M16),0,BD52+BE15)</f>
        <v>0</v>
      </c>
      <c r="BF52" s="316">
        <f>IF(AND(Inputs!$M16&lt;&gt;0,BF$2&gt;=Inputs!$M16),0,BE52+BF15)</f>
        <v>0</v>
      </c>
      <c r="BG52" s="316">
        <f>IF(AND(Inputs!$M16&lt;&gt;0,BG$2&gt;=Inputs!$M16),0,BF52+BG15)</f>
        <v>0</v>
      </c>
      <c r="BH52" s="316">
        <f>IF(AND(Inputs!$M16&lt;&gt;0,BH$2&gt;=Inputs!$M16),0,BG52+BH15)</f>
        <v>0</v>
      </c>
      <c r="BI52" s="316">
        <f>IF(AND(Inputs!$M16&lt;&gt;0,BI$2&gt;=Inputs!$M16),0,BH52+BI15)</f>
        <v>0</v>
      </c>
      <c r="BJ52" s="316">
        <f>IF(AND(Inputs!$M16&lt;&gt;0,BJ$2&gt;=Inputs!$M16),0,BI52+BJ15)</f>
        <v>0</v>
      </c>
      <c r="BK52" s="316">
        <f>IF(AND(Inputs!$M16&lt;&gt;0,BK$2&gt;=Inputs!$M16),0,BJ52+BK15)</f>
        <v>0</v>
      </c>
      <c r="BL52" s="316">
        <f>IF(AND(Inputs!$M16&lt;&gt;0,BL$2&gt;=Inputs!$M16),0,BK52+BL15)</f>
        <v>0</v>
      </c>
      <c r="BM52" s="316">
        <f>IF(AND(Inputs!$M16&lt;&gt;0,BM$2&gt;=Inputs!$M16),0,BL52+BM15)</f>
        <v>0</v>
      </c>
      <c r="BN52" s="316">
        <f>IF(AND(Inputs!$M16&lt;&gt;0,BN$2&gt;=Inputs!$M16),0,BM52+BN15)</f>
        <v>0</v>
      </c>
      <c r="BO52" s="316">
        <f>IF(AND(Inputs!$M16&lt;&gt;0,BO$2&gt;=Inputs!$M16),0,BN52+BO15)</f>
        <v>0</v>
      </c>
      <c r="BP52" s="316">
        <f>IF(AND(Inputs!$M16&lt;&gt;0,BP$2&gt;=Inputs!$M16),0,BO52+BP15)</f>
        <v>0</v>
      </c>
      <c r="BQ52" s="317">
        <f>IF(AND(Inputs!$M16&lt;&gt;0,BQ$2&gt;=Inputs!$M16),0,BP52+BQ15)</f>
        <v>0</v>
      </c>
    </row>
    <row r="53" spans="2:69" hidden="1" x14ac:dyDescent="0.25">
      <c r="B53" s="319">
        <f t="shared" si="24"/>
        <v>0</v>
      </c>
      <c r="D53" s="318">
        <f t="shared" si="19"/>
        <v>0</v>
      </c>
      <c r="E53" s="318">
        <f t="shared" si="20"/>
        <v>0</v>
      </c>
      <c r="F53" s="318">
        <f t="shared" si="21"/>
        <v>0</v>
      </c>
      <c r="G53" s="318">
        <f t="shared" si="22"/>
        <v>0</v>
      </c>
      <c r="H53" s="318">
        <f t="shared" si="23"/>
        <v>0</v>
      </c>
      <c r="J53" s="316">
        <f>IF(AND(Inputs!$M17&lt;&gt;0,J$2&gt;=Inputs!$M17),0,J16)</f>
        <v>0</v>
      </c>
      <c r="K53" s="316">
        <f>IF(AND(Inputs!$M17&lt;&gt;0,K$2&gt;=Inputs!$M17),0,J53+K16)</f>
        <v>0</v>
      </c>
      <c r="L53" s="316">
        <f>IF(AND(Inputs!$M17&lt;&gt;0,L$2&gt;=Inputs!$M17),0,K53+L16)</f>
        <v>0</v>
      </c>
      <c r="M53" s="316">
        <f>IF(AND(Inputs!$M17&lt;&gt;0,M$2&gt;=Inputs!$M17),0,L53+M16)</f>
        <v>0</v>
      </c>
      <c r="N53" s="316">
        <f>IF(AND(Inputs!$M17&lt;&gt;0,N$2&gt;=Inputs!$M17),0,M53+N16)</f>
        <v>0</v>
      </c>
      <c r="O53" s="316">
        <f>IF(AND(Inputs!$M17&lt;&gt;0,O$2&gt;=Inputs!$M17),0,N53+O16)</f>
        <v>0</v>
      </c>
      <c r="P53" s="316">
        <f>IF(AND(Inputs!$M17&lt;&gt;0,P$2&gt;=Inputs!$M17),0,O53+P16)</f>
        <v>0</v>
      </c>
      <c r="Q53" s="316">
        <f>IF(AND(Inputs!$M17&lt;&gt;0,Q$2&gt;=Inputs!$M17),0,P53+Q16)</f>
        <v>0</v>
      </c>
      <c r="R53" s="316">
        <f>IF(AND(Inputs!$M17&lt;&gt;0,R$2&gt;=Inputs!$M17),0,Q53+R16)</f>
        <v>0</v>
      </c>
      <c r="S53" s="316">
        <f>IF(AND(Inputs!$M17&lt;&gt;0,S$2&gt;=Inputs!$M17),0,R53+S16)</f>
        <v>0</v>
      </c>
      <c r="T53" s="316">
        <f>IF(AND(Inputs!$M17&lt;&gt;0,T$2&gt;=Inputs!$M17),0,S53+T16)</f>
        <v>0</v>
      </c>
      <c r="U53" s="317">
        <f>IF(AND(Inputs!$M17&lt;&gt;0,U$2&gt;=Inputs!$M17),0,T53+U16)</f>
        <v>0</v>
      </c>
      <c r="V53" s="316">
        <f>IF(AND(Inputs!$M17&lt;&gt;0,V$2&gt;=Inputs!$M17),0,U53+V16)</f>
        <v>0</v>
      </c>
      <c r="W53" s="316">
        <f>IF(AND(Inputs!$M17&lt;&gt;0,W$2&gt;=Inputs!$M17),0,V53+W16)</f>
        <v>0</v>
      </c>
      <c r="X53" s="316">
        <f>IF(AND(Inputs!$M17&lt;&gt;0,X$2&gt;=Inputs!$M17),0,W53+X16)</f>
        <v>0</v>
      </c>
      <c r="Y53" s="316">
        <f>IF(AND(Inputs!$M17&lt;&gt;0,Y$2&gt;=Inputs!$M17),0,X53+Y16)</f>
        <v>0</v>
      </c>
      <c r="Z53" s="316">
        <f>IF(AND(Inputs!$M17&lt;&gt;0,Z$2&gt;=Inputs!$M17),0,Y53+Z16)</f>
        <v>0</v>
      </c>
      <c r="AA53" s="316">
        <f>IF(AND(Inputs!$M17&lt;&gt;0,AA$2&gt;=Inputs!$M17),0,Z53+AA16)</f>
        <v>0</v>
      </c>
      <c r="AB53" s="316">
        <f>IF(AND(Inputs!$M17&lt;&gt;0,AB$2&gt;=Inputs!$M17),0,AA53+AB16)</f>
        <v>0</v>
      </c>
      <c r="AC53" s="316">
        <f>IF(AND(Inputs!$M17&lt;&gt;0,AC$2&gt;=Inputs!$M17),0,AB53+AC16)</f>
        <v>0</v>
      </c>
      <c r="AD53" s="316">
        <f>IF(AND(Inputs!$M17&lt;&gt;0,AD$2&gt;=Inputs!$M17),0,AC53+AD16)</f>
        <v>0</v>
      </c>
      <c r="AE53" s="316">
        <f>IF(AND(Inputs!$M17&lt;&gt;0,AE$2&gt;=Inputs!$M17),0,AD53+AE16)</f>
        <v>0</v>
      </c>
      <c r="AF53" s="316">
        <f>IF(AND(Inputs!$M17&lt;&gt;0,AF$2&gt;=Inputs!$M17),0,AE53+AF16)</f>
        <v>0</v>
      </c>
      <c r="AG53" s="317">
        <f>IF(AND(Inputs!$M17&lt;&gt;0,AG$2&gt;=Inputs!$M17),0,AF53+AG16)</f>
        <v>0</v>
      </c>
      <c r="AH53" s="316">
        <f>IF(AND(Inputs!$M17&lt;&gt;0,AH$2&gt;=Inputs!$M17),0,AG53+AH16)</f>
        <v>0</v>
      </c>
      <c r="AI53" s="316">
        <f>IF(AND(Inputs!$M17&lt;&gt;0,AI$2&gt;=Inputs!$M17),0,AH53+AI16)</f>
        <v>0</v>
      </c>
      <c r="AJ53" s="316">
        <f>IF(AND(Inputs!$M17&lt;&gt;0,AJ$2&gt;=Inputs!$M17),0,AI53+AJ16)</f>
        <v>0</v>
      </c>
      <c r="AK53" s="316">
        <f>IF(AND(Inputs!$M17&lt;&gt;0,AK$2&gt;=Inputs!$M17),0,AJ53+AK16)</f>
        <v>0</v>
      </c>
      <c r="AL53" s="316">
        <f>IF(AND(Inputs!$M17&lt;&gt;0,AL$2&gt;=Inputs!$M17),0,AK53+AL16)</f>
        <v>0</v>
      </c>
      <c r="AM53" s="316">
        <f>IF(AND(Inputs!$M17&lt;&gt;0,AM$2&gt;=Inputs!$M17),0,AL53+AM16)</f>
        <v>0</v>
      </c>
      <c r="AN53" s="316">
        <f>IF(AND(Inputs!$M17&lt;&gt;0,AN$2&gt;=Inputs!$M17),0,AM53+AN16)</f>
        <v>0</v>
      </c>
      <c r="AO53" s="316">
        <f>IF(AND(Inputs!$M17&lt;&gt;0,AO$2&gt;=Inputs!$M17),0,AN53+AO16)</f>
        <v>0</v>
      </c>
      <c r="AP53" s="316">
        <f>IF(AND(Inputs!$M17&lt;&gt;0,AP$2&gt;=Inputs!$M17),0,AO53+AP16)</f>
        <v>0</v>
      </c>
      <c r="AQ53" s="316">
        <f>IF(AND(Inputs!$M17&lt;&gt;0,AQ$2&gt;=Inputs!$M17),0,AP53+AQ16)</f>
        <v>0</v>
      </c>
      <c r="AR53" s="316">
        <f>IF(AND(Inputs!$M17&lt;&gt;0,AR$2&gt;=Inputs!$M17),0,AQ53+AR16)</f>
        <v>0</v>
      </c>
      <c r="AS53" s="317">
        <f>IF(AND(Inputs!$M17&lt;&gt;0,AS$2&gt;=Inputs!$M17),0,AR53+AS16)</f>
        <v>0</v>
      </c>
      <c r="AT53" s="316">
        <f>IF(AND(Inputs!$M17&lt;&gt;0,AT$2&gt;=Inputs!$M17),0,AS53+AT16)</f>
        <v>0</v>
      </c>
      <c r="AU53" s="316">
        <f>IF(AND(Inputs!$M17&lt;&gt;0,AU$2&gt;=Inputs!$M17),0,AT53+AU16)</f>
        <v>0</v>
      </c>
      <c r="AV53" s="316">
        <f>IF(AND(Inputs!$M17&lt;&gt;0,AV$2&gt;=Inputs!$M17),0,AU53+AV16)</f>
        <v>0</v>
      </c>
      <c r="AW53" s="316">
        <f>IF(AND(Inputs!$M17&lt;&gt;0,AW$2&gt;=Inputs!$M17),0,AV53+AW16)</f>
        <v>0</v>
      </c>
      <c r="AX53" s="316">
        <f>IF(AND(Inputs!$M17&lt;&gt;0,AX$2&gt;=Inputs!$M17),0,AW53+AX16)</f>
        <v>0</v>
      </c>
      <c r="AY53" s="316">
        <f>IF(AND(Inputs!$M17&lt;&gt;0,AY$2&gt;=Inputs!$M17),0,AX53+AY16)</f>
        <v>0</v>
      </c>
      <c r="AZ53" s="316">
        <f>IF(AND(Inputs!$M17&lt;&gt;0,AZ$2&gt;=Inputs!$M17),0,AY53+AZ16)</f>
        <v>0</v>
      </c>
      <c r="BA53" s="316">
        <f>IF(AND(Inputs!$M17&lt;&gt;0,BA$2&gt;=Inputs!$M17),0,AZ53+BA16)</f>
        <v>0</v>
      </c>
      <c r="BB53" s="316">
        <f>IF(AND(Inputs!$M17&lt;&gt;0,BB$2&gt;=Inputs!$M17),0,BA53+BB16)</f>
        <v>0</v>
      </c>
      <c r="BC53" s="316">
        <f>IF(AND(Inputs!$M17&lt;&gt;0,BC$2&gt;=Inputs!$M17),0,BB53+BC16)</f>
        <v>0</v>
      </c>
      <c r="BD53" s="316">
        <f>IF(AND(Inputs!$M17&lt;&gt;0,BD$2&gt;=Inputs!$M17),0,BC53+BD16)</f>
        <v>0</v>
      </c>
      <c r="BE53" s="317">
        <f>IF(AND(Inputs!$M17&lt;&gt;0,BE$2&gt;=Inputs!$M17),0,BD53+BE16)</f>
        <v>0</v>
      </c>
      <c r="BF53" s="316">
        <f>IF(AND(Inputs!$M17&lt;&gt;0,BF$2&gt;=Inputs!$M17),0,BE53+BF16)</f>
        <v>0</v>
      </c>
      <c r="BG53" s="316">
        <f>IF(AND(Inputs!$M17&lt;&gt;0,BG$2&gt;=Inputs!$M17),0,BF53+BG16)</f>
        <v>0</v>
      </c>
      <c r="BH53" s="316">
        <f>IF(AND(Inputs!$M17&lt;&gt;0,BH$2&gt;=Inputs!$M17),0,BG53+BH16)</f>
        <v>0</v>
      </c>
      <c r="BI53" s="316">
        <f>IF(AND(Inputs!$M17&lt;&gt;0,BI$2&gt;=Inputs!$M17),0,BH53+BI16)</f>
        <v>0</v>
      </c>
      <c r="BJ53" s="316">
        <f>IF(AND(Inputs!$M17&lt;&gt;0,BJ$2&gt;=Inputs!$M17),0,BI53+BJ16)</f>
        <v>0</v>
      </c>
      <c r="BK53" s="316">
        <f>IF(AND(Inputs!$M17&lt;&gt;0,BK$2&gt;=Inputs!$M17),0,BJ53+BK16)</f>
        <v>0</v>
      </c>
      <c r="BL53" s="316">
        <f>IF(AND(Inputs!$M17&lt;&gt;0,BL$2&gt;=Inputs!$M17),0,BK53+BL16)</f>
        <v>0</v>
      </c>
      <c r="BM53" s="316">
        <f>IF(AND(Inputs!$M17&lt;&gt;0,BM$2&gt;=Inputs!$M17),0,BL53+BM16)</f>
        <v>0</v>
      </c>
      <c r="BN53" s="316">
        <f>IF(AND(Inputs!$M17&lt;&gt;0,BN$2&gt;=Inputs!$M17),0,BM53+BN16)</f>
        <v>0</v>
      </c>
      <c r="BO53" s="316">
        <f>IF(AND(Inputs!$M17&lt;&gt;0,BO$2&gt;=Inputs!$M17),0,BN53+BO16)</f>
        <v>0</v>
      </c>
      <c r="BP53" s="316">
        <f>IF(AND(Inputs!$M17&lt;&gt;0,BP$2&gt;=Inputs!$M17),0,BO53+BP16)</f>
        <v>0</v>
      </c>
      <c r="BQ53" s="317">
        <f>IF(AND(Inputs!$M17&lt;&gt;0,BQ$2&gt;=Inputs!$M17),0,BP53+BQ16)</f>
        <v>0</v>
      </c>
    </row>
    <row r="54" spans="2:69" hidden="1" x14ac:dyDescent="0.25">
      <c r="B54" s="319">
        <f t="shared" si="24"/>
        <v>0</v>
      </c>
      <c r="D54" s="318">
        <f t="shared" si="19"/>
        <v>0</v>
      </c>
      <c r="E54" s="318">
        <f t="shared" si="20"/>
        <v>0</v>
      </c>
      <c r="F54" s="318">
        <f t="shared" si="21"/>
        <v>0</v>
      </c>
      <c r="G54" s="318">
        <f t="shared" si="22"/>
        <v>0</v>
      </c>
      <c r="H54" s="318">
        <f t="shared" si="23"/>
        <v>0</v>
      </c>
      <c r="J54" s="316">
        <f>IF(AND(Inputs!$M18&lt;&gt;0,J$2&gt;=Inputs!$M18),0,J17)</f>
        <v>0</v>
      </c>
      <c r="K54" s="316">
        <f>IF(AND(Inputs!$M18&lt;&gt;0,K$2&gt;=Inputs!$M18),0,J54+K17)</f>
        <v>0</v>
      </c>
      <c r="L54" s="316">
        <f>IF(AND(Inputs!$M18&lt;&gt;0,L$2&gt;=Inputs!$M18),0,K54+L17)</f>
        <v>0</v>
      </c>
      <c r="M54" s="316">
        <f>IF(AND(Inputs!$M18&lt;&gt;0,M$2&gt;=Inputs!$M18),0,L54+M17)</f>
        <v>0</v>
      </c>
      <c r="N54" s="316">
        <f>IF(AND(Inputs!$M18&lt;&gt;0,N$2&gt;=Inputs!$M18),0,M54+N17)</f>
        <v>0</v>
      </c>
      <c r="O54" s="316">
        <f>IF(AND(Inputs!$M18&lt;&gt;0,O$2&gt;=Inputs!$M18),0,N54+O17)</f>
        <v>0</v>
      </c>
      <c r="P54" s="316">
        <f>IF(AND(Inputs!$M18&lt;&gt;0,P$2&gt;=Inputs!$M18),0,O54+P17)</f>
        <v>0</v>
      </c>
      <c r="Q54" s="316">
        <f>IF(AND(Inputs!$M18&lt;&gt;0,Q$2&gt;=Inputs!$M18),0,P54+Q17)</f>
        <v>0</v>
      </c>
      <c r="R54" s="316">
        <f>IF(AND(Inputs!$M18&lt;&gt;0,R$2&gt;=Inputs!$M18),0,Q54+R17)</f>
        <v>0</v>
      </c>
      <c r="S54" s="316">
        <f>IF(AND(Inputs!$M18&lt;&gt;0,S$2&gt;=Inputs!$M18),0,R54+S17)</f>
        <v>0</v>
      </c>
      <c r="T54" s="316">
        <f>IF(AND(Inputs!$M18&lt;&gt;0,T$2&gt;=Inputs!$M18),0,S54+T17)</f>
        <v>0</v>
      </c>
      <c r="U54" s="317">
        <f>IF(AND(Inputs!$M18&lt;&gt;0,U$2&gt;=Inputs!$M18),0,T54+U17)</f>
        <v>0</v>
      </c>
      <c r="V54" s="316">
        <f>IF(AND(Inputs!$M18&lt;&gt;0,V$2&gt;=Inputs!$M18),0,U54+V17)</f>
        <v>0</v>
      </c>
      <c r="W54" s="316">
        <f>IF(AND(Inputs!$M18&lt;&gt;0,W$2&gt;=Inputs!$M18),0,V54+W17)</f>
        <v>0</v>
      </c>
      <c r="X54" s="316">
        <f>IF(AND(Inputs!$M18&lt;&gt;0,X$2&gt;=Inputs!$M18),0,W54+X17)</f>
        <v>0</v>
      </c>
      <c r="Y54" s="316">
        <f>IF(AND(Inputs!$M18&lt;&gt;0,Y$2&gt;=Inputs!$M18),0,X54+Y17)</f>
        <v>0</v>
      </c>
      <c r="Z54" s="316">
        <f>IF(AND(Inputs!$M18&lt;&gt;0,Z$2&gt;=Inputs!$M18),0,Y54+Z17)</f>
        <v>0</v>
      </c>
      <c r="AA54" s="316">
        <f>IF(AND(Inputs!$M18&lt;&gt;0,AA$2&gt;=Inputs!$M18),0,Z54+AA17)</f>
        <v>0</v>
      </c>
      <c r="AB54" s="316">
        <f>IF(AND(Inputs!$M18&lt;&gt;0,AB$2&gt;=Inputs!$M18),0,AA54+AB17)</f>
        <v>0</v>
      </c>
      <c r="AC54" s="316">
        <f>IF(AND(Inputs!$M18&lt;&gt;0,AC$2&gt;=Inputs!$M18),0,AB54+AC17)</f>
        <v>0</v>
      </c>
      <c r="AD54" s="316">
        <f>IF(AND(Inputs!$M18&lt;&gt;0,AD$2&gt;=Inputs!$M18),0,AC54+AD17)</f>
        <v>0</v>
      </c>
      <c r="AE54" s="316">
        <f>IF(AND(Inputs!$M18&lt;&gt;0,AE$2&gt;=Inputs!$M18),0,AD54+AE17)</f>
        <v>0</v>
      </c>
      <c r="AF54" s="316">
        <f>IF(AND(Inputs!$M18&lt;&gt;0,AF$2&gt;=Inputs!$M18),0,AE54+AF17)</f>
        <v>0</v>
      </c>
      <c r="AG54" s="317">
        <f>IF(AND(Inputs!$M18&lt;&gt;0,AG$2&gt;=Inputs!$M18),0,AF54+AG17)</f>
        <v>0</v>
      </c>
      <c r="AH54" s="316">
        <f>IF(AND(Inputs!$M18&lt;&gt;0,AH$2&gt;=Inputs!$M18),0,AG54+AH17)</f>
        <v>0</v>
      </c>
      <c r="AI54" s="316">
        <f>IF(AND(Inputs!$M18&lt;&gt;0,AI$2&gt;=Inputs!$M18),0,AH54+AI17)</f>
        <v>0</v>
      </c>
      <c r="AJ54" s="316">
        <f>IF(AND(Inputs!$M18&lt;&gt;0,AJ$2&gt;=Inputs!$M18),0,AI54+AJ17)</f>
        <v>0</v>
      </c>
      <c r="AK54" s="316">
        <f>IF(AND(Inputs!$M18&lt;&gt;0,AK$2&gt;=Inputs!$M18),0,AJ54+AK17)</f>
        <v>0</v>
      </c>
      <c r="AL54" s="316">
        <f>IF(AND(Inputs!$M18&lt;&gt;0,AL$2&gt;=Inputs!$M18),0,AK54+AL17)</f>
        <v>0</v>
      </c>
      <c r="AM54" s="316">
        <f>IF(AND(Inputs!$M18&lt;&gt;0,AM$2&gt;=Inputs!$M18),0,AL54+AM17)</f>
        <v>0</v>
      </c>
      <c r="AN54" s="316">
        <f>IF(AND(Inputs!$M18&lt;&gt;0,AN$2&gt;=Inputs!$M18),0,AM54+AN17)</f>
        <v>0</v>
      </c>
      <c r="AO54" s="316">
        <f>IF(AND(Inputs!$M18&lt;&gt;0,AO$2&gt;=Inputs!$M18),0,AN54+AO17)</f>
        <v>0</v>
      </c>
      <c r="AP54" s="316">
        <f>IF(AND(Inputs!$M18&lt;&gt;0,AP$2&gt;=Inputs!$M18),0,AO54+AP17)</f>
        <v>0</v>
      </c>
      <c r="AQ54" s="316">
        <f>IF(AND(Inputs!$M18&lt;&gt;0,AQ$2&gt;=Inputs!$M18),0,AP54+AQ17)</f>
        <v>0</v>
      </c>
      <c r="AR54" s="316">
        <f>IF(AND(Inputs!$M18&lt;&gt;0,AR$2&gt;=Inputs!$M18),0,AQ54+AR17)</f>
        <v>0</v>
      </c>
      <c r="AS54" s="317">
        <f>IF(AND(Inputs!$M18&lt;&gt;0,AS$2&gt;=Inputs!$M18),0,AR54+AS17)</f>
        <v>0</v>
      </c>
      <c r="AT54" s="316">
        <f>IF(AND(Inputs!$M18&lt;&gt;0,AT$2&gt;=Inputs!$M18),0,AS54+AT17)</f>
        <v>0</v>
      </c>
      <c r="AU54" s="316">
        <f>IF(AND(Inputs!$M18&lt;&gt;0,AU$2&gt;=Inputs!$M18),0,AT54+AU17)</f>
        <v>0</v>
      </c>
      <c r="AV54" s="316">
        <f>IF(AND(Inputs!$M18&lt;&gt;0,AV$2&gt;=Inputs!$M18),0,AU54+AV17)</f>
        <v>0</v>
      </c>
      <c r="AW54" s="316">
        <f>IF(AND(Inputs!$M18&lt;&gt;0,AW$2&gt;=Inputs!$M18),0,AV54+AW17)</f>
        <v>0</v>
      </c>
      <c r="AX54" s="316">
        <f>IF(AND(Inputs!$M18&lt;&gt;0,AX$2&gt;=Inputs!$M18),0,AW54+AX17)</f>
        <v>0</v>
      </c>
      <c r="AY54" s="316">
        <f>IF(AND(Inputs!$M18&lt;&gt;0,AY$2&gt;=Inputs!$M18),0,AX54+AY17)</f>
        <v>0</v>
      </c>
      <c r="AZ54" s="316">
        <f>IF(AND(Inputs!$M18&lt;&gt;0,AZ$2&gt;=Inputs!$M18),0,AY54+AZ17)</f>
        <v>0</v>
      </c>
      <c r="BA54" s="316">
        <f>IF(AND(Inputs!$M18&lt;&gt;0,BA$2&gt;=Inputs!$M18),0,AZ54+BA17)</f>
        <v>0</v>
      </c>
      <c r="BB54" s="316">
        <f>IF(AND(Inputs!$M18&lt;&gt;0,BB$2&gt;=Inputs!$M18),0,BA54+BB17)</f>
        <v>0</v>
      </c>
      <c r="BC54" s="316">
        <f>IF(AND(Inputs!$M18&lt;&gt;0,BC$2&gt;=Inputs!$M18),0,BB54+BC17)</f>
        <v>0</v>
      </c>
      <c r="BD54" s="316">
        <f>IF(AND(Inputs!$M18&lt;&gt;0,BD$2&gt;=Inputs!$M18),0,BC54+BD17)</f>
        <v>0</v>
      </c>
      <c r="BE54" s="317">
        <f>IF(AND(Inputs!$M18&lt;&gt;0,BE$2&gt;=Inputs!$M18),0,BD54+BE17)</f>
        <v>0</v>
      </c>
      <c r="BF54" s="316">
        <f>IF(AND(Inputs!$M18&lt;&gt;0,BF$2&gt;=Inputs!$M18),0,BE54+BF17)</f>
        <v>0</v>
      </c>
      <c r="BG54" s="316">
        <f>IF(AND(Inputs!$M18&lt;&gt;0,BG$2&gt;=Inputs!$M18),0,BF54+BG17)</f>
        <v>0</v>
      </c>
      <c r="BH54" s="316">
        <f>IF(AND(Inputs!$M18&lt;&gt;0,BH$2&gt;=Inputs!$M18),0,BG54+BH17)</f>
        <v>0</v>
      </c>
      <c r="BI54" s="316">
        <f>IF(AND(Inputs!$M18&lt;&gt;0,BI$2&gt;=Inputs!$M18),0,BH54+BI17)</f>
        <v>0</v>
      </c>
      <c r="BJ54" s="316">
        <f>IF(AND(Inputs!$M18&lt;&gt;0,BJ$2&gt;=Inputs!$M18),0,BI54+BJ17)</f>
        <v>0</v>
      </c>
      <c r="BK54" s="316">
        <f>IF(AND(Inputs!$M18&lt;&gt;0,BK$2&gt;=Inputs!$M18),0,BJ54+BK17)</f>
        <v>0</v>
      </c>
      <c r="BL54" s="316">
        <f>IF(AND(Inputs!$M18&lt;&gt;0,BL$2&gt;=Inputs!$M18),0,BK54+BL17)</f>
        <v>0</v>
      </c>
      <c r="BM54" s="316">
        <f>IF(AND(Inputs!$M18&lt;&gt;0,BM$2&gt;=Inputs!$M18),0,BL54+BM17)</f>
        <v>0</v>
      </c>
      <c r="BN54" s="316">
        <f>IF(AND(Inputs!$M18&lt;&gt;0,BN$2&gt;=Inputs!$M18),0,BM54+BN17)</f>
        <v>0</v>
      </c>
      <c r="BO54" s="316">
        <f>IF(AND(Inputs!$M18&lt;&gt;0,BO$2&gt;=Inputs!$M18),0,BN54+BO17)</f>
        <v>0</v>
      </c>
      <c r="BP54" s="316">
        <f>IF(AND(Inputs!$M18&lt;&gt;0,BP$2&gt;=Inputs!$M18),0,BO54+BP17)</f>
        <v>0</v>
      </c>
      <c r="BQ54" s="317">
        <f>IF(AND(Inputs!$M18&lt;&gt;0,BQ$2&gt;=Inputs!$M18),0,BP54+BQ17)</f>
        <v>0</v>
      </c>
    </row>
    <row r="55" spans="2:69" hidden="1" x14ac:dyDescent="0.25">
      <c r="B55" s="319">
        <f t="shared" si="24"/>
        <v>0</v>
      </c>
      <c r="D55" s="318">
        <f t="shared" si="19"/>
        <v>0</v>
      </c>
      <c r="E55" s="318">
        <f t="shared" si="20"/>
        <v>0</v>
      </c>
      <c r="F55" s="318">
        <f t="shared" si="21"/>
        <v>0</v>
      </c>
      <c r="G55" s="318">
        <f t="shared" si="22"/>
        <v>0</v>
      </c>
      <c r="H55" s="318">
        <f t="shared" si="23"/>
        <v>0</v>
      </c>
      <c r="J55" s="316">
        <f>IF(AND(Inputs!$M19&lt;&gt;0,J$2&gt;=Inputs!$M19),0,J18)</f>
        <v>0</v>
      </c>
      <c r="K55" s="316">
        <f>IF(AND(Inputs!$M19&lt;&gt;0,K$2&gt;=Inputs!$M19),0,J55+K18)</f>
        <v>0</v>
      </c>
      <c r="L55" s="316">
        <f>IF(AND(Inputs!$M19&lt;&gt;0,L$2&gt;=Inputs!$M19),0,K55+L18)</f>
        <v>0</v>
      </c>
      <c r="M55" s="316">
        <f>IF(AND(Inputs!$M19&lt;&gt;0,M$2&gt;=Inputs!$M19),0,L55+M18)</f>
        <v>0</v>
      </c>
      <c r="N55" s="316">
        <f>IF(AND(Inputs!$M19&lt;&gt;0,N$2&gt;=Inputs!$M19),0,M55+N18)</f>
        <v>0</v>
      </c>
      <c r="O55" s="316">
        <f>IF(AND(Inputs!$M19&lt;&gt;0,O$2&gt;=Inputs!$M19),0,N55+O18)</f>
        <v>0</v>
      </c>
      <c r="P55" s="316">
        <f>IF(AND(Inputs!$M19&lt;&gt;0,P$2&gt;=Inputs!$M19),0,O55+P18)</f>
        <v>0</v>
      </c>
      <c r="Q55" s="316">
        <f>IF(AND(Inputs!$M19&lt;&gt;0,Q$2&gt;=Inputs!$M19),0,P55+Q18)</f>
        <v>0</v>
      </c>
      <c r="R55" s="316">
        <f>IF(AND(Inputs!$M19&lt;&gt;0,R$2&gt;=Inputs!$M19),0,Q55+R18)</f>
        <v>0</v>
      </c>
      <c r="S55" s="316">
        <f>IF(AND(Inputs!$M19&lt;&gt;0,S$2&gt;=Inputs!$M19),0,R55+S18)</f>
        <v>0</v>
      </c>
      <c r="T55" s="316">
        <f>IF(AND(Inputs!$M19&lt;&gt;0,T$2&gt;=Inputs!$M19),0,S55+T18)</f>
        <v>0</v>
      </c>
      <c r="U55" s="317">
        <f>IF(AND(Inputs!$M19&lt;&gt;0,U$2&gt;=Inputs!$M19),0,T55+U18)</f>
        <v>0</v>
      </c>
      <c r="V55" s="316">
        <f>IF(AND(Inputs!$M19&lt;&gt;0,V$2&gt;=Inputs!$M19),0,U55+V18)</f>
        <v>0</v>
      </c>
      <c r="W55" s="316">
        <f>IF(AND(Inputs!$M19&lt;&gt;0,W$2&gt;=Inputs!$M19),0,V55+W18)</f>
        <v>0</v>
      </c>
      <c r="X55" s="316">
        <f>IF(AND(Inputs!$M19&lt;&gt;0,X$2&gt;=Inputs!$M19),0,W55+X18)</f>
        <v>0</v>
      </c>
      <c r="Y55" s="316">
        <f>IF(AND(Inputs!$M19&lt;&gt;0,Y$2&gt;=Inputs!$M19),0,X55+Y18)</f>
        <v>0</v>
      </c>
      <c r="Z55" s="316">
        <f>IF(AND(Inputs!$M19&lt;&gt;0,Z$2&gt;=Inputs!$M19),0,Y55+Z18)</f>
        <v>0</v>
      </c>
      <c r="AA55" s="316">
        <f>IF(AND(Inputs!$M19&lt;&gt;0,AA$2&gt;=Inputs!$M19),0,Z55+AA18)</f>
        <v>0</v>
      </c>
      <c r="AB55" s="316">
        <f>IF(AND(Inputs!$M19&lt;&gt;0,AB$2&gt;=Inputs!$M19),0,AA55+AB18)</f>
        <v>0</v>
      </c>
      <c r="AC55" s="316">
        <f>IF(AND(Inputs!$M19&lt;&gt;0,AC$2&gt;=Inputs!$M19),0,AB55+AC18)</f>
        <v>0</v>
      </c>
      <c r="AD55" s="316">
        <f>IF(AND(Inputs!$M19&lt;&gt;0,AD$2&gt;=Inputs!$M19),0,AC55+AD18)</f>
        <v>0</v>
      </c>
      <c r="AE55" s="316">
        <f>IF(AND(Inputs!$M19&lt;&gt;0,AE$2&gt;=Inputs!$M19),0,AD55+AE18)</f>
        <v>0</v>
      </c>
      <c r="AF55" s="316">
        <f>IF(AND(Inputs!$M19&lt;&gt;0,AF$2&gt;=Inputs!$M19),0,AE55+AF18)</f>
        <v>0</v>
      </c>
      <c r="AG55" s="317">
        <f>IF(AND(Inputs!$M19&lt;&gt;0,AG$2&gt;=Inputs!$M19),0,AF55+AG18)</f>
        <v>0</v>
      </c>
      <c r="AH55" s="316">
        <f>IF(AND(Inputs!$M19&lt;&gt;0,AH$2&gt;=Inputs!$M19),0,AG55+AH18)</f>
        <v>0</v>
      </c>
      <c r="AI55" s="316">
        <f>IF(AND(Inputs!$M19&lt;&gt;0,AI$2&gt;=Inputs!$M19),0,AH55+AI18)</f>
        <v>0</v>
      </c>
      <c r="AJ55" s="316">
        <f>IF(AND(Inputs!$M19&lt;&gt;0,AJ$2&gt;=Inputs!$M19),0,AI55+AJ18)</f>
        <v>0</v>
      </c>
      <c r="AK55" s="316">
        <f>IF(AND(Inputs!$M19&lt;&gt;0,AK$2&gt;=Inputs!$M19),0,AJ55+AK18)</f>
        <v>0</v>
      </c>
      <c r="AL55" s="316">
        <f>IF(AND(Inputs!$M19&lt;&gt;0,AL$2&gt;=Inputs!$M19),0,AK55+AL18)</f>
        <v>0</v>
      </c>
      <c r="AM55" s="316">
        <f>IF(AND(Inputs!$M19&lt;&gt;0,AM$2&gt;=Inputs!$M19),0,AL55+AM18)</f>
        <v>0</v>
      </c>
      <c r="AN55" s="316">
        <f>IF(AND(Inputs!$M19&lt;&gt;0,AN$2&gt;=Inputs!$M19),0,AM55+AN18)</f>
        <v>0</v>
      </c>
      <c r="AO55" s="316">
        <f>IF(AND(Inputs!$M19&lt;&gt;0,AO$2&gt;=Inputs!$M19),0,AN55+AO18)</f>
        <v>0</v>
      </c>
      <c r="AP55" s="316">
        <f>IF(AND(Inputs!$M19&lt;&gt;0,AP$2&gt;=Inputs!$M19),0,AO55+AP18)</f>
        <v>0</v>
      </c>
      <c r="AQ55" s="316">
        <f>IF(AND(Inputs!$M19&lt;&gt;0,AQ$2&gt;=Inputs!$M19),0,AP55+AQ18)</f>
        <v>0</v>
      </c>
      <c r="AR55" s="316">
        <f>IF(AND(Inputs!$M19&lt;&gt;0,AR$2&gt;=Inputs!$M19),0,AQ55+AR18)</f>
        <v>0</v>
      </c>
      <c r="AS55" s="317">
        <f>IF(AND(Inputs!$M19&lt;&gt;0,AS$2&gt;=Inputs!$M19),0,AR55+AS18)</f>
        <v>0</v>
      </c>
      <c r="AT55" s="316">
        <f>IF(AND(Inputs!$M19&lt;&gt;0,AT$2&gt;=Inputs!$M19),0,AS55+AT18)</f>
        <v>0</v>
      </c>
      <c r="AU55" s="316">
        <f>IF(AND(Inputs!$M19&lt;&gt;0,AU$2&gt;=Inputs!$M19),0,AT55+AU18)</f>
        <v>0</v>
      </c>
      <c r="AV55" s="316">
        <f>IF(AND(Inputs!$M19&lt;&gt;0,AV$2&gt;=Inputs!$M19),0,AU55+AV18)</f>
        <v>0</v>
      </c>
      <c r="AW55" s="316">
        <f>IF(AND(Inputs!$M19&lt;&gt;0,AW$2&gt;=Inputs!$M19),0,AV55+AW18)</f>
        <v>0</v>
      </c>
      <c r="AX55" s="316">
        <f>IF(AND(Inputs!$M19&lt;&gt;0,AX$2&gt;=Inputs!$M19),0,AW55+AX18)</f>
        <v>0</v>
      </c>
      <c r="AY55" s="316">
        <f>IF(AND(Inputs!$M19&lt;&gt;0,AY$2&gt;=Inputs!$M19),0,AX55+AY18)</f>
        <v>0</v>
      </c>
      <c r="AZ55" s="316">
        <f>IF(AND(Inputs!$M19&lt;&gt;0,AZ$2&gt;=Inputs!$M19),0,AY55+AZ18)</f>
        <v>0</v>
      </c>
      <c r="BA55" s="316">
        <f>IF(AND(Inputs!$M19&lt;&gt;0,BA$2&gt;=Inputs!$M19),0,AZ55+BA18)</f>
        <v>0</v>
      </c>
      <c r="BB55" s="316">
        <f>IF(AND(Inputs!$M19&lt;&gt;0,BB$2&gt;=Inputs!$M19),0,BA55+BB18)</f>
        <v>0</v>
      </c>
      <c r="BC55" s="316">
        <f>IF(AND(Inputs!$M19&lt;&gt;0,BC$2&gt;=Inputs!$M19),0,BB55+BC18)</f>
        <v>0</v>
      </c>
      <c r="BD55" s="316">
        <f>IF(AND(Inputs!$M19&lt;&gt;0,BD$2&gt;=Inputs!$M19),0,BC55+BD18)</f>
        <v>0</v>
      </c>
      <c r="BE55" s="317">
        <f>IF(AND(Inputs!$M19&lt;&gt;0,BE$2&gt;=Inputs!$M19),0,BD55+BE18)</f>
        <v>0</v>
      </c>
      <c r="BF55" s="316">
        <f>IF(AND(Inputs!$M19&lt;&gt;0,BF$2&gt;=Inputs!$M19),0,BE55+BF18)</f>
        <v>0</v>
      </c>
      <c r="BG55" s="316">
        <f>IF(AND(Inputs!$M19&lt;&gt;0,BG$2&gt;=Inputs!$M19),0,BF55+BG18)</f>
        <v>0</v>
      </c>
      <c r="BH55" s="316">
        <f>IF(AND(Inputs!$M19&lt;&gt;0,BH$2&gt;=Inputs!$M19),0,BG55+BH18)</f>
        <v>0</v>
      </c>
      <c r="BI55" s="316">
        <f>IF(AND(Inputs!$M19&lt;&gt;0,BI$2&gt;=Inputs!$M19),0,BH55+BI18)</f>
        <v>0</v>
      </c>
      <c r="BJ55" s="316">
        <f>IF(AND(Inputs!$M19&lt;&gt;0,BJ$2&gt;=Inputs!$M19),0,BI55+BJ18)</f>
        <v>0</v>
      </c>
      <c r="BK55" s="316">
        <f>IF(AND(Inputs!$M19&lt;&gt;0,BK$2&gt;=Inputs!$M19),0,BJ55+BK18)</f>
        <v>0</v>
      </c>
      <c r="BL55" s="316">
        <f>IF(AND(Inputs!$M19&lt;&gt;0,BL$2&gt;=Inputs!$M19),0,BK55+BL18)</f>
        <v>0</v>
      </c>
      <c r="BM55" s="316">
        <f>IF(AND(Inputs!$M19&lt;&gt;0,BM$2&gt;=Inputs!$M19),0,BL55+BM18)</f>
        <v>0</v>
      </c>
      <c r="BN55" s="316">
        <f>IF(AND(Inputs!$M19&lt;&gt;0,BN$2&gt;=Inputs!$M19),0,BM55+BN18)</f>
        <v>0</v>
      </c>
      <c r="BO55" s="316">
        <f>IF(AND(Inputs!$M19&lt;&gt;0,BO$2&gt;=Inputs!$M19),0,BN55+BO18)</f>
        <v>0</v>
      </c>
      <c r="BP55" s="316">
        <f>IF(AND(Inputs!$M19&lt;&gt;0,BP$2&gt;=Inputs!$M19),0,BO55+BP18)</f>
        <v>0</v>
      </c>
      <c r="BQ55" s="317">
        <f>IF(AND(Inputs!$M19&lt;&gt;0,BQ$2&gt;=Inputs!$M19),0,BP55+BQ18)</f>
        <v>0</v>
      </c>
    </row>
    <row r="56" spans="2:69" hidden="1" x14ac:dyDescent="0.25">
      <c r="B56" s="319">
        <f t="shared" si="24"/>
        <v>0</v>
      </c>
      <c r="D56" s="318">
        <f t="shared" si="19"/>
        <v>0</v>
      </c>
      <c r="E56" s="318">
        <f t="shared" si="20"/>
        <v>0</v>
      </c>
      <c r="F56" s="318">
        <f t="shared" si="21"/>
        <v>0</v>
      </c>
      <c r="G56" s="318">
        <f t="shared" si="22"/>
        <v>0</v>
      </c>
      <c r="H56" s="318">
        <f t="shared" si="23"/>
        <v>0</v>
      </c>
      <c r="J56" s="316">
        <f>IF(AND(Inputs!$M20&lt;&gt;0,J$2&gt;=Inputs!$M20),0,J19)</f>
        <v>0</v>
      </c>
      <c r="K56" s="316">
        <f>IF(AND(Inputs!$M20&lt;&gt;0,K$2&gt;=Inputs!$M20),0,J56+K19)</f>
        <v>0</v>
      </c>
      <c r="L56" s="316">
        <f>IF(AND(Inputs!$M20&lt;&gt;0,L$2&gt;=Inputs!$M20),0,K56+L19)</f>
        <v>0</v>
      </c>
      <c r="M56" s="316">
        <f>IF(AND(Inputs!$M20&lt;&gt;0,M$2&gt;=Inputs!$M20),0,L56+M19)</f>
        <v>0</v>
      </c>
      <c r="N56" s="316">
        <f>IF(AND(Inputs!$M20&lt;&gt;0,N$2&gt;=Inputs!$M20),0,M56+N19)</f>
        <v>0</v>
      </c>
      <c r="O56" s="316">
        <f>IF(AND(Inputs!$M20&lt;&gt;0,O$2&gt;=Inputs!$M20),0,N56+O19)</f>
        <v>0</v>
      </c>
      <c r="P56" s="316">
        <f>IF(AND(Inputs!$M20&lt;&gt;0,P$2&gt;=Inputs!$M20),0,O56+P19)</f>
        <v>0</v>
      </c>
      <c r="Q56" s="316">
        <f>IF(AND(Inputs!$M20&lt;&gt;0,Q$2&gt;=Inputs!$M20),0,P56+Q19)</f>
        <v>0</v>
      </c>
      <c r="R56" s="316">
        <f>IF(AND(Inputs!$M20&lt;&gt;0,R$2&gt;=Inputs!$M20),0,Q56+R19)</f>
        <v>0</v>
      </c>
      <c r="S56" s="316">
        <f>IF(AND(Inputs!$M20&lt;&gt;0,S$2&gt;=Inputs!$M20),0,R56+S19)</f>
        <v>0</v>
      </c>
      <c r="T56" s="316">
        <f>IF(AND(Inputs!$M20&lt;&gt;0,T$2&gt;=Inputs!$M20),0,S56+T19)</f>
        <v>0</v>
      </c>
      <c r="U56" s="317">
        <f>IF(AND(Inputs!$M20&lt;&gt;0,U$2&gt;=Inputs!$M20),0,T56+U19)</f>
        <v>0</v>
      </c>
      <c r="V56" s="316">
        <f>IF(AND(Inputs!$M20&lt;&gt;0,V$2&gt;=Inputs!$M20),0,U56+V19)</f>
        <v>0</v>
      </c>
      <c r="W56" s="316">
        <f>IF(AND(Inputs!$M20&lt;&gt;0,W$2&gt;=Inputs!$M20),0,V56+W19)</f>
        <v>0</v>
      </c>
      <c r="X56" s="316">
        <f>IF(AND(Inputs!$M20&lt;&gt;0,X$2&gt;=Inputs!$M20),0,W56+X19)</f>
        <v>0</v>
      </c>
      <c r="Y56" s="316">
        <f>IF(AND(Inputs!$M20&lt;&gt;0,Y$2&gt;=Inputs!$M20),0,X56+Y19)</f>
        <v>0</v>
      </c>
      <c r="Z56" s="316">
        <f>IF(AND(Inputs!$M20&lt;&gt;0,Z$2&gt;=Inputs!$M20),0,Y56+Z19)</f>
        <v>0</v>
      </c>
      <c r="AA56" s="316">
        <f>IF(AND(Inputs!$M20&lt;&gt;0,AA$2&gt;=Inputs!$M20),0,Z56+AA19)</f>
        <v>0</v>
      </c>
      <c r="AB56" s="316">
        <f>IF(AND(Inputs!$M20&lt;&gt;0,AB$2&gt;=Inputs!$M20),0,AA56+AB19)</f>
        <v>0</v>
      </c>
      <c r="AC56" s="316">
        <f>IF(AND(Inputs!$M20&lt;&gt;0,AC$2&gt;=Inputs!$M20),0,AB56+AC19)</f>
        <v>0</v>
      </c>
      <c r="AD56" s="316">
        <f>IF(AND(Inputs!$M20&lt;&gt;0,AD$2&gt;=Inputs!$M20),0,AC56+AD19)</f>
        <v>0</v>
      </c>
      <c r="AE56" s="316">
        <f>IF(AND(Inputs!$M20&lt;&gt;0,AE$2&gt;=Inputs!$M20),0,AD56+AE19)</f>
        <v>0</v>
      </c>
      <c r="AF56" s="316">
        <f>IF(AND(Inputs!$M20&lt;&gt;0,AF$2&gt;=Inputs!$M20),0,AE56+AF19)</f>
        <v>0</v>
      </c>
      <c r="AG56" s="317">
        <f>IF(AND(Inputs!$M20&lt;&gt;0,AG$2&gt;=Inputs!$M20),0,AF56+AG19)</f>
        <v>0</v>
      </c>
      <c r="AH56" s="316">
        <f>IF(AND(Inputs!$M20&lt;&gt;0,AH$2&gt;=Inputs!$M20),0,AG56+AH19)</f>
        <v>0</v>
      </c>
      <c r="AI56" s="316">
        <f>IF(AND(Inputs!$M20&lt;&gt;0,AI$2&gt;=Inputs!$M20),0,AH56+AI19)</f>
        <v>0</v>
      </c>
      <c r="AJ56" s="316">
        <f>IF(AND(Inputs!$M20&lt;&gt;0,AJ$2&gt;=Inputs!$M20),0,AI56+AJ19)</f>
        <v>0</v>
      </c>
      <c r="AK56" s="316">
        <f>IF(AND(Inputs!$M20&lt;&gt;0,AK$2&gt;=Inputs!$M20),0,AJ56+AK19)</f>
        <v>0</v>
      </c>
      <c r="AL56" s="316">
        <f>IF(AND(Inputs!$M20&lt;&gt;0,AL$2&gt;=Inputs!$M20),0,AK56+AL19)</f>
        <v>0</v>
      </c>
      <c r="AM56" s="316">
        <f>IF(AND(Inputs!$M20&lt;&gt;0,AM$2&gt;=Inputs!$M20),0,AL56+AM19)</f>
        <v>0</v>
      </c>
      <c r="AN56" s="316">
        <f>IF(AND(Inputs!$M20&lt;&gt;0,AN$2&gt;=Inputs!$M20),0,AM56+AN19)</f>
        <v>0</v>
      </c>
      <c r="AO56" s="316">
        <f>IF(AND(Inputs!$M20&lt;&gt;0,AO$2&gt;=Inputs!$M20),0,AN56+AO19)</f>
        <v>0</v>
      </c>
      <c r="AP56" s="316">
        <f>IF(AND(Inputs!$M20&lt;&gt;0,AP$2&gt;=Inputs!$M20),0,AO56+AP19)</f>
        <v>0</v>
      </c>
      <c r="AQ56" s="316">
        <f>IF(AND(Inputs!$M20&lt;&gt;0,AQ$2&gt;=Inputs!$M20),0,AP56+AQ19)</f>
        <v>0</v>
      </c>
      <c r="AR56" s="316">
        <f>IF(AND(Inputs!$M20&lt;&gt;0,AR$2&gt;=Inputs!$M20),0,AQ56+AR19)</f>
        <v>0</v>
      </c>
      <c r="AS56" s="317">
        <f>IF(AND(Inputs!$M20&lt;&gt;0,AS$2&gt;=Inputs!$M20),0,AR56+AS19)</f>
        <v>0</v>
      </c>
      <c r="AT56" s="316">
        <f>IF(AND(Inputs!$M20&lt;&gt;0,AT$2&gt;=Inputs!$M20),0,AS56+AT19)</f>
        <v>0</v>
      </c>
      <c r="AU56" s="316">
        <f>IF(AND(Inputs!$M20&lt;&gt;0,AU$2&gt;=Inputs!$M20),0,AT56+AU19)</f>
        <v>0</v>
      </c>
      <c r="AV56" s="316">
        <f>IF(AND(Inputs!$M20&lt;&gt;0,AV$2&gt;=Inputs!$M20),0,AU56+AV19)</f>
        <v>0</v>
      </c>
      <c r="AW56" s="316">
        <f>IF(AND(Inputs!$M20&lt;&gt;0,AW$2&gt;=Inputs!$M20),0,AV56+AW19)</f>
        <v>0</v>
      </c>
      <c r="AX56" s="316">
        <f>IF(AND(Inputs!$M20&lt;&gt;0,AX$2&gt;=Inputs!$M20),0,AW56+AX19)</f>
        <v>0</v>
      </c>
      <c r="AY56" s="316">
        <f>IF(AND(Inputs!$M20&lt;&gt;0,AY$2&gt;=Inputs!$M20),0,AX56+AY19)</f>
        <v>0</v>
      </c>
      <c r="AZ56" s="316">
        <f>IF(AND(Inputs!$M20&lt;&gt;0,AZ$2&gt;=Inputs!$M20),0,AY56+AZ19)</f>
        <v>0</v>
      </c>
      <c r="BA56" s="316">
        <f>IF(AND(Inputs!$M20&lt;&gt;0,BA$2&gt;=Inputs!$M20),0,AZ56+BA19)</f>
        <v>0</v>
      </c>
      <c r="BB56" s="316">
        <f>IF(AND(Inputs!$M20&lt;&gt;0,BB$2&gt;=Inputs!$M20),0,BA56+BB19)</f>
        <v>0</v>
      </c>
      <c r="BC56" s="316">
        <f>IF(AND(Inputs!$M20&lt;&gt;0,BC$2&gt;=Inputs!$M20),0,BB56+BC19)</f>
        <v>0</v>
      </c>
      <c r="BD56" s="316">
        <f>IF(AND(Inputs!$M20&lt;&gt;0,BD$2&gt;=Inputs!$M20),0,BC56+BD19)</f>
        <v>0</v>
      </c>
      <c r="BE56" s="317">
        <f>IF(AND(Inputs!$M20&lt;&gt;0,BE$2&gt;=Inputs!$M20),0,BD56+BE19)</f>
        <v>0</v>
      </c>
      <c r="BF56" s="316">
        <f>IF(AND(Inputs!$M20&lt;&gt;0,BF$2&gt;=Inputs!$M20),0,BE56+BF19)</f>
        <v>0</v>
      </c>
      <c r="BG56" s="316">
        <f>IF(AND(Inputs!$M20&lt;&gt;0,BG$2&gt;=Inputs!$M20),0,BF56+BG19)</f>
        <v>0</v>
      </c>
      <c r="BH56" s="316">
        <f>IF(AND(Inputs!$M20&lt;&gt;0,BH$2&gt;=Inputs!$M20),0,BG56+BH19)</f>
        <v>0</v>
      </c>
      <c r="BI56" s="316">
        <f>IF(AND(Inputs!$M20&lt;&gt;0,BI$2&gt;=Inputs!$M20),0,BH56+BI19)</f>
        <v>0</v>
      </c>
      <c r="BJ56" s="316">
        <f>IF(AND(Inputs!$M20&lt;&gt;0,BJ$2&gt;=Inputs!$M20),0,BI56+BJ19)</f>
        <v>0</v>
      </c>
      <c r="BK56" s="316">
        <f>IF(AND(Inputs!$M20&lt;&gt;0,BK$2&gt;=Inputs!$M20),0,BJ56+BK19)</f>
        <v>0</v>
      </c>
      <c r="BL56" s="316">
        <f>IF(AND(Inputs!$M20&lt;&gt;0,BL$2&gt;=Inputs!$M20),0,BK56+BL19)</f>
        <v>0</v>
      </c>
      <c r="BM56" s="316">
        <f>IF(AND(Inputs!$M20&lt;&gt;0,BM$2&gt;=Inputs!$M20),0,BL56+BM19)</f>
        <v>0</v>
      </c>
      <c r="BN56" s="316">
        <f>IF(AND(Inputs!$M20&lt;&gt;0,BN$2&gt;=Inputs!$M20),0,BM56+BN19)</f>
        <v>0</v>
      </c>
      <c r="BO56" s="316">
        <f>IF(AND(Inputs!$M20&lt;&gt;0,BO$2&gt;=Inputs!$M20),0,BN56+BO19)</f>
        <v>0</v>
      </c>
      <c r="BP56" s="316">
        <f>IF(AND(Inputs!$M20&lt;&gt;0,BP$2&gt;=Inputs!$M20),0,BO56+BP19)</f>
        <v>0</v>
      </c>
      <c r="BQ56" s="317">
        <f>IF(AND(Inputs!$M20&lt;&gt;0,BQ$2&gt;=Inputs!$M20),0,BP56+BQ19)</f>
        <v>0</v>
      </c>
    </row>
    <row r="57" spans="2:69" hidden="1" x14ac:dyDescent="0.25">
      <c r="B57" s="319">
        <f t="shared" si="24"/>
        <v>0</v>
      </c>
      <c r="D57" s="318">
        <f t="shared" si="19"/>
        <v>0</v>
      </c>
      <c r="E57" s="318">
        <f t="shared" si="20"/>
        <v>0</v>
      </c>
      <c r="F57" s="318">
        <f t="shared" si="21"/>
        <v>0</v>
      </c>
      <c r="G57" s="318">
        <f t="shared" si="22"/>
        <v>0</v>
      </c>
      <c r="H57" s="318">
        <f t="shared" si="23"/>
        <v>0</v>
      </c>
      <c r="J57" s="316">
        <f>IF(AND(Inputs!$M21&lt;&gt;0,J$2&gt;=Inputs!$M21),0,J20)</f>
        <v>0</v>
      </c>
      <c r="K57" s="316">
        <f>IF(AND(Inputs!$M21&lt;&gt;0,K$2&gt;=Inputs!$M21),0,J57+K20)</f>
        <v>0</v>
      </c>
      <c r="L57" s="316">
        <f>IF(AND(Inputs!$M21&lt;&gt;0,L$2&gt;=Inputs!$M21),0,K57+L20)</f>
        <v>0</v>
      </c>
      <c r="M57" s="316">
        <f>IF(AND(Inputs!$M21&lt;&gt;0,M$2&gt;=Inputs!$M21),0,L57+M20)</f>
        <v>0</v>
      </c>
      <c r="N57" s="316">
        <f>IF(AND(Inputs!$M21&lt;&gt;0,N$2&gt;=Inputs!$M21),0,M57+N20)</f>
        <v>0</v>
      </c>
      <c r="O57" s="316">
        <f>IF(AND(Inputs!$M21&lt;&gt;0,O$2&gt;=Inputs!$M21),0,N57+O20)</f>
        <v>0</v>
      </c>
      <c r="P57" s="316">
        <f>IF(AND(Inputs!$M21&lt;&gt;0,P$2&gt;=Inputs!$M21),0,O57+P20)</f>
        <v>0</v>
      </c>
      <c r="Q57" s="316">
        <f>IF(AND(Inputs!$M21&lt;&gt;0,Q$2&gt;=Inputs!$M21),0,P57+Q20)</f>
        <v>0</v>
      </c>
      <c r="R57" s="316">
        <f>IF(AND(Inputs!$M21&lt;&gt;0,R$2&gt;=Inputs!$M21),0,Q57+R20)</f>
        <v>0</v>
      </c>
      <c r="S57" s="316">
        <f>IF(AND(Inputs!$M21&lt;&gt;0,S$2&gt;=Inputs!$M21),0,R57+S20)</f>
        <v>0</v>
      </c>
      <c r="T57" s="316">
        <f>IF(AND(Inputs!$M21&lt;&gt;0,T$2&gt;=Inputs!$M21),0,S57+T20)</f>
        <v>0</v>
      </c>
      <c r="U57" s="317">
        <f>IF(AND(Inputs!$M21&lt;&gt;0,U$2&gt;=Inputs!$M21),0,T57+U20)</f>
        <v>0</v>
      </c>
      <c r="V57" s="316">
        <f>IF(AND(Inputs!$M21&lt;&gt;0,V$2&gt;=Inputs!$M21),0,U57+V20)</f>
        <v>0</v>
      </c>
      <c r="W57" s="316">
        <f>IF(AND(Inputs!$M21&lt;&gt;0,W$2&gt;=Inputs!$M21),0,V57+W20)</f>
        <v>0</v>
      </c>
      <c r="X57" s="316">
        <f>IF(AND(Inputs!$M21&lt;&gt;0,X$2&gt;=Inputs!$M21),0,W57+X20)</f>
        <v>0</v>
      </c>
      <c r="Y57" s="316">
        <f>IF(AND(Inputs!$M21&lt;&gt;0,Y$2&gt;=Inputs!$M21),0,X57+Y20)</f>
        <v>0</v>
      </c>
      <c r="Z57" s="316">
        <f>IF(AND(Inputs!$M21&lt;&gt;0,Z$2&gt;=Inputs!$M21),0,Y57+Z20)</f>
        <v>0</v>
      </c>
      <c r="AA57" s="316">
        <f>IF(AND(Inputs!$M21&lt;&gt;0,AA$2&gt;=Inputs!$M21),0,Z57+AA20)</f>
        <v>0</v>
      </c>
      <c r="AB57" s="316">
        <f>IF(AND(Inputs!$M21&lt;&gt;0,AB$2&gt;=Inputs!$M21),0,AA57+AB20)</f>
        <v>0</v>
      </c>
      <c r="AC57" s="316">
        <f>IF(AND(Inputs!$M21&lt;&gt;0,AC$2&gt;=Inputs!$M21),0,AB57+AC20)</f>
        <v>0</v>
      </c>
      <c r="AD57" s="316">
        <f>IF(AND(Inputs!$M21&lt;&gt;0,AD$2&gt;=Inputs!$M21),0,AC57+AD20)</f>
        <v>0</v>
      </c>
      <c r="AE57" s="316">
        <f>IF(AND(Inputs!$M21&lt;&gt;0,AE$2&gt;=Inputs!$M21),0,AD57+AE20)</f>
        <v>0</v>
      </c>
      <c r="AF57" s="316">
        <f>IF(AND(Inputs!$M21&lt;&gt;0,AF$2&gt;=Inputs!$M21),0,AE57+AF20)</f>
        <v>0</v>
      </c>
      <c r="AG57" s="317">
        <f>IF(AND(Inputs!$M21&lt;&gt;0,AG$2&gt;=Inputs!$M21),0,AF57+AG20)</f>
        <v>0</v>
      </c>
      <c r="AH57" s="316">
        <f>IF(AND(Inputs!$M21&lt;&gt;0,AH$2&gt;=Inputs!$M21),0,AG57+AH20)</f>
        <v>0</v>
      </c>
      <c r="AI57" s="316">
        <f>IF(AND(Inputs!$M21&lt;&gt;0,AI$2&gt;=Inputs!$M21),0,AH57+AI20)</f>
        <v>0</v>
      </c>
      <c r="AJ57" s="316">
        <f>IF(AND(Inputs!$M21&lt;&gt;0,AJ$2&gt;=Inputs!$M21),0,AI57+AJ20)</f>
        <v>0</v>
      </c>
      <c r="AK57" s="316">
        <f>IF(AND(Inputs!$M21&lt;&gt;0,AK$2&gt;=Inputs!$M21),0,AJ57+AK20)</f>
        <v>0</v>
      </c>
      <c r="AL57" s="316">
        <f>IF(AND(Inputs!$M21&lt;&gt;0,AL$2&gt;=Inputs!$M21),0,AK57+AL20)</f>
        <v>0</v>
      </c>
      <c r="AM57" s="316">
        <f>IF(AND(Inputs!$M21&lt;&gt;0,AM$2&gt;=Inputs!$M21),0,AL57+AM20)</f>
        <v>0</v>
      </c>
      <c r="AN57" s="316">
        <f>IF(AND(Inputs!$M21&lt;&gt;0,AN$2&gt;=Inputs!$M21),0,AM57+AN20)</f>
        <v>0</v>
      </c>
      <c r="AO57" s="316">
        <f>IF(AND(Inputs!$M21&lt;&gt;0,AO$2&gt;=Inputs!$M21),0,AN57+AO20)</f>
        <v>0</v>
      </c>
      <c r="AP57" s="316">
        <f>IF(AND(Inputs!$M21&lt;&gt;0,AP$2&gt;=Inputs!$M21),0,AO57+AP20)</f>
        <v>0</v>
      </c>
      <c r="AQ57" s="316">
        <f>IF(AND(Inputs!$M21&lt;&gt;0,AQ$2&gt;=Inputs!$M21),0,AP57+AQ20)</f>
        <v>0</v>
      </c>
      <c r="AR57" s="316">
        <f>IF(AND(Inputs!$M21&lt;&gt;0,AR$2&gt;=Inputs!$M21),0,AQ57+AR20)</f>
        <v>0</v>
      </c>
      <c r="AS57" s="317">
        <f>IF(AND(Inputs!$M21&lt;&gt;0,AS$2&gt;=Inputs!$M21),0,AR57+AS20)</f>
        <v>0</v>
      </c>
      <c r="AT57" s="316">
        <f>IF(AND(Inputs!$M21&lt;&gt;0,AT$2&gt;=Inputs!$M21),0,AS57+AT20)</f>
        <v>0</v>
      </c>
      <c r="AU57" s="316">
        <f>IF(AND(Inputs!$M21&lt;&gt;0,AU$2&gt;=Inputs!$M21),0,AT57+AU20)</f>
        <v>0</v>
      </c>
      <c r="AV57" s="316">
        <f>IF(AND(Inputs!$M21&lt;&gt;0,AV$2&gt;=Inputs!$M21),0,AU57+AV20)</f>
        <v>0</v>
      </c>
      <c r="AW57" s="316">
        <f>IF(AND(Inputs!$M21&lt;&gt;0,AW$2&gt;=Inputs!$M21),0,AV57+AW20)</f>
        <v>0</v>
      </c>
      <c r="AX57" s="316">
        <f>IF(AND(Inputs!$M21&lt;&gt;0,AX$2&gt;=Inputs!$M21),0,AW57+AX20)</f>
        <v>0</v>
      </c>
      <c r="AY57" s="316">
        <f>IF(AND(Inputs!$M21&lt;&gt;0,AY$2&gt;=Inputs!$M21),0,AX57+AY20)</f>
        <v>0</v>
      </c>
      <c r="AZ57" s="316">
        <f>IF(AND(Inputs!$M21&lt;&gt;0,AZ$2&gt;=Inputs!$M21),0,AY57+AZ20)</f>
        <v>0</v>
      </c>
      <c r="BA57" s="316">
        <f>IF(AND(Inputs!$M21&lt;&gt;0,BA$2&gt;=Inputs!$M21),0,AZ57+BA20)</f>
        <v>0</v>
      </c>
      <c r="BB57" s="316">
        <f>IF(AND(Inputs!$M21&lt;&gt;0,BB$2&gt;=Inputs!$M21),0,BA57+BB20)</f>
        <v>0</v>
      </c>
      <c r="BC57" s="316">
        <f>IF(AND(Inputs!$M21&lt;&gt;0,BC$2&gt;=Inputs!$M21),0,BB57+BC20)</f>
        <v>0</v>
      </c>
      <c r="BD57" s="316">
        <f>IF(AND(Inputs!$M21&lt;&gt;0,BD$2&gt;=Inputs!$M21),0,BC57+BD20)</f>
        <v>0</v>
      </c>
      <c r="BE57" s="317">
        <f>IF(AND(Inputs!$M21&lt;&gt;0,BE$2&gt;=Inputs!$M21),0,BD57+BE20)</f>
        <v>0</v>
      </c>
      <c r="BF57" s="316">
        <f>IF(AND(Inputs!$M21&lt;&gt;0,BF$2&gt;=Inputs!$M21),0,BE57+BF20)</f>
        <v>0</v>
      </c>
      <c r="BG57" s="316">
        <f>IF(AND(Inputs!$M21&lt;&gt;0,BG$2&gt;=Inputs!$M21),0,BF57+BG20)</f>
        <v>0</v>
      </c>
      <c r="BH57" s="316">
        <f>IF(AND(Inputs!$M21&lt;&gt;0,BH$2&gt;=Inputs!$M21),0,BG57+BH20)</f>
        <v>0</v>
      </c>
      <c r="BI57" s="316">
        <f>IF(AND(Inputs!$M21&lt;&gt;0,BI$2&gt;=Inputs!$M21),0,BH57+BI20)</f>
        <v>0</v>
      </c>
      <c r="BJ57" s="316">
        <f>IF(AND(Inputs!$M21&lt;&gt;0,BJ$2&gt;=Inputs!$M21),0,BI57+BJ20)</f>
        <v>0</v>
      </c>
      <c r="BK57" s="316">
        <f>IF(AND(Inputs!$M21&lt;&gt;0,BK$2&gt;=Inputs!$M21),0,BJ57+BK20)</f>
        <v>0</v>
      </c>
      <c r="BL57" s="316">
        <f>IF(AND(Inputs!$M21&lt;&gt;0,BL$2&gt;=Inputs!$M21),0,BK57+BL20)</f>
        <v>0</v>
      </c>
      <c r="BM57" s="316">
        <f>IF(AND(Inputs!$M21&lt;&gt;0,BM$2&gt;=Inputs!$M21),0,BL57+BM20)</f>
        <v>0</v>
      </c>
      <c r="BN57" s="316">
        <f>IF(AND(Inputs!$M21&lt;&gt;0,BN$2&gt;=Inputs!$M21),0,BM57+BN20)</f>
        <v>0</v>
      </c>
      <c r="BO57" s="316">
        <f>IF(AND(Inputs!$M21&lt;&gt;0,BO$2&gt;=Inputs!$M21),0,BN57+BO20)</f>
        <v>0</v>
      </c>
      <c r="BP57" s="316">
        <f>IF(AND(Inputs!$M21&lt;&gt;0,BP$2&gt;=Inputs!$M21),0,BO57+BP20)</f>
        <v>0</v>
      </c>
      <c r="BQ57" s="317">
        <f>IF(AND(Inputs!$M21&lt;&gt;0,BQ$2&gt;=Inputs!$M21),0,BP57+BQ20)</f>
        <v>0</v>
      </c>
    </row>
    <row r="58" spans="2:69" hidden="1" x14ac:dyDescent="0.25">
      <c r="B58" s="319">
        <f t="shared" si="24"/>
        <v>0</v>
      </c>
      <c r="D58" s="318">
        <f t="shared" si="19"/>
        <v>0</v>
      </c>
      <c r="E58" s="318">
        <f t="shared" si="20"/>
        <v>0</v>
      </c>
      <c r="F58" s="318">
        <f t="shared" si="21"/>
        <v>0</v>
      </c>
      <c r="G58" s="318">
        <f t="shared" si="22"/>
        <v>0</v>
      </c>
      <c r="H58" s="318">
        <f t="shared" si="23"/>
        <v>0</v>
      </c>
      <c r="J58" s="316">
        <f>IF(AND(Inputs!$M22&lt;&gt;0,J$2&gt;=Inputs!$M22),0,J21)</f>
        <v>0</v>
      </c>
      <c r="K58" s="316">
        <f>IF(AND(Inputs!$M22&lt;&gt;0,K$2&gt;=Inputs!$M22),0,J58+K21)</f>
        <v>0</v>
      </c>
      <c r="L58" s="316">
        <f>IF(AND(Inputs!$M22&lt;&gt;0,L$2&gt;=Inputs!$M22),0,K58+L21)</f>
        <v>0</v>
      </c>
      <c r="M58" s="316">
        <f>IF(AND(Inputs!$M22&lt;&gt;0,M$2&gt;=Inputs!$M22),0,L58+M21)</f>
        <v>0</v>
      </c>
      <c r="N58" s="316">
        <f>IF(AND(Inputs!$M22&lt;&gt;0,N$2&gt;=Inputs!$M22),0,M58+N21)</f>
        <v>0</v>
      </c>
      <c r="O58" s="316">
        <f>IF(AND(Inputs!$M22&lt;&gt;0,O$2&gt;=Inputs!$M22),0,N58+O21)</f>
        <v>0</v>
      </c>
      <c r="P58" s="316">
        <f>IF(AND(Inputs!$M22&lt;&gt;0,P$2&gt;=Inputs!$M22),0,O58+P21)</f>
        <v>0</v>
      </c>
      <c r="Q58" s="316">
        <f>IF(AND(Inputs!$M22&lt;&gt;0,Q$2&gt;=Inputs!$M22),0,P58+Q21)</f>
        <v>0</v>
      </c>
      <c r="R58" s="316">
        <f>IF(AND(Inputs!$M22&lt;&gt;0,R$2&gt;=Inputs!$M22),0,Q58+R21)</f>
        <v>0</v>
      </c>
      <c r="S58" s="316">
        <f>IF(AND(Inputs!$M22&lt;&gt;0,S$2&gt;=Inputs!$M22),0,R58+S21)</f>
        <v>0</v>
      </c>
      <c r="T58" s="316">
        <f>IF(AND(Inputs!$M22&lt;&gt;0,T$2&gt;=Inputs!$M22),0,S58+T21)</f>
        <v>0</v>
      </c>
      <c r="U58" s="317">
        <f>IF(AND(Inputs!$M22&lt;&gt;0,U$2&gt;=Inputs!$M22),0,T58+U21)</f>
        <v>0</v>
      </c>
      <c r="V58" s="316">
        <f>IF(AND(Inputs!$M22&lt;&gt;0,V$2&gt;=Inputs!$M22),0,U58+V21)</f>
        <v>0</v>
      </c>
      <c r="W58" s="316">
        <f>IF(AND(Inputs!$M22&lt;&gt;0,W$2&gt;=Inputs!$M22),0,V58+W21)</f>
        <v>0</v>
      </c>
      <c r="X58" s="316">
        <f>IF(AND(Inputs!$M22&lt;&gt;0,X$2&gt;=Inputs!$M22),0,W58+X21)</f>
        <v>0</v>
      </c>
      <c r="Y58" s="316">
        <f>IF(AND(Inputs!$M22&lt;&gt;0,Y$2&gt;=Inputs!$M22),0,X58+Y21)</f>
        <v>0</v>
      </c>
      <c r="Z58" s="316">
        <f>IF(AND(Inputs!$M22&lt;&gt;0,Z$2&gt;=Inputs!$M22),0,Y58+Z21)</f>
        <v>0</v>
      </c>
      <c r="AA58" s="316">
        <f>IF(AND(Inputs!$M22&lt;&gt;0,AA$2&gt;=Inputs!$M22),0,Z58+AA21)</f>
        <v>0</v>
      </c>
      <c r="AB58" s="316">
        <f>IF(AND(Inputs!$M22&lt;&gt;0,AB$2&gt;=Inputs!$M22),0,AA58+AB21)</f>
        <v>0</v>
      </c>
      <c r="AC58" s="316">
        <f>IF(AND(Inputs!$M22&lt;&gt;0,AC$2&gt;=Inputs!$M22),0,AB58+AC21)</f>
        <v>0</v>
      </c>
      <c r="AD58" s="316">
        <f>IF(AND(Inputs!$M22&lt;&gt;0,AD$2&gt;=Inputs!$M22),0,AC58+AD21)</f>
        <v>0</v>
      </c>
      <c r="AE58" s="316">
        <f>IF(AND(Inputs!$M22&lt;&gt;0,AE$2&gt;=Inputs!$M22),0,AD58+AE21)</f>
        <v>0</v>
      </c>
      <c r="AF58" s="316">
        <f>IF(AND(Inputs!$M22&lt;&gt;0,AF$2&gt;=Inputs!$M22),0,AE58+AF21)</f>
        <v>0</v>
      </c>
      <c r="AG58" s="317">
        <f>IF(AND(Inputs!$M22&lt;&gt;0,AG$2&gt;=Inputs!$M22),0,AF58+AG21)</f>
        <v>0</v>
      </c>
      <c r="AH58" s="316">
        <f>IF(AND(Inputs!$M22&lt;&gt;0,AH$2&gt;=Inputs!$M22),0,AG58+AH21)</f>
        <v>0</v>
      </c>
      <c r="AI58" s="316">
        <f>IF(AND(Inputs!$M22&lt;&gt;0,AI$2&gt;=Inputs!$M22),0,AH58+AI21)</f>
        <v>0</v>
      </c>
      <c r="AJ58" s="316">
        <f>IF(AND(Inputs!$M22&lt;&gt;0,AJ$2&gt;=Inputs!$M22),0,AI58+AJ21)</f>
        <v>0</v>
      </c>
      <c r="AK58" s="316">
        <f>IF(AND(Inputs!$M22&lt;&gt;0,AK$2&gt;=Inputs!$M22),0,AJ58+AK21)</f>
        <v>0</v>
      </c>
      <c r="AL58" s="316">
        <f>IF(AND(Inputs!$M22&lt;&gt;0,AL$2&gt;=Inputs!$M22),0,AK58+AL21)</f>
        <v>0</v>
      </c>
      <c r="AM58" s="316">
        <f>IF(AND(Inputs!$M22&lt;&gt;0,AM$2&gt;=Inputs!$M22),0,AL58+AM21)</f>
        <v>0</v>
      </c>
      <c r="AN58" s="316">
        <f>IF(AND(Inputs!$M22&lt;&gt;0,AN$2&gt;=Inputs!$M22),0,AM58+AN21)</f>
        <v>0</v>
      </c>
      <c r="AO58" s="316">
        <f>IF(AND(Inputs!$M22&lt;&gt;0,AO$2&gt;=Inputs!$M22),0,AN58+AO21)</f>
        <v>0</v>
      </c>
      <c r="AP58" s="316">
        <f>IF(AND(Inputs!$M22&lt;&gt;0,AP$2&gt;=Inputs!$M22),0,AO58+AP21)</f>
        <v>0</v>
      </c>
      <c r="AQ58" s="316">
        <f>IF(AND(Inputs!$M22&lt;&gt;0,AQ$2&gt;=Inputs!$M22),0,AP58+AQ21)</f>
        <v>0</v>
      </c>
      <c r="AR58" s="316">
        <f>IF(AND(Inputs!$M22&lt;&gt;0,AR$2&gt;=Inputs!$M22),0,AQ58+AR21)</f>
        <v>0</v>
      </c>
      <c r="AS58" s="317">
        <f>IF(AND(Inputs!$M22&lt;&gt;0,AS$2&gt;=Inputs!$M22),0,AR58+AS21)</f>
        <v>0</v>
      </c>
      <c r="AT58" s="316">
        <f>IF(AND(Inputs!$M22&lt;&gt;0,AT$2&gt;=Inputs!$M22),0,AS58+AT21)</f>
        <v>0</v>
      </c>
      <c r="AU58" s="316">
        <f>IF(AND(Inputs!$M22&lt;&gt;0,AU$2&gt;=Inputs!$M22),0,AT58+AU21)</f>
        <v>0</v>
      </c>
      <c r="AV58" s="316">
        <f>IF(AND(Inputs!$M22&lt;&gt;0,AV$2&gt;=Inputs!$M22),0,AU58+AV21)</f>
        <v>0</v>
      </c>
      <c r="AW58" s="316">
        <f>IF(AND(Inputs!$M22&lt;&gt;0,AW$2&gt;=Inputs!$M22),0,AV58+AW21)</f>
        <v>0</v>
      </c>
      <c r="AX58" s="316">
        <f>IF(AND(Inputs!$M22&lt;&gt;0,AX$2&gt;=Inputs!$M22),0,AW58+AX21)</f>
        <v>0</v>
      </c>
      <c r="AY58" s="316">
        <f>IF(AND(Inputs!$M22&lt;&gt;0,AY$2&gt;=Inputs!$M22),0,AX58+AY21)</f>
        <v>0</v>
      </c>
      <c r="AZ58" s="316">
        <f>IF(AND(Inputs!$M22&lt;&gt;0,AZ$2&gt;=Inputs!$M22),0,AY58+AZ21)</f>
        <v>0</v>
      </c>
      <c r="BA58" s="316">
        <f>IF(AND(Inputs!$M22&lt;&gt;0,BA$2&gt;=Inputs!$M22),0,AZ58+BA21)</f>
        <v>0</v>
      </c>
      <c r="BB58" s="316">
        <f>IF(AND(Inputs!$M22&lt;&gt;0,BB$2&gt;=Inputs!$M22),0,BA58+BB21)</f>
        <v>0</v>
      </c>
      <c r="BC58" s="316">
        <f>IF(AND(Inputs!$M22&lt;&gt;0,BC$2&gt;=Inputs!$M22),0,BB58+BC21)</f>
        <v>0</v>
      </c>
      <c r="BD58" s="316">
        <f>IF(AND(Inputs!$M22&lt;&gt;0,BD$2&gt;=Inputs!$M22),0,BC58+BD21)</f>
        <v>0</v>
      </c>
      <c r="BE58" s="317">
        <f>IF(AND(Inputs!$M22&lt;&gt;0,BE$2&gt;=Inputs!$M22),0,BD58+BE21)</f>
        <v>0</v>
      </c>
      <c r="BF58" s="316">
        <f>IF(AND(Inputs!$M22&lt;&gt;0,BF$2&gt;=Inputs!$M22),0,BE58+BF21)</f>
        <v>0</v>
      </c>
      <c r="BG58" s="316">
        <f>IF(AND(Inputs!$M22&lt;&gt;0,BG$2&gt;=Inputs!$M22),0,BF58+BG21)</f>
        <v>0</v>
      </c>
      <c r="BH58" s="316">
        <f>IF(AND(Inputs!$M22&lt;&gt;0,BH$2&gt;=Inputs!$M22),0,BG58+BH21)</f>
        <v>0</v>
      </c>
      <c r="BI58" s="316">
        <f>IF(AND(Inputs!$M22&lt;&gt;0,BI$2&gt;=Inputs!$M22),0,BH58+BI21)</f>
        <v>0</v>
      </c>
      <c r="BJ58" s="316">
        <f>IF(AND(Inputs!$M22&lt;&gt;0,BJ$2&gt;=Inputs!$M22),0,BI58+BJ21)</f>
        <v>0</v>
      </c>
      <c r="BK58" s="316">
        <f>IF(AND(Inputs!$M22&lt;&gt;0,BK$2&gt;=Inputs!$M22),0,BJ58+BK21)</f>
        <v>0</v>
      </c>
      <c r="BL58" s="316">
        <f>IF(AND(Inputs!$M22&lt;&gt;0,BL$2&gt;=Inputs!$M22),0,BK58+BL21)</f>
        <v>0</v>
      </c>
      <c r="BM58" s="316">
        <f>IF(AND(Inputs!$M22&lt;&gt;0,BM$2&gt;=Inputs!$M22),0,BL58+BM21)</f>
        <v>0</v>
      </c>
      <c r="BN58" s="316">
        <f>IF(AND(Inputs!$M22&lt;&gt;0,BN$2&gt;=Inputs!$M22),0,BM58+BN21)</f>
        <v>0</v>
      </c>
      <c r="BO58" s="316">
        <f>IF(AND(Inputs!$M22&lt;&gt;0,BO$2&gt;=Inputs!$M22),0,BN58+BO21)</f>
        <v>0</v>
      </c>
      <c r="BP58" s="316">
        <f>IF(AND(Inputs!$M22&lt;&gt;0,BP$2&gt;=Inputs!$M22),0,BO58+BP21)</f>
        <v>0</v>
      </c>
      <c r="BQ58" s="317">
        <f>IF(AND(Inputs!$M22&lt;&gt;0,BQ$2&gt;=Inputs!$M22),0,BP58+BQ21)</f>
        <v>0</v>
      </c>
    </row>
    <row r="59" spans="2:69" hidden="1" x14ac:dyDescent="0.25">
      <c r="B59" s="319">
        <f t="shared" si="24"/>
        <v>0</v>
      </c>
      <c r="D59" s="318">
        <f t="shared" si="19"/>
        <v>0</v>
      </c>
      <c r="E59" s="318">
        <f t="shared" si="20"/>
        <v>0</v>
      </c>
      <c r="F59" s="318">
        <f t="shared" si="21"/>
        <v>0</v>
      </c>
      <c r="G59" s="318">
        <f t="shared" si="22"/>
        <v>0</v>
      </c>
      <c r="H59" s="318">
        <f t="shared" si="23"/>
        <v>0</v>
      </c>
      <c r="J59" s="316">
        <f>IF(AND(Inputs!$M23&lt;&gt;0,J$2&gt;=Inputs!$M23),0,J22)</f>
        <v>0</v>
      </c>
      <c r="K59" s="316">
        <f>IF(AND(Inputs!$M23&lt;&gt;0,K$2&gt;=Inputs!$M23),0,J59+K22)</f>
        <v>0</v>
      </c>
      <c r="L59" s="316">
        <f>IF(AND(Inputs!$M23&lt;&gt;0,L$2&gt;=Inputs!$M23),0,K59+L22)</f>
        <v>0</v>
      </c>
      <c r="M59" s="316">
        <f>IF(AND(Inputs!$M23&lt;&gt;0,M$2&gt;=Inputs!$M23),0,L59+M22)</f>
        <v>0</v>
      </c>
      <c r="N59" s="316">
        <f>IF(AND(Inputs!$M23&lt;&gt;0,N$2&gt;=Inputs!$M23),0,M59+N22)</f>
        <v>0</v>
      </c>
      <c r="O59" s="316">
        <f>IF(AND(Inputs!$M23&lt;&gt;0,O$2&gt;=Inputs!$M23),0,N59+O22)</f>
        <v>0</v>
      </c>
      <c r="P59" s="316">
        <f>IF(AND(Inputs!$M23&lt;&gt;0,P$2&gt;=Inputs!$M23),0,O59+P22)</f>
        <v>0</v>
      </c>
      <c r="Q59" s="316">
        <f>IF(AND(Inputs!$M23&lt;&gt;0,Q$2&gt;=Inputs!$M23),0,P59+Q22)</f>
        <v>0</v>
      </c>
      <c r="R59" s="316">
        <f>IF(AND(Inputs!$M23&lt;&gt;0,R$2&gt;=Inputs!$M23),0,Q59+R22)</f>
        <v>0</v>
      </c>
      <c r="S59" s="316">
        <f>IF(AND(Inputs!$M23&lt;&gt;0,S$2&gt;=Inputs!$M23),0,R59+S22)</f>
        <v>0</v>
      </c>
      <c r="T59" s="316">
        <f>IF(AND(Inputs!$M23&lt;&gt;0,T$2&gt;=Inputs!$M23),0,S59+T22)</f>
        <v>0</v>
      </c>
      <c r="U59" s="317">
        <f>IF(AND(Inputs!$M23&lt;&gt;0,U$2&gt;=Inputs!$M23),0,T59+U22)</f>
        <v>0</v>
      </c>
      <c r="V59" s="316">
        <f>IF(AND(Inputs!$M23&lt;&gt;0,V$2&gt;=Inputs!$M23),0,U59+V22)</f>
        <v>0</v>
      </c>
      <c r="W59" s="316">
        <f>IF(AND(Inputs!$M23&lt;&gt;0,W$2&gt;=Inputs!$M23),0,V59+W22)</f>
        <v>0</v>
      </c>
      <c r="X59" s="316">
        <f>IF(AND(Inputs!$M23&lt;&gt;0,X$2&gt;=Inputs!$M23),0,W59+X22)</f>
        <v>0</v>
      </c>
      <c r="Y59" s="316">
        <f>IF(AND(Inputs!$M23&lt;&gt;0,Y$2&gt;=Inputs!$M23),0,X59+Y22)</f>
        <v>0</v>
      </c>
      <c r="Z59" s="316">
        <f>IF(AND(Inputs!$M23&lt;&gt;0,Z$2&gt;=Inputs!$M23),0,Y59+Z22)</f>
        <v>0</v>
      </c>
      <c r="AA59" s="316">
        <f>IF(AND(Inputs!$M23&lt;&gt;0,AA$2&gt;=Inputs!$M23),0,Z59+AA22)</f>
        <v>0</v>
      </c>
      <c r="AB59" s="316">
        <f>IF(AND(Inputs!$M23&lt;&gt;0,AB$2&gt;=Inputs!$M23),0,AA59+AB22)</f>
        <v>0</v>
      </c>
      <c r="AC59" s="316">
        <f>IF(AND(Inputs!$M23&lt;&gt;0,AC$2&gt;=Inputs!$M23),0,AB59+AC22)</f>
        <v>0</v>
      </c>
      <c r="AD59" s="316">
        <f>IF(AND(Inputs!$M23&lt;&gt;0,AD$2&gt;=Inputs!$M23),0,AC59+AD22)</f>
        <v>0</v>
      </c>
      <c r="AE59" s="316">
        <f>IF(AND(Inputs!$M23&lt;&gt;0,AE$2&gt;=Inputs!$M23),0,AD59+AE22)</f>
        <v>0</v>
      </c>
      <c r="AF59" s="316">
        <f>IF(AND(Inputs!$M23&lt;&gt;0,AF$2&gt;=Inputs!$M23),0,AE59+AF22)</f>
        <v>0</v>
      </c>
      <c r="AG59" s="317">
        <f>IF(AND(Inputs!$M23&lt;&gt;0,AG$2&gt;=Inputs!$M23),0,AF59+AG22)</f>
        <v>0</v>
      </c>
      <c r="AH59" s="316">
        <f>IF(AND(Inputs!$M23&lt;&gt;0,AH$2&gt;=Inputs!$M23),0,AG59+AH22)</f>
        <v>0</v>
      </c>
      <c r="AI59" s="316">
        <f>IF(AND(Inputs!$M23&lt;&gt;0,AI$2&gt;=Inputs!$M23),0,AH59+AI22)</f>
        <v>0</v>
      </c>
      <c r="AJ59" s="316">
        <f>IF(AND(Inputs!$M23&lt;&gt;0,AJ$2&gt;=Inputs!$M23),0,AI59+AJ22)</f>
        <v>0</v>
      </c>
      <c r="AK59" s="316">
        <f>IF(AND(Inputs!$M23&lt;&gt;0,AK$2&gt;=Inputs!$M23),0,AJ59+AK22)</f>
        <v>0</v>
      </c>
      <c r="AL59" s="316">
        <f>IF(AND(Inputs!$M23&lt;&gt;0,AL$2&gt;=Inputs!$M23),0,AK59+AL22)</f>
        <v>0</v>
      </c>
      <c r="AM59" s="316">
        <f>IF(AND(Inputs!$M23&lt;&gt;0,AM$2&gt;=Inputs!$M23),0,AL59+AM22)</f>
        <v>0</v>
      </c>
      <c r="AN59" s="316">
        <f>IF(AND(Inputs!$M23&lt;&gt;0,AN$2&gt;=Inputs!$M23),0,AM59+AN22)</f>
        <v>0</v>
      </c>
      <c r="AO59" s="316">
        <f>IF(AND(Inputs!$M23&lt;&gt;0,AO$2&gt;=Inputs!$M23),0,AN59+AO22)</f>
        <v>0</v>
      </c>
      <c r="AP59" s="316">
        <f>IF(AND(Inputs!$M23&lt;&gt;0,AP$2&gt;=Inputs!$M23),0,AO59+AP22)</f>
        <v>0</v>
      </c>
      <c r="AQ59" s="316">
        <f>IF(AND(Inputs!$M23&lt;&gt;0,AQ$2&gt;=Inputs!$M23),0,AP59+AQ22)</f>
        <v>0</v>
      </c>
      <c r="AR59" s="316">
        <f>IF(AND(Inputs!$M23&lt;&gt;0,AR$2&gt;=Inputs!$M23),0,AQ59+AR22)</f>
        <v>0</v>
      </c>
      <c r="AS59" s="317">
        <f>IF(AND(Inputs!$M23&lt;&gt;0,AS$2&gt;=Inputs!$M23),0,AR59+AS22)</f>
        <v>0</v>
      </c>
      <c r="AT59" s="316">
        <f>IF(AND(Inputs!$M23&lt;&gt;0,AT$2&gt;=Inputs!$M23),0,AS59+AT22)</f>
        <v>0</v>
      </c>
      <c r="AU59" s="316">
        <f>IF(AND(Inputs!$M23&lt;&gt;0,AU$2&gt;=Inputs!$M23),0,AT59+AU22)</f>
        <v>0</v>
      </c>
      <c r="AV59" s="316">
        <f>IF(AND(Inputs!$M23&lt;&gt;0,AV$2&gt;=Inputs!$M23),0,AU59+AV22)</f>
        <v>0</v>
      </c>
      <c r="AW59" s="316">
        <f>IF(AND(Inputs!$M23&lt;&gt;0,AW$2&gt;=Inputs!$M23),0,AV59+AW22)</f>
        <v>0</v>
      </c>
      <c r="AX59" s="316">
        <f>IF(AND(Inputs!$M23&lt;&gt;0,AX$2&gt;=Inputs!$M23),0,AW59+AX22)</f>
        <v>0</v>
      </c>
      <c r="AY59" s="316">
        <f>IF(AND(Inputs!$M23&lt;&gt;0,AY$2&gt;=Inputs!$M23),0,AX59+AY22)</f>
        <v>0</v>
      </c>
      <c r="AZ59" s="316">
        <f>IF(AND(Inputs!$M23&lt;&gt;0,AZ$2&gt;=Inputs!$M23),0,AY59+AZ22)</f>
        <v>0</v>
      </c>
      <c r="BA59" s="316">
        <f>IF(AND(Inputs!$M23&lt;&gt;0,BA$2&gt;=Inputs!$M23),0,AZ59+BA22)</f>
        <v>0</v>
      </c>
      <c r="BB59" s="316">
        <f>IF(AND(Inputs!$M23&lt;&gt;0,BB$2&gt;=Inputs!$M23),0,BA59+BB22)</f>
        <v>0</v>
      </c>
      <c r="BC59" s="316">
        <f>IF(AND(Inputs!$M23&lt;&gt;0,BC$2&gt;=Inputs!$M23),0,BB59+BC22)</f>
        <v>0</v>
      </c>
      <c r="BD59" s="316">
        <f>IF(AND(Inputs!$M23&lt;&gt;0,BD$2&gt;=Inputs!$M23),0,BC59+BD22)</f>
        <v>0</v>
      </c>
      <c r="BE59" s="317">
        <f>IF(AND(Inputs!$M23&lt;&gt;0,BE$2&gt;=Inputs!$M23),0,BD59+BE22)</f>
        <v>0</v>
      </c>
      <c r="BF59" s="316">
        <f>IF(AND(Inputs!$M23&lt;&gt;0,BF$2&gt;=Inputs!$M23),0,BE59+BF22)</f>
        <v>0</v>
      </c>
      <c r="BG59" s="316">
        <f>IF(AND(Inputs!$M23&lt;&gt;0,BG$2&gt;=Inputs!$M23),0,BF59+BG22)</f>
        <v>0</v>
      </c>
      <c r="BH59" s="316">
        <f>IF(AND(Inputs!$M23&lt;&gt;0,BH$2&gt;=Inputs!$M23),0,BG59+BH22)</f>
        <v>0</v>
      </c>
      <c r="BI59" s="316">
        <f>IF(AND(Inputs!$M23&lt;&gt;0,BI$2&gt;=Inputs!$M23),0,BH59+BI22)</f>
        <v>0</v>
      </c>
      <c r="BJ59" s="316">
        <f>IF(AND(Inputs!$M23&lt;&gt;0,BJ$2&gt;=Inputs!$M23),0,BI59+BJ22)</f>
        <v>0</v>
      </c>
      <c r="BK59" s="316">
        <f>IF(AND(Inputs!$M23&lt;&gt;0,BK$2&gt;=Inputs!$M23),0,BJ59+BK22)</f>
        <v>0</v>
      </c>
      <c r="BL59" s="316">
        <f>IF(AND(Inputs!$M23&lt;&gt;0,BL$2&gt;=Inputs!$M23),0,BK59+BL22)</f>
        <v>0</v>
      </c>
      <c r="BM59" s="316">
        <f>IF(AND(Inputs!$M23&lt;&gt;0,BM$2&gt;=Inputs!$M23),0,BL59+BM22)</f>
        <v>0</v>
      </c>
      <c r="BN59" s="316">
        <f>IF(AND(Inputs!$M23&lt;&gt;0,BN$2&gt;=Inputs!$M23),0,BM59+BN22)</f>
        <v>0</v>
      </c>
      <c r="BO59" s="316">
        <f>IF(AND(Inputs!$M23&lt;&gt;0,BO$2&gt;=Inputs!$M23),0,BN59+BO22)</f>
        <v>0</v>
      </c>
      <c r="BP59" s="316">
        <f>IF(AND(Inputs!$M23&lt;&gt;0,BP$2&gt;=Inputs!$M23),0,BO59+BP22)</f>
        <v>0</v>
      </c>
      <c r="BQ59" s="317">
        <f>IF(AND(Inputs!$M23&lt;&gt;0,BQ$2&gt;=Inputs!$M23),0,BP59+BQ22)</f>
        <v>0</v>
      </c>
    </row>
    <row r="60" spans="2:69" hidden="1" x14ac:dyDescent="0.25">
      <c r="B60" s="319">
        <f t="shared" si="24"/>
        <v>0</v>
      </c>
      <c r="D60" s="318">
        <f t="shared" si="19"/>
        <v>0</v>
      </c>
      <c r="E60" s="318">
        <f t="shared" si="20"/>
        <v>0</v>
      </c>
      <c r="F60" s="318">
        <f t="shared" si="21"/>
        <v>0</v>
      </c>
      <c r="G60" s="318">
        <f t="shared" si="22"/>
        <v>0</v>
      </c>
      <c r="H60" s="318">
        <f t="shared" si="23"/>
        <v>0</v>
      </c>
      <c r="J60" s="316">
        <f>IF(AND(Inputs!$M24&lt;&gt;0,J$2&gt;=Inputs!$M24),0,J23)</f>
        <v>0</v>
      </c>
      <c r="K60" s="316">
        <f>IF(AND(Inputs!$M24&lt;&gt;0,K$2&gt;=Inputs!$M24),0,J60+K23)</f>
        <v>0</v>
      </c>
      <c r="L60" s="316">
        <f>IF(AND(Inputs!$M24&lt;&gt;0,L$2&gt;=Inputs!$M24),0,K60+L23)</f>
        <v>0</v>
      </c>
      <c r="M60" s="316">
        <f>IF(AND(Inputs!$M24&lt;&gt;0,M$2&gt;=Inputs!$M24),0,L60+M23)</f>
        <v>0</v>
      </c>
      <c r="N60" s="316">
        <f>IF(AND(Inputs!$M24&lt;&gt;0,N$2&gt;=Inputs!$M24),0,M60+N23)</f>
        <v>0</v>
      </c>
      <c r="O60" s="316">
        <f>IF(AND(Inputs!$M24&lt;&gt;0,O$2&gt;=Inputs!$M24),0,N60+O23)</f>
        <v>0</v>
      </c>
      <c r="P60" s="316">
        <f>IF(AND(Inputs!$M24&lt;&gt;0,P$2&gt;=Inputs!$M24),0,O60+P23)</f>
        <v>0</v>
      </c>
      <c r="Q60" s="316">
        <f>IF(AND(Inputs!$M24&lt;&gt;0,Q$2&gt;=Inputs!$M24),0,P60+Q23)</f>
        <v>0</v>
      </c>
      <c r="R60" s="316">
        <f>IF(AND(Inputs!$M24&lt;&gt;0,R$2&gt;=Inputs!$M24),0,Q60+R23)</f>
        <v>0</v>
      </c>
      <c r="S60" s="316">
        <f>IF(AND(Inputs!$M24&lt;&gt;0,S$2&gt;=Inputs!$M24),0,R60+S23)</f>
        <v>0</v>
      </c>
      <c r="T60" s="316">
        <f>IF(AND(Inputs!$M24&lt;&gt;0,T$2&gt;=Inputs!$M24),0,S60+T23)</f>
        <v>0</v>
      </c>
      <c r="U60" s="317">
        <f>IF(AND(Inputs!$M24&lt;&gt;0,U$2&gt;=Inputs!$M24),0,T60+U23)</f>
        <v>0</v>
      </c>
      <c r="V60" s="316">
        <f>IF(AND(Inputs!$M24&lt;&gt;0,V$2&gt;=Inputs!$M24),0,U60+V23)</f>
        <v>0</v>
      </c>
      <c r="W60" s="316">
        <f>IF(AND(Inputs!$M24&lt;&gt;0,W$2&gt;=Inputs!$M24),0,V60+W23)</f>
        <v>0</v>
      </c>
      <c r="X60" s="316">
        <f>IF(AND(Inputs!$M24&lt;&gt;0,X$2&gt;=Inputs!$M24),0,W60+X23)</f>
        <v>0</v>
      </c>
      <c r="Y60" s="316">
        <f>IF(AND(Inputs!$M24&lt;&gt;0,Y$2&gt;=Inputs!$M24),0,X60+Y23)</f>
        <v>0</v>
      </c>
      <c r="Z60" s="316">
        <f>IF(AND(Inputs!$M24&lt;&gt;0,Z$2&gt;=Inputs!$M24),0,Y60+Z23)</f>
        <v>0</v>
      </c>
      <c r="AA60" s="316">
        <f>IF(AND(Inputs!$M24&lt;&gt;0,AA$2&gt;=Inputs!$M24),0,Z60+AA23)</f>
        <v>0</v>
      </c>
      <c r="AB60" s="316">
        <f>IF(AND(Inputs!$M24&lt;&gt;0,AB$2&gt;=Inputs!$M24),0,AA60+AB23)</f>
        <v>0</v>
      </c>
      <c r="AC60" s="316">
        <f>IF(AND(Inputs!$M24&lt;&gt;0,AC$2&gt;=Inputs!$M24),0,AB60+AC23)</f>
        <v>0</v>
      </c>
      <c r="AD60" s="316">
        <f>IF(AND(Inputs!$M24&lt;&gt;0,AD$2&gt;=Inputs!$M24),0,AC60+AD23)</f>
        <v>0</v>
      </c>
      <c r="AE60" s="316">
        <f>IF(AND(Inputs!$M24&lt;&gt;0,AE$2&gt;=Inputs!$M24),0,AD60+AE23)</f>
        <v>0</v>
      </c>
      <c r="AF60" s="316">
        <f>IF(AND(Inputs!$M24&lt;&gt;0,AF$2&gt;=Inputs!$M24),0,AE60+AF23)</f>
        <v>0</v>
      </c>
      <c r="AG60" s="317">
        <f>IF(AND(Inputs!$M24&lt;&gt;0,AG$2&gt;=Inputs!$M24),0,AF60+AG23)</f>
        <v>0</v>
      </c>
      <c r="AH60" s="316">
        <f>IF(AND(Inputs!$M24&lt;&gt;0,AH$2&gt;=Inputs!$M24),0,AG60+AH23)</f>
        <v>0</v>
      </c>
      <c r="AI60" s="316">
        <f>IF(AND(Inputs!$M24&lt;&gt;0,AI$2&gt;=Inputs!$M24),0,AH60+AI23)</f>
        <v>0</v>
      </c>
      <c r="AJ60" s="316">
        <f>IF(AND(Inputs!$M24&lt;&gt;0,AJ$2&gt;=Inputs!$M24),0,AI60+AJ23)</f>
        <v>0</v>
      </c>
      <c r="AK60" s="316">
        <f>IF(AND(Inputs!$M24&lt;&gt;0,AK$2&gt;=Inputs!$M24),0,AJ60+AK23)</f>
        <v>0</v>
      </c>
      <c r="AL60" s="316">
        <f>IF(AND(Inputs!$M24&lt;&gt;0,AL$2&gt;=Inputs!$M24),0,AK60+AL23)</f>
        <v>0</v>
      </c>
      <c r="AM60" s="316">
        <f>IF(AND(Inputs!$M24&lt;&gt;0,AM$2&gt;=Inputs!$M24),0,AL60+AM23)</f>
        <v>0</v>
      </c>
      <c r="AN60" s="316">
        <f>IF(AND(Inputs!$M24&lt;&gt;0,AN$2&gt;=Inputs!$M24),0,AM60+AN23)</f>
        <v>0</v>
      </c>
      <c r="AO60" s="316">
        <f>IF(AND(Inputs!$M24&lt;&gt;0,AO$2&gt;=Inputs!$M24),0,AN60+AO23)</f>
        <v>0</v>
      </c>
      <c r="AP60" s="316">
        <f>IF(AND(Inputs!$M24&lt;&gt;0,AP$2&gt;=Inputs!$M24),0,AO60+AP23)</f>
        <v>0</v>
      </c>
      <c r="AQ60" s="316">
        <f>IF(AND(Inputs!$M24&lt;&gt;0,AQ$2&gt;=Inputs!$M24),0,AP60+AQ23)</f>
        <v>0</v>
      </c>
      <c r="AR60" s="316">
        <f>IF(AND(Inputs!$M24&lt;&gt;0,AR$2&gt;=Inputs!$M24),0,AQ60+AR23)</f>
        <v>0</v>
      </c>
      <c r="AS60" s="317">
        <f>IF(AND(Inputs!$M24&lt;&gt;0,AS$2&gt;=Inputs!$M24),0,AR60+AS23)</f>
        <v>0</v>
      </c>
      <c r="AT60" s="316">
        <f>IF(AND(Inputs!$M24&lt;&gt;0,AT$2&gt;=Inputs!$M24),0,AS60+AT23)</f>
        <v>0</v>
      </c>
      <c r="AU60" s="316">
        <f>IF(AND(Inputs!$M24&lt;&gt;0,AU$2&gt;=Inputs!$M24),0,AT60+AU23)</f>
        <v>0</v>
      </c>
      <c r="AV60" s="316">
        <f>IF(AND(Inputs!$M24&lt;&gt;0,AV$2&gt;=Inputs!$M24),0,AU60+AV23)</f>
        <v>0</v>
      </c>
      <c r="AW60" s="316">
        <f>IF(AND(Inputs!$M24&lt;&gt;0,AW$2&gt;=Inputs!$M24),0,AV60+AW23)</f>
        <v>0</v>
      </c>
      <c r="AX60" s="316">
        <f>IF(AND(Inputs!$M24&lt;&gt;0,AX$2&gt;=Inputs!$M24),0,AW60+AX23)</f>
        <v>0</v>
      </c>
      <c r="AY60" s="316">
        <f>IF(AND(Inputs!$M24&lt;&gt;0,AY$2&gt;=Inputs!$M24),0,AX60+AY23)</f>
        <v>0</v>
      </c>
      <c r="AZ60" s="316">
        <f>IF(AND(Inputs!$M24&lt;&gt;0,AZ$2&gt;=Inputs!$M24),0,AY60+AZ23)</f>
        <v>0</v>
      </c>
      <c r="BA60" s="316">
        <f>IF(AND(Inputs!$M24&lt;&gt;0,BA$2&gt;=Inputs!$M24),0,AZ60+BA23)</f>
        <v>0</v>
      </c>
      <c r="BB60" s="316">
        <f>IF(AND(Inputs!$M24&lt;&gt;0,BB$2&gt;=Inputs!$M24),0,BA60+BB23)</f>
        <v>0</v>
      </c>
      <c r="BC60" s="316">
        <f>IF(AND(Inputs!$M24&lt;&gt;0,BC$2&gt;=Inputs!$M24),0,BB60+BC23)</f>
        <v>0</v>
      </c>
      <c r="BD60" s="316">
        <f>IF(AND(Inputs!$M24&lt;&gt;0,BD$2&gt;=Inputs!$M24),0,BC60+BD23)</f>
        <v>0</v>
      </c>
      <c r="BE60" s="317">
        <f>IF(AND(Inputs!$M24&lt;&gt;0,BE$2&gt;=Inputs!$M24),0,BD60+BE23)</f>
        <v>0</v>
      </c>
      <c r="BF60" s="316">
        <f>IF(AND(Inputs!$M24&lt;&gt;0,BF$2&gt;=Inputs!$M24),0,BE60+BF23)</f>
        <v>0</v>
      </c>
      <c r="BG60" s="316">
        <f>IF(AND(Inputs!$M24&lt;&gt;0,BG$2&gt;=Inputs!$M24),0,BF60+BG23)</f>
        <v>0</v>
      </c>
      <c r="BH60" s="316">
        <f>IF(AND(Inputs!$M24&lt;&gt;0,BH$2&gt;=Inputs!$M24),0,BG60+BH23)</f>
        <v>0</v>
      </c>
      <c r="BI60" s="316">
        <f>IF(AND(Inputs!$M24&lt;&gt;0,BI$2&gt;=Inputs!$M24),0,BH60+BI23)</f>
        <v>0</v>
      </c>
      <c r="BJ60" s="316">
        <f>IF(AND(Inputs!$M24&lt;&gt;0,BJ$2&gt;=Inputs!$M24),0,BI60+BJ23)</f>
        <v>0</v>
      </c>
      <c r="BK60" s="316">
        <f>IF(AND(Inputs!$M24&lt;&gt;0,BK$2&gt;=Inputs!$M24),0,BJ60+BK23)</f>
        <v>0</v>
      </c>
      <c r="BL60" s="316">
        <f>IF(AND(Inputs!$M24&lt;&gt;0,BL$2&gt;=Inputs!$M24),0,BK60+BL23)</f>
        <v>0</v>
      </c>
      <c r="BM60" s="316">
        <f>IF(AND(Inputs!$M24&lt;&gt;0,BM$2&gt;=Inputs!$M24),0,BL60+BM23)</f>
        <v>0</v>
      </c>
      <c r="BN60" s="316">
        <f>IF(AND(Inputs!$M24&lt;&gt;0,BN$2&gt;=Inputs!$M24),0,BM60+BN23)</f>
        <v>0</v>
      </c>
      <c r="BO60" s="316">
        <f>IF(AND(Inputs!$M24&lt;&gt;0,BO$2&gt;=Inputs!$M24),0,BN60+BO23)</f>
        <v>0</v>
      </c>
      <c r="BP60" s="316">
        <f>IF(AND(Inputs!$M24&lt;&gt;0,BP$2&gt;=Inputs!$M24),0,BO60+BP23)</f>
        <v>0</v>
      </c>
      <c r="BQ60" s="317">
        <f>IF(AND(Inputs!$M24&lt;&gt;0,BQ$2&gt;=Inputs!$M24),0,BP60+BQ23)</f>
        <v>0</v>
      </c>
    </row>
    <row r="61" spans="2:69" hidden="1" x14ac:dyDescent="0.25">
      <c r="B61" s="319">
        <f t="shared" si="24"/>
        <v>0</v>
      </c>
      <c r="D61" s="318">
        <f t="shared" si="19"/>
        <v>0</v>
      </c>
      <c r="E61" s="318">
        <f t="shared" si="20"/>
        <v>0</v>
      </c>
      <c r="F61" s="318">
        <f t="shared" si="21"/>
        <v>0</v>
      </c>
      <c r="G61" s="318">
        <f t="shared" si="22"/>
        <v>0</v>
      </c>
      <c r="H61" s="318">
        <f t="shared" si="23"/>
        <v>0</v>
      </c>
      <c r="J61" s="316">
        <f>IF(AND(Inputs!$M25&lt;&gt;0,J$2&gt;=Inputs!$M25),0,J24)</f>
        <v>0</v>
      </c>
      <c r="K61" s="316">
        <f>IF(AND(Inputs!$M25&lt;&gt;0,K$2&gt;=Inputs!$M25),0,J61+K24)</f>
        <v>0</v>
      </c>
      <c r="L61" s="316">
        <f>IF(AND(Inputs!$M25&lt;&gt;0,L$2&gt;=Inputs!$M25),0,K61+L24)</f>
        <v>0</v>
      </c>
      <c r="M61" s="316">
        <f>IF(AND(Inputs!$M25&lt;&gt;0,M$2&gt;=Inputs!$M25),0,L61+M24)</f>
        <v>0</v>
      </c>
      <c r="N61" s="316">
        <f>IF(AND(Inputs!$M25&lt;&gt;0,N$2&gt;=Inputs!$M25),0,M61+N24)</f>
        <v>0</v>
      </c>
      <c r="O61" s="316">
        <f>IF(AND(Inputs!$M25&lt;&gt;0,O$2&gt;=Inputs!$M25),0,N61+O24)</f>
        <v>0</v>
      </c>
      <c r="P61" s="316">
        <f>IF(AND(Inputs!$M25&lt;&gt;0,P$2&gt;=Inputs!$M25),0,O61+P24)</f>
        <v>0</v>
      </c>
      <c r="Q61" s="316">
        <f>IF(AND(Inputs!$M25&lt;&gt;0,Q$2&gt;=Inputs!$M25),0,P61+Q24)</f>
        <v>0</v>
      </c>
      <c r="R61" s="316">
        <f>IF(AND(Inputs!$M25&lt;&gt;0,R$2&gt;=Inputs!$M25),0,Q61+R24)</f>
        <v>0</v>
      </c>
      <c r="S61" s="316">
        <f>IF(AND(Inputs!$M25&lt;&gt;0,S$2&gt;=Inputs!$M25),0,R61+S24)</f>
        <v>0</v>
      </c>
      <c r="T61" s="316">
        <f>IF(AND(Inputs!$M25&lt;&gt;0,T$2&gt;=Inputs!$M25),0,S61+T24)</f>
        <v>0</v>
      </c>
      <c r="U61" s="317">
        <f>IF(AND(Inputs!$M25&lt;&gt;0,U$2&gt;=Inputs!$M25),0,T61+U24)</f>
        <v>0</v>
      </c>
      <c r="V61" s="316">
        <f>IF(AND(Inputs!$M25&lt;&gt;0,V$2&gt;=Inputs!$M25),0,U61+V24)</f>
        <v>0</v>
      </c>
      <c r="W61" s="316">
        <f>IF(AND(Inputs!$M25&lt;&gt;0,W$2&gt;=Inputs!$M25),0,V61+W24)</f>
        <v>0</v>
      </c>
      <c r="X61" s="316">
        <f>IF(AND(Inputs!$M25&lt;&gt;0,X$2&gt;=Inputs!$M25),0,W61+X24)</f>
        <v>0</v>
      </c>
      <c r="Y61" s="316">
        <f>IF(AND(Inputs!$M25&lt;&gt;0,Y$2&gt;=Inputs!$M25),0,X61+Y24)</f>
        <v>0</v>
      </c>
      <c r="Z61" s="316">
        <f>IF(AND(Inputs!$M25&lt;&gt;0,Z$2&gt;=Inputs!$M25),0,Y61+Z24)</f>
        <v>0</v>
      </c>
      <c r="AA61" s="316">
        <f>IF(AND(Inputs!$M25&lt;&gt;0,AA$2&gt;=Inputs!$M25),0,Z61+AA24)</f>
        <v>0</v>
      </c>
      <c r="AB61" s="316">
        <f>IF(AND(Inputs!$M25&lt;&gt;0,AB$2&gt;=Inputs!$M25),0,AA61+AB24)</f>
        <v>0</v>
      </c>
      <c r="AC61" s="316">
        <f>IF(AND(Inputs!$M25&lt;&gt;0,AC$2&gt;=Inputs!$M25),0,AB61+AC24)</f>
        <v>0</v>
      </c>
      <c r="AD61" s="316">
        <f>IF(AND(Inputs!$M25&lt;&gt;0,AD$2&gt;=Inputs!$M25),0,AC61+AD24)</f>
        <v>0</v>
      </c>
      <c r="AE61" s="316">
        <f>IF(AND(Inputs!$M25&lt;&gt;0,AE$2&gt;=Inputs!$M25),0,AD61+AE24)</f>
        <v>0</v>
      </c>
      <c r="AF61" s="316">
        <f>IF(AND(Inputs!$M25&lt;&gt;0,AF$2&gt;=Inputs!$M25),0,AE61+AF24)</f>
        <v>0</v>
      </c>
      <c r="AG61" s="317">
        <f>IF(AND(Inputs!$M25&lt;&gt;0,AG$2&gt;=Inputs!$M25),0,AF61+AG24)</f>
        <v>0</v>
      </c>
      <c r="AH61" s="316">
        <f>IF(AND(Inputs!$M25&lt;&gt;0,AH$2&gt;=Inputs!$M25),0,AG61+AH24)</f>
        <v>0</v>
      </c>
      <c r="AI61" s="316">
        <f>IF(AND(Inputs!$M25&lt;&gt;0,AI$2&gt;=Inputs!$M25),0,AH61+AI24)</f>
        <v>0</v>
      </c>
      <c r="AJ61" s="316">
        <f>IF(AND(Inputs!$M25&lt;&gt;0,AJ$2&gt;=Inputs!$M25),0,AI61+AJ24)</f>
        <v>0</v>
      </c>
      <c r="AK61" s="316">
        <f>IF(AND(Inputs!$M25&lt;&gt;0,AK$2&gt;=Inputs!$M25),0,AJ61+AK24)</f>
        <v>0</v>
      </c>
      <c r="AL61" s="316">
        <f>IF(AND(Inputs!$M25&lt;&gt;0,AL$2&gt;=Inputs!$M25),0,AK61+AL24)</f>
        <v>0</v>
      </c>
      <c r="AM61" s="316">
        <f>IF(AND(Inputs!$M25&lt;&gt;0,AM$2&gt;=Inputs!$M25),0,AL61+AM24)</f>
        <v>0</v>
      </c>
      <c r="AN61" s="316">
        <f>IF(AND(Inputs!$M25&lt;&gt;0,AN$2&gt;=Inputs!$M25),0,AM61+AN24)</f>
        <v>0</v>
      </c>
      <c r="AO61" s="316">
        <f>IF(AND(Inputs!$M25&lt;&gt;0,AO$2&gt;=Inputs!$M25),0,AN61+AO24)</f>
        <v>0</v>
      </c>
      <c r="AP61" s="316">
        <f>IF(AND(Inputs!$M25&lt;&gt;0,AP$2&gt;=Inputs!$M25),0,AO61+AP24)</f>
        <v>0</v>
      </c>
      <c r="AQ61" s="316">
        <f>IF(AND(Inputs!$M25&lt;&gt;0,AQ$2&gt;=Inputs!$M25),0,AP61+AQ24)</f>
        <v>0</v>
      </c>
      <c r="AR61" s="316">
        <f>IF(AND(Inputs!$M25&lt;&gt;0,AR$2&gt;=Inputs!$M25),0,AQ61+AR24)</f>
        <v>0</v>
      </c>
      <c r="AS61" s="317">
        <f>IF(AND(Inputs!$M25&lt;&gt;0,AS$2&gt;=Inputs!$M25),0,AR61+AS24)</f>
        <v>0</v>
      </c>
      <c r="AT61" s="316">
        <f>IF(AND(Inputs!$M25&lt;&gt;0,AT$2&gt;=Inputs!$M25),0,AS61+AT24)</f>
        <v>0</v>
      </c>
      <c r="AU61" s="316">
        <f>IF(AND(Inputs!$M25&lt;&gt;0,AU$2&gt;=Inputs!$M25),0,AT61+AU24)</f>
        <v>0</v>
      </c>
      <c r="AV61" s="316">
        <f>IF(AND(Inputs!$M25&lt;&gt;0,AV$2&gt;=Inputs!$M25),0,AU61+AV24)</f>
        <v>0</v>
      </c>
      <c r="AW61" s="316">
        <f>IF(AND(Inputs!$M25&lt;&gt;0,AW$2&gt;=Inputs!$M25),0,AV61+AW24)</f>
        <v>0</v>
      </c>
      <c r="AX61" s="316">
        <f>IF(AND(Inputs!$M25&lt;&gt;0,AX$2&gt;=Inputs!$M25),0,AW61+AX24)</f>
        <v>0</v>
      </c>
      <c r="AY61" s="316">
        <f>IF(AND(Inputs!$M25&lt;&gt;0,AY$2&gt;=Inputs!$M25),0,AX61+AY24)</f>
        <v>0</v>
      </c>
      <c r="AZ61" s="316">
        <f>IF(AND(Inputs!$M25&lt;&gt;0,AZ$2&gt;=Inputs!$M25),0,AY61+AZ24)</f>
        <v>0</v>
      </c>
      <c r="BA61" s="316">
        <f>IF(AND(Inputs!$M25&lt;&gt;0,BA$2&gt;=Inputs!$M25),0,AZ61+BA24)</f>
        <v>0</v>
      </c>
      <c r="BB61" s="316">
        <f>IF(AND(Inputs!$M25&lt;&gt;0,BB$2&gt;=Inputs!$M25),0,BA61+BB24)</f>
        <v>0</v>
      </c>
      <c r="BC61" s="316">
        <f>IF(AND(Inputs!$M25&lt;&gt;0,BC$2&gt;=Inputs!$M25),0,BB61+BC24)</f>
        <v>0</v>
      </c>
      <c r="BD61" s="316">
        <f>IF(AND(Inputs!$M25&lt;&gt;0,BD$2&gt;=Inputs!$M25),0,BC61+BD24)</f>
        <v>0</v>
      </c>
      <c r="BE61" s="317">
        <f>IF(AND(Inputs!$M25&lt;&gt;0,BE$2&gt;=Inputs!$M25),0,BD61+BE24)</f>
        <v>0</v>
      </c>
      <c r="BF61" s="316">
        <f>IF(AND(Inputs!$M25&lt;&gt;0,BF$2&gt;=Inputs!$M25),0,BE61+BF24)</f>
        <v>0</v>
      </c>
      <c r="BG61" s="316">
        <f>IF(AND(Inputs!$M25&lt;&gt;0,BG$2&gt;=Inputs!$M25),0,BF61+BG24)</f>
        <v>0</v>
      </c>
      <c r="BH61" s="316">
        <f>IF(AND(Inputs!$M25&lt;&gt;0,BH$2&gt;=Inputs!$M25),0,BG61+BH24)</f>
        <v>0</v>
      </c>
      <c r="BI61" s="316">
        <f>IF(AND(Inputs!$M25&lt;&gt;0,BI$2&gt;=Inputs!$M25),0,BH61+BI24)</f>
        <v>0</v>
      </c>
      <c r="BJ61" s="316">
        <f>IF(AND(Inputs!$M25&lt;&gt;0,BJ$2&gt;=Inputs!$M25),0,BI61+BJ24)</f>
        <v>0</v>
      </c>
      <c r="BK61" s="316">
        <f>IF(AND(Inputs!$M25&lt;&gt;0,BK$2&gt;=Inputs!$M25),0,BJ61+BK24)</f>
        <v>0</v>
      </c>
      <c r="BL61" s="316">
        <f>IF(AND(Inputs!$M25&lt;&gt;0,BL$2&gt;=Inputs!$M25),0,BK61+BL24)</f>
        <v>0</v>
      </c>
      <c r="BM61" s="316">
        <f>IF(AND(Inputs!$M25&lt;&gt;0,BM$2&gt;=Inputs!$M25),0,BL61+BM24)</f>
        <v>0</v>
      </c>
      <c r="BN61" s="316">
        <f>IF(AND(Inputs!$M25&lt;&gt;0,BN$2&gt;=Inputs!$M25),0,BM61+BN24)</f>
        <v>0</v>
      </c>
      <c r="BO61" s="316">
        <f>IF(AND(Inputs!$M25&lt;&gt;0,BO$2&gt;=Inputs!$M25),0,BN61+BO24)</f>
        <v>0</v>
      </c>
      <c r="BP61" s="316">
        <f>IF(AND(Inputs!$M25&lt;&gt;0,BP$2&gt;=Inputs!$M25),0,BO61+BP24)</f>
        <v>0</v>
      </c>
      <c r="BQ61" s="317">
        <f>IF(AND(Inputs!$M25&lt;&gt;0,BQ$2&gt;=Inputs!$M25),0,BP61+BQ24)</f>
        <v>0</v>
      </c>
    </row>
    <row r="62" spans="2:69" hidden="1" x14ac:dyDescent="0.25">
      <c r="B62" s="319">
        <f t="shared" si="24"/>
        <v>0</v>
      </c>
      <c r="D62" s="318">
        <f t="shared" si="19"/>
        <v>0</v>
      </c>
      <c r="E62" s="318">
        <f t="shared" si="20"/>
        <v>0</v>
      </c>
      <c r="F62" s="318">
        <f t="shared" si="21"/>
        <v>0</v>
      </c>
      <c r="G62" s="318">
        <f t="shared" si="22"/>
        <v>0</v>
      </c>
      <c r="H62" s="318">
        <f t="shared" si="23"/>
        <v>0</v>
      </c>
      <c r="J62" s="316">
        <f>IF(AND(Inputs!$M26&lt;&gt;0,J$2&gt;=Inputs!$M26),0,J25)</f>
        <v>0</v>
      </c>
      <c r="K62" s="316">
        <f>IF(AND(Inputs!$M26&lt;&gt;0,K$2&gt;=Inputs!$M26),0,J62+K25)</f>
        <v>0</v>
      </c>
      <c r="L62" s="316">
        <f>IF(AND(Inputs!$M26&lt;&gt;0,L$2&gt;=Inputs!$M26),0,K62+L25)</f>
        <v>0</v>
      </c>
      <c r="M62" s="316">
        <f>IF(AND(Inputs!$M26&lt;&gt;0,M$2&gt;=Inputs!$M26),0,L62+M25)</f>
        <v>0</v>
      </c>
      <c r="N62" s="316">
        <f>IF(AND(Inputs!$M26&lt;&gt;0,N$2&gt;=Inputs!$M26),0,M62+N25)</f>
        <v>0</v>
      </c>
      <c r="O62" s="316">
        <f>IF(AND(Inputs!$M26&lt;&gt;0,O$2&gt;=Inputs!$M26),0,N62+O25)</f>
        <v>0</v>
      </c>
      <c r="P62" s="316">
        <f>IF(AND(Inputs!$M26&lt;&gt;0,P$2&gt;=Inputs!$M26),0,O62+P25)</f>
        <v>0</v>
      </c>
      <c r="Q62" s="316">
        <f>IF(AND(Inputs!$M26&lt;&gt;0,Q$2&gt;=Inputs!$M26),0,P62+Q25)</f>
        <v>0</v>
      </c>
      <c r="R62" s="316">
        <f>IF(AND(Inputs!$M26&lt;&gt;0,R$2&gt;=Inputs!$M26),0,Q62+R25)</f>
        <v>0</v>
      </c>
      <c r="S62" s="316">
        <f>IF(AND(Inputs!$M26&lt;&gt;0,S$2&gt;=Inputs!$M26),0,R62+S25)</f>
        <v>0</v>
      </c>
      <c r="T62" s="316">
        <f>IF(AND(Inputs!$M26&lt;&gt;0,T$2&gt;=Inputs!$M26),0,S62+T25)</f>
        <v>0</v>
      </c>
      <c r="U62" s="317">
        <f>IF(AND(Inputs!$M26&lt;&gt;0,U$2&gt;=Inputs!$M26),0,T62+U25)</f>
        <v>0</v>
      </c>
      <c r="V62" s="316">
        <f>IF(AND(Inputs!$M26&lt;&gt;0,V$2&gt;=Inputs!$M26),0,U62+V25)</f>
        <v>0</v>
      </c>
      <c r="W62" s="316">
        <f>IF(AND(Inputs!$M26&lt;&gt;0,W$2&gt;=Inputs!$M26),0,V62+W25)</f>
        <v>0</v>
      </c>
      <c r="X62" s="316">
        <f>IF(AND(Inputs!$M26&lt;&gt;0,X$2&gt;=Inputs!$M26),0,W62+X25)</f>
        <v>0</v>
      </c>
      <c r="Y62" s="316">
        <f>IF(AND(Inputs!$M26&lt;&gt;0,Y$2&gt;=Inputs!$M26),0,X62+Y25)</f>
        <v>0</v>
      </c>
      <c r="Z62" s="316">
        <f>IF(AND(Inputs!$M26&lt;&gt;0,Z$2&gt;=Inputs!$M26),0,Y62+Z25)</f>
        <v>0</v>
      </c>
      <c r="AA62" s="316">
        <f>IF(AND(Inputs!$M26&lt;&gt;0,AA$2&gt;=Inputs!$M26),0,Z62+AA25)</f>
        <v>0</v>
      </c>
      <c r="AB62" s="316">
        <f>IF(AND(Inputs!$M26&lt;&gt;0,AB$2&gt;=Inputs!$M26),0,AA62+AB25)</f>
        <v>0</v>
      </c>
      <c r="AC62" s="316">
        <f>IF(AND(Inputs!$M26&lt;&gt;0,AC$2&gt;=Inputs!$M26),0,AB62+AC25)</f>
        <v>0</v>
      </c>
      <c r="AD62" s="316">
        <f>IF(AND(Inputs!$M26&lt;&gt;0,AD$2&gt;=Inputs!$M26),0,AC62+AD25)</f>
        <v>0</v>
      </c>
      <c r="AE62" s="316">
        <f>IF(AND(Inputs!$M26&lt;&gt;0,AE$2&gt;=Inputs!$M26),0,AD62+AE25)</f>
        <v>0</v>
      </c>
      <c r="AF62" s="316">
        <f>IF(AND(Inputs!$M26&lt;&gt;0,AF$2&gt;=Inputs!$M26),0,AE62+AF25)</f>
        <v>0</v>
      </c>
      <c r="AG62" s="317">
        <f>IF(AND(Inputs!$M26&lt;&gt;0,AG$2&gt;=Inputs!$M26),0,AF62+AG25)</f>
        <v>0</v>
      </c>
      <c r="AH62" s="316">
        <f>IF(AND(Inputs!$M26&lt;&gt;0,AH$2&gt;=Inputs!$M26),0,AG62+AH25)</f>
        <v>0</v>
      </c>
      <c r="AI62" s="316">
        <f>IF(AND(Inputs!$M26&lt;&gt;0,AI$2&gt;=Inputs!$M26),0,AH62+AI25)</f>
        <v>0</v>
      </c>
      <c r="AJ62" s="316">
        <f>IF(AND(Inputs!$M26&lt;&gt;0,AJ$2&gt;=Inputs!$M26),0,AI62+AJ25)</f>
        <v>0</v>
      </c>
      <c r="AK62" s="316">
        <f>IF(AND(Inputs!$M26&lt;&gt;0,AK$2&gt;=Inputs!$M26),0,AJ62+AK25)</f>
        <v>0</v>
      </c>
      <c r="AL62" s="316">
        <f>IF(AND(Inputs!$M26&lt;&gt;0,AL$2&gt;=Inputs!$M26),0,AK62+AL25)</f>
        <v>0</v>
      </c>
      <c r="AM62" s="316">
        <f>IF(AND(Inputs!$M26&lt;&gt;0,AM$2&gt;=Inputs!$M26),0,AL62+AM25)</f>
        <v>0</v>
      </c>
      <c r="AN62" s="316">
        <f>IF(AND(Inputs!$M26&lt;&gt;0,AN$2&gt;=Inputs!$M26),0,AM62+AN25)</f>
        <v>0</v>
      </c>
      <c r="AO62" s="316">
        <f>IF(AND(Inputs!$M26&lt;&gt;0,AO$2&gt;=Inputs!$M26),0,AN62+AO25)</f>
        <v>0</v>
      </c>
      <c r="AP62" s="316">
        <f>IF(AND(Inputs!$M26&lt;&gt;0,AP$2&gt;=Inputs!$M26),0,AO62+AP25)</f>
        <v>0</v>
      </c>
      <c r="AQ62" s="316">
        <f>IF(AND(Inputs!$M26&lt;&gt;0,AQ$2&gt;=Inputs!$M26),0,AP62+AQ25)</f>
        <v>0</v>
      </c>
      <c r="AR62" s="316">
        <f>IF(AND(Inputs!$M26&lt;&gt;0,AR$2&gt;=Inputs!$M26),0,AQ62+AR25)</f>
        <v>0</v>
      </c>
      <c r="AS62" s="317">
        <f>IF(AND(Inputs!$M26&lt;&gt;0,AS$2&gt;=Inputs!$M26),0,AR62+AS25)</f>
        <v>0</v>
      </c>
      <c r="AT62" s="316">
        <f>IF(AND(Inputs!$M26&lt;&gt;0,AT$2&gt;=Inputs!$M26),0,AS62+AT25)</f>
        <v>0</v>
      </c>
      <c r="AU62" s="316">
        <f>IF(AND(Inputs!$M26&lt;&gt;0,AU$2&gt;=Inputs!$M26),0,AT62+AU25)</f>
        <v>0</v>
      </c>
      <c r="AV62" s="316">
        <f>IF(AND(Inputs!$M26&lt;&gt;0,AV$2&gt;=Inputs!$M26),0,AU62+AV25)</f>
        <v>0</v>
      </c>
      <c r="AW62" s="316">
        <f>IF(AND(Inputs!$M26&lt;&gt;0,AW$2&gt;=Inputs!$M26),0,AV62+AW25)</f>
        <v>0</v>
      </c>
      <c r="AX62" s="316">
        <f>IF(AND(Inputs!$M26&lt;&gt;0,AX$2&gt;=Inputs!$M26),0,AW62+AX25)</f>
        <v>0</v>
      </c>
      <c r="AY62" s="316">
        <f>IF(AND(Inputs!$M26&lt;&gt;0,AY$2&gt;=Inputs!$M26),0,AX62+AY25)</f>
        <v>0</v>
      </c>
      <c r="AZ62" s="316">
        <f>IF(AND(Inputs!$M26&lt;&gt;0,AZ$2&gt;=Inputs!$M26),0,AY62+AZ25)</f>
        <v>0</v>
      </c>
      <c r="BA62" s="316">
        <f>IF(AND(Inputs!$M26&lt;&gt;0,BA$2&gt;=Inputs!$M26),0,AZ62+BA25)</f>
        <v>0</v>
      </c>
      <c r="BB62" s="316">
        <f>IF(AND(Inputs!$M26&lt;&gt;0,BB$2&gt;=Inputs!$M26),0,BA62+BB25)</f>
        <v>0</v>
      </c>
      <c r="BC62" s="316">
        <f>IF(AND(Inputs!$M26&lt;&gt;0,BC$2&gt;=Inputs!$M26),0,BB62+BC25)</f>
        <v>0</v>
      </c>
      <c r="BD62" s="316">
        <f>IF(AND(Inputs!$M26&lt;&gt;0,BD$2&gt;=Inputs!$M26),0,BC62+BD25)</f>
        <v>0</v>
      </c>
      <c r="BE62" s="317">
        <f>IF(AND(Inputs!$M26&lt;&gt;0,BE$2&gt;=Inputs!$M26),0,BD62+BE25)</f>
        <v>0</v>
      </c>
      <c r="BF62" s="316">
        <f>IF(AND(Inputs!$M26&lt;&gt;0,BF$2&gt;=Inputs!$M26),0,BE62+BF25)</f>
        <v>0</v>
      </c>
      <c r="BG62" s="316">
        <f>IF(AND(Inputs!$M26&lt;&gt;0,BG$2&gt;=Inputs!$M26),0,BF62+BG25)</f>
        <v>0</v>
      </c>
      <c r="BH62" s="316">
        <f>IF(AND(Inputs!$M26&lt;&gt;0,BH$2&gt;=Inputs!$M26),0,BG62+BH25)</f>
        <v>0</v>
      </c>
      <c r="BI62" s="316">
        <f>IF(AND(Inputs!$M26&lt;&gt;0,BI$2&gt;=Inputs!$M26),0,BH62+BI25)</f>
        <v>0</v>
      </c>
      <c r="BJ62" s="316">
        <f>IF(AND(Inputs!$M26&lt;&gt;0,BJ$2&gt;=Inputs!$M26),0,BI62+BJ25)</f>
        <v>0</v>
      </c>
      <c r="BK62" s="316">
        <f>IF(AND(Inputs!$M26&lt;&gt;0,BK$2&gt;=Inputs!$M26),0,BJ62+BK25)</f>
        <v>0</v>
      </c>
      <c r="BL62" s="316">
        <f>IF(AND(Inputs!$M26&lt;&gt;0,BL$2&gt;=Inputs!$M26),0,BK62+BL25)</f>
        <v>0</v>
      </c>
      <c r="BM62" s="316">
        <f>IF(AND(Inputs!$M26&lt;&gt;0,BM$2&gt;=Inputs!$M26),0,BL62+BM25)</f>
        <v>0</v>
      </c>
      <c r="BN62" s="316">
        <f>IF(AND(Inputs!$M26&lt;&gt;0,BN$2&gt;=Inputs!$M26),0,BM62+BN25)</f>
        <v>0</v>
      </c>
      <c r="BO62" s="316">
        <f>IF(AND(Inputs!$M26&lt;&gt;0,BO$2&gt;=Inputs!$M26),0,BN62+BO25)</f>
        <v>0</v>
      </c>
      <c r="BP62" s="316">
        <f>IF(AND(Inputs!$M26&lt;&gt;0,BP$2&gt;=Inputs!$M26),0,BO62+BP25)</f>
        <v>0</v>
      </c>
      <c r="BQ62" s="317">
        <f>IF(AND(Inputs!$M26&lt;&gt;0,BQ$2&gt;=Inputs!$M26),0,BP62+BQ25)</f>
        <v>0</v>
      </c>
    </row>
    <row r="63" spans="2:69" hidden="1" x14ac:dyDescent="0.25">
      <c r="B63" s="319">
        <f t="shared" si="24"/>
        <v>0</v>
      </c>
      <c r="D63" s="318">
        <f t="shared" si="19"/>
        <v>0</v>
      </c>
      <c r="E63" s="318">
        <f t="shared" si="20"/>
        <v>0</v>
      </c>
      <c r="F63" s="318">
        <f t="shared" si="21"/>
        <v>0</v>
      </c>
      <c r="G63" s="318">
        <f t="shared" si="22"/>
        <v>0</v>
      </c>
      <c r="H63" s="318">
        <f t="shared" si="23"/>
        <v>0</v>
      </c>
      <c r="J63" s="316">
        <f>IF(AND(Inputs!$M27&lt;&gt;0,J$2&gt;=Inputs!$M27),0,J26)</f>
        <v>0</v>
      </c>
      <c r="K63" s="316">
        <f>IF(AND(Inputs!$M27&lt;&gt;0,K$2&gt;=Inputs!$M27),0,J63+K26)</f>
        <v>0</v>
      </c>
      <c r="L63" s="316">
        <f>IF(AND(Inputs!$M27&lt;&gt;0,L$2&gt;=Inputs!$M27),0,K63+L26)</f>
        <v>0</v>
      </c>
      <c r="M63" s="316">
        <f>IF(AND(Inputs!$M27&lt;&gt;0,M$2&gt;=Inputs!$M27),0,L63+M26)</f>
        <v>0</v>
      </c>
      <c r="N63" s="316">
        <f>IF(AND(Inputs!$M27&lt;&gt;0,N$2&gt;=Inputs!$M27),0,M63+N26)</f>
        <v>0</v>
      </c>
      <c r="O63" s="316">
        <f>IF(AND(Inputs!$M27&lt;&gt;0,O$2&gt;=Inputs!$M27),0,N63+O26)</f>
        <v>0</v>
      </c>
      <c r="P63" s="316">
        <f>IF(AND(Inputs!$M27&lt;&gt;0,P$2&gt;=Inputs!$M27),0,O63+P26)</f>
        <v>0</v>
      </c>
      <c r="Q63" s="316">
        <f>IF(AND(Inputs!$M27&lt;&gt;0,Q$2&gt;=Inputs!$M27),0,P63+Q26)</f>
        <v>0</v>
      </c>
      <c r="R63" s="316">
        <f>IF(AND(Inputs!$M27&lt;&gt;0,R$2&gt;=Inputs!$M27),0,Q63+R26)</f>
        <v>0</v>
      </c>
      <c r="S63" s="316">
        <f>IF(AND(Inputs!$M27&lt;&gt;0,S$2&gt;=Inputs!$M27),0,R63+S26)</f>
        <v>0</v>
      </c>
      <c r="T63" s="316">
        <f>IF(AND(Inputs!$M27&lt;&gt;0,T$2&gt;=Inputs!$M27),0,S63+T26)</f>
        <v>0</v>
      </c>
      <c r="U63" s="317">
        <f>IF(AND(Inputs!$M27&lt;&gt;0,U$2&gt;=Inputs!$M27),0,T63+U26)</f>
        <v>0</v>
      </c>
      <c r="V63" s="316">
        <f>IF(AND(Inputs!$M27&lt;&gt;0,V$2&gt;=Inputs!$M27),0,U63+V26)</f>
        <v>0</v>
      </c>
      <c r="W63" s="316">
        <f>IF(AND(Inputs!$M27&lt;&gt;0,W$2&gt;=Inputs!$M27),0,V63+W26)</f>
        <v>0</v>
      </c>
      <c r="X63" s="316">
        <f>IF(AND(Inputs!$M27&lt;&gt;0,X$2&gt;=Inputs!$M27),0,W63+X26)</f>
        <v>0</v>
      </c>
      <c r="Y63" s="316">
        <f>IF(AND(Inputs!$M27&lt;&gt;0,Y$2&gt;=Inputs!$M27),0,X63+Y26)</f>
        <v>0</v>
      </c>
      <c r="Z63" s="316">
        <f>IF(AND(Inputs!$M27&lt;&gt;0,Z$2&gt;=Inputs!$M27),0,Y63+Z26)</f>
        <v>0</v>
      </c>
      <c r="AA63" s="316">
        <f>IF(AND(Inputs!$M27&lt;&gt;0,AA$2&gt;=Inputs!$M27),0,Z63+AA26)</f>
        <v>0</v>
      </c>
      <c r="AB63" s="316">
        <f>IF(AND(Inputs!$M27&lt;&gt;0,AB$2&gt;=Inputs!$M27),0,AA63+AB26)</f>
        <v>0</v>
      </c>
      <c r="AC63" s="316">
        <f>IF(AND(Inputs!$M27&lt;&gt;0,AC$2&gt;=Inputs!$M27),0,AB63+AC26)</f>
        <v>0</v>
      </c>
      <c r="AD63" s="316">
        <f>IF(AND(Inputs!$M27&lt;&gt;0,AD$2&gt;=Inputs!$M27),0,AC63+AD26)</f>
        <v>0</v>
      </c>
      <c r="AE63" s="316">
        <f>IF(AND(Inputs!$M27&lt;&gt;0,AE$2&gt;=Inputs!$M27),0,AD63+AE26)</f>
        <v>0</v>
      </c>
      <c r="AF63" s="316">
        <f>IF(AND(Inputs!$M27&lt;&gt;0,AF$2&gt;=Inputs!$M27),0,AE63+AF26)</f>
        <v>0</v>
      </c>
      <c r="AG63" s="317">
        <f>IF(AND(Inputs!$M27&lt;&gt;0,AG$2&gt;=Inputs!$M27),0,AF63+AG26)</f>
        <v>0</v>
      </c>
      <c r="AH63" s="316">
        <f>IF(AND(Inputs!$M27&lt;&gt;0,AH$2&gt;=Inputs!$M27),0,AG63+AH26)</f>
        <v>0</v>
      </c>
      <c r="AI63" s="316">
        <f>IF(AND(Inputs!$M27&lt;&gt;0,AI$2&gt;=Inputs!$M27),0,AH63+AI26)</f>
        <v>0</v>
      </c>
      <c r="AJ63" s="316">
        <f>IF(AND(Inputs!$M27&lt;&gt;0,AJ$2&gt;=Inputs!$M27),0,AI63+AJ26)</f>
        <v>0</v>
      </c>
      <c r="AK63" s="316">
        <f>IF(AND(Inputs!$M27&lt;&gt;0,AK$2&gt;=Inputs!$M27),0,AJ63+AK26)</f>
        <v>0</v>
      </c>
      <c r="AL63" s="316">
        <f>IF(AND(Inputs!$M27&lt;&gt;0,AL$2&gt;=Inputs!$M27),0,AK63+AL26)</f>
        <v>0</v>
      </c>
      <c r="AM63" s="316">
        <f>IF(AND(Inputs!$M27&lt;&gt;0,AM$2&gt;=Inputs!$M27),0,AL63+AM26)</f>
        <v>0</v>
      </c>
      <c r="AN63" s="316">
        <f>IF(AND(Inputs!$M27&lt;&gt;0,AN$2&gt;=Inputs!$M27),0,AM63+AN26)</f>
        <v>0</v>
      </c>
      <c r="AO63" s="316">
        <f>IF(AND(Inputs!$M27&lt;&gt;0,AO$2&gt;=Inputs!$M27),0,AN63+AO26)</f>
        <v>0</v>
      </c>
      <c r="AP63" s="316">
        <f>IF(AND(Inputs!$M27&lt;&gt;0,AP$2&gt;=Inputs!$M27),0,AO63+AP26)</f>
        <v>0</v>
      </c>
      <c r="AQ63" s="316">
        <f>IF(AND(Inputs!$M27&lt;&gt;0,AQ$2&gt;=Inputs!$M27),0,AP63+AQ26)</f>
        <v>0</v>
      </c>
      <c r="AR63" s="316">
        <f>IF(AND(Inputs!$M27&lt;&gt;0,AR$2&gt;=Inputs!$M27),0,AQ63+AR26)</f>
        <v>0</v>
      </c>
      <c r="AS63" s="317">
        <f>IF(AND(Inputs!$M27&lt;&gt;0,AS$2&gt;=Inputs!$M27),0,AR63+AS26)</f>
        <v>0</v>
      </c>
      <c r="AT63" s="316">
        <f>IF(AND(Inputs!$M27&lt;&gt;0,AT$2&gt;=Inputs!$M27),0,AS63+AT26)</f>
        <v>0</v>
      </c>
      <c r="AU63" s="316">
        <f>IF(AND(Inputs!$M27&lt;&gt;0,AU$2&gt;=Inputs!$M27),0,AT63+AU26)</f>
        <v>0</v>
      </c>
      <c r="AV63" s="316">
        <f>IF(AND(Inputs!$M27&lt;&gt;0,AV$2&gt;=Inputs!$M27),0,AU63+AV26)</f>
        <v>0</v>
      </c>
      <c r="AW63" s="316">
        <f>IF(AND(Inputs!$M27&lt;&gt;0,AW$2&gt;=Inputs!$M27),0,AV63+AW26)</f>
        <v>0</v>
      </c>
      <c r="AX63" s="316">
        <f>IF(AND(Inputs!$M27&lt;&gt;0,AX$2&gt;=Inputs!$M27),0,AW63+AX26)</f>
        <v>0</v>
      </c>
      <c r="AY63" s="316">
        <f>IF(AND(Inputs!$M27&lt;&gt;0,AY$2&gt;=Inputs!$M27),0,AX63+AY26)</f>
        <v>0</v>
      </c>
      <c r="AZ63" s="316">
        <f>IF(AND(Inputs!$M27&lt;&gt;0,AZ$2&gt;=Inputs!$M27),0,AY63+AZ26)</f>
        <v>0</v>
      </c>
      <c r="BA63" s="316">
        <f>IF(AND(Inputs!$M27&lt;&gt;0,BA$2&gt;=Inputs!$M27),0,AZ63+BA26)</f>
        <v>0</v>
      </c>
      <c r="BB63" s="316">
        <f>IF(AND(Inputs!$M27&lt;&gt;0,BB$2&gt;=Inputs!$M27),0,BA63+BB26)</f>
        <v>0</v>
      </c>
      <c r="BC63" s="316">
        <f>IF(AND(Inputs!$M27&lt;&gt;0,BC$2&gt;=Inputs!$M27),0,BB63+BC26)</f>
        <v>0</v>
      </c>
      <c r="BD63" s="316">
        <f>IF(AND(Inputs!$M27&lt;&gt;0,BD$2&gt;=Inputs!$M27),0,BC63+BD26)</f>
        <v>0</v>
      </c>
      <c r="BE63" s="317">
        <f>IF(AND(Inputs!$M27&lt;&gt;0,BE$2&gt;=Inputs!$M27),0,BD63+BE26)</f>
        <v>0</v>
      </c>
      <c r="BF63" s="316">
        <f>IF(AND(Inputs!$M27&lt;&gt;0,BF$2&gt;=Inputs!$M27),0,BE63+BF26)</f>
        <v>0</v>
      </c>
      <c r="BG63" s="316">
        <f>IF(AND(Inputs!$M27&lt;&gt;0,BG$2&gt;=Inputs!$M27),0,BF63+BG26)</f>
        <v>0</v>
      </c>
      <c r="BH63" s="316">
        <f>IF(AND(Inputs!$M27&lt;&gt;0,BH$2&gt;=Inputs!$M27),0,BG63+BH26)</f>
        <v>0</v>
      </c>
      <c r="BI63" s="316">
        <f>IF(AND(Inputs!$M27&lt;&gt;0,BI$2&gt;=Inputs!$M27),0,BH63+BI26)</f>
        <v>0</v>
      </c>
      <c r="BJ63" s="316">
        <f>IF(AND(Inputs!$M27&lt;&gt;0,BJ$2&gt;=Inputs!$M27),0,BI63+BJ26)</f>
        <v>0</v>
      </c>
      <c r="BK63" s="316">
        <f>IF(AND(Inputs!$M27&lt;&gt;0,BK$2&gt;=Inputs!$M27),0,BJ63+BK26)</f>
        <v>0</v>
      </c>
      <c r="BL63" s="316">
        <f>IF(AND(Inputs!$M27&lt;&gt;0,BL$2&gt;=Inputs!$M27),0,BK63+BL26)</f>
        <v>0</v>
      </c>
      <c r="BM63" s="316">
        <f>IF(AND(Inputs!$M27&lt;&gt;0,BM$2&gt;=Inputs!$M27),0,BL63+BM26)</f>
        <v>0</v>
      </c>
      <c r="BN63" s="316">
        <f>IF(AND(Inputs!$M27&lt;&gt;0,BN$2&gt;=Inputs!$M27),0,BM63+BN26)</f>
        <v>0</v>
      </c>
      <c r="BO63" s="316">
        <f>IF(AND(Inputs!$M27&lt;&gt;0,BO$2&gt;=Inputs!$M27),0,BN63+BO26)</f>
        <v>0</v>
      </c>
      <c r="BP63" s="316">
        <f>IF(AND(Inputs!$M27&lt;&gt;0,BP$2&gt;=Inputs!$M27),0,BO63+BP26)</f>
        <v>0</v>
      </c>
      <c r="BQ63" s="317">
        <f>IF(AND(Inputs!$M27&lt;&gt;0,BQ$2&gt;=Inputs!$M27),0,BP63+BQ26)</f>
        <v>0</v>
      </c>
    </row>
    <row r="64" spans="2:69" hidden="1" x14ac:dyDescent="0.25">
      <c r="B64" s="319">
        <f t="shared" si="24"/>
        <v>0</v>
      </c>
      <c r="D64" s="318">
        <f t="shared" si="19"/>
        <v>0</v>
      </c>
      <c r="E64" s="318">
        <f t="shared" si="20"/>
        <v>0</v>
      </c>
      <c r="F64" s="318">
        <f t="shared" si="21"/>
        <v>0</v>
      </c>
      <c r="G64" s="318">
        <f t="shared" si="22"/>
        <v>0</v>
      </c>
      <c r="H64" s="318">
        <f t="shared" si="23"/>
        <v>0</v>
      </c>
      <c r="J64" s="316">
        <f>IF(AND(Inputs!$M28&lt;&gt;0,J$2&gt;=Inputs!$M28),0,J27)</f>
        <v>0</v>
      </c>
      <c r="K64" s="316">
        <f>IF(AND(Inputs!$M28&lt;&gt;0,K$2&gt;=Inputs!$M28),0,J64+K27)</f>
        <v>0</v>
      </c>
      <c r="L64" s="316">
        <f>IF(AND(Inputs!$M28&lt;&gt;0,L$2&gt;=Inputs!$M28),0,K64+L27)</f>
        <v>0</v>
      </c>
      <c r="M64" s="316">
        <f>IF(AND(Inputs!$M28&lt;&gt;0,M$2&gt;=Inputs!$M28),0,L64+M27)</f>
        <v>0</v>
      </c>
      <c r="N64" s="316">
        <f>IF(AND(Inputs!$M28&lt;&gt;0,N$2&gt;=Inputs!$M28),0,M64+N27)</f>
        <v>0</v>
      </c>
      <c r="O64" s="316">
        <f>IF(AND(Inputs!$M28&lt;&gt;0,O$2&gt;=Inputs!$M28),0,N64+O27)</f>
        <v>0</v>
      </c>
      <c r="P64" s="316">
        <f>IF(AND(Inputs!$M28&lt;&gt;0,P$2&gt;=Inputs!$M28),0,O64+P27)</f>
        <v>0</v>
      </c>
      <c r="Q64" s="316">
        <f>IF(AND(Inputs!$M28&lt;&gt;0,Q$2&gt;=Inputs!$M28),0,P64+Q27)</f>
        <v>0</v>
      </c>
      <c r="R64" s="316">
        <f>IF(AND(Inputs!$M28&lt;&gt;0,R$2&gt;=Inputs!$M28),0,Q64+R27)</f>
        <v>0</v>
      </c>
      <c r="S64" s="316">
        <f>IF(AND(Inputs!$M28&lt;&gt;0,S$2&gt;=Inputs!$M28),0,R64+S27)</f>
        <v>0</v>
      </c>
      <c r="T64" s="316">
        <f>IF(AND(Inputs!$M28&lt;&gt;0,T$2&gt;=Inputs!$M28),0,S64+T27)</f>
        <v>0</v>
      </c>
      <c r="U64" s="317">
        <f>IF(AND(Inputs!$M28&lt;&gt;0,U$2&gt;=Inputs!$M28),0,T64+U27)</f>
        <v>0</v>
      </c>
      <c r="V64" s="316">
        <f>IF(AND(Inputs!$M28&lt;&gt;0,V$2&gt;=Inputs!$M28),0,U64+V27)</f>
        <v>0</v>
      </c>
      <c r="W64" s="316">
        <f>IF(AND(Inputs!$M28&lt;&gt;0,W$2&gt;=Inputs!$M28),0,V64+W27)</f>
        <v>0</v>
      </c>
      <c r="X64" s="316">
        <f>IF(AND(Inputs!$M28&lt;&gt;0,X$2&gt;=Inputs!$M28),0,W64+X27)</f>
        <v>0</v>
      </c>
      <c r="Y64" s="316">
        <f>IF(AND(Inputs!$M28&lt;&gt;0,Y$2&gt;=Inputs!$M28),0,X64+Y27)</f>
        <v>0</v>
      </c>
      <c r="Z64" s="316">
        <f>IF(AND(Inputs!$M28&lt;&gt;0,Z$2&gt;=Inputs!$M28),0,Y64+Z27)</f>
        <v>0</v>
      </c>
      <c r="AA64" s="316">
        <f>IF(AND(Inputs!$M28&lt;&gt;0,AA$2&gt;=Inputs!$M28),0,Z64+AA27)</f>
        <v>0</v>
      </c>
      <c r="AB64" s="316">
        <f>IF(AND(Inputs!$M28&lt;&gt;0,AB$2&gt;=Inputs!$M28),0,AA64+AB27)</f>
        <v>0</v>
      </c>
      <c r="AC64" s="316">
        <f>IF(AND(Inputs!$M28&lt;&gt;0,AC$2&gt;=Inputs!$M28),0,AB64+AC27)</f>
        <v>0</v>
      </c>
      <c r="AD64" s="316">
        <f>IF(AND(Inputs!$M28&lt;&gt;0,AD$2&gt;=Inputs!$M28),0,AC64+AD27)</f>
        <v>0</v>
      </c>
      <c r="AE64" s="316">
        <f>IF(AND(Inputs!$M28&lt;&gt;0,AE$2&gt;=Inputs!$M28),0,AD64+AE27)</f>
        <v>0</v>
      </c>
      <c r="AF64" s="316">
        <f>IF(AND(Inputs!$M28&lt;&gt;0,AF$2&gt;=Inputs!$M28),0,AE64+AF27)</f>
        <v>0</v>
      </c>
      <c r="AG64" s="317">
        <f>IF(AND(Inputs!$M28&lt;&gt;0,AG$2&gt;=Inputs!$M28),0,AF64+AG27)</f>
        <v>0</v>
      </c>
      <c r="AH64" s="316">
        <f>IF(AND(Inputs!$M28&lt;&gt;0,AH$2&gt;=Inputs!$M28),0,AG64+AH27)</f>
        <v>0</v>
      </c>
      <c r="AI64" s="316">
        <f>IF(AND(Inputs!$M28&lt;&gt;0,AI$2&gt;=Inputs!$M28),0,AH64+AI27)</f>
        <v>0</v>
      </c>
      <c r="AJ64" s="316">
        <f>IF(AND(Inputs!$M28&lt;&gt;0,AJ$2&gt;=Inputs!$M28),0,AI64+AJ27)</f>
        <v>0</v>
      </c>
      <c r="AK64" s="316">
        <f>IF(AND(Inputs!$M28&lt;&gt;0,AK$2&gt;=Inputs!$M28),0,AJ64+AK27)</f>
        <v>0</v>
      </c>
      <c r="AL64" s="316">
        <f>IF(AND(Inputs!$M28&lt;&gt;0,AL$2&gt;=Inputs!$M28),0,AK64+AL27)</f>
        <v>0</v>
      </c>
      <c r="AM64" s="316">
        <f>IF(AND(Inputs!$M28&lt;&gt;0,AM$2&gt;=Inputs!$M28),0,AL64+AM27)</f>
        <v>0</v>
      </c>
      <c r="AN64" s="316">
        <f>IF(AND(Inputs!$M28&lt;&gt;0,AN$2&gt;=Inputs!$M28),0,AM64+AN27)</f>
        <v>0</v>
      </c>
      <c r="AO64" s="316">
        <f>IF(AND(Inputs!$M28&lt;&gt;0,AO$2&gt;=Inputs!$M28),0,AN64+AO27)</f>
        <v>0</v>
      </c>
      <c r="AP64" s="316">
        <f>IF(AND(Inputs!$M28&lt;&gt;0,AP$2&gt;=Inputs!$M28),0,AO64+AP27)</f>
        <v>0</v>
      </c>
      <c r="AQ64" s="316">
        <f>IF(AND(Inputs!$M28&lt;&gt;0,AQ$2&gt;=Inputs!$M28),0,AP64+AQ27)</f>
        <v>0</v>
      </c>
      <c r="AR64" s="316">
        <f>IF(AND(Inputs!$M28&lt;&gt;0,AR$2&gt;=Inputs!$M28),0,AQ64+AR27)</f>
        <v>0</v>
      </c>
      <c r="AS64" s="317">
        <f>IF(AND(Inputs!$M28&lt;&gt;0,AS$2&gt;=Inputs!$M28),0,AR64+AS27)</f>
        <v>0</v>
      </c>
      <c r="AT64" s="316">
        <f>IF(AND(Inputs!$M28&lt;&gt;0,AT$2&gt;=Inputs!$M28),0,AS64+AT27)</f>
        <v>0</v>
      </c>
      <c r="AU64" s="316">
        <f>IF(AND(Inputs!$M28&lt;&gt;0,AU$2&gt;=Inputs!$M28),0,AT64+AU27)</f>
        <v>0</v>
      </c>
      <c r="AV64" s="316">
        <f>IF(AND(Inputs!$M28&lt;&gt;0,AV$2&gt;=Inputs!$M28),0,AU64+AV27)</f>
        <v>0</v>
      </c>
      <c r="AW64" s="316">
        <f>IF(AND(Inputs!$M28&lt;&gt;0,AW$2&gt;=Inputs!$M28),0,AV64+AW27)</f>
        <v>0</v>
      </c>
      <c r="AX64" s="316">
        <f>IF(AND(Inputs!$M28&lt;&gt;0,AX$2&gt;=Inputs!$M28),0,AW64+AX27)</f>
        <v>0</v>
      </c>
      <c r="AY64" s="316">
        <f>IF(AND(Inputs!$M28&lt;&gt;0,AY$2&gt;=Inputs!$M28),0,AX64+AY27)</f>
        <v>0</v>
      </c>
      <c r="AZ64" s="316">
        <f>IF(AND(Inputs!$M28&lt;&gt;0,AZ$2&gt;=Inputs!$M28),0,AY64+AZ27)</f>
        <v>0</v>
      </c>
      <c r="BA64" s="316">
        <f>IF(AND(Inputs!$M28&lt;&gt;0,BA$2&gt;=Inputs!$M28),0,AZ64+BA27)</f>
        <v>0</v>
      </c>
      <c r="BB64" s="316">
        <f>IF(AND(Inputs!$M28&lt;&gt;0,BB$2&gt;=Inputs!$M28),0,BA64+BB27)</f>
        <v>0</v>
      </c>
      <c r="BC64" s="316">
        <f>IF(AND(Inputs!$M28&lt;&gt;0,BC$2&gt;=Inputs!$M28),0,BB64+BC27)</f>
        <v>0</v>
      </c>
      <c r="BD64" s="316">
        <f>IF(AND(Inputs!$M28&lt;&gt;0,BD$2&gt;=Inputs!$M28),0,BC64+BD27)</f>
        <v>0</v>
      </c>
      <c r="BE64" s="317">
        <f>IF(AND(Inputs!$M28&lt;&gt;0,BE$2&gt;=Inputs!$M28),0,BD64+BE27)</f>
        <v>0</v>
      </c>
      <c r="BF64" s="316">
        <f>IF(AND(Inputs!$M28&lt;&gt;0,BF$2&gt;=Inputs!$M28),0,BE64+BF27)</f>
        <v>0</v>
      </c>
      <c r="BG64" s="316">
        <f>IF(AND(Inputs!$M28&lt;&gt;0,BG$2&gt;=Inputs!$M28),0,BF64+BG27)</f>
        <v>0</v>
      </c>
      <c r="BH64" s="316">
        <f>IF(AND(Inputs!$M28&lt;&gt;0,BH$2&gt;=Inputs!$M28),0,BG64+BH27)</f>
        <v>0</v>
      </c>
      <c r="BI64" s="316">
        <f>IF(AND(Inputs!$M28&lt;&gt;0,BI$2&gt;=Inputs!$M28),0,BH64+BI27)</f>
        <v>0</v>
      </c>
      <c r="BJ64" s="316">
        <f>IF(AND(Inputs!$M28&lt;&gt;0,BJ$2&gt;=Inputs!$M28),0,BI64+BJ27)</f>
        <v>0</v>
      </c>
      <c r="BK64" s="316">
        <f>IF(AND(Inputs!$M28&lt;&gt;0,BK$2&gt;=Inputs!$M28),0,BJ64+BK27)</f>
        <v>0</v>
      </c>
      <c r="BL64" s="316">
        <f>IF(AND(Inputs!$M28&lt;&gt;0,BL$2&gt;=Inputs!$M28),0,BK64+BL27)</f>
        <v>0</v>
      </c>
      <c r="BM64" s="316">
        <f>IF(AND(Inputs!$M28&lt;&gt;0,BM$2&gt;=Inputs!$M28),0,BL64+BM27)</f>
        <v>0</v>
      </c>
      <c r="BN64" s="316">
        <f>IF(AND(Inputs!$M28&lt;&gt;0,BN$2&gt;=Inputs!$M28),0,BM64+BN27)</f>
        <v>0</v>
      </c>
      <c r="BO64" s="316">
        <f>IF(AND(Inputs!$M28&lt;&gt;0,BO$2&gt;=Inputs!$M28),0,BN64+BO27)</f>
        <v>0</v>
      </c>
      <c r="BP64" s="316">
        <f>IF(AND(Inputs!$M28&lt;&gt;0,BP$2&gt;=Inputs!$M28),0,BO64+BP27)</f>
        <v>0</v>
      </c>
      <c r="BQ64" s="317">
        <f>IF(AND(Inputs!$M28&lt;&gt;0,BQ$2&gt;=Inputs!$M28),0,BP64+BQ27)</f>
        <v>0</v>
      </c>
    </row>
    <row r="65" spans="1:74" hidden="1" x14ac:dyDescent="0.25">
      <c r="B65" s="319">
        <f t="shared" si="24"/>
        <v>0</v>
      </c>
      <c r="D65" s="318">
        <f t="shared" si="19"/>
        <v>0</v>
      </c>
      <c r="E65" s="318">
        <f t="shared" si="20"/>
        <v>0</v>
      </c>
      <c r="F65" s="318">
        <f t="shared" si="21"/>
        <v>0</v>
      </c>
      <c r="G65" s="318">
        <f t="shared" si="22"/>
        <v>0</v>
      </c>
      <c r="H65" s="318">
        <f t="shared" si="23"/>
        <v>0</v>
      </c>
      <c r="J65" s="316">
        <f>IF(AND(Inputs!$M29&lt;&gt;0,J$2&gt;=Inputs!$M29),0,J28)</f>
        <v>0</v>
      </c>
      <c r="K65" s="316">
        <f>IF(AND(Inputs!$M29&lt;&gt;0,K$2&gt;=Inputs!$M29),0,J65+K28)</f>
        <v>0</v>
      </c>
      <c r="L65" s="316">
        <f>IF(AND(Inputs!$M29&lt;&gt;0,L$2&gt;=Inputs!$M29),0,K65+L28)</f>
        <v>0</v>
      </c>
      <c r="M65" s="316">
        <f>IF(AND(Inputs!$M29&lt;&gt;0,M$2&gt;=Inputs!$M29),0,L65+M28)</f>
        <v>0</v>
      </c>
      <c r="N65" s="316">
        <f>IF(AND(Inputs!$M29&lt;&gt;0,N$2&gt;=Inputs!$M29),0,M65+N28)</f>
        <v>0</v>
      </c>
      <c r="O65" s="316">
        <f>IF(AND(Inputs!$M29&lt;&gt;0,O$2&gt;=Inputs!$M29),0,N65+O28)</f>
        <v>0</v>
      </c>
      <c r="P65" s="316">
        <f>IF(AND(Inputs!$M29&lt;&gt;0,P$2&gt;=Inputs!$M29),0,O65+P28)</f>
        <v>0</v>
      </c>
      <c r="Q65" s="316">
        <f>IF(AND(Inputs!$M29&lt;&gt;0,Q$2&gt;=Inputs!$M29),0,P65+Q28)</f>
        <v>0</v>
      </c>
      <c r="R65" s="316">
        <f>IF(AND(Inputs!$M29&lt;&gt;0,R$2&gt;=Inputs!$M29),0,Q65+R28)</f>
        <v>0</v>
      </c>
      <c r="S65" s="316">
        <f>IF(AND(Inputs!$M29&lt;&gt;0,S$2&gt;=Inputs!$M29),0,R65+S28)</f>
        <v>0</v>
      </c>
      <c r="T65" s="316">
        <f>IF(AND(Inputs!$M29&lt;&gt;0,T$2&gt;=Inputs!$M29),0,S65+T28)</f>
        <v>0</v>
      </c>
      <c r="U65" s="317">
        <f>IF(AND(Inputs!$M29&lt;&gt;0,U$2&gt;=Inputs!$M29),0,T65+U28)</f>
        <v>0</v>
      </c>
      <c r="V65" s="316">
        <f>IF(AND(Inputs!$M29&lt;&gt;0,V$2&gt;=Inputs!$M29),0,U65+V28)</f>
        <v>0</v>
      </c>
      <c r="W65" s="316">
        <f>IF(AND(Inputs!$M29&lt;&gt;0,W$2&gt;=Inputs!$M29),0,V65+W28)</f>
        <v>0</v>
      </c>
      <c r="X65" s="316">
        <f>IF(AND(Inputs!$M29&lt;&gt;0,X$2&gt;=Inputs!$M29),0,W65+X28)</f>
        <v>0</v>
      </c>
      <c r="Y65" s="316">
        <f>IF(AND(Inputs!$M29&lt;&gt;0,Y$2&gt;=Inputs!$M29),0,X65+Y28)</f>
        <v>0</v>
      </c>
      <c r="Z65" s="316">
        <f>IF(AND(Inputs!$M29&lt;&gt;0,Z$2&gt;=Inputs!$M29),0,Y65+Z28)</f>
        <v>0</v>
      </c>
      <c r="AA65" s="316">
        <f>IF(AND(Inputs!$M29&lt;&gt;0,AA$2&gt;=Inputs!$M29),0,Z65+AA28)</f>
        <v>0</v>
      </c>
      <c r="AB65" s="316">
        <f>IF(AND(Inputs!$M29&lt;&gt;0,AB$2&gt;=Inputs!$M29),0,AA65+AB28)</f>
        <v>0</v>
      </c>
      <c r="AC65" s="316">
        <f>IF(AND(Inputs!$M29&lt;&gt;0,AC$2&gt;=Inputs!$M29),0,AB65+AC28)</f>
        <v>0</v>
      </c>
      <c r="AD65" s="316">
        <f>IF(AND(Inputs!$M29&lt;&gt;0,AD$2&gt;=Inputs!$M29),0,AC65+AD28)</f>
        <v>0</v>
      </c>
      <c r="AE65" s="316">
        <f>IF(AND(Inputs!$M29&lt;&gt;0,AE$2&gt;=Inputs!$M29),0,AD65+AE28)</f>
        <v>0</v>
      </c>
      <c r="AF65" s="316">
        <f>IF(AND(Inputs!$M29&lt;&gt;0,AF$2&gt;=Inputs!$M29),0,AE65+AF28)</f>
        <v>0</v>
      </c>
      <c r="AG65" s="317">
        <f>IF(AND(Inputs!$M29&lt;&gt;0,AG$2&gt;=Inputs!$M29),0,AF65+AG28)</f>
        <v>0</v>
      </c>
      <c r="AH65" s="316">
        <f>IF(AND(Inputs!$M29&lt;&gt;0,AH$2&gt;=Inputs!$M29),0,AG65+AH28)</f>
        <v>0</v>
      </c>
      <c r="AI65" s="316">
        <f>IF(AND(Inputs!$M29&lt;&gt;0,AI$2&gt;=Inputs!$M29),0,AH65+AI28)</f>
        <v>0</v>
      </c>
      <c r="AJ65" s="316">
        <f>IF(AND(Inputs!$M29&lt;&gt;0,AJ$2&gt;=Inputs!$M29),0,AI65+AJ28)</f>
        <v>0</v>
      </c>
      <c r="AK65" s="316">
        <f>IF(AND(Inputs!$M29&lt;&gt;0,AK$2&gt;=Inputs!$M29),0,AJ65+AK28)</f>
        <v>0</v>
      </c>
      <c r="AL65" s="316">
        <f>IF(AND(Inputs!$M29&lt;&gt;0,AL$2&gt;=Inputs!$M29),0,AK65+AL28)</f>
        <v>0</v>
      </c>
      <c r="AM65" s="316">
        <f>IF(AND(Inputs!$M29&lt;&gt;0,AM$2&gt;=Inputs!$M29),0,AL65+AM28)</f>
        <v>0</v>
      </c>
      <c r="AN65" s="316">
        <f>IF(AND(Inputs!$M29&lt;&gt;0,AN$2&gt;=Inputs!$M29),0,AM65+AN28)</f>
        <v>0</v>
      </c>
      <c r="AO65" s="316">
        <f>IF(AND(Inputs!$M29&lt;&gt;0,AO$2&gt;=Inputs!$M29),0,AN65+AO28)</f>
        <v>0</v>
      </c>
      <c r="AP65" s="316">
        <f>IF(AND(Inputs!$M29&lt;&gt;0,AP$2&gt;=Inputs!$M29),0,AO65+AP28)</f>
        <v>0</v>
      </c>
      <c r="AQ65" s="316">
        <f>IF(AND(Inputs!$M29&lt;&gt;0,AQ$2&gt;=Inputs!$M29),0,AP65+AQ28)</f>
        <v>0</v>
      </c>
      <c r="AR65" s="316">
        <f>IF(AND(Inputs!$M29&lt;&gt;0,AR$2&gt;=Inputs!$M29),0,AQ65+AR28)</f>
        <v>0</v>
      </c>
      <c r="AS65" s="317">
        <f>IF(AND(Inputs!$M29&lt;&gt;0,AS$2&gt;=Inputs!$M29),0,AR65+AS28)</f>
        <v>0</v>
      </c>
      <c r="AT65" s="316">
        <f>IF(AND(Inputs!$M29&lt;&gt;0,AT$2&gt;=Inputs!$M29),0,AS65+AT28)</f>
        <v>0</v>
      </c>
      <c r="AU65" s="316">
        <f>IF(AND(Inputs!$M29&lt;&gt;0,AU$2&gt;=Inputs!$M29),0,AT65+AU28)</f>
        <v>0</v>
      </c>
      <c r="AV65" s="316">
        <f>IF(AND(Inputs!$M29&lt;&gt;0,AV$2&gt;=Inputs!$M29),0,AU65+AV28)</f>
        <v>0</v>
      </c>
      <c r="AW65" s="316">
        <f>IF(AND(Inputs!$M29&lt;&gt;0,AW$2&gt;=Inputs!$M29),0,AV65+AW28)</f>
        <v>0</v>
      </c>
      <c r="AX65" s="316">
        <f>IF(AND(Inputs!$M29&lt;&gt;0,AX$2&gt;=Inputs!$M29),0,AW65+AX28)</f>
        <v>0</v>
      </c>
      <c r="AY65" s="316">
        <f>IF(AND(Inputs!$M29&lt;&gt;0,AY$2&gt;=Inputs!$M29),0,AX65+AY28)</f>
        <v>0</v>
      </c>
      <c r="AZ65" s="316">
        <f>IF(AND(Inputs!$M29&lt;&gt;0,AZ$2&gt;=Inputs!$M29),0,AY65+AZ28)</f>
        <v>0</v>
      </c>
      <c r="BA65" s="316">
        <f>IF(AND(Inputs!$M29&lt;&gt;0,BA$2&gt;=Inputs!$M29),0,AZ65+BA28)</f>
        <v>0</v>
      </c>
      <c r="BB65" s="316">
        <f>IF(AND(Inputs!$M29&lt;&gt;0,BB$2&gt;=Inputs!$M29),0,BA65+BB28)</f>
        <v>0</v>
      </c>
      <c r="BC65" s="316">
        <f>IF(AND(Inputs!$M29&lt;&gt;0,BC$2&gt;=Inputs!$M29),0,BB65+BC28)</f>
        <v>0</v>
      </c>
      <c r="BD65" s="316">
        <f>IF(AND(Inputs!$M29&lt;&gt;0,BD$2&gt;=Inputs!$M29),0,BC65+BD28)</f>
        <v>0</v>
      </c>
      <c r="BE65" s="317">
        <f>IF(AND(Inputs!$M29&lt;&gt;0,BE$2&gt;=Inputs!$M29),0,BD65+BE28)</f>
        <v>0</v>
      </c>
      <c r="BF65" s="316">
        <f>IF(AND(Inputs!$M29&lt;&gt;0,BF$2&gt;=Inputs!$M29),0,BE65+BF28)</f>
        <v>0</v>
      </c>
      <c r="BG65" s="316">
        <f>IF(AND(Inputs!$M29&lt;&gt;0,BG$2&gt;=Inputs!$M29),0,BF65+BG28)</f>
        <v>0</v>
      </c>
      <c r="BH65" s="316">
        <f>IF(AND(Inputs!$M29&lt;&gt;0,BH$2&gt;=Inputs!$M29),0,BG65+BH28)</f>
        <v>0</v>
      </c>
      <c r="BI65" s="316">
        <f>IF(AND(Inputs!$M29&lt;&gt;0,BI$2&gt;=Inputs!$M29),0,BH65+BI28)</f>
        <v>0</v>
      </c>
      <c r="BJ65" s="316">
        <f>IF(AND(Inputs!$M29&lt;&gt;0,BJ$2&gt;=Inputs!$M29),0,BI65+BJ28)</f>
        <v>0</v>
      </c>
      <c r="BK65" s="316">
        <f>IF(AND(Inputs!$M29&lt;&gt;0,BK$2&gt;=Inputs!$M29),0,BJ65+BK28)</f>
        <v>0</v>
      </c>
      <c r="BL65" s="316">
        <f>IF(AND(Inputs!$M29&lt;&gt;0,BL$2&gt;=Inputs!$M29),0,BK65+BL28)</f>
        <v>0</v>
      </c>
      <c r="BM65" s="316">
        <f>IF(AND(Inputs!$M29&lt;&gt;0,BM$2&gt;=Inputs!$M29),0,BL65+BM28)</f>
        <v>0</v>
      </c>
      <c r="BN65" s="316">
        <f>IF(AND(Inputs!$M29&lt;&gt;0,BN$2&gt;=Inputs!$M29),0,BM65+BN28)</f>
        <v>0</v>
      </c>
      <c r="BO65" s="316">
        <f>IF(AND(Inputs!$M29&lt;&gt;0,BO$2&gt;=Inputs!$M29),0,BN65+BO28)</f>
        <v>0</v>
      </c>
      <c r="BP65" s="316">
        <f>IF(AND(Inputs!$M29&lt;&gt;0,BP$2&gt;=Inputs!$M29),0,BO65+BP28)</f>
        <v>0</v>
      </c>
      <c r="BQ65" s="317">
        <f>IF(AND(Inputs!$M29&lt;&gt;0,BQ$2&gt;=Inputs!$M29),0,BP65+BQ28)</f>
        <v>0</v>
      </c>
    </row>
    <row r="66" spans="1:74" hidden="1" x14ac:dyDescent="0.25">
      <c r="B66" s="319">
        <f t="shared" si="24"/>
        <v>0</v>
      </c>
      <c r="D66" s="318">
        <f t="shared" si="19"/>
        <v>0</v>
      </c>
      <c r="E66" s="318">
        <f t="shared" si="20"/>
        <v>0</v>
      </c>
      <c r="F66" s="318">
        <f t="shared" si="21"/>
        <v>0</v>
      </c>
      <c r="G66" s="318">
        <f t="shared" si="22"/>
        <v>0</v>
      </c>
      <c r="H66" s="318">
        <f t="shared" si="23"/>
        <v>0</v>
      </c>
      <c r="J66" s="316">
        <f>IF(AND(Inputs!$M30&lt;&gt;0,J$2&gt;=Inputs!$M30),0,J29)</f>
        <v>0</v>
      </c>
      <c r="K66" s="316">
        <f>IF(AND(Inputs!$M30&lt;&gt;0,K$2&gt;=Inputs!$M30),0,J66+K29)</f>
        <v>0</v>
      </c>
      <c r="L66" s="316">
        <f>IF(AND(Inputs!$M30&lt;&gt;0,L$2&gt;=Inputs!$M30),0,K66+L29)</f>
        <v>0</v>
      </c>
      <c r="M66" s="316">
        <f>IF(AND(Inputs!$M30&lt;&gt;0,M$2&gt;=Inputs!$M30),0,L66+M29)</f>
        <v>0</v>
      </c>
      <c r="N66" s="316">
        <f>IF(AND(Inputs!$M30&lt;&gt;0,N$2&gt;=Inputs!$M30),0,M66+N29)</f>
        <v>0</v>
      </c>
      <c r="O66" s="316">
        <f>IF(AND(Inputs!$M30&lt;&gt;0,O$2&gt;=Inputs!$M30),0,N66+O29)</f>
        <v>0</v>
      </c>
      <c r="P66" s="316">
        <f>IF(AND(Inputs!$M30&lt;&gt;0,P$2&gt;=Inputs!$M30),0,O66+P29)</f>
        <v>0</v>
      </c>
      <c r="Q66" s="316">
        <f>IF(AND(Inputs!$M30&lt;&gt;0,Q$2&gt;=Inputs!$M30),0,P66+Q29)</f>
        <v>0</v>
      </c>
      <c r="R66" s="316">
        <f>IF(AND(Inputs!$M30&lt;&gt;0,R$2&gt;=Inputs!$M30),0,Q66+R29)</f>
        <v>0</v>
      </c>
      <c r="S66" s="316">
        <f>IF(AND(Inputs!$M30&lt;&gt;0,S$2&gt;=Inputs!$M30),0,R66+S29)</f>
        <v>0</v>
      </c>
      <c r="T66" s="316">
        <f>IF(AND(Inputs!$M30&lt;&gt;0,T$2&gt;=Inputs!$M30),0,S66+T29)</f>
        <v>0</v>
      </c>
      <c r="U66" s="317">
        <f>IF(AND(Inputs!$M30&lt;&gt;0,U$2&gt;=Inputs!$M30),0,T66+U29)</f>
        <v>0</v>
      </c>
      <c r="V66" s="316">
        <f>IF(AND(Inputs!$M30&lt;&gt;0,V$2&gt;=Inputs!$M30),0,U66+V29)</f>
        <v>0</v>
      </c>
      <c r="W66" s="316">
        <f>IF(AND(Inputs!$M30&lt;&gt;0,W$2&gt;=Inputs!$M30),0,V66+W29)</f>
        <v>0</v>
      </c>
      <c r="X66" s="316">
        <f>IF(AND(Inputs!$M30&lt;&gt;0,X$2&gt;=Inputs!$M30),0,W66+X29)</f>
        <v>0</v>
      </c>
      <c r="Y66" s="316">
        <f>IF(AND(Inputs!$M30&lt;&gt;0,Y$2&gt;=Inputs!$M30),0,X66+Y29)</f>
        <v>0</v>
      </c>
      <c r="Z66" s="316">
        <f>IF(AND(Inputs!$M30&lt;&gt;0,Z$2&gt;=Inputs!$M30),0,Y66+Z29)</f>
        <v>0</v>
      </c>
      <c r="AA66" s="316">
        <f>IF(AND(Inputs!$M30&lt;&gt;0,AA$2&gt;=Inputs!$M30),0,Z66+AA29)</f>
        <v>0</v>
      </c>
      <c r="AB66" s="316">
        <f>IF(AND(Inputs!$M30&lt;&gt;0,AB$2&gt;=Inputs!$M30),0,AA66+AB29)</f>
        <v>0</v>
      </c>
      <c r="AC66" s="316">
        <f>IF(AND(Inputs!$M30&lt;&gt;0,AC$2&gt;=Inputs!$M30),0,AB66+AC29)</f>
        <v>0</v>
      </c>
      <c r="AD66" s="316">
        <f>IF(AND(Inputs!$M30&lt;&gt;0,AD$2&gt;=Inputs!$M30),0,AC66+AD29)</f>
        <v>0</v>
      </c>
      <c r="AE66" s="316">
        <f>IF(AND(Inputs!$M30&lt;&gt;0,AE$2&gt;=Inputs!$M30),0,AD66+AE29)</f>
        <v>0</v>
      </c>
      <c r="AF66" s="316">
        <f>IF(AND(Inputs!$M30&lt;&gt;0,AF$2&gt;=Inputs!$M30),0,AE66+AF29)</f>
        <v>0</v>
      </c>
      <c r="AG66" s="317">
        <f>IF(AND(Inputs!$M30&lt;&gt;0,AG$2&gt;=Inputs!$M30),0,AF66+AG29)</f>
        <v>0</v>
      </c>
      <c r="AH66" s="316">
        <f>IF(AND(Inputs!$M30&lt;&gt;0,AH$2&gt;=Inputs!$M30),0,AG66+AH29)</f>
        <v>0</v>
      </c>
      <c r="AI66" s="316">
        <f>IF(AND(Inputs!$M30&lt;&gt;0,AI$2&gt;=Inputs!$M30),0,AH66+AI29)</f>
        <v>0</v>
      </c>
      <c r="AJ66" s="316">
        <f>IF(AND(Inputs!$M30&lt;&gt;0,AJ$2&gt;=Inputs!$M30),0,AI66+AJ29)</f>
        <v>0</v>
      </c>
      <c r="AK66" s="316">
        <f>IF(AND(Inputs!$M30&lt;&gt;0,AK$2&gt;=Inputs!$M30),0,AJ66+AK29)</f>
        <v>0</v>
      </c>
      <c r="AL66" s="316">
        <f>IF(AND(Inputs!$M30&lt;&gt;0,AL$2&gt;=Inputs!$M30),0,AK66+AL29)</f>
        <v>0</v>
      </c>
      <c r="AM66" s="316">
        <f>IF(AND(Inputs!$M30&lt;&gt;0,AM$2&gt;=Inputs!$M30),0,AL66+AM29)</f>
        <v>0</v>
      </c>
      <c r="AN66" s="316">
        <f>IF(AND(Inputs!$M30&lt;&gt;0,AN$2&gt;=Inputs!$M30),0,AM66+AN29)</f>
        <v>0</v>
      </c>
      <c r="AO66" s="316">
        <f>IF(AND(Inputs!$M30&lt;&gt;0,AO$2&gt;=Inputs!$M30),0,AN66+AO29)</f>
        <v>0</v>
      </c>
      <c r="AP66" s="316">
        <f>IF(AND(Inputs!$M30&lt;&gt;0,AP$2&gt;=Inputs!$M30),0,AO66+AP29)</f>
        <v>0</v>
      </c>
      <c r="AQ66" s="316">
        <f>IF(AND(Inputs!$M30&lt;&gt;0,AQ$2&gt;=Inputs!$M30),0,AP66+AQ29)</f>
        <v>0</v>
      </c>
      <c r="AR66" s="316">
        <f>IF(AND(Inputs!$M30&lt;&gt;0,AR$2&gt;=Inputs!$M30),0,AQ66+AR29)</f>
        <v>0</v>
      </c>
      <c r="AS66" s="317">
        <f>IF(AND(Inputs!$M30&lt;&gt;0,AS$2&gt;=Inputs!$M30),0,AR66+AS29)</f>
        <v>0</v>
      </c>
      <c r="AT66" s="316">
        <f>IF(AND(Inputs!$M30&lt;&gt;0,AT$2&gt;=Inputs!$M30),0,AS66+AT29)</f>
        <v>0</v>
      </c>
      <c r="AU66" s="316">
        <f>IF(AND(Inputs!$M30&lt;&gt;0,AU$2&gt;=Inputs!$M30),0,AT66+AU29)</f>
        <v>0</v>
      </c>
      <c r="AV66" s="316">
        <f>IF(AND(Inputs!$M30&lt;&gt;0,AV$2&gt;=Inputs!$M30),0,AU66+AV29)</f>
        <v>0</v>
      </c>
      <c r="AW66" s="316">
        <f>IF(AND(Inputs!$M30&lt;&gt;0,AW$2&gt;=Inputs!$M30),0,AV66+AW29)</f>
        <v>0</v>
      </c>
      <c r="AX66" s="316">
        <f>IF(AND(Inputs!$M30&lt;&gt;0,AX$2&gt;=Inputs!$M30),0,AW66+AX29)</f>
        <v>0</v>
      </c>
      <c r="AY66" s="316">
        <f>IF(AND(Inputs!$M30&lt;&gt;0,AY$2&gt;=Inputs!$M30),0,AX66+AY29)</f>
        <v>0</v>
      </c>
      <c r="AZ66" s="316">
        <f>IF(AND(Inputs!$M30&lt;&gt;0,AZ$2&gt;=Inputs!$M30),0,AY66+AZ29)</f>
        <v>0</v>
      </c>
      <c r="BA66" s="316">
        <f>IF(AND(Inputs!$M30&lt;&gt;0,BA$2&gt;=Inputs!$M30),0,AZ66+BA29)</f>
        <v>0</v>
      </c>
      <c r="BB66" s="316">
        <f>IF(AND(Inputs!$M30&lt;&gt;0,BB$2&gt;=Inputs!$M30),0,BA66+BB29)</f>
        <v>0</v>
      </c>
      <c r="BC66" s="316">
        <f>IF(AND(Inputs!$M30&lt;&gt;0,BC$2&gt;=Inputs!$M30),0,BB66+BC29)</f>
        <v>0</v>
      </c>
      <c r="BD66" s="316">
        <f>IF(AND(Inputs!$M30&lt;&gt;0,BD$2&gt;=Inputs!$M30),0,BC66+BD29)</f>
        <v>0</v>
      </c>
      <c r="BE66" s="317">
        <f>IF(AND(Inputs!$M30&lt;&gt;0,BE$2&gt;=Inputs!$M30),0,BD66+BE29)</f>
        <v>0</v>
      </c>
      <c r="BF66" s="316">
        <f>IF(AND(Inputs!$M30&lt;&gt;0,BF$2&gt;=Inputs!$M30),0,BE66+BF29)</f>
        <v>0</v>
      </c>
      <c r="BG66" s="316">
        <f>IF(AND(Inputs!$M30&lt;&gt;0,BG$2&gt;=Inputs!$M30),0,BF66+BG29)</f>
        <v>0</v>
      </c>
      <c r="BH66" s="316">
        <f>IF(AND(Inputs!$M30&lt;&gt;0,BH$2&gt;=Inputs!$M30),0,BG66+BH29)</f>
        <v>0</v>
      </c>
      <c r="BI66" s="316">
        <f>IF(AND(Inputs!$M30&lt;&gt;0,BI$2&gt;=Inputs!$M30),0,BH66+BI29)</f>
        <v>0</v>
      </c>
      <c r="BJ66" s="316">
        <f>IF(AND(Inputs!$M30&lt;&gt;0,BJ$2&gt;=Inputs!$M30),0,BI66+BJ29)</f>
        <v>0</v>
      </c>
      <c r="BK66" s="316">
        <f>IF(AND(Inputs!$M30&lt;&gt;0,BK$2&gt;=Inputs!$M30),0,BJ66+BK29)</f>
        <v>0</v>
      </c>
      <c r="BL66" s="316">
        <f>IF(AND(Inputs!$M30&lt;&gt;0,BL$2&gt;=Inputs!$M30),0,BK66+BL29)</f>
        <v>0</v>
      </c>
      <c r="BM66" s="316">
        <f>IF(AND(Inputs!$M30&lt;&gt;0,BM$2&gt;=Inputs!$M30),0,BL66+BM29)</f>
        <v>0</v>
      </c>
      <c r="BN66" s="316">
        <f>IF(AND(Inputs!$M30&lt;&gt;0,BN$2&gt;=Inputs!$M30),0,BM66+BN29)</f>
        <v>0</v>
      </c>
      <c r="BO66" s="316">
        <f>IF(AND(Inputs!$M30&lt;&gt;0,BO$2&gt;=Inputs!$M30),0,BN66+BO29)</f>
        <v>0</v>
      </c>
      <c r="BP66" s="316">
        <f>IF(AND(Inputs!$M30&lt;&gt;0,BP$2&gt;=Inputs!$M30),0,BO66+BP29)</f>
        <v>0</v>
      </c>
      <c r="BQ66" s="317">
        <f>IF(AND(Inputs!$M30&lt;&gt;0,BQ$2&gt;=Inputs!$M30),0,BP66+BQ29)</f>
        <v>0</v>
      </c>
    </row>
    <row r="67" spans="1:74" hidden="1" x14ac:dyDescent="0.25">
      <c r="B67" s="319">
        <f t="shared" si="24"/>
        <v>0</v>
      </c>
      <c r="D67" s="318">
        <f t="shared" si="19"/>
        <v>0</v>
      </c>
      <c r="E67" s="318">
        <f t="shared" si="20"/>
        <v>0</v>
      </c>
      <c r="F67" s="318">
        <f t="shared" si="21"/>
        <v>0</v>
      </c>
      <c r="G67" s="318">
        <f t="shared" si="22"/>
        <v>0</v>
      </c>
      <c r="H67" s="318">
        <f t="shared" si="23"/>
        <v>0</v>
      </c>
      <c r="J67" s="316">
        <f>IF(AND(Inputs!$M31&lt;&gt;0,J$2&gt;=Inputs!$M31),0,J30)</f>
        <v>0</v>
      </c>
      <c r="K67" s="316">
        <f>IF(AND(Inputs!$M31&lt;&gt;0,K$2&gt;=Inputs!$M31),0,J67+K30)</f>
        <v>0</v>
      </c>
      <c r="L67" s="316">
        <f>IF(AND(Inputs!$M31&lt;&gt;0,L$2&gt;=Inputs!$M31),0,K67+L30)</f>
        <v>0</v>
      </c>
      <c r="M67" s="316">
        <f>IF(AND(Inputs!$M31&lt;&gt;0,M$2&gt;=Inputs!$M31),0,L67+M30)</f>
        <v>0</v>
      </c>
      <c r="N67" s="316">
        <f>IF(AND(Inputs!$M31&lt;&gt;0,N$2&gt;=Inputs!$M31),0,M67+N30)</f>
        <v>0</v>
      </c>
      <c r="O67" s="316">
        <f>IF(AND(Inputs!$M31&lt;&gt;0,O$2&gt;=Inputs!$M31),0,N67+O30)</f>
        <v>0</v>
      </c>
      <c r="P67" s="316">
        <f>IF(AND(Inputs!$M31&lt;&gt;0,P$2&gt;=Inputs!$M31),0,O67+P30)</f>
        <v>0</v>
      </c>
      <c r="Q67" s="316">
        <f>IF(AND(Inputs!$M31&lt;&gt;0,Q$2&gt;=Inputs!$M31),0,P67+Q30)</f>
        <v>0</v>
      </c>
      <c r="R67" s="316">
        <f>IF(AND(Inputs!$M31&lt;&gt;0,R$2&gt;=Inputs!$M31),0,Q67+R30)</f>
        <v>0</v>
      </c>
      <c r="S67" s="316">
        <f>IF(AND(Inputs!$M31&lt;&gt;0,S$2&gt;=Inputs!$M31),0,R67+S30)</f>
        <v>0</v>
      </c>
      <c r="T67" s="316">
        <f>IF(AND(Inputs!$M31&lt;&gt;0,T$2&gt;=Inputs!$M31),0,S67+T30)</f>
        <v>0</v>
      </c>
      <c r="U67" s="317">
        <f>IF(AND(Inputs!$M31&lt;&gt;0,U$2&gt;=Inputs!$M31),0,T67+U30)</f>
        <v>0</v>
      </c>
      <c r="V67" s="316">
        <f>IF(AND(Inputs!$M31&lt;&gt;0,V$2&gt;=Inputs!$M31),0,U67+V30)</f>
        <v>0</v>
      </c>
      <c r="W67" s="316">
        <f>IF(AND(Inputs!$M31&lt;&gt;0,W$2&gt;=Inputs!$M31),0,V67+W30)</f>
        <v>0</v>
      </c>
      <c r="X67" s="316">
        <f>IF(AND(Inputs!$M31&lt;&gt;0,X$2&gt;=Inputs!$M31),0,W67+X30)</f>
        <v>0</v>
      </c>
      <c r="Y67" s="316">
        <f>IF(AND(Inputs!$M31&lt;&gt;0,Y$2&gt;=Inputs!$M31),0,X67+Y30)</f>
        <v>0</v>
      </c>
      <c r="Z67" s="316">
        <f>IF(AND(Inputs!$M31&lt;&gt;0,Z$2&gt;=Inputs!$M31),0,Y67+Z30)</f>
        <v>0</v>
      </c>
      <c r="AA67" s="316">
        <f>IF(AND(Inputs!$M31&lt;&gt;0,AA$2&gt;=Inputs!$M31),0,Z67+AA30)</f>
        <v>0</v>
      </c>
      <c r="AB67" s="316">
        <f>IF(AND(Inputs!$M31&lt;&gt;0,AB$2&gt;=Inputs!$M31),0,AA67+AB30)</f>
        <v>0</v>
      </c>
      <c r="AC67" s="316">
        <f>IF(AND(Inputs!$M31&lt;&gt;0,AC$2&gt;=Inputs!$M31),0,AB67+AC30)</f>
        <v>0</v>
      </c>
      <c r="AD67" s="316">
        <f>IF(AND(Inputs!$M31&lt;&gt;0,AD$2&gt;=Inputs!$M31),0,AC67+AD30)</f>
        <v>0</v>
      </c>
      <c r="AE67" s="316">
        <f>IF(AND(Inputs!$M31&lt;&gt;0,AE$2&gt;=Inputs!$M31),0,AD67+AE30)</f>
        <v>0</v>
      </c>
      <c r="AF67" s="316">
        <f>IF(AND(Inputs!$M31&lt;&gt;0,AF$2&gt;=Inputs!$M31),0,AE67+AF30)</f>
        <v>0</v>
      </c>
      <c r="AG67" s="317">
        <f>IF(AND(Inputs!$M31&lt;&gt;0,AG$2&gt;=Inputs!$M31),0,AF67+AG30)</f>
        <v>0</v>
      </c>
      <c r="AH67" s="316">
        <f>IF(AND(Inputs!$M31&lt;&gt;0,AH$2&gt;=Inputs!$M31),0,AG67+AH30)</f>
        <v>0</v>
      </c>
      <c r="AI67" s="316">
        <f>IF(AND(Inputs!$M31&lt;&gt;0,AI$2&gt;=Inputs!$M31),0,AH67+AI30)</f>
        <v>0</v>
      </c>
      <c r="AJ67" s="316">
        <f>IF(AND(Inputs!$M31&lt;&gt;0,AJ$2&gt;=Inputs!$M31),0,AI67+AJ30)</f>
        <v>0</v>
      </c>
      <c r="AK67" s="316">
        <f>IF(AND(Inputs!$M31&lt;&gt;0,AK$2&gt;=Inputs!$M31),0,AJ67+AK30)</f>
        <v>0</v>
      </c>
      <c r="AL67" s="316">
        <f>IF(AND(Inputs!$M31&lt;&gt;0,AL$2&gt;=Inputs!$M31),0,AK67+AL30)</f>
        <v>0</v>
      </c>
      <c r="AM67" s="316">
        <f>IF(AND(Inputs!$M31&lt;&gt;0,AM$2&gt;=Inputs!$M31),0,AL67+AM30)</f>
        <v>0</v>
      </c>
      <c r="AN67" s="316">
        <f>IF(AND(Inputs!$M31&lt;&gt;0,AN$2&gt;=Inputs!$M31),0,AM67+AN30)</f>
        <v>0</v>
      </c>
      <c r="AO67" s="316">
        <f>IF(AND(Inputs!$M31&lt;&gt;0,AO$2&gt;=Inputs!$M31),0,AN67+AO30)</f>
        <v>0</v>
      </c>
      <c r="AP67" s="316">
        <f>IF(AND(Inputs!$M31&lt;&gt;0,AP$2&gt;=Inputs!$M31),0,AO67+AP30)</f>
        <v>0</v>
      </c>
      <c r="AQ67" s="316">
        <f>IF(AND(Inputs!$M31&lt;&gt;0,AQ$2&gt;=Inputs!$M31),0,AP67+AQ30)</f>
        <v>0</v>
      </c>
      <c r="AR67" s="316">
        <f>IF(AND(Inputs!$M31&lt;&gt;0,AR$2&gt;=Inputs!$M31),0,AQ67+AR30)</f>
        <v>0</v>
      </c>
      <c r="AS67" s="317">
        <f>IF(AND(Inputs!$M31&lt;&gt;0,AS$2&gt;=Inputs!$M31),0,AR67+AS30)</f>
        <v>0</v>
      </c>
      <c r="AT67" s="316">
        <f>IF(AND(Inputs!$M31&lt;&gt;0,AT$2&gt;=Inputs!$M31),0,AS67+AT30)</f>
        <v>0</v>
      </c>
      <c r="AU67" s="316">
        <f>IF(AND(Inputs!$M31&lt;&gt;0,AU$2&gt;=Inputs!$M31),0,AT67+AU30)</f>
        <v>0</v>
      </c>
      <c r="AV67" s="316">
        <f>IF(AND(Inputs!$M31&lt;&gt;0,AV$2&gt;=Inputs!$M31),0,AU67+AV30)</f>
        <v>0</v>
      </c>
      <c r="AW67" s="316">
        <f>IF(AND(Inputs!$M31&lt;&gt;0,AW$2&gt;=Inputs!$M31),0,AV67+AW30)</f>
        <v>0</v>
      </c>
      <c r="AX67" s="316">
        <f>IF(AND(Inputs!$M31&lt;&gt;0,AX$2&gt;=Inputs!$M31),0,AW67+AX30)</f>
        <v>0</v>
      </c>
      <c r="AY67" s="316">
        <f>IF(AND(Inputs!$M31&lt;&gt;0,AY$2&gt;=Inputs!$M31),0,AX67+AY30)</f>
        <v>0</v>
      </c>
      <c r="AZ67" s="316">
        <f>IF(AND(Inputs!$M31&lt;&gt;0,AZ$2&gt;=Inputs!$M31),0,AY67+AZ30)</f>
        <v>0</v>
      </c>
      <c r="BA67" s="316">
        <f>IF(AND(Inputs!$M31&lt;&gt;0,BA$2&gt;=Inputs!$M31),0,AZ67+BA30)</f>
        <v>0</v>
      </c>
      <c r="BB67" s="316">
        <f>IF(AND(Inputs!$M31&lt;&gt;0,BB$2&gt;=Inputs!$M31),0,BA67+BB30)</f>
        <v>0</v>
      </c>
      <c r="BC67" s="316">
        <f>IF(AND(Inputs!$M31&lt;&gt;0,BC$2&gt;=Inputs!$M31),0,BB67+BC30)</f>
        <v>0</v>
      </c>
      <c r="BD67" s="316">
        <f>IF(AND(Inputs!$M31&lt;&gt;0,BD$2&gt;=Inputs!$M31),0,BC67+BD30)</f>
        <v>0</v>
      </c>
      <c r="BE67" s="317">
        <f>IF(AND(Inputs!$M31&lt;&gt;0,BE$2&gt;=Inputs!$M31),0,BD67+BE30)</f>
        <v>0</v>
      </c>
      <c r="BF67" s="316">
        <f>IF(AND(Inputs!$M31&lt;&gt;0,BF$2&gt;=Inputs!$M31),0,BE67+BF30)</f>
        <v>0</v>
      </c>
      <c r="BG67" s="316">
        <f>IF(AND(Inputs!$M31&lt;&gt;0,BG$2&gt;=Inputs!$M31),0,BF67+BG30)</f>
        <v>0</v>
      </c>
      <c r="BH67" s="316">
        <f>IF(AND(Inputs!$M31&lt;&gt;0,BH$2&gt;=Inputs!$M31),0,BG67+BH30)</f>
        <v>0</v>
      </c>
      <c r="BI67" s="316">
        <f>IF(AND(Inputs!$M31&lt;&gt;0,BI$2&gt;=Inputs!$M31),0,BH67+BI30)</f>
        <v>0</v>
      </c>
      <c r="BJ67" s="316">
        <f>IF(AND(Inputs!$M31&lt;&gt;0,BJ$2&gt;=Inputs!$M31),0,BI67+BJ30)</f>
        <v>0</v>
      </c>
      <c r="BK67" s="316">
        <f>IF(AND(Inputs!$M31&lt;&gt;0,BK$2&gt;=Inputs!$M31),0,BJ67+BK30)</f>
        <v>0</v>
      </c>
      <c r="BL67" s="316">
        <f>IF(AND(Inputs!$M31&lt;&gt;0,BL$2&gt;=Inputs!$M31),0,BK67+BL30)</f>
        <v>0</v>
      </c>
      <c r="BM67" s="316">
        <f>IF(AND(Inputs!$M31&lt;&gt;0,BM$2&gt;=Inputs!$M31),0,BL67+BM30)</f>
        <v>0</v>
      </c>
      <c r="BN67" s="316">
        <f>IF(AND(Inputs!$M31&lt;&gt;0,BN$2&gt;=Inputs!$M31),0,BM67+BN30)</f>
        <v>0</v>
      </c>
      <c r="BO67" s="316">
        <f>IF(AND(Inputs!$M31&lt;&gt;0,BO$2&gt;=Inputs!$M31),0,BN67+BO30)</f>
        <v>0</v>
      </c>
      <c r="BP67" s="316">
        <f>IF(AND(Inputs!$M31&lt;&gt;0,BP$2&gt;=Inputs!$M31),0,BO67+BP30)</f>
        <v>0</v>
      </c>
      <c r="BQ67" s="317">
        <f>IF(AND(Inputs!$M31&lt;&gt;0,BQ$2&gt;=Inputs!$M31),0,BP67+BQ30)</f>
        <v>0</v>
      </c>
    </row>
    <row r="68" spans="1:74" hidden="1" x14ac:dyDescent="0.25">
      <c r="B68" s="319">
        <f t="shared" si="24"/>
        <v>0</v>
      </c>
      <c r="D68" s="318">
        <f t="shared" si="19"/>
        <v>0</v>
      </c>
      <c r="E68" s="318">
        <f t="shared" si="20"/>
        <v>0</v>
      </c>
      <c r="F68" s="318">
        <f t="shared" si="21"/>
        <v>0</v>
      </c>
      <c r="G68" s="318">
        <f t="shared" si="22"/>
        <v>0</v>
      </c>
      <c r="H68" s="318">
        <f t="shared" si="23"/>
        <v>0</v>
      </c>
      <c r="I68" s="8"/>
      <c r="J68" s="316">
        <f>IF(AND(Inputs!$M32&lt;&gt;0,J$2&gt;=Inputs!$M32),0,J31)</f>
        <v>0</v>
      </c>
      <c r="K68" s="316">
        <f>IF(AND(Inputs!$M32&lt;&gt;0,K$2&gt;=Inputs!$M32),0,J68+K31)</f>
        <v>0</v>
      </c>
      <c r="L68" s="316">
        <f>IF(AND(Inputs!$M32&lt;&gt;0,L$2&gt;=Inputs!$M32),0,K68+L31)</f>
        <v>0</v>
      </c>
      <c r="M68" s="316">
        <f>IF(AND(Inputs!$M32&lt;&gt;0,M$2&gt;=Inputs!$M32),0,L68+M31)</f>
        <v>0</v>
      </c>
      <c r="N68" s="316">
        <f>IF(AND(Inputs!$M32&lt;&gt;0,N$2&gt;=Inputs!$M32),0,M68+N31)</f>
        <v>0</v>
      </c>
      <c r="O68" s="316">
        <f>IF(AND(Inputs!$M32&lt;&gt;0,O$2&gt;=Inputs!$M32),0,N68+O31)</f>
        <v>0</v>
      </c>
      <c r="P68" s="316">
        <f>IF(AND(Inputs!$M32&lt;&gt;0,P$2&gt;=Inputs!$M32),0,O68+P31)</f>
        <v>0</v>
      </c>
      <c r="Q68" s="316">
        <f>IF(AND(Inputs!$M32&lt;&gt;0,Q$2&gt;=Inputs!$M32),0,P68+Q31)</f>
        <v>0</v>
      </c>
      <c r="R68" s="316">
        <f>IF(AND(Inputs!$M32&lt;&gt;0,R$2&gt;=Inputs!$M32),0,Q68+R31)</f>
        <v>0</v>
      </c>
      <c r="S68" s="316">
        <f>IF(AND(Inputs!$M32&lt;&gt;0,S$2&gt;=Inputs!$M32),0,R68+S31)</f>
        <v>0</v>
      </c>
      <c r="T68" s="316">
        <f>IF(AND(Inputs!$M32&lt;&gt;0,T$2&gt;=Inputs!$M32),0,S68+T31)</f>
        <v>0</v>
      </c>
      <c r="U68" s="317">
        <f>IF(AND(Inputs!$M32&lt;&gt;0,U$2&gt;=Inputs!$M32),0,T68+U31)</f>
        <v>0</v>
      </c>
      <c r="V68" s="316">
        <f>IF(AND(Inputs!$M32&lt;&gt;0,V$2&gt;=Inputs!$M32),0,U68+V31)</f>
        <v>0</v>
      </c>
      <c r="W68" s="316">
        <f>IF(AND(Inputs!$M32&lt;&gt;0,W$2&gt;=Inputs!$M32),0,V68+W31)</f>
        <v>0</v>
      </c>
      <c r="X68" s="316">
        <f>IF(AND(Inputs!$M32&lt;&gt;0,X$2&gt;=Inputs!$M32),0,W68+X31)</f>
        <v>0</v>
      </c>
      <c r="Y68" s="316">
        <f>IF(AND(Inputs!$M32&lt;&gt;0,Y$2&gt;=Inputs!$M32),0,X68+Y31)</f>
        <v>0</v>
      </c>
      <c r="Z68" s="316">
        <f>IF(AND(Inputs!$M32&lt;&gt;0,Z$2&gt;=Inputs!$M32),0,Y68+Z31)</f>
        <v>0</v>
      </c>
      <c r="AA68" s="316">
        <f>IF(AND(Inputs!$M32&lt;&gt;0,AA$2&gt;=Inputs!$M32),0,Z68+AA31)</f>
        <v>0</v>
      </c>
      <c r="AB68" s="316">
        <f>IF(AND(Inputs!$M32&lt;&gt;0,AB$2&gt;=Inputs!$M32),0,AA68+AB31)</f>
        <v>0</v>
      </c>
      <c r="AC68" s="316">
        <f>IF(AND(Inputs!$M32&lt;&gt;0,AC$2&gt;=Inputs!$M32),0,AB68+AC31)</f>
        <v>0</v>
      </c>
      <c r="AD68" s="316">
        <f>IF(AND(Inputs!$M32&lt;&gt;0,AD$2&gt;=Inputs!$M32),0,AC68+AD31)</f>
        <v>0</v>
      </c>
      <c r="AE68" s="316">
        <f>IF(AND(Inputs!$M32&lt;&gt;0,AE$2&gt;=Inputs!$M32),0,AD68+AE31)</f>
        <v>0</v>
      </c>
      <c r="AF68" s="316">
        <f>IF(AND(Inputs!$M32&lt;&gt;0,AF$2&gt;=Inputs!$M32),0,AE68+AF31)</f>
        <v>0</v>
      </c>
      <c r="AG68" s="317">
        <f>IF(AND(Inputs!$M32&lt;&gt;0,AG$2&gt;=Inputs!$M32),0,AF68+AG31)</f>
        <v>0</v>
      </c>
      <c r="AH68" s="316">
        <f>IF(AND(Inputs!$M32&lt;&gt;0,AH$2&gt;=Inputs!$M32),0,AG68+AH31)</f>
        <v>0</v>
      </c>
      <c r="AI68" s="316">
        <f>IF(AND(Inputs!$M32&lt;&gt;0,AI$2&gt;=Inputs!$M32),0,AH68+AI31)</f>
        <v>0</v>
      </c>
      <c r="AJ68" s="316">
        <f>IF(AND(Inputs!$M32&lt;&gt;0,AJ$2&gt;=Inputs!$M32),0,AI68+AJ31)</f>
        <v>0</v>
      </c>
      <c r="AK68" s="316">
        <f>IF(AND(Inputs!$M32&lt;&gt;0,AK$2&gt;=Inputs!$M32),0,AJ68+AK31)</f>
        <v>0</v>
      </c>
      <c r="AL68" s="316">
        <f>IF(AND(Inputs!$M32&lt;&gt;0,AL$2&gt;=Inputs!$M32),0,AK68+AL31)</f>
        <v>0</v>
      </c>
      <c r="AM68" s="316">
        <f>IF(AND(Inputs!$M32&lt;&gt;0,AM$2&gt;=Inputs!$M32),0,AL68+AM31)</f>
        <v>0</v>
      </c>
      <c r="AN68" s="316">
        <f>IF(AND(Inputs!$M32&lt;&gt;0,AN$2&gt;=Inputs!$M32),0,AM68+AN31)</f>
        <v>0</v>
      </c>
      <c r="AO68" s="316">
        <f>IF(AND(Inputs!$M32&lt;&gt;0,AO$2&gt;=Inputs!$M32),0,AN68+AO31)</f>
        <v>0</v>
      </c>
      <c r="AP68" s="316">
        <f>IF(AND(Inputs!$M32&lt;&gt;0,AP$2&gt;=Inputs!$M32),0,AO68+AP31)</f>
        <v>0</v>
      </c>
      <c r="AQ68" s="316">
        <f>IF(AND(Inputs!$M32&lt;&gt;0,AQ$2&gt;=Inputs!$M32),0,AP68+AQ31)</f>
        <v>0</v>
      </c>
      <c r="AR68" s="316">
        <f>IF(AND(Inputs!$M32&lt;&gt;0,AR$2&gt;=Inputs!$M32),0,AQ68+AR31)</f>
        <v>0</v>
      </c>
      <c r="AS68" s="317">
        <f>IF(AND(Inputs!$M32&lt;&gt;0,AS$2&gt;=Inputs!$M32),0,AR68+AS31)</f>
        <v>0</v>
      </c>
      <c r="AT68" s="316">
        <f>IF(AND(Inputs!$M32&lt;&gt;0,AT$2&gt;=Inputs!$M32),0,AS68+AT31)</f>
        <v>0</v>
      </c>
      <c r="AU68" s="316">
        <f>IF(AND(Inputs!$M32&lt;&gt;0,AU$2&gt;=Inputs!$M32),0,AT68+AU31)</f>
        <v>0</v>
      </c>
      <c r="AV68" s="316">
        <f>IF(AND(Inputs!$M32&lt;&gt;0,AV$2&gt;=Inputs!$M32),0,AU68+AV31)</f>
        <v>0</v>
      </c>
      <c r="AW68" s="316">
        <f>IF(AND(Inputs!$M32&lt;&gt;0,AW$2&gt;=Inputs!$M32),0,AV68+AW31)</f>
        <v>0</v>
      </c>
      <c r="AX68" s="316">
        <f>IF(AND(Inputs!$M32&lt;&gt;0,AX$2&gt;=Inputs!$M32),0,AW68+AX31)</f>
        <v>0</v>
      </c>
      <c r="AY68" s="316">
        <f>IF(AND(Inputs!$M32&lt;&gt;0,AY$2&gt;=Inputs!$M32),0,AX68+AY31)</f>
        <v>0</v>
      </c>
      <c r="AZ68" s="316">
        <f>IF(AND(Inputs!$M32&lt;&gt;0,AZ$2&gt;=Inputs!$M32),0,AY68+AZ31)</f>
        <v>0</v>
      </c>
      <c r="BA68" s="316">
        <f>IF(AND(Inputs!$M32&lt;&gt;0,BA$2&gt;=Inputs!$M32),0,AZ68+BA31)</f>
        <v>0</v>
      </c>
      <c r="BB68" s="316">
        <f>IF(AND(Inputs!$M32&lt;&gt;0,BB$2&gt;=Inputs!$M32),0,BA68+BB31)</f>
        <v>0</v>
      </c>
      <c r="BC68" s="316">
        <f>IF(AND(Inputs!$M32&lt;&gt;0,BC$2&gt;=Inputs!$M32),0,BB68+BC31)</f>
        <v>0</v>
      </c>
      <c r="BD68" s="316">
        <f>IF(AND(Inputs!$M32&lt;&gt;0,BD$2&gt;=Inputs!$M32),0,BC68+BD31)</f>
        <v>0</v>
      </c>
      <c r="BE68" s="317">
        <f>IF(AND(Inputs!$M32&lt;&gt;0,BE$2&gt;=Inputs!$M32),0,BD68+BE31)</f>
        <v>0</v>
      </c>
      <c r="BF68" s="316">
        <f>IF(AND(Inputs!$M32&lt;&gt;0,BF$2&gt;=Inputs!$M32),0,BE68+BF31)</f>
        <v>0</v>
      </c>
      <c r="BG68" s="316">
        <f>IF(AND(Inputs!$M32&lt;&gt;0,BG$2&gt;=Inputs!$M32),0,BF68+BG31)</f>
        <v>0</v>
      </c>
      <c r="BH68" s="316">
        <f>IF(AND(Inputs!$M32&lt;&gt;0,BH$2&gt;=Inputs!$M32),0,BG68+BH31)</f>
        <v>0</v>
      </c>
      <c r="BI68" s="316">
        <f>IF(AND(Inputs!$M32&lt;&gt;0,BI$2&gt;=Inputs!$M32),0,BH68+BI31)</f>
        <v>0</v>
      </c>
      <c r="BJ68" s="316">
        <f>IF(AND(Inputs!$M32&lt;&gt;0,BJ$2&gt;=Inputs!$M32),0,BI68+BJ31)</f>
        <v>0</v>
      </c>
      <c r="BK68" s="316">
        <f>IF(AND(Inputs!$M32&lt;&gt;0,BK$2&gt;=Inputs!$M32),0,BJ68+BK31)</f>
        <v>0</v>
      </c>
      <c r="BL68" s="316">
        <f>IF(AND(Inputs!$M32&lt;&gt;0,BL$2&gt;=Inputs!$M32),0,BK68+BL31)</f>
        <v>0</v>
      </c>
      <c r="BM68" s="316">
        <f>IF(AND(Inputs!$M32&lt;&gt;0,BM$2&gt;=Inputs!$M32),0,BL68+BM31)</f>
        <v>0</v>
      </c>
      <c r="BN68" s="316">
        <f>IF(AND(Inputs!$M32&lt;&gt;0,BN$2&gt;=Inputs!$M32),0,BM68+BN31)</f>
        <v>0</v>
      </c>
      <c r="BO68" s="316">
        <f>IF(AND(Inputs!$M32&lt;&gt;0,BO$2&gt;=Inputs!$M32),0,BN68+BO31)</f>
        <v>0</v>
      </c>
      <c r="BP68" s="316">
        <f>IF(AND(Inputs!$M32&lt;&gt;0,BP$2&gt;=Inputs!$M32),0,BO68+BP31)</f>
        <v>0</v>
      </c>
      <c r="BQ68" s="317">
        <f>IF(AND(Inputs!$M32&lt;&gt;0,BQ$2&gt;=Inputs!$M32),0,BP68+BQ31)</f>
        <v>0</v>
      </c>
    </row>
    <row r="69" spans="1:74" s="10" customFormat="1" hidden="1" x14ac:dyDescent="0.25">
      <c r="A69" s="126"/>
      <c r="B69" s="9" t="s">
        <v>58</v>
      </c>
      <c r="C69" s="8"/>
      <c r="D69" s="9"/>
      <c r="E69" s="9"/>
      <c r="F69" s="9"/>
      <c r="G69" s="9"/>
      <c r="H69" s="9"/>
      <c r="I69" s="7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9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9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9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9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9"/>
      <c r="BR69" s="312"/>
      <c r="BS69" s="312"/>
      <c r="BT69" s="312"/>
      <c r="BU69" s="312"/>
      <c r="BV69" s="312"/>
    </row>
    <row r="70" spans="1:74" hidden="1" x14ac:dyDescent="0.25">
      <c r="B70" s="167" t="s">
        <v>150</v>
      </c>
      <c r="C70" s="8"/>
      <c r="D70" s="154">
        <f t="shared" ref="D70:D76" si="25">U70</f>
        <v>180</v>
      </c>
      <c r="E70" s="154">
        <f t="shared" ref="E70:E76" si="26">AG70</f>
        <v>180</v>
      </c>
      <c r="F70" s="154">
        <f t="shared" ref="F70:F76" si="27">AS70</f>
        <v>180</v>
      </c>
      <c r="G70" s="154">
        <f t="shared" ref="G70:G76" si="28">BE70</f>
        <v>0</v>
      </c>
      <c r="H70" s="154">
        <f t="shared" ref="H70:H76" si="29">BQ70</f>
        <v>0</v>
      </c>
      <c r="I70" s="119"/>
      <c r="J70" s="10">
        <f t="shared" ref="J70:S74" si="30">SUMIF(CapexCategory,$B70,J$43:J$68)</f>
        <v>0</v>
      </c>
      <c r="K70" s="75">
        <f t="shared" si="30"/>
        <v>0</v>
      </c>
      <c r="L70" s="75">
        <f t="shared" si="30"/>
        <v>0</v>
      </c>
      <c r="M70" s="75">
        <f t="shared" si="30"/>
        <v>0</v>
      </c>
      <c r="N70" s="75">
        <f t="shared" si="30"/>
        <v>0</v>
      </c>
      <c r="O70" s="75">
        <f t="shared" si="30"/>
        <v>0</v>
      </c>
      <c r="P70" s="75">
        <f t="shared" si="30"/>
        <v>0</v>
      </c>
      <c r="Q70" s="75">
        <f t="shared" si="30"/>
        <v>0</v>
      </c>
      <c r="R70" s="75">
        <f t="shared" si="30"/>
        <v>180</v>
      </c>
      <c r="S70" s="75">
        <f t="shared" si="30"/>
        <v>180</v>
      </c>
      <c r="T70" s="75">
        <f t="shared" ref="T70:AC74" si="31">SUMIF(CapexCategory,$B70,T$43:T$68)</f>
        <v>180</v>
      </c>
      <c r="U70" s="154">
        <f t="shared" si="31"/>
        <v>180</v>
      </c>
      <c r="V70" s="10">
        <f t="shared" si="31"/>
        <v>180</v>
      </c>
      <c r="W70" s="75">
        <f t="shared" si="31"/>
        <v>180</v>
      </c>
      <c r="X70" s="75">
        <f t="shared" si="31"/>
        <v>180</v>
      </c>
      <c r="Y70" s="75">
        <f t="shared" si="31"/>
        <v>180</v>
      </c>
      <c r="Z70" s="75">
        <f t="shared" si="31"/>
        <v>180</v>
      </c>
      <c r="AA70" s="75">
        <f t="shared" si="31"/>
        <v>180</v>
      </c>
      <c r="AB70" s="75">
        <f t="shared" si="31"/>
        <v>180</v>
      </c>
      <c r="AC70" s="75">
        <f t="shared" si="31"/>
        <v>180</v>
      </c>
      <c r="AD70" s="75">
        <f t="shared" ref="AD70:AM74" si="32">SUMIF(CapexCategory,$B70,AD$43:AD$68)</f>
        <v>180</v>
      </c>
      <c r="AE70" s="75">
        <f t="shared" si="32"/>
        <v>180</v>
      </c>
      <c r="AF70" s="75">
        <f t="shared" si="32"/>
        <v>180</v>
      </c>
      <c r="AG70" s="154">
        <f t="shared" si="32"/>
        <v>180</v>
      </c>
      <c r="AH70" s="10">
        <f t="shared" si="32"/>
        <v>180</v>
      </c>
      <c r="AI70" s="75">
        <f t="shared" si="32"/>
        <v>180</v>
      </c>
      <c r="AJ70" s="75">
        <f t="shared" si="32"/>
        <v>180</v>
      </c>
      <c r="AK70" s="75">
        <f t="shared" si="32"/>
        <v>180</v>
      </c>
      <c r="AL70" s="75">
        <f t="shared" si="32"/>
        <v>180</v>
      </c>
      <c r="AM70" s="75">
        <f t="shared" si="32"/>
        <v>180</v>
      </c>
      <c r="AN70" s="75">
        <f t="shared" ref="AN70:AW74" si="33">SUMIF(CapexCategory,$B70,AN$43:AN$68)</f>
        <v>180</v>
      </c>
      <c r="AO70" s="75">
        <f t="shared" si="33"/>
        <v>180</v>
      </c>
      <c r="AP70" s="75">
        <f t="shared" si="33"/>
        <v>180</v>
      </c>
      <c r="AQ70" s="75">
        <f t="shared" si="33"/>
        <v>180</v>
      </c>
      <c r="AR70" s="75">
        <f t="shared" si="33"/>
        <v>180</v>
      </c>
      <c r="AS70" s="154">
        <f t="shared" si="33"/>
        <v>180</v>
      </c>
      <c r="AT70" s="10">
        <f t="shared" si="33"/>
        <v>180</v>
      </c>
      <c r="AU70" s="75">
        <f t="shared" si="33"/>
        <v>180</v>
      </c>
      <c r="AV70" s="75">
        <f t="shared" si="33"/>
        <v>180</v>
      </c>
      <c r="AW70" s="75">
        <f t="shared" si="33"/>
        <v>0</v>
      </c>
      <c r="AX70" s="75">
        <f t="shared" ref="AX70:BG74" si="34">SUMIF(CapexCategory,$B70,AX$43:AX$68)</f>
        <v>0</v>
      </c>
      <c r="AY70" s="75">
        <f t="shared" si="34"/>
        <v>0</v>
      </c>
      <c r="AZ70" s="75">
        <f t="shared" si="34"/>
        <v>0</v>
      </c>
      <c r="BA70" s="75">
        <f t="shared" si="34"/>
        <v>0</v>
      </c>
      <c r="BB70" s="75">
        <f t="shared" si="34"/>
        <v>0</v>
      </c>
      <c r="BC70" s="75">
        <f t="shared" si="34"/>
        <v>0</v>
      </c>
      <c r="BD70" s="75">
        <f t="shared" si="34"/>
        <v>0</v>
      </c>
      <c r="BE70" s="154">
        <f t="shared" si="34"/>
        <v>0</v>
      </c>
      <c r="BF70" s="10">
        <f t="shared" si="34"/>
        <v>0</v>
      </c>
      <c r="BG70" s="75">
        <f t="shared" si="34"/>
        <v>0</v>
      </c>
      <c r="BH70" s="75">
        <f t="shared" ref="BH70:BQ74" si="35">SUMIF(CapexCategory,$B70,BH$43:BH$68)</f>
        <v>0</v>
      </c>
      <c r="BI70" s="75">
        <f t="shared" si="35"/>
        <v>0</v>
      </c>
      <c r="BJ70" s="75">
        <f t="shared" si="35"/>
        <v>0</v>
      </c>
      <c r="BK70" s="75">
        <f t="shared" si="35"/>
        <v>0</v>
      </c>
      <c r="BL70" s="75">
        <f t="shared" si="35"/>
        <v>0</v>
      </c>
      <c r="BM70" s="75">
        <f t="shared" si="35"/>
        <v>0</v>
      </c>
      <c r="BN70" s="75">
        <f t="shared" si="35"/>
        <v>0</v>
      </c>
      <c r="BO70" s="75">
        <f t="shared" si="35"/>
        <v>0</v>
      </c>
      <c r="BP70" s="75">
        <f t="shared" si="35"/>
        <v>0</v>
      </c>
      <c r="BQ70" s="154">
        <f t="shared" si="35"/>
        <v>0</v>
      </c>
    </row>
    <row r="71" spans="1:74" hidden="1" x14ac:dyDescent="0.25">
      <c r="B71" s="167" t="s">
        <v>153</v>
      </c>
      <c r="C71" s="8"/>
      <c r="D71" s="154">
        <f t="shared" si="25"/>
        <v>0</v>
      </c>
      <c r="E71" s="154">
        <f t="shared" si="26"/>
        <v>0</v>
      </c>
      <c r="F71" s="154">
        <f t="shared" si="27"/>
        <v>0</v>
      </c>
      <c r="G71" s="154">
        <f t="shared" si="28"/>
        <v>0</v>
      </c>
      <c r="H71" s="154">
        <f t="shared" si="29"/>
        <v>0</v>
      </c>
      <c r="I71" s="119"/>
      <c r="J71" s="10">
        <f t="shared" si="30"/>
        <v>0</v>
      </c>
      <c r="K71" s="75">
        <f t="shared" si="30"/>
        <v>0</v>
      </c>
      <c r="L71" s="75">
        <f t="shared" si="30"/>
        <v>0</v>
      </c>
      <c r="M71" s="75">
        <f t="shared" si="30"/>
        <v>0</v>
      </c>
      <c r="N71" s="75">
        <f t="shared" si="30"/>
        <v>0</v>
      </c>
      <c r="O71" s="75">
        <f t="shared" si="30"/>
        <v>0</v>
      </c>
      <c r="P71" s="75">
        <f t="shared" si="30"/>
        <v>0</v>
      </c>
      <c r="Q71" s="75">
        <f t="shared" si="30"/>
        <v>0</v>
      </c>
      <c r="R71" s="75">
        <f t="shared" si="30"/>
        <v>0</v>
      </c>
      <c r="S71" s="75">
        <f t="shared" si="30"/>
        <v>0</v>
      </c>
      <c r="T71" s="75">
        <f t="shared" si="31"/>
        <v>0</v>
      </c>
      <c r="U71" s="154">
        <f t="shared" si="31"/>
        <v>0</v>
      </c>
      <c r="V71" s="10">
        <f t="shared" si="31"/>
        <v>0</v>
      </c>
      <c r="W71" s="75">
        <f t="shared" si="31"/>
        <v>0</v>
      </c>
      <c r="X71" s="75">
        <f t="shared" si="31"/>
        <v>0</v>
      </c>
      <c r="Y71" s="75">
        <f t="shared" si="31"/>
        <v>0</v>
      </c>
      <c r="Z71" s="75">
        <f t="shared" si="31"/>
        <v>0</v>
      </c>
      <c r="AA71" s="75">
        <f t="shared" si="31"/>
        <v>0</v>
      </c>
      <c r="AB71" s="75">
        <f t="shared" si="31"/>
        <v>0</v>
      </c>
      <c r="AC71" s="75">
        <f t="shared" si="31"/>
        <v>0</v>
      </c>
      <c r="AD71" s="75">
        <f t="shared" si="32"/>
        <v>0</v>
      </c>
      <c r="AE71" s="75">
        <f t="shared" si="32"/>
        <v>0</v>
      </c>
      <c r="AF71" s="75">
        <f t="shared" si="32"/>
        <v>0</v>
      </c>
      <c r="AG71" s="154">
        <f t="shared" si="32"/>
        <v>0</v>
      </c>
      <c r="AH71" s="10">
        <f t="shared" si="32"/>
        <v>45</v>
      </c>
      <c r="AI71" s="75">
        <f t="shared" si="32"/>
        <v>45</v>
      </c>
      <c r="AJ71" s="75">
        <f t="shared" si="32"/>
        <v>45</v>
      </c>
      <c r="AK71" s="75">
        <f t="shared" si="32"/>
        <v>45</v>
      </c>
      <c r="AL71" s="75">
        <f t="shared" si="32"/>
        <v>45</v>
      </c>
      <c r="AM71" s="75">
        <f t="shared" si="32"/>
        <v>45</v>
      </c>
      <c r="AN71" s="75">
        <f t="shared" si="33"/>
        <v>45</v>
      </c>
      <c r="AO71" s="75">
        <f t="shared" si="33"/>
        <v>0</v>
      </c>
      <c r="AP71" s="75">
        <f t="shared" si="33"/>
        <v>0</v>
      </c>
      <c r="AQ71" s="75">
        <f t="shared" si="33"/>
        <v>0</v>
      </c>
      <c r="AR71" s="75">
        <f t="shared" si="33"/>
        <v>0</v>
      </c>
      <c r="AS71" s="154">
        <f t="shared" si="33"/>
        <v>0</v>
      </c>
      <c r="AT71" s="10">
        <f t="shared" si="33"/>
        <v>0</v>
      </c>
      <c r="AU71" s="75">
        <f t="shared" si="33"/>
        <v>0</v>
      </c>
      <c r="AV71" s="75">
        <f t="shared" si="33"/>
        <v>0</v>
      </c>
      <c r="AW71" s="75">
        <f t="shared" si="33"/>
        <v>0</v>
      </c>
      <c r="AX71" s="75">
        <f t="shared" si="34"/>
        <v>0</v>
      </c>
      <c r="AY71" s="75">
        <f t="shared" si="34"/>
        <v>0</v>
      </c>
      <c r="AZ71" s="75">
        <f t="shared" si="34"/>
        <v>0</v>
      </c>
      <c r="BA71" s="75">
        <f t="shared" si="34"/>
        <v>0</v>
      </c>
      <c r="BB71" s="75">
        <f t="shared" si="34"/>
        <v>0</v>
      </c>
      <c r="BC71" s="75">
        <f t="shared" si="34"/>
        <v>0</v>
      </c>
      <c r="BD71" s="75">
        <f t="shared" si="34"/>
        <v>0</v>
      </c>
      <c r="BE71" s="154">
        <f t="shared" si="34"/>
        <v>0</v>
      </c>
      <c r="BF71" s="10">
        <f t="shared" si="34"/>
        <v>0</v>
      </c>
      <c r="BG71" s="75">
        <f t="shared" si="34"/>
        <v>0</v>
      </c>
      <c r="BH71" s="75">
        <f t="shared" si="35"/>
        <v>0</v>
      </c>
      <c r="BI71" s="75">
        <f t="shared" si="35"/>
        <v>0</v>
      </c>
      <c r="BJ71" s="75">
        <f t="shared" si="35"/>
        <v>0</v>
      </c>
      <c r="BK71" s="75">
        <f t="shared" si="35"/>
        <v>0</v>
      </c>
      <c r="BL71" s="75">
        <f t="shared" si="35"/>
        <v>0</v>
      </c>
      <c r="BM71" s="75">
        <f t="shared" si="35"/>
        <v>0</v>
      </c>
      <c r="BN71" s="75">
        <f t="shared" si="35"/>
        <v>0</v>
      </c>
      <c r="BO71" s="75">
        <f t="shared" si="35"/>
        <v>0</v>
      </c>
      <c r="BP71" s="75">
        <f t="shared" si="35"/>
        <v>0</v>
      </c>
      <c r="BQ71" s="154">
        <f t="shared" si="35"/>
        <v>0</v>
      </c>
    </row>
    <row r="72" spans="1:74" hidden="1" x14ac:dyDescent="0.25">
      <c r="B72" s="167" t="s">
        <v>151</v>
      </c>
      <c r="C72" s="8"/>
      <c r="D72" s="154">
        <f t="shared" si="25"/>
        <v>0</v>
      </c>
      <c r="E72" s="154">
        <f t="shared" si="26"/>
        <v>0</v>
      </c>
      <c r="F72" s="154">
        <f t="shared" si="27"/>
        <v>0</v>
      </c>
      <c r="G72" s="154">
        <f t="shared" si="28"/>
        <v>0</v>
      </c>
      <c r="H72" s="154">
        <f t="shared" si="29"/>
        <v>0</v>
      </c>
      <c r="I72" s="119"/>
      <c r="J72" s="10">
        <f t="shared" si="30"/>
        <v>0</v>
      </c>
      <c r="K72" s="75">
        <f t="shared" si="30"/>
        <v>0</v>
      </c>
      <c r="L72" s="75">
        <f t="shared" si="30"/>
        <v>0</v>
      </c>
      <c r="M72" s="75">
        <f t="shared" si="30"/>
        <v>0</v>
      </c>
      <c r="N72" s="75">
        <f t="shared" si="30"/>
        <v>0</v>
      </c>
      <c r="O72" s="75">
        <f t="shared" si="30"/>
        <v>0</v>
      </c>
      <c r="P72" s="75">
        <f t="shared" si="30"/>
        <v>0</v>
      </c>
      <c r="Q72" s="75">
        <f t="shared" si="30"/>
        <v>0</v>
      </c>
      <c r="R72" s="75">
        <f t="shared" si="30"/>
        <v>0</v>
      </c>
      <c r="S72" s="75">
        <f t="shared" si="30"/>
        <v>0</v>
      </c>
      <c r="T72" s="75">
        <f t="shared" si="31"/>
        <v>0</v>
      </c>
      <c r="U72" s="154">
        <f t="shared" si="31"/>
        <v>0</v>
      </c>
      <c r="V72" s="10">
        <f t="shared" si="31"/>
        <v>0</v>
      </c>
      <c r="W72" s="75">
        <f t="shared" si="31"/>
        <v>0</v>
      </c>
      <c r="X72" s="75">
        <f t="shared" si="31"/>
        <v>0</v>
      </c>
      <c r="Y72" s="75">
        <f t="shared" si="31"/>
        <v>0</v>
      </c>
      <c r="Z72" s="75">
        <f t="shared" si="31"/>
        <v>0</v>
      </c>
      <c r="AA72" s="75">
        <f t="shared" si="31"/>
        <v>0</v>
      </c>
      <c r="AB72" s="75">
        <f t="shared" si="31"/>
        <v>0</v>
      </c>
      <c r="AC72" s="75">
        <f t="shared" si="31"/>
        <v>0</v>
      </c>
      <c r="AD72" s="75">
        <f t="shared" si="32"/>
        <v>0</v>
      </c>
      <c r="AE72" s="75">
        <f t="shared" si="32"/>
        <v>0</v>
      </c>
      <c r="AF72" s="75">
        <f t="shared" si="32"/>
        <v>0</v>
      </c>
      <c r="AG72" s="154">
        <f t="shared" si="32"/>
        <v>0</v>
      </c>
      <c r="AH72" s="10">
        <f t="shared" si="32"/>
        <v>0</v>
      </c>
      <c r="AI72" s="75">
        <f t="shared" si="32"/>
        <v>0</v>
      </c>
      <c r="AJ72" s="75">
        <f t="shared" si="32"/>
        <v>0</v>
      </c>
      <c r="AK72" s="75">
        <f t="shared" si="32"/>
        <v>0</v>
      </c>
      <c r="AL72" s="75">
        <f t="shared" si="32"/>
        <v>0</v>
      </c>
      <c r="AM72" s="75">
        <f t="shared" si="32"/>
        <v>0</v>
      </c>
      <c r="AN72" s="75">
        <f t="shared" si="33"/>
        <v>0</v>
      </c>
      <c r="AO72" s="75">
        <f t="shared" si="33"/>
        <v>0</v>
      </c>
      <c r="AP72" s="75">
        <f t="shared" si="33"/>
        <v>0</v>
      </c>
      <c r="AQ72" s="75">
        <f t="shared" si="33"/>
        <v>0</v>
      </c>
      <c r="AR72" s="75">
        <f t="shared" si="33"/>
        <v>0</v>
      </c>
      <c r="AS72" s="154">
        <f t="shared" si="33"/>
        <v>0</v>
      </c>
      <c r="AT72" s="10">
        <f t="shared" si="33"/>
        <v>0</v>
      </c>
      <c r="AU72" s="75">
        <f t="shared" si="33"/>
        <v>0</v>
      </c>
      <c r="AV72" s="75">
        <f t="shared" si="33"/>
        <v>0</v>
      </c>
      <c r="AW72" s="75">
        <f t="shared" si="33"/>
        <v>0</v>
      </c>
      <c r="AX72" s="75">
        <f t="shared" si="34"/>
        <v>0</v>
      </c>
      <c r="AY72" s="75">
        <f t="shared" si="34"/>
        <v>0</v>
      </c>
      <c r="AZ72" s="75">
        <f t="shared" si="34"/>
        <v>0</v>
      </c>
      <c r="BA72" s="75">
        <f t="shared" si="34"/>
        <v>0</v>
      </c>
      <c r="BB72" s="75">
        <f t="shared" si="34"/>
        <v>0</v>
      </c>
      <c r="BC72" s="75">
        <f t="shared" si="34"/>
        <v>0</v>
      </c>
      <c r="BD72" s="75">
        <f t="shared" si="34"/>
        <v>0</v>
      </c>
      <c r="BE72" s="154">
        <f t="shared" si="34"/>
        <v>0</v>
      </c>
      <c r="BF72" s="10">
        <f t="shared" si="34"/>
        <v>0</v>
      </c>
      <c r="BG72" s="75">
        <f t="shared" si="34"/>
        <v>0</v>
      </c>
      <c r="BH72" s="75">
        <f t="shared" si="35"/>
        <v>0</v>
      </c>
      <c r="BI72" s="75">
        <f t="shared" si="35"/>
        <v>0</v>
      </c>
      <c r="BJ72" s="75">
        <f t="shared" si="35"/>
        <v>0</v>
      </c>
      <c r="BK72" s="75">
        <f t="shared" si="35"/>
        <v>0</v>
      </c>
      <c r="BL72" s="75">
        <f t="shared" si="35"/>
        <v>0</v>
      </c>
      <c r="BM72" s="75">
        <f t="shared" si="35"/>
        <v>0</v>
      </c>
      <c r="BN72" s="75">
        <f t="shared" si="35"/>
        <v>0</v>
      </c>
      <c r="BO72" s="75">
        <f t="shared" si="35"/>
        <v>0</v>
      </c>
      <c r="BP72" s="75">
        <f t="shared" si="35"/>
        <v>0</v>
      </c>
      <c r="BQ72" s="154">
        <f t="shared" si="35"/>
        <v>0</v>
      </c>
    </row>
    <row r="73" spans="1:74" hidden="1" x14ac:dyDescent="0.25">
      <c r="B73" s="167" t="s">
        <v>152</v>
      </c>
      <c r="C73" s="8"/>
      <c r="D73" s="154">
        <f t="shared" si="25"/>
        <v>0</v>
      </c>
      <c r="E73" s="154">
        <f t="shared" si="26"/>
        <v>0</v>
      </c>
      <c r="F73" s="154">
        <f t="shared" si="27"/>
        <v>0</v>
      </c>
      <c r="G73" s="154">
        <f t="shared" si="28"/>
        <v>0</v>
      </c>
      <c r="H73" s="154">
        <f t="shared" si="29"/>
        <v>0</v>
      </c>
      <c r="I73" s="119"/>
      <c r="J73" s="10">
        <f t="shared" si="30"/>
        <v>0</v>
      </c>
      <c r="K73" s="75">
        <f t="shared" si="30"/>
        <v>0</v>
      </c>
      <c r="L73" s="75">
        <f t="shared" si="30"/>
        <v>0</v>
      </c>
      <c r="M73" s="75">
        <f t="shared" si="30"/>
        <v>0</v>
      </c>
      <c r="N73" s="75">
        <f t="shared" si="30"/>
        <v>0</v>
      </c>
      <c r="O73" s="75">
        <f t="shared" si="30"/>
        <v>0</v>
      </c>
      <c r="P73" s="75">
        <f t="shared" si="30"/>
        <v>0</v>
      </c>
      <c r="Q73" s="75">
        <f t="shared" si="30"/>
        <v>0</v>
      </c>
      <c r="R73" s="75">
        <f t="shared" si="30"/>
        <v>0</v>
      </c>
      <c r="S73" s="75">
        <f t="shared" si="30"/>
        <v>0</v>
      </c>
      <c r="T73" s="75">
        <f t="shared" si="31"/>
        <v>0</v>
      </c>
      <c r="U73" s="154">
        <f t="shared" si="31"/>
        <v>0</v>
      </c>
      <c r="V73" s="10">
        <f t="shared" si="31"/>
        <v>0</v>
      </c>
      <c r="W73" s="75">
        <f t="shared" si="31"/>
        <v>0</v>
      </c>
      <c r="X73" s="75">
        <f t="shared" si="31"/>
        <v>0</v>
      </c>
      <c r="Y73" s="75">
        <f t="shared" si="31"/>
        <v>0</v>
      </c>
      <c r="Z73" s="75">
        <f t="shared" si="31"/>
        <v>0</v>
      </c>
      <c r="AA73" s="75">
        <f t="shared" si="31"/>
        <v>0</v>
      </c>
      <c r="AB73" s="75">
        <f t="shared" si="31"/>
        <v>0</v>
      </c>
      <c r="AC73" s="75">
        <f t="shared" si="31"/>
        <v>0</v>
      </c>
      <c r="AD73" s="75">
        <f t="shared" si="32"/>
        <v>0</v>
      </c>
      <c r="AE73" s="75">
        <f t="shared" si="32"/>
        <v>0</v>
      </c>
      <c r="AF73" s="75">
        <f t="shared" si="32"/>
        <v>0</v>
      </c>
      <c r="AG73" s="154">
        <f t="shared" si="32"/>
        <v>0</v>
      </c>
      <c r="AH73" s="10">
        <f t="shared" si="32"/>
        <v>0</v>
      </c>
      <c r="AI73" s="75">
        <f t="shared" si="32"/>
        <v>0</v>
      </c>
      <c r="AJ73" s="75">
        <f t="shared" si="32"/>
        <v>0</v>
      </c>
      <c r="AK73" s="75">
        <f t="shared" si="32"/>
        <v>0</v>
      </c>
      <c r="AL73" s="75">
        <f t="shared" si="32"/>
        <v>0</v>
      </c>
      <c r="AM73" s="75">
        <f t="shared" si="32"/>
        <v>0</v>
      </c>
      <c r="AN73" s="75">
        <f t="shared" si="33"/>
        <v>0</v>
      </c>
      <c r="AO73" s="75">
        <f t="shared" si="33"/>
        <v>0</v>
      </c>
      <c r="AP73" s="75">
        <f t="shared" si="33"/>
        <v>0</v>
      </c>
      <c r="AQ73" s="75">
        <f t="shared" si="33"/>
        <v>0</v>
      </c>
      <c r="AR73" s="75">
        <f t="shared" si="33"/>
        <v>0</v>
      </c>
      <c r="AS73" s="154">
        <f t="shared" si="33"/>
        <v>0</v>
      </c>
      <c r="AT73" s="10">
        <f t="shared" si="33"/>
        <v>0</v>
      </c>
      <c r="AU73" s="75">
        <f t="shared" si="33"/>
        <v>0</v>
      </c>
      <c r="AV73" s="75">
        <f t="shared" si="33"/>
        <v>0</v>
      </c>
      <c r="AW73" s="75">
        <f t="shared" si="33"/>
        <v>0</v>
      </c>
      <c r="AX73" s="75">
        <f t="shared" si="34"/>
        <v>0</v>
      </c>
      <c r="AY73" s="75">
        <f t="shared" si="34"/>
        <v>0</v>
      </c>
      <c r="AZ73" s="75">
        <f t="shared" si="34"/>
        <v>0</v>
      </c>
      <c r="BA73" s="75">
        <f t="shared" si="34"/>
        <v>0</v>
      </c>
      <c r="BB73" s="75">
        <f t="shared" si="34"/>
        <v>0</v>
      </c>
      <c r="BC73" s="75">
        <f t="shared" si="34"/>
        <v>0</v>
      </c>
      <c r="BD73" s="75">
        <f t="shared" si="34"/>
        <v>0</v>
      </c>
      <c r="BE73" s="154">
        <f t="shared" si="34"/>
        <v>0</v>
      </c>
      <c r="BF73" s="10">
        <f t="shared" si="34"/>
        <v>0</v>
      </c>
      <c r="BG73" s="75">
        <f t="shared" si="34"/>
        <v>0</v>
      </c>
      <c r="BH73" s="75">
        <f t="shared" si="35"/>
        <v>0</v>
      </c>
      <c r="BI73" s="75">
        <f t="shared" si="35"/>
        <v>0</v>
      </c>
      <c r="BJ73" s="75">
        <f t="shared" si="35"/>
        <v>0</v>
      </c>
      <c r="BK73" s="75">
        <f t="shared" si="35"/>
        <v>0</v>
      </c>
      <c r="BL73" s="75">
        <f t="shared" si="35"/>
        <v>0</v>
      </c>
      <c r="BM73" s="75">
        <f t="shared" si="35"/>
        <v>0</v>
      </c>
      <c r="BN73" s="75">
        <f t="shared" si="35"/>
        <v>0</v>
      </c>
      <c r="BO73" s="75">
        <f t="shared" si="35"/>
        <v>0</v>
      </c>
      <c r="BP73" s="75">
        <f t="shared" si="35"/>
        <v>0</v>
      </c>
      <c r="BQ73" s="154">
        <f t="shared" si="35"/>
        <v>0</v>
      </c>
    </row>
    <row r="74" spans="1:74" hidden="1" x14ac:dyDescent="0.25">
      <c r="B74" s="167" t="s">
        <v>15</v>
      </c>
      <c r="C74" s="8"/>
      <c r="D74" s="154">
        <f t="shared" si="25"/>
        <v>400</v>
      </c>
      <c r="E74" s="154">
        <f t="shared" si="26"/>
        <v>400</v>
      </c>
      <c r="F74" s="154">
        <f t="shared" si="27"/>
        <v>400</v>
      </c>
      <c r="G74" s="154">
        <f t="shared" si="28"/>
        <v>400</v>
      </c>
      <c r="H74" s="154">
        <f t="shared" si="29"/>
        <v>0</v>
      </c>
      <c r="I74" s="119"/>
      <c r="J74" s="10">
        <f t="shared" si="30"/>
        <v>400</v>
      </c>
      <c r="K74" s="75">
        <f t="shared" si="30"/>
        <v>400</v>
      </c>
      <c r="L74" s="75">
        <f t="shared" si="30"/>
        <v>400</v>
      </c>
      <c r="M74" s="75">
        <f t="shared" si="30"/>
        <v>400</v>
      </c>
      <c r="N74" s="75">
        <f t="shared" si="30"/>
        <v>400</v>
      </c>
      <c r="O74" s="75">
        <f t="shared" si="30"/>
        <v>400</v>
      </c>
      <c r="P74" s="75">
        <f t="shared" si="30"/>
        <v>400</v>
      </c>
      <c r="Q74" s="75">
        <f t="shared" si="30"/>
        <v>400</v>
      </c>
      <c r="R74" s="75">
        <f t="shared" si="30"/>
        <v>400</v>
      </c>
      <c r="S74" s="75">
        <f t="shared" si="30"/>
        <v>400</v>
      </c>
      <c r="T74" s="75">
        <f t="shared" si="31"/>
        <v>400</v>
      </c>
      <c r="U74" s="154">
        <f t="shared" si="31"/>
        <v>400</v>
      </c>
      <c r="V74" s="10">
        <f t="shared" si="31"/>
        <v>400</v>
      </c>
      <c r="W74" s="75">
        <f t="shared" si="31"/>
        <v>400</v>
      </c>
      <c r="X74" s="75">
        <f t="shared" si="31"/>
        <v>400</v>
      </c>
      <c r="Y74" s="75">
        <f t="shared" si="31"/>
        <v>400</v>
      </c>
      <c r="Z74" s="75">
        <f t="shared" si="31"/>
        <v>400</v>
      </c>
      <c r="AA74" s="75">
        <f t="shared" si="31"/>
        <v>400</v>
      </c>
      <c r="AB74" s="75">
        <f t="shared" si="31"/>
        <v>400</v>
      </c>
      <c r="AC74" s="75">
        <f t="shared" si="31"/>
        <v>400</v>
      </c>
      <c r="AD74" s="75">
        <f t="shared" si="32"/>
        <v>400</v>
      </c>
      <c r="AE74" s="75">
        <f t="shared" si="32"/>
        <v>400</v>
      </c>
      <c r="AF74" s="75">
        <f t="shared" si="32"/>
        <v>400</v>
      </c>
      <c r="AG74" s="154">
        <f t="shared" si="32"/>
        <v>400</v>
      </c>
      <c r="AH74" s="10">
        <f t="shared" si="32"/>
        <v>400</v>
      </c>
      <c r="AI74" s="75">
        <f t="shared" si="32"/>
        <v>400</v>
      </c>
      <c r="AJ74" s="75">
        <f t="shared" si="32"/>
        <v>400</v>
      </c>
      <c r="AK74" s="75">
        <f t="shared" si="32"/>
        <v>400</v>
      </c>
      <c r="AL74" s="75">
        <f t="shared" si="32"/>
        <v>400</v>
      </c>
      <c r="AM74" s="75">
        <f t="shared" si="32"/>
        <v>400</v>
      </c>
      <c r="AN74" s="75">
        <f t="shared" si="33"/>
        <v>400</v>
      </c>
      <c r="AO74" s="75">
        <f t="shared" si="33"/>
        <v>400</v>
      </c>
      <c r="AP74" s="75">
        <f t="shared" si="33"/>
        <v>400</v>
      </c>
      <c r="AQ74" s="75">
        <f t="shared" si="33"/>
        <v>400</v>
      </c>
      <c r="AR74" s="75">
        <f t="shared" si="33"/>
        <v>400</v>
      </c>
      <c r="AS74" s="154">
        <f t="shared" si="33"/>
        <v>400</v>
      </c>
      <c r="AT74" s="10">
        <f t="shared" si="33"/>
        <v>400</v>
      </c>
      <c r="AU74" s="75">
        <f t="shared" si="33"/>
        <v>400</v>
      </c>
      <c r="AV74" s="75">
        <f t="shared" si="33"/>
        <v>400</v>
      </c>
      <c r="AW74" s="75">
        <f t="shared" si="33"/>
        <v>400</v>
      </c>
      <c r="AX74" s="75">
        <f t="shared" si="34"/>
        <v>400</v>
      </c>
      <c r="AY74" s="75">
        <f t="shared" si="34"/>
        <v>400</v>
      </c>
      <c r="AZ74" s="75">
        <f t="shared" si="34"/>
        <v>400</v>
      </c>
      <c r="BA74" s="75">
        <f t="shared" si="34"/>
        <v>400</v>
      </c>
      <c r="BB74" s="75">
        <f t="shared" si="34"/>
        <v>400</v>
      </c>
      <c r="BC74" s="75">
        <f t="shared" si="34"/>
        <v>400</v>
      </c>
      <c r="BD74" s="75">
        <f t="shared" si="34"/>
        <v>400</v>
      </c>
      <c r="BE74" s="154">
        <f t="shared" si="34"/>
        <v>400</v>
      </c>
      <c r="BF74" s="10">
        <f t="shared" si="34"/>
        <v>400</v>
      </c>
      <c r="BG74" s="75">
        <f t="shared" si="34"/>
        <v>400</v>
      </c>
      <c r="BH74" s="75">
        <f t="shared" si="35"/>
        <v>400</v>
      </c>
      <c r="BI74" s="75">
        <f t="shared" si="35"/>
        <v>400</v>
      </c>
      <c r="BJ74" s="75">
        <f t="shared" si="35"/>
        <v>400</v>
      </c>
      <c r="BK74" s="75">
        <f t="shared" si="35"/>
        <v>0</v>
      </c>
      <c r="BL74" s="75">
        <f t="shared" si="35"/>
        <v>0</v>
      </c>
      <c r="BM74" s="75">
        <f t="shared" si="35"/>
        <v>0</v>
      </c>
      <c r="BN74" s="75">
        <f t="shared" si="35"/>
        <v>0</v>
      </c>
      <c r="BO74" s="75">
        <f t="shared" si="35"/>
        <v>0</v>
      </c>
      <c r="BP74" s="75">
        <f t="shared" si="35"/>
        <v>0</v>
      </c>
      <c r="BQ74" s="154">
        <f t="shared" si="35"/>
        <v>0</v>
      </c>
    </row>
    <row r="75" spans="1:74" hidden="1" x14ac:dyDescent="0.25">
      <c r="A75" s="386"/>
      <c r="B75" s="169" t="s">
        <v>59</v>
      </c>
      <c r="C75" s="8"/>
      <c r="D75" s="158">
        <f t="shared" si="25"/>
        <v>0</v>
      </c>
      <c r="E75" s="158">
        <f t="shared" si="26"/>
        <v>0</v>
      </c>
      <c r="F75" s="158">
        <f t="shared" si="27"/>
        <v>0</v>
      </c>
      <c r="G75" s="158">
        <f t="shared" si="28"/>
        <v>0</v>
      </c>
      <c r="H75" s="158">
        <f t="shared" si="29"/>
        <v>0</v>
      </c>
      <c r="J75" s="147">
        <f>SUM(J43:J68)-SUM(J70:J74)</f>
        <v>0</v>
      </c>
      <c r="K75" s="147">
        <f>SUM(K43:K68)-SUM(K70:K74)</f>
        <v>0</v>
      </c>
      <c r="L75" s="147">
        <f>SUM(L43:L68)-SUM(L70:L74)</f>
        <v>0</v>
      </c>
      <c r="M75" s="147">
        <f t="shared" ref="M75:BQ75" si="36">SUM(M43:M68)-SUM(M70:M74)</f>
        <v>0</v>
      </c>
      <c r="N75" s="147">
        <f t="shared" si="36"/>
        <v>0</v>
      </c>
      <c r="O75" s="147">
        <f t="shared" si="36"/>
        <v>0</v>
      </c>
      <c r="P75" s="147">
        <f t="shared" si="36"/>
        <v>0</v>
      </c>
      <c r="Q75" s="147">
        <f t="shared" si="36"/>
        <v>0</v>
      </c>
      <c r="R75" s="147">
        <f t="shared" si="36"/>
        <v>0</v>
      </c>
      <c r="S75" s="147">
        <f t="shared" si="36"/>
        <v>0</v>
      </c>
      <c r="T75" s="147">
        <f t="shared" si="36"/>
        <v>0</v>
      </c>
      <c r="U75" s="158">
        <f t="shared" si="36"/>
        <v>0</v>
      </c>
      <c r="V75" s="147">
        <f t="shared" si="36"/>
        <v>0</v>
      </c>
      <c r="W75" s="147">
        <f t="shared" si="36"/>
        <v>0</v>
      </c>
      <c r="X75" s="147">
        <f t="shared" si="36"/>
        <v>0</v>
      </c>
      <c r="Y75" s="147">
        <f t="shared" si="36"/>
        <v>0</v>
      </c>
      <c r="Z75" s="147">
        <f t="shared" si="36"/>
        <v>0</v>
      </c>
      <c r="AA75" s="147">
        <f t="shared" si="36"/>
        <v>0</v>
      </c>
      <c r="AB75" s="147">
        <f t="shared" si="36"/>
        <v>0</v>
      </c>
      <c r="AC75" s="147">
        <f t="shared" si="36"/>
        <v>0</v>
      </c>
      <c r="AD75" s="147">
        <f t="shared" si="36"/>
        <v>0</v>
      </c>
      <c r="AE75" s="147">
        <f t="shared" si="36"/>
        <v>0</v>
      </c>
      <c r="AF75" s="147">
        <f t="shared" si="36"/>
        <v>0</v>
      </c>
      <c r="AG75" s="158">
        <f t="shared" si="36"/>
        <v>0</v>
      </c>
      <c r="AH75" s="147">
        <f t="shared" si="36"/>
        <v>0</v>
      </c>
      <c r="AI75" s="147">
        <f t="shared" si="36"/>
        <v>0</v>
      </c>
      <c r="AJ75" s="147">
        <f t="shared" si="36"/>
        <v>0</v>
      </c>
      <c r="AK75" s="147">
        <f t="shared" si="36"/>
        <v>0</v>
      </c>
      <c r="AL75" s="147">
        <f t="shared" si="36"/>
        <v>0</v>
      </c>
      <c r="AM75" s="147">
        <f t="shared" si="36"/>
        <v>0</v>
      </c>
      <c r="AN75" s="147">
        <f t="shared" si="36"/>
        <v>0</v>
      </c>
      <c r="AO75" s="147">
        <f t="shared" si="36"/>
        <v>0</v>
      </c>
      <c r="AP75" s="147">
        <f t="shared" si="36"/>
        <v>0</v>
      </c>
      <c r="AQ75" s="147">
        <f t="shared" si="36"/>
        <v>0</v>
      </c>
      <c r="AR75" s="147">
        <f t="shared" si="36"/>
        <v>0</v>
      </c>
      <c r="AS75" s="158">
        <f t="shared" si="36"/>
        <v>0</v>
      </c>
      <c r="AT75" s="147">
        <f t="shared" si="36"/>
        <v>0</v>
      </c>
      <c r="AU75" s="147">
        <f t="shared" si="36"/>
        <v>0</v>
      </c>
      <c r="AV75" s="147">
        <f t="shared" si="36"/>
        <v>0</v>
      </c>
      <c r="AW75" s="147">
        <f t="shared" si="36"/>
        <v>0</v>
      </c>
      <c r="AX75" s="147">
        <f t="shared" si="36"/>
        <v>0</v>
      </c>
      <c r="AY75" s="147">
        <f t="shared" si="36"/>
        <v>0</v>
      </c>
      <c r="AZ75" s="147">
        <f t="shared" si="36"/>
        <v>0</v>
      </c>
      <c r="BA75" s="147">
        <f t="shared" si="36"/>
        <v>0</v>
      </c>
      <c r="BB75" s="147">
        <f t="shared" si="36"/>
        <v>0</v>
      </c>
      <c r="BC75" s="147">
        <f t="shared" si="36"/>
        <v>0</v>
      </c>
      <c r="BD75" s="147">
        <f t="shared" si="36"/>
        <v>0</v>
      </c>
      <c r="BE75" s="158">
        <f t="shared" si="36"/>
        <v>0</v>
      </c>
      <c r="BF75" s="147">
        <f t="shared" si="36"/>
        <v>0</v>
      </c>
      <c r="BG75" s="147">
        <f t="shared" si="36"/>
        <v>0</v>
      </c>
      <c r="BH75" s="147">
        <f t="shared" si="36"/>
        <v>0</v>
      </c>
      <c r="BI75" s="147">
        <f t="shared" si="36"/>
        <v>0</v>
      </c>
      <c r="BJ75" s="147">
        <f t="shared" si="36"/>
        <v>0</v>
      </c>
      <c r="BK75" s="147">
        <f t="shared" si="36"/>
        <v>0</v>
      </c>
      <c r="BL75" s="147">
        <f t="shared" si="36"/>
        <v>0</v>
      </c>
      <c r="BM75" s="147">
        <f t="shared" si="36"/>
        <v>0</v>
      </c>
      <c r="BN75" s="147">
        <f t="shared" si="36"/>
        <v>0</v>
      </c>
      <c r="BO75" s="147">
        <f t="shared" si="36"/>
        <v>0</v>
      </c>
      <c r="BP75" s="147">
        <f t="shared" si="36"/>
        <v>0</v>
      </c>
      <c r="BQ75" s="158">
        <f t="shared" si="36"/>
        <v>0</v>
      </c>
      <c r="BR75" s="312"/>
      <c r="BS75" s="312"/>
    </row>
    <row r="76" spans="1:74" s="9" customFormat="1" hidden="1" x14ac:dyDescent="0.25">
      <c r="A76" s="386"/>
      <c r="B76" s="82" t="s">
        <v>39</v>
      </c>
      <c r="C76" s="72"/>
      <c r="D76" s="9">
        <f t="shared" si="25"/>
        <v>580</v>
      </c>
      <c r="E76" s="9">
        <f t="shared" si="26"/>
        <v>580</v>
      </c>
      <c r="F76" s="9">
        <f t="shared" si="27"/>
        <v>580</v>
      </c>
      <c r="G76" s="9">
        <f t="shared" si="28"/>
        <v>400</v>
      </c>
      <c r="H76" s="9">
        <f t="shared" si="29"/>
        <v>0</v>
      </c>
      <c r="J76" s="9">
        <f>SUM(J70:J75)</f>
        <v>400</v>
      </c>
      <c r="K76" s="9">
        <f t="shared" ref="K76:BQ76" si="37">SUM(K70:K75)</f>
        <v>400</v>
      </c>
      <c r="L76" s="9">
        <f t="shared" si="37"/>
        <v>400</v>
      </c>
      <c r="M76" s="9">
        <f t="shared" si="37"/>
        <v>400</v>
      </c>
      <c r="N76" s="9">
        <f t="shared" si="37"/>
        <v>400</v>
      </c>
      <c r="O76" s="9">
        <f t="shared" si="37"/>
        <v>400</v>
      </c>
      <c r="P76" s="9">
        <f t="shared" si="37"/>
        <v>400</v>
      </c>
      <c r="Q76" s="9">
        <f t="shared" si="37"/>
        <v>400</v>
      </c>
      <c r="R76" s="9">
        <f t="shared" si="37"/>
        <v>580</v>
      </c>
      <c r="S76" s="9">
        <f t="shared" si="37"/>
        <v>580</v>
      </c>
      <c r="T76" s="9">
        <f t="shared" si="37"/>
        <v>580</v>
      </c>
      <c r="U76" s="9">
        <f t="shared" si="37"/>
        <v>580</v>
      </c>
      <c r="V76" s="9">
        <f t="shared" si="37"/>
        <v>580</v>
      </c>
      <c r="W76" s="9">
        <f t="shared" si="37"/>
        <v>580</v>
      </c>
      <c r="X76" s="9">
        <f t="shared" si="37"/>
        <v>580</v>
      </c>
      <c r="Y76" s="9">
        <f t="shared" si="37"/>
        <v>580</v>
      </c>
      <c r="Z76" s="9">
        <f t="shared" si="37"/>
        <v>580</v>
      </c>
      <c r="AA76" s="9">
        <f t="shared" si="37"/>
        <v>580</v>
      </c>
      <c r="AB76" s="9">
        <f t="shared" si="37"/>
        <v>580</v>
      </c>
      <c r="AC76" s="9">
        <f t="shared" si="37"/>
        <v>580</v>
      </c>
      <c r="AD76" s="9">
        <f t="shared" si="37"/>
        <v>580</v>
      </c>
      <c r="AE76" s="9">
        <f t="shared" si="37"/>
        <v>580</v>
      </c>
      <c r="AF76" s="9">
        <f t="shared" si="37"/>
        <v>580</v>
      </c>
      <c r="AG76" s="9">
        <f t="shared" si="37"/>
        <v>580</v>
      </c>
      <c r="AH76" s="9">
        <f t="shared" si="37"/>
        <v>625</v>
      </c>
      <c r="AI76" s="9">
        <f t="shared" si="37"/>
        <v>625</v>
      </c>
      <c r="AJ76" s="9">
        <f t="shared" si="37"/>
        <v>625</v>
      </c>
      <c r="AK76" s="9">
        <f t="shared" si="37"/>
        <v>625</v>
      </c>
      <c r="AL76" s="9">
        <f t="shared" si="37"/>
        <v>625</v>
      </c>
      <c r="AM76" s="9">
        <f t="shared" si="37"/>
        <v>625</v>
      </c>
      <c r="AN76" s="9">
        <f t="shared" si="37"/>
        <v>625</v>
      </c>
      <c r="AO76" s="9">
        <f t="shared" si="37"/>
        <v>580</v>
      </c>
      <c r="AP76" s="9">
        <f t="shared" si="37"/>
        <v>580</v>
      </c>
      <c r="AQ76" s="9">
        <f t="shared" si="37"/>
        <v>580</v>
      </c>
      <c r="AR76" s="9">
        <f t="shared" si="37"/>
        <v>580</v>
      </c>
      <c r="AS76" s="9">
        <f t="shared" si="37"/>
        <v>580</v>
      </c>
      <c r="AT76" s="9">
        <f t="shared" si="37"/>
        <v>580</v>
      </c>
      <c r="AU76" s="9">
        <f t="shared" si="37"/>
        <v>580</v>
      </c>
      <c r="AV76" s="9">
        <f t="shared" si="37"/>
        <v>580</v>
      </c>
      <c r="AW76" s="9">
        <f t="shared" si="37"/>
        <v>400</v>
      </c>
      <c r="AX76" s="9">
        <f t="shared" si="37"/>
        <v>400</v>
      </c>
      <c r="AY76" s="9">
        <f t="shared" si="37"/>
        <v>400</v>
      </c>
      <c r="AZ76" s="9">
        <f t="shared" si="37"/>
        <v>400</v>
      </c>
      <c r="BA76" s="9">
        <f t="shared" si="37"/>
        <v>400</v>
      </c>
      <c r="BB76" s="9">
        <f t="shared" si="37"/>
        <v>400</v>
      </c>
      <c r="BC76" s="9">
        <f t="shared" si="37"/>
        <v>400</v>
      </c>
      <c r="BD76" s="9">
        <f t="shared" si="37"/>
        <v>400</v>
      </c>
      <c r="BE76" s="9">
        <f t="shared" si="37"/>
        <v>400</v>
      </c>
      <c r="BF76" s="9">
        <f t="shared" si="37"/>
        <v>400</v>
      </c>
      <c r="BG76" s="9">
        <f t="shared" si="37"/>
        <v>400</v>
      </c>
      <c r="BH76" s="9">
        <f t="shared" si="37"/>
        <v>400</v>
      </c>
      <c r="BI76" s="9">
        <f t="shared" si="37"/>
        <v>400</v>
      </c>
      <c r="BJ76" s="9">
        <f t="shared" si="37"/>
        <v>400</v>
      </c>
      <c r="BK76" s="9">
        <f t="shared" si="37"/>
        <v>0</v>
      </c>
      <c r="BL76" s="9">
        <f t="shared" si="37"/>
        <v>0</v>
      </c>
      <c r="BM76" s="9">
        <f t="shared" si="37"/>
        <v>0</v>
      </c>
      <c r="BN76" s="9">
        <f t="shared" si="37"/>
        <v>0</v>
      </c>
      <c r="BO76" s="9">
        <f t="shared" si="37"/>
        <v>0</v>
      </c>
      <c r="BP76" s="9">
        <f t="shared" si="37"/>
        <v>0</v>
      </c>
      <c r="BQ76" s="9">
        <f t="shared" si="37"/>
        <v>0</v>
      </c>
      <c r="BR76" s="157"/>
      <c r="BS76" s="157"/>
      <c r="BT76" s="157"/>
      <c r="BU76" s="157"/>
      <c r="BV76" s="157"/>
    </row>
    <row r="77" spans="1:74" ht="6" customHeight="1" x14ac:dyDescent="0.25">
      <c r="B77" s="59"/>
      <c r="C77" s="8"/>
      <c r="D77" s="6">
        <f t="shared" ref="D77" si="38">SUM(J77:U77)</f>
        <v>0</v>
      </c>
      <c r="E77" s="8">
        <f t="shared" ref="E77" si="39">SUM(V77:AG77)</f>
        <v>0</v>
      </c>
      <c r="F77" s="8">
        <f t="shared" ref="F77" si="40">SUM(AH77:AS77)</f>
        <v>0</v>
      </c>
      <c r="G77" s="8">
        <f t="shared" ref="G77" si="41">SUM(AT77:BE77)</f>
        <v>0</v>
      </c>
      <c r="H77" s="8">
        <f t="shared" ref="H77" si="42">SUM(BF77:BQ77)</f>
        <v>0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</row>
    <row r="78" spans="1:74" x14ac:dyDescent="0.25">
      <c r="A78" s="125"/>
      <c r="B78" s="9" t="s">
        <v>77</v>
      </c>
      <c r="C78" s="2"/>
      <c r="D78" s="6"/>
      <c r="E78" s="6"/>
      <c r="F78" s="6"/>
      <c r="G78" s="6"/>
      <c r="H78" s="6"/>
      <c r="U78" s="58"/>
      <c r="AG78" s="58"/>
      <c r="AS78" s="58"/>
      <c r="BE78" s="58"/>
      <c r="BQ78" s="58"/>
    </row>
    <row r="79" spans="1:74" s="10" customFormat="1" hidden="1" x14ac:dyDescent="0.25">
      <c r="A79" s="126"/>
      <c r="B79" s="9" t="s">
        <v>60</v>
      </c>
      <c r="C79" s="8"/>
      <c r="D79" s="9"/>
      <c r="E79" s="9"/>
      <c r="F79" s="9"/>
      <c r="G79" s="9"/>
      <c r="H79" s="315"/>
      <c r="I79" s="7"/>
      <c r="K79" s="8"/>
      <c r="L79" s="8"/>
      <c r="M79" s="8"/>
      <c r="N79" s="8"/>
      <c r="O79" s="8"/>
      <c r="P79" s="8"/>
      <c r="Q79" s="8"/>
      <c r="R79" s="8"/>
      <c r="S79" s="8"/>
      <c r="T79" s="8"/>
      <c r="U79" s="9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9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9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9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9"/>
      <c r="BR79" s="312"/>
      <c r="BS79" s="312"/>
      <c r="BT79" s="312"/>
      <c r="BU79" s="312"/>
      <c r="BV79" s="312"/>
    </row>
    <row r="80" spans="1:74" hidden="1" x14ac:dyDescent="0.25">
      <c r="B80" s="319" t="str">
        <f>B6</f>
        <v>Construction</v>
      </c>
      <c r="C80" s="8"/>
      <c r="D80" s="318">
        <f t="shared" ref="D80:D112" si="43">SUM(J80:U80)</f>
        <v>40</v>
      </c>
      <c r="E80" s="318">
        <f t="shared" ref="E80:E112" si="44">SUM(V80:AG80)</f>
        <v>120</v>
      </c>
      <c r="F80" s="318">
        <f t="shared" ref="F80:F112" si="45">SUM(AH80:AS80)</f>
        <v>20</v>
      </c>
      <c r="G80" s="318">
        <f t="shared" ref="G80:G112" si="46">SUM(AT80:BE80)</f>
        <v>0</v>
      </c>
      <c r="H80" s="318">
        <f t="shared" ref="H80:H112" si="47">SUM(BF80:BQ80)</f>
        <v>0</v>
      </c>
      <c r="J80" s="316">
        <f>IF(AND(OR(Inputs!$M7=0,J$2&lt;Inputs!$M7),J$2&gt;=Inputs!$J7,J$2&lt;=Inputs!$L7+Inputs!$J7-1),Inputs!$K7/Inputs!$L7,0)</f>
        <v>0</v>
      </c>
      <c r="K80" s="316">
        <f>IF(AND(OR(Inputs!$M7=0,K$2&lt;Inputs!$M7),K$2&gt;=Inputs!$J7,K$2&lt;=Inputs!$L7+Inputs!$J7-1),Inputs!$K7/Inputs!$L7,0)</f>
        <v>0</v>
      </c>
      <c r="L80" s="316">
        <f>IF(AND(OR(Inputs!$M7=0,L$2&lt;Inputs!$M7),L$2&gt;=Inputs!$J7,L$2&lt;=Inputs!$L7+Inputs!$J7-1),Inputs!$K7/Inputs!$L7,0)</f>
        <v>0</v>
      </c>
      <c r="M80" s="316">
        <f>IF(AND(OR(Inputs!$M7=0,M$2&lt;Inputs!$M7),M$2&gt;=Inputs!$J7,M$2&lt;=Inputs!$L7+Inputs!$J7-1),Inputs!$K7/Inputs!$L7,0)</f>
        <v>0</v>
      </c>
      <c r="N80" s="316">
        <f>IF(AND(OR(Inputs!$M7=0,N$2&lt;Inputs!$M7),N$2&gt;=Inputs!$J7,N$2&lt;=Inputs!$L7+Inputs!$J7-1),Inputs!$K7/Inputs!$L7,0)</f>
        <v>0</v>
      </c>
      <c r="O80" s="316">
        <f>IF(AND(OR(Inputs!$M7=0,O$2&lt;Inputs!$M7),O$2&gt;=Inputs!$J7,O$2&lt;=Inputs!$L7+Inputs!$J7-1),Inputs!$K7/Inputs!$L7,0)</f>
        <v>0</v>
      </c>
      <c r="P80" s="316">
        <f>IF(AND(OR(Inputs!$M7=0,P$2&lt;Inputs!$M7),P$2&gt;=Inputs!$J7,P$2&lt;=Inputs!$L7+Inputs!$J7-1),Inputs!$K7/Inputs!$L7,0)</f>
        <v>0</v>
      </c>
      <c r="Q80" s="316">
        <f>IF(AND(OR(Inputs!$M7=0,Q$2&lt;Inputs!$M7),Q$2&gt;=Inputs!$J7,Q$2&lt;=Inputs!$L7+Inputs!$J7-1),Inputs!$K7/Inputs!$L7,0)</f>
        <v>0</v>
      </c>
      <c r="R80" s="316">
        <f>IF(AND(OR(Inputs!$M7=0,R$2&lt;Inputs!$M7),R$2&gt;=Inputs!$J7,R$2&lt;=Inputs!$L7+Inputs!$J7-1),Inputs!$K7/Inputs!$L7,0)</f>
        <v>10</v>
      </c>
      <c r="S80" s="316">
        <f>IF(AND(OR(Inputs!$M7=0,S$2&lt;Inputs!$M7),S$2&gt;=Inputs!$J7,S$2&lt;=Inputs!$L7+Inputs!$J7-1),Inputs!$K7/Inputs!$L7,0)</f>
        <v>10</v>
      </c>
      <c r="T80" s="316">
        <f>IF(AND(OR(Inputs!$M7=0,T$2&lt;Inputs!$M7),T$2&gt;=Inputs!$J7,T$2&lt;=Inputs!$L7+Inputs!$J7-1),Inputs!$K7/Inputs!$L7,0)</f>
        <v>10</v>
      </c>
      <c r="U80" s="317">
        <f>IF(AND(OR(Inputs!$M7=0,U$2&lt;Inputs!$M7),U$2&gt;=Inputs!$J7,U$2&lt;=Inputs!$L7+Inputs!$J7-1),Inputs!$K7/Inputs!$L7,0)</f>
        <v>10</v>
      </c>
      <c r="V80" s="316">
        <f>IF(AND(OR(Inputs!$M7=0,V$2&lt;Inputs!$M7),V$2&gt;=Inputs!$J7,V$2&lt;=Inputs!$L7+Inputs!$J7-1),Inputs!$K7/Inputs!$L7,0)</f>
        <v>10</v>
      </c>
      <c r="W80" s="316">
        <f>IF(AND(OR(Inputs!$M7=0,W$2&lt;Inputs!$M7),W$2&gt;=Inputs!$J7,W$2&lt;=Inputs!$L7+Inputs!$J7-1),Inputs!$K7/Inputs!$L7,0)</f>
        <v>10</v>
      </c>
      <c r="X80" s="316">
        <f>IF(AND(OR(Inputs!$M7=0,X$2&lt;Inputs!$M7),X$2&gt;=Inputs!$J7,X$2&lt;=Inputs!$L7+Inputs!$J7-1),Inputs!$K7/Inputs!$L7,0)</f>
        <v>10</v>
      </c>
      <c r="Y80" s="316">
        <f>IF(AND(OR(Inputs!$M7=0,Y$2&lt;Inputs!$M7),Y$2&gt;=Inputs!$J7,Y$2&lt;=Inputs!$L7+Inputs!$J7-1),Inputs!$K7/Inputs!$L7,0)</f>
        <v>10</v>
      </c>
      <c r="Z80" s="316">
        <f>IF(AND(OR(Inputs!$M7=0,Z$2&lt;Inputs!$M7),Z$2&gt;=Inputs!$J7,Z$2&lt;=Inputs!$L7+Inputs!$J7-1),Inputs!$K7/Inputs!$L7,0)</f>
        <v>10</v>
      </c>
      <c r="AA80" s="316">
        <f>IF(AND(OR(Inputs!$M7=0,AA$2&lt;Inputs!$M7),AA$2&gt;=Inputs!$J7,AA$2&lt;=Inputs!$L7+Inputs!$J7-1),Inputs!$K7/Inputs!$L7,0)</f>
        <v>10</v>
      </c>
      <c r="AB80" s="316">
        <f>IF(AND(OR(Inputs!$M7=0,AB$2&lt;Inputs!$M7),AB$2&gt;=Inputs!$J7,AB$2&lt;=Inputs!$L7+Inputs!$J7-1),Inputs!$K7/Inputs!$L7,0)</f>
        <v>10</v>
      </c>
      <c r="AC80" s="316">
        <f>IF(AND(OR(Inputs!$M7=0,AC$2&lt;Inputs!$M7),AC$2&gt;=Inputs!$J7,AC$2&lt;=Inputs!$L7+Inputs!$J7-1),Inputs!$K7/Inputs!$L7,0)</f>
        <v>10</v>
      </c>
      <c r="AD80" s="316">
        <f>IF(AND(OR(Inputs!$M7=0,AD$2&lt;Inputs!$M7),AD$2&gt;=Inputs!$J7,AD$2&lt;=Inputs!$L7+Inputs!$J7-1),Inputs!$K7/Inputs!$L7,0)</f>
        <v>10</v>
      </c>
      <c r="AE80" s="316">
        <f>IF(AND(OR(Inputs!$M7=0,AE$2&lt;Inputs!$M7),AE$2&gt;=Inputs!$J7,AE$2&lt;=Inputs!$L7+Inputs!$J7-1),Inputs!$K7/Inputs!$L7,0)</f>
        <v>10</v>
      </c>
      <c r="AF80" s="316">
        <f>IF(AND(OR(Inputs!$M7=0,AF$2&lt;Inputs!$M7),AF$2&gt;=Inputs!$J7,AF$2&lt;=Inputs!$L7+Inputs!$J7-1),Inputs!$K7/Inputs!$L7,0)</f>
        <v>10</v>
      </c>
      <c r="AG80" s="317">
        <f>IF(AND(OR(Inputs!$M7=0,AG$2&lt;Inputs!$M7),AG$2&gt;=Inputs!$J7,AG$2&lt;=Inputs!$L7+Inputs!$J7-1),Inputs!$K7/Inputs!$L7,0)</f>
        <v>10</v>
      </c>
      <c r="AH80" s="316">
        <f>IF(AND(OR(Inputs!$M7=0,AH$2&lt;Inputs!$M7),AH$2&gt;=Inputs!$J7,AH$2&lt;=Inputs!$L7+Inputs!$J7-1),Inputs!$K7/Inputs!$L7,0)</f>
        <v>10</v>
      </c>
      <c r="AI80" s="316">
        <f>IF(AND(OR(Inputs!$M7=0,AI$2&lt;Inputs!$M7),AI$2&gt;=Inputs!$J7,AI$2&lt;=Inputs!$L7+Inputs!$J7-1),Inputs!$K7/Inputs!$L7,0)</f>
        <v>10</v>
      </c>
      <c r="AJ80" s="316">
        <f>IF(AND(OR(Inputs!$M7=0,AJ$2&lt;Inputs!$M7),AJ$2&gt;=Inputs!$J7,AJ$2&lt;=Inputs!$L7+Inputs!$J7-1),Inputs!$K7/Inputs!$L7,0)</f>
        <v>0</v>
      </c>
      <c r="AK80" s="316">
        <f>IF(AND(OR(Inputs!$M7=0,AK$2&lt;Inputs!$M7),AK$2&gt;=Inputs!$J7,AK$2&lt;=Inputs!$L7+Inputs!$J7-1),Inputs!$K7/Inputs!$L7,0)</f>
        <v>0</v>
      </c>
      <c r="AL80" s="316">
        <f>IF(AND(OR(Inputs!$M7=0,AL$2&lt;Inputs!$M7),AL$2&gt;=Inputs!$J7,AL$2&lt;=Inputs!$L7+Inputs!$J7-1),Inputs!$K7/Inputs!$L7,0)</f>
        <v>0</v>
      </c>
      <c r="AM80" s="316">
        <f>IF(AND(OR(Inputs!$M7=0,AM$2&lt;Inputs!$M7),AM$2&gt;=Inputs!$J7,AM$2&lt;=Inputs!$L7+Inputs!$J7-1),Inputs!$K7/Inputs!$L7,0)</f>
        <v>0</v>
      </c>
      <c r="AN80" s="316">
        <f>IF(AND(OR(Inputs!$M7=0,AN$2&lt;Inputs!$M7),AN$2&gt;=Inputs!$J7,AN$2&lt;=Inputs!$L7+Inputs!$J7-1),Inputs!$K7/Inputs!$L7,0)</f>
        <v>0</v>
      </c>
      <c r="AO80" s="316">
        <f>IF(AND(OR(Inputs!$M7=0,AO$2&lt;Inputs!$M7),AO$2&gt;=Inputs!$J7,AO$2&lt;=Inputs!$L7+Inputs!$J7-1),Inputs!$K7/Inputs!$L7,0)</f>
        <v>0</v>
      </c>
      <c r="AP80" s="316">
        <f>IF(AND(OR(Inputs!$M7=0,AP$2&lt;Inputs!$M7),AP$2&gt;=Inputs!$J7,AP$2&lt;=Inputs!$L7+Inputs!$J7-1),Inputs!$K7/Inputs!$L7,0)</f>
        <v>0</v>
      </c>
      <c r="AQ80" s="316">
        <f>IF(AND(OR(Inputs!$M7=0,AQ$2&lt;Inputs!$M7),AQ$2&gt;=Inputs!$J7,AQ$2&lt;=Inputs!$L7+Inputs!$J7-1),Inputs!$K7/Inputs!$L7,0)</f>
        <v>0</v>
      </c>
      <c r="AR80" s="316">
        <f>IF(AND(OR(Inputs!$M7=0,AR$2&lt;Inputs!$M7),AR$2&gt;=Inputs!$J7,AR$2&lt;=Inputs!$L7+Inputs!$J7-1),Inputs!$K7/Inputs!$L7,0)</f>
        <v>0</v>
      </c>
      <c r="AS80" s="317">
        <f>IF(AND(OR(Inputs!$M7=0,AS$2&lt;Inputs!$M7),AS$2&gt;=Inputs!$J7,AS$2&lt;=Inputs!$L7+Inputs!$J7-1),Inputs!$K7/Inputs!$L7,0)</f>
        <v>0</v>
      </c>
      <c r="AT80" s="316">
        <f>IF(AND(OR(Inputs!$M7=0,AT$2&lt;Inputs!$M7),AT$2&gt;=Inputs!$J7,AT$2&lt;=Inputs!$L7+Inputs!$J7-1),Inputs!$K7/Inputs!$L7,0)</f>
        <v>0</v>
      </c>
      <c r="AU80" s="316">
        <f>IF(AND(OR(Inputs!$M7=0,AU$2&lt;Inputs!$M7),AU$2&gt;=Inputs!$J7,AU$2&lt;=Inputs!$L7+Inputs!$J7-1),Inputs!$K7/Inputs!$L7,0)</f>
        <v>0</v>
      </c>
      <c r="AV80" s="316">
        <f>IF(AND(OR(Inputs!$M7=0,AV$2&lt;Inputs!$M7),AV$2&gt;=Inputs!$J7,AV$2&lt;=Inputs!$L7+Inputs!$J7-1),Inputs!$K7/Inputs!$L7,0)</f>
        <v>0</v>
      </c>
      <c r="AW80" s="316">
        <f>IF(AND(OR(Inputs!$M7=0,AW$2&lt;Inputs!$M7),AW$2&gt;=Inputs!$J7,AW$2&lt;=Inputs!$L7+Inputs!$J7-1),Inputs!$K7/Inputs!$L7,0)</f>
        <v>0</v>
      </c>
      <c r="AX80" s="316">
        <f>IF(AND(OR(Inputs!$M7=0,AX$2&lt;Inputs!$M7),AX$2&gt;=Inputs!$J7,AX$2&lt;=Inputs!$L7+Inputs!$J7-1),Inputs!$K7/Inputs!$L7,0)</f>
        <v>0</v>
      </c>
      <c r="AY80" s="316">
        <f>IF(AND(OR(Inputs!$M7=0,AY$2&lt;Inputs!$M7),AY$2&gt;=Inputs!$J7,AY$2&lt;=Inputs!$L7+Inputs!$J7-1),Inputs!$K7/Inputs!$L7,0)</f>
        <v>0</v>
      </c>
      <c r="AZ80" s="316">
        <f>IF(AND(OR(Inputs!$M7=0,AZ$2&lt;Inputs!$M7),AZ$2&gt;=Inputs!$J7,AZ$2&lt;=Inputs!$L7+Inputs!$J7-1),Inputs!$K7/Inputs!$L7,0)</f>
        <v>0</v>
      </c>
      <c r="BA80" s="316">
        <f>IF(AND(OR(Inputs!$M7=0,BA$2&lt;Inputs!$M7),BA$2&gt;=Inputs!$J7,BA$2&lt;=Inputs!$L7+Inputs!$J7-1),Inputs!$K7/Inputs!$L7,0)</f>
        <v>0</v>
      </c>
      <c r="BB80" s="316">
        <f>IF(AND(OR(Inputs!$M7=0,BB$2&lt;Inputs!$M7),BB$2&gt;=Inputs!$J7,BB$2&lt;=Inputs!$L7+Inputs!$J7-1),Inputs!$K7/Inputs!$L7,0)</f>
        <v>0</v>
      </c>
      <c r="BC80" s="316">
        <f>IF(AND(OR(Inputs!$M7=0,BC$2&lt;Inputs!$M7),BC$2&gt;=Inputs!$J7,BC$2&lt;=Inputs!$L7+Inputs!$J7-1),Inputs!$K7/Inputs!$L7,0)</f>
        <v>0</v>
      </c>
      <c r="BD80" s="316">
        <f>IF(AND(OR(Inputs!$M7=0,BD$2&lt;Inputs!$M7),BD$2&gt;=Inputs!$J7,BD$2&lt;=Inputs!$L7+Inputs!$J7-1),Inputs!$K7/Inputs!$L7,0)</f>
        <v>0</v>
      </c>
      <c r="BE80" s="317">
        <f>IF(AND(OR(Inputs!$M7=0,BE$2&lt;Inputs!$M7),BE$2&gt;=Inputs!$J7,BE$2&lt;=Inputs!$L7+Inputs!$J7-1),Inputs!$K7/Inputs!$L7,0)</f>
        <v>0</v>
      </c>
      <c r="BF80" s="316">
        <f>IF(AND(OR(Inputs!$M7=0,BF$2&lt;Inputs!$M7),BF$2&gt;=Inputs!$J7,BF$2&lt;=Inputs!$L7+Inputs!$J7-1),Inputs!$K7/Inputs!$L7,0)</f>
        <v>0</v>
      </c>
      <c r="BG80" s="316">
        <f>IF(AND(OR(Inputs!$M7=0,BG$2&lt;Inputs!$M7),BG$2&gt;=Inputs!$J7,BG$2&lt;=Inputs!$L7+Inputs!$J7-1),Inputs!$K7/Inputs!$L7,0)</f>
        <v>0</v>
      </c>
      <c r="BH80" s="316">
        <f>IF(AND(OR(Inputs!$M7=0,BH$2&lt;Inputs!$M7),BH$2&gt;=Inputs!$J7,BH$2&lt;=Inputs!$L7+Inputs!$J7-1),Inputs!$K7/Inputs!$L7,0)</f>
        <v>0</v>
      </c>
      <c r="BI80" s="316">
        <f>IF(AND(OR(Inputs!$M7=0,BI$2&lt;Inputs!$M7),BI$2&gt;=Inputs!$J7,BI$2&lt;=Inputs!$L7+Inputs!$J7-1),Inputs!$K7/Inputs!$L7,0)</f>
        <v>0</v>
      </c>
      <c r="BJ80" s="316">
        <f>IF(AND(OR(Inputs!$M7=0,BJ$2&lt;Inputs!$M7),BJ$2&gt;=Inputs!$J7,BJ$2&lt;=Inputs!$L7+Inputs!$J7-1),Inputs!$K7/Inputs!$L7,0)</f>
        <v>0</v>
      </c>
      <c r="BK80" s="316">
        <f>IF(AND(OR(Inputs!$M7=0,BK$2&lt;Inputs!$M7),BK$2&gt;=Inputs!$J7,BK$2&lt;=Inputs!$L7+Inputs!$J7-1),Inputs!$K7/Inputs!$L7,0)</f>
        <v>0</v>
      </c>
      <c r="BL80" s="316">
        <f>IF(AND(OR(Inputs!$M7=0,BL$2&lt;Inputs!$M7),BL$2&gt;=Inputs!$J7,BL$2&lt;=Inputs!$L7+Inputs!$J7-1),Inputs!$K7/Inputs!$L7,0)</f>
        <v>0</v>
      </c>
      <c r="BM80" s="316">
        <f>IF(AND(OR(Inputs!$M7=0,BM$2&lt;Inputs!$M7),BM$2&gt;=Inputs!$J7,BM$2&lt;=Inputs!$L7+Inputs!$J7-1),Inputs!$K7/Inputs!$L7,0)</f>
        <v>0</v>
      </c>
      <c r="BN80" s="316">
        <f>IF(AND(OR(Inputs!$M7=0,BN$2&lt;Inputs!$M7),BN$2&gt;=Inputs!$J7,BN$2&lt;=Inputs!$L7+Inputs!$J7-1),Inputs!$K7/Inputs!$L7,0)</f>
        <v>0</v>
      </c>
      <c r="BO80" s="316">
        <f>IF(AND(OR(Inputs!$M7=0,BO$2&lt;Inputs!$M7),BO$2&gt;=Inputs!$J7,BO$2&lt;=Inputs!$L7+Inputs!$J7-1),Inputs!$K7/Inputs!$L7,0)</f>
        <v>0</v>
      </c>
      <c r="BP80" s="316">
        <f>IF(AND(OR(Inputs!$M7=0,BP$2&lt;Inputs!$M7),BP$2&gt;=Inputs!$J7,BP$2&lt;=Inputs!$L7+Inputs!$J7-1),Inputs!$K7/Inputs!$L7,0)</f>
        <v>0</v>
      </c>
      <c r="BQ80" s="317">
        <f>IF(AND(OR(Inputs!$M7=0,BQ$2&lt;Inputs!$M7),BQ$2&gt;=Inputs!$J7,BQ$2&lt;=Inputs!$L7+Inputs!$J7-1),Inputs!$K7/Inputs!$L7,0)</f>
        <v>0</v>
      </c>
    </row>
    <row r="81" spans="2:69" hidden="1" x14ac:dyDescent="0.25">
      <c r="B81" s="319" t="str">
        <f t="shared" ref="B81:B105" si="48">B7</f>
        <v>Machine</v>
      </c>
      <c r="D81" s="318">
        <f t="shared" si="43"/>
        <v>0</v>
      </c>
      <c r="E81" s="318">
        <f t="shared" si="44"/>
        <v>0</v>
      </c>
      <c r="F81" s="318">
        <f t="shared" si="45"/>
        <v>13.125</v>
      </c>
      <c r="G81" s="318">
        <f t="shared" si="46"/>
        <v>0</v>
      </c>
      <c r="H81" s="318">
        <f t="shared" si="47"/>
        <v>0</v>
      </c>
      <c r="J81" s="316">
        <f>IF(AND(OR(Inputs!$M8=0,J$2&lt;Inputs!$M8),J$2&gt;=Inputs!$J8,J$2&lt;=Inputs!$L8+Inputs!$J8-1),Inputs!$K8/Inputs!$L8,0)</f>
        <v>0</v>
      </c>
      <c r="K81" s="316">
        <f>IF(AND(OR(Inputs!$M8=0,K$2&lt;Inputs!$M8),K$2&gt;=Inputs!$J8,K$2&lt;=Inputs!$L8+Inputs!$J8-1),Inputs!$K8/Inputs!$L8,0)</f>
        <v>0</v>
      </c>
      <c r="L81" s="316">
        <f>IF(AND(OR(Inputs!$M8=0,L$2&lt;Inputs!$M8),L$2&gt;=Inputs!$J8,L$2&lt;=Inputs!$L8+Inputs!$J8-1),Inputs!$K8/Inputs!$L8,0)</f>
        <v>0</v>
      </c>
      <c r="M81" s="316">
        <f>IF(AND(OR(Inputs!$M8=0,M$2&lt;Inputs!$M8),M$2&gt;=Inputs!$J8,M$2&lt;=Inputs!$L8+Inputs!$J8-1),Inputs!$K8/Inputs!$L8,0)</f>
        <v>0</v>
      </c>
      <c r="N81" s="316">
        <f>IF(AND(OR(Inputs!$M8=0,N$2&lt;Inputs!$M8),N$2&gt;=Inputs!$J8,N$2&lt;=Inputs!$L8+Inputs!$J8-1),Inputs!$K8/Inputs!$L8,0)</f>
        <v>0</v>
      </c>
      <c r="O81" s="316">
        <f>IF(AND(OR(Inputs!$M8=0,O$2&lt;Inputs!$M8),O$2&gt;=Inputs!$J8,O$2&lt;=Inputs!$L8+Inputs!$J8-1),Inputs!$K8/Inputs!$L8,0)</f>
        <v>0</v>
      </c>
      <c r="P81" s="316">
        <f>IF(AND(OR(Inputs!$M8=0,P$2&lt;Inputs!$M8),P$2&gt;=Inputs!$J8,P$2&lt;=Inputs!$L8+Inputs!$J8-1),Inputs!$K8/Inputs!$L8,0)</f>
        <v>0</v>
      </c>
      <c r="Q81" s="316">
        <f>IF(AND(OR(Inputs!$M8=0,Q$2&lt;Inputs!$M8),Q$2&gt;=Inputs!$J8,Q$2&lt;=Inputs!$L8+Inputs!$J8-1),Inputs!$K8/Inputs!$L8,0)</f>
        <v>0</v>
      </c>
      <c r="R81" s="316">
        <f>IF(AND(OR(Inputs!$M8=0,R$2&lt;Inputs!$M8),R$2&gt;=Inputs!$J8,R$2&lt;=Inputs!$L8+Inputs!$J8-1),Inputs!$K8/Inputs!$L8,0)</f>
        <v>0</v>
      </c>
      <c r="S81" s="316">
        <f>IF(AND(OR(Inputs!$M8=0,S$2&lt;Inputs!$M8),S$2&gt;=Inputs!$J8,S$2&lt;=Inputs!$L8+Inputs!$J8-1),Inputs!$K8/Inputs!$L8,0)</f>
        <v>0</v>
      </c>
      <c r="T81" s="316">
        <f>IF(AND(OR(Inputs!$M8=0,T$2&lt;Inputs!$M8),T$2&gt;=Inputs!$J8,T$2&lt;=Inputs!$L8+Inputs!$J8-1),Inputs!$K8/Inputs!$L8,0)</f>
        <v>0</v>
      </c>
      <c r="U81" s="317">
        <f>IF(AND(OR(Inputs!$M8=0,U$2&lt;Inputs!$M8),U$2&gt;=Inputs!$J8,U$2&lt;=Inputs!$L8+Inputs!$J8-1),Inputs!$K8/Inputs!$L8,0)</f>
        <v>0</v>
      </c>
      <c r="V81" s="316">
        <f>IF(AND(OR(Inputs!$M8=0,V$2&lt;Inputs!$M8),V$2&gt;=Inputs!$J8,V$2&lt;=Inputs!$L8+Inputs!$J8-1),Inputs!$K8/Inputs!$L8,0)</f>
        <v>0</v>
      </c>
      <c r="W81" s="316">
        <f>IF(AND(OR(Inputs!$M8=0,W$2&lt;Inputs!$M8),W$2&gt;=Inputs!$J8,W$2&lt;=Inputs!$L8+Inputs!$J8-1),Inputs!$K8/Inputs!$L8,0)</f>
        <v>0</v>
      </c>
      <c r="X81" s="316">
        <f>IF(AND(OR(Inputs!$M8=0,X$2&lt;Inputs!$M8),X$2&gt;=Inputs!$J8,X$2&lt;=Inputs!$L8+Inputs!$J8-1),Inputs!$K8/Inputs!$L8,0)</f>
        <v>0</v>
      </c>
      <c r="Y81" s="316">
        <f>IF(AND(OR(Inputs!$M8=0,Y$2&lt;Inputs!$M8),Y$2&gt;=Inputs!$J8,Y$2&lt;=Inputs!$L8+Inputs!$J8-1),Inputs!$K8/Inputs!$L8,0)</f>
        <v>0</v>
      </c>
      <c r="Z81" s="316">
        <f>IF(AND(OR(Inputs!$M8=0,Z$2&lt;Inputs!$M8),Z$2&gt;=Inputs!$J8,Z$2&lt;=Inputs!$L8+Inputs!$J8-1),Inputs!$K8/Inputs!$L8,0)</f>
        <v>0</v>
      </c>
      <c r="AA81" s="316">
        <f>IF(AND(OR(Inputs!$M8=0,AA$2&lt;Inputs!$M8),AA$2&gt;=Inputs!$J8,AA$2&lt;=Inputs!$L8+Inputs!$J8-1),Inputs!$K8/Inputs!$L8,0)</f>
        <v>0</v>
      </c>
      <c r="AB81" s="316">
        <f>IF(AND(OR(Inputs!$M8=0,AB$2&lt;Inputs!$M8),AB$2&gt;=Inputs!$J8,AB$2&lt;=Inputs!$L8+Inputs!$J8-1),Inputs!$K8/Inputs!$L8,0)</f>
        <v>0</v>
      </c>
      <c r="AC81" s="316">
        <f>IF(AND(OR(Inputs!$M8=0,AC$2&lt;Inputs!$M8),AC$2&gt;=Inputs!$J8,AC$2&lt;=Inputs!$L8+Inputs!$J8-1),Inputs!$K8/Inputs!$L8,0)</f>
        <v>0</v>
      </c>
      <c r="AD81" s="316">
        <f>IF(AND(OR(Inputs!$M8=0,AD$2&lt;Inputs!$M8),AD$2&gt;=Inputs!$J8,AD$2&lt;=Inputs!$L8+Inputs!$J8-1),Inputs!$K8/Inputs!$L8,0)</f>
        <v>0</v>
      </c>
      <c r="AE81" s="316">
        <f>IF(AND(OR(Inputs!$M8=0,AE$2&lt;Inputs!$M8),AE$2&gt;=Inputs!$J8,AE$2&lt;=Inputs!$L8+Inputs!$J8-1),Inputs!$K8/Inputs!$L8,0)</f>
        <v>0</v>
      </c>
      <c r="AF81" s="316">
        <f>IF(AND(OR(Inputs!$M8=0,AF$2&lt;Inputs!$M8),AF$2&gt;=Inputs!$J8,AF$2&lt;=Inputs!$L8+Inputs!$J8-1),Inputs!$K8/Inputs!$L8,0)</f>
        <v>0</v>
      </c>
      <c r="AG81" s="317">
        <f>IF(AND(OR(Inputs!$M8=0,AG$2&lt;Inputs!$M8),AG$2&gt;=Inputs!$J8,AG$2&lt;=Inputs!$L8+Inputs!$J8-1),Inputs!$K8/Inputs!$L8,0)</f>
        <v>0</v>
      </c>
      <c r="AH81" s="316">
        <f>IF(AND(OR(Inputs!$M8=0,AH$2&lt;Inputs!$M8),AH$2&gt;=Inputs!$J8,AH$2&lt;=Inputs!$L8+Inputs!$J8-1),Inputs!$K8/Inputs!$L8,0)</f>
        <v>1.875</v>
      </c>
      <c r="AI81" s="316">
        <f>IF(AND(OR(Inputs!$M8=0,AI$2&lt;Inputs!$M8),AI$2&gt;=Inputs!$J8,AI$2&lt;=Inputs!$L8+Inputs!$J8-1),Inputs!$K8/Inputs!$L8,0)</f>
        <v>1.875</v>
      </c>
      <c r="AJ81" s="316">
        <f>IF(AND(OR(Inputs!$M8=0,AJ$2&lt;Inputs!$M8),AJ$2&gt;=Inputs!$J8,AJ$2&lt;=Inputs!$L8+Inputs!$J8-1),Inputs!$K8/Inputs!$L8,0)</f>
        <v>1.875</v>
      </c>
      <c r="AK81" s="316">
        <f>IF(AND(OR(Inputs!$M8=0,AK$2&lt;Inputs!$M8),AK$2&gt;=Inputs!$J8,AK$2&lt;=Inputs!$L8+Inputs!$J8-1),Inputs!$K8/Inputs!$L8,0)</f>
        <v>1.875</v>
      </c>
      <c r="AL81" s="316">
        <f>IF(AND(OR(Inputs!$M8=0,AL$2&lt;Inputs!$M8),AL$2&gt;=Inputs!$J8,AL$2&lt;=Inputs!$L8+Inputs!$J8-1),Inputs!$K8/Inputs!$L8,0)</f>
        <v>1.875</v>
      </c>
      <c r="AM81" s="316">
        <f>IF(AND(OR(Inputs!$M8=0,AM$2&lt;Inputs!$M8),AM$2&gt;=Inputs!$J8,AM$2&lt;=Inputs!$L8+Inputs!$J8-1),Inputs!$K8/Inputs!$L8,0)</f>
        <v>1.875</v>
      </c>
      <c r="AN81" s="316">
        <f>IF(AND(OR(Inputs!$M8=0,AN$2&lt;Inputs!$M8),AN$2&gt;=Inputs!$J8,AN$2&lt;=Inputs!$L8+Inputs!$J8-1),Inputs!$K8/Inputs!$L8,0)</f>
        <v>1.875</v>
      </c>
      <c r="AO81" s="316">
        <f>IF(AND(OR(Inputs!$M8=0,AO$2&lt;Inputs!$M8),AO$2&gt;=Inputs!$J8,AO$2&lt;=Inputs!$L8+Inputs!$J8-1),Inputs!$K8/Inputs!$L8,0)</f>
        <v>0</v>
      </c>
      <c r="AP81" s="316">
        <f>IF(AND(OR(Inputs!$M8=0,AP$2&lt;Inputs!$M8),AP$2&gt;=Inputs!$J8,AP$2&lt;=Inputs!$L8+Inputs!$J8-1),Inputs!$K8/Inputs!$L8,0)</f>
        <v>0</v>
      </c>
      <c r="AQ81" s="316">
        <f>IF(AND(OR(Inputs!$M8=0,AQ$2&lt;Inputs!$M8),AQ$2&gt;=Inputs!$J8,AQ$2&lt;=Inputs!$L8+Inputs!$J8-1),Inputs!$K8/Inputs!$L8,0)</f>
        <v>0</v>
      </c>
      <c r="AR81" s="316">
        <f>IF(AND(OR(Inputs!$M8=0,AR$2&lt;Inputs!$M8),AR$2&gt;=Inputs!$J8,AR$2&lt;=Inputs!$L8+Inputs!$J8-1),Inputs!$K8/Inputs!$L8,0)</f>
        <v>0</v>
      </c>
      <c r="AS81" s="317">
        <f>IF(AND(OR(Inputs!$M8=0,AS$2&lt;Inputs!$M8),AS$2&gt;=Inputs!$J8,AS$2&lt;=Inputs!$L8+Inputs!$J8-1),Inputs!$K8/Inputs!$L8,0)</f>
        <v>0</v>
      </c>
      <c r="AT81" s="316">
        <f>IF(AND(OR(Inputs!$M8=0,AT$2&lt;Inputs!$M8),AT$2&gt;=Inputs!$J8,AT$2&lt;=Inputs!$L8+Inputs!$J8-1),Inputs!$K8/Inputs!$L8,0)</f>
        <v>0</v>
      </c>
      <c r="AU81" s="316">
        <f>IF(AND(OR(Inputs!$M8=0,AU$2&lt;Inputs!$M8),AU$2&gt;=Inputs!$J8,AU$2&lt;=Inputs!$L8+Inputs!$J8-1),Inputs!$K8/Inputs!$L8,0)</f>
        <v>0</v>
      </c>
      <c r="AV81" s="316">
        <f>IF(AND(OR(Inputs!$M8=0,AV$2&lt;Inputs!$M8),AV$2&gt;=Inputs!$J8,AV$2&lt;=Inputs!$L8+Inputs!$J8-1),Inputs!$K8/Inputs!$L8,0)</f>
        <v>0</v>
      </c>
      <c r="AW81" s="316">
        <f>IF(AND(OR(Inputs!$M8=0,AW$2&lt;Inputs!$M8),AW$2&gt;=Inputs!$J8,AW$2&lt;=Inputs!$L8+Inputs!$J8-1),Inputs!$K8/Inputs!$L8,0)</f>
        <v>0</v>
      </c>
      <c r="AX81" s="316">
        <f>IF(AND(OR(Inputs!$M8=0,AX$2&lt;Inputs!$M8),AX$2&gt;=Inputs!$J8,AX$2&lt;=Inputs!$L8+Inputs!$J8-1),Inputs!$K8/Inputs!$L8,0)</f>
        <v>0</v>
      </c>
      <c r="AY81" s="316">
        <f>IF(AND(OR(Inputs!$M8=0,AY$2&lt;Inputs!$M8),AY$2&gt;=Inputs!$J8,AY$2&lt;=Inputs!$L8+Inputs!$J8-1),Inputs!$K8/Inputs!$L8,0)</f>
        <v>0</v>
      </c>
      <c r="AZ81" s="316">
        <f>IF(AND(OR(Inputs!$M8=0,AZ$2&lt;Inputs!$M8),AZ$2&gt;=Inputs!$J8,AZ$2&lt;=Inputs!$L8+Inputs!$J8-1),Inputs!$K8/Inputs!$L8,0)</f>
        <v>0</v>
      </c>
      <c r="BA81" s="316">
        <f>IF(AND(OR(Inputs!$M8=0,BA$2&lt;Inputs!$M8),BA$2&gt;=Inputs!$J8,BA$2&lt;=Inputs!$L8+Inputs!$J8-1),Inputs!$K8/Inputs!$L8,0)</f>
        <v>0</v>
      </c>
      <c r="BB81" s="316">
        <f>IF(AND(OR(Inputs!$M8=0,BB$2&lt;Inputs!$M8),BB$2&gt;=Inputs!$J8,BB$2&lt;=Inputs!$L8+Inputs!$J8-1),Inputs!$K8/Inputs!$L8,0)</f>
        <v>0</v>
      </c>
      <c r="BC81" s="316">
        <f>IF(AND(OR(Inputs!$M8=0,BC$2&lt;Inputs!$M8),BC$2&gt;=Inputs!$J8,BC$2&lt;=Inputs!$L8+Inputs!$J8-1),Inputs!$K8/Inputs!$L8,0)</f>
        <v>0</v>
      </c>
      <c r="BD81" s="316">
        <f>IF(AND(OR(Inputs!$M8=0,BD$2&lt;Inputs!$M8),BD$2&gt;=Inputs!$J8,BD$2&lt;=Inputs!$L8+Inputs!$J8-1),Inputs!$K8/Inputs!$L8,0)</f>
        <v>0</v>
      </c>
      <c r="BE81" s="317">
        <f>IF(AND(OR(Inputs!$M8=0,BE$2&lt;Inputs!$M8),BE$2&gt;=Inputs!$J8,BE$2&lt;=Inputs!$L8+Inputs!$J8-1),Inputs!$K8/Inputs!$L8,0)</f>
        <v>0</v>
      </c>
      <c r="BF81" s="316">
        <f>IF(AND(OR(Inputs!$M8=0,BF$2&lt;Inputs!$M8),BF$2&gt;=Inputs!$J8,BF$2&lt;=Inputs!$L8+Inputs!$J8-1),Inputs!$K8/Inputs!$L8,0)</f>
        <v>0</v>
      </c>
      <c r="BG81" s="316">
        <f>IF(AND(OR(Inputs!$M8=0,BG$2&lt;Inputs!$M8),BG$2&gt;=Inputs!$J8,BG$2&lt;=Inputs!$L8+Inputs!$J8-1),Inputs!$K8/Inputs!$L8,0)</f>
        <v>0</v>
      </c>
      <c r="BH81" s="316">
        <f>IF(AND(OR(Inputs!$M8=0,BH$2&lt;Inputs!$M8),BH$2&gt;=Inputs!$J8,BH$2&lt;=Inputs!$L8+Inputs!$J8-1),Inputs!$K8/Inputs!$L8,0)</f>
        <v>0</v>
      </c>
      <c r="BI81" s="316">
        <f>IF(AND(OR(Inputs!$M8=0,BI$2&lt;Inputs!$M8),BI$2&gt;=Inputs!$J8,BI$2&lt;=Inputs!$L8+Inputs!$J8-1),Inputs!$K8/Inputs!$L8,0)</f>
        <v>0</v>
      </c>
      <c r="BJ81" s="316">
        <f>IF(AND(OR(Inputs!$M8=0,BJ$2&lt;Inputs!$M8),BJ$2&gt;=Inputs!$J8,BJ$2&lt;=Inputs!$L8+Inputs!$J8-1),Inputs!$K8/Inputs!$L8,0)</f>
        <v>0</v>
      </c>
      <c r="BK81" s="316">
        <f>IF(AND(OR(Inputs!$M8=0,BK$2&lt;Inputs!$M8),BK$2&gt;=Inputs!$J8,BK$2&lt;=Inputs!$L8+Inputs!$J8-1),Inputs!$K8/Inputs!$L8,0)</f>
        <v>0</v>
      </c>
      <c r="BL81" s="316">
        <f>IF(AND(OR(Inputs!$M8=0,BL$2&lt;Inputs!$M8),BL$2&gt;=Inputs!$J8,BL$2&lt;=Inputs!$L8+Inputs!$J8-1),Inputs!$K8/Inputs!$L8,0)</f>
        <v>0</v>
      </c>
      <c r="BM81" s="316">
        <f>IF(AND(OR(Inputs!$M8=0,BM$2&lt;Inputs!$M8),BM$2&gt;=Inputs!$J8,BM$2&lt;=Inputs!$L8+Inputs!$J8-1),Inputs!$K8/Inputs!$L8,0)</f>
        <v>0</v>
      </c>
      <c r="BN81" s="316">
        <f>IF(AND(OR(Inputs!$M8=0,BN$2&lt;Inputs!$M8),BN$2&gt;=Inputs!$J8,BN$2&lt;=Inputs!$L8+Inputs!$J8-1),Inputs!$K8/Inputs!$L8,0)</f>
        <v>0</v>
      </c>
      <c r="BO81" s="316">
        <f>IF(AND(OR(Inputs!$M8=0,BO$2&lt;Inputs!$M8),BO$2&gt;=Inputs!$J8,BO$2&lt;=Inputs!$L8+Inputs!$J8-1),Inputs!$K8/Inputs!$L8,0)</f>
        <v>0</v>
      </c>
      <c r="BP81" s="316">
        <f>IF(AND(OR(Inputs!$M8=0,BP$2&lt;Inputs!$M8),BP$2&gt;=Inputs!$J8,BP$2&lt;=Inputs!$L8+Inputs!$J8-1),Inputs!$K8/Inputs!$L8,0)</f>
        <v>0</v>
      </c>
      <c r="BQ81" s="317">
        <f>IF(AND(OR(Inputs!$M8=0,BQ$2&lt;Inputs!$M8),BQ$2&gt;=Inputs!$J8,BQ$2&lt;=Inputs!$L8+Inputs!$J8-1),Inputs!$K8/Inputs!$L8,0)</f>
        <v>0</v>
      </c>
    </row>
    <row r="82" spans="2:69" hidden="1" x14ac:dyDescent="0.25">
      <c r="B82" s="319" t="str">
        <f t="shared" si="48"/>
        <v>Land</v>
      </c>
      <c r="D82" s="318">
        <f t="shared" si="43"/>
        <v>0</v>
      </c>
      <c r="E82" s="318">
        <f t="shared" si="44"/>
        <v>0</v>
      </c>
      <c r="F82" s="318">
        <f t="shared" si="45"/>
        <v>0</v>
      </c>
      <c r="G82" s="318">
        <f t="shared" si="46"/>
        <v>0</v>
      </c>
      <c r="H82" s="318">
        <f t="shared" si="47"/>
        <v>0</v>
      </c>
      <c r="J82" s="316">
        <f>IF(AND(OR(Inputs!$M9=0,J$2&lt;Inputs!$M9),J$2&gt;=Inputs!$J9,J$2&lt;=Inputs!$L9+Inputs!$J9-1),Inputs!$K9/Inputs!$L9,0)</f>
        <v>0</v>
      </c>
      <c r="K82" s="316">
        <f>IF(AND(OR(Inputs!$M9=0,K$2&lt;Inputs!$M9),K$2&gt;=Inputs!$J9,K$2&lt;=Inputs!$L9+Inputs!$J9-1),Inputs!$K9/Inputs!$L9,0)</f>
        <v>0</v>
      </c>
      <c r="L82" s="316">
        <f>IF(AND(OR(Inputs!$M9=0,L$2&lt;Inputs!$M9),L$2&gt;=Inputs!$J9,L$2&lt;=Inputs!$L9+Inputs!$J9-1),Inputs!$K9/Inputs!$L9,0)</f>
        <v>0</v>
      </c>
      <c r="M82" s="316">
        <f>IF(AND(OR(Inputs!$M9=0,M$2&lt;Inputs!$M9),M$2&gt;=Inputs!$J9,M$2&lt;=Inputs!$L9+Inputs!$J9-1),Inputs!$K9/Inputs!$L9,0)</f>
        <v>0</v>
      </c>
      <c r="N82" s="316">
        <f>IF(AND(OR(Inputs!$M9=0,N$2&lt;Inputs!$M9),N$2&gt;=Inputs!$J9,N$2&lt;=Inputs!$L9+Inputs!$J9-1),Inputs!$K9/Inputs!$L9,0)</f>
        <v>0</v>
      </c>
      <c r="O82" s="316">
        <f>IF(AND(OR(Inputs!$M9=0,O$2&lt;Inputs!$M9),O$2&gt;=Inputs!$J9,O$2&lt;=Inputs!$L9+Inputs!$J9-1),Inputs!$K9/Inputs!$L9,0)</f>
        <v>0</v>
      </c>
      <c r="P82" s="316">
        <f>IF(AND(OR(Inputs!$M9=0,P$2&lt;Inputs!$M9),P$2&gt;=Inputs!$J9,P$2&lt;=Inputs!$L9+Inputs!$J9-1),Inputs!$K9/Inputs!$L9,0)</f>
        <v>0</v>
      </c>
      <c r="Q82" s="316">
        <f>IF(AND(OR(Inputs!$M9=0,Q$2&lt;Inputs!$M9),Q$2&gt;=Inputs!$J9,Q$2&lt;=Inputs!$L9+Inputs!$J9-1),Inputs!$K9/Inputs!$L9,0)</f>
        <v>0</v>
      </c>
      <c r="R82" s="316">
        <f>IF(AND(OR(Inputs!$M9=0,R$2&lt;Inputs!$M9),R$2&gt;=Inputs!$J9,R$2&lt;=Inputs!$L9+Inputs!$J9-1),Inputs!$K9/Inputs!$L9,0)</f>
        <v>0</v>
      </c>
      <c r="S82" s="316">
        <f>IF(AND(OR(Inputs!$M9=0,S$2&lt;Inputs!$M9),S$2&gt;=Inputs!$J9,S$2&lt;=Inputs!$L9+Inputs!$J9-1),Inputs!$K9/Inputs!$L9,0)</f>
        <v>0</v>
      </c>
      <c r="T82" s="316">
        <f>IF(AND(OR(Inputs!$M9=0,T$2&lt;Inputs!$M9),T$2&gt;=Inputs!$J9,T$2&lt;=Inputs!$L9+Inputs!$J9-1),Inputs!$K9/Inputs!$L9,0)</f>
        <v>0</v>
      </c>
      <c r="U82" s="317">
        <f>IF(AND(OR(Inputs!$M9=0,U$2&lt;Inputs!$M9),U$2&gt;=Inputs!$J9,U$2&lt;=Inputs!$L9+Inputs!$J9-1),Inputs!$K9/Inputs!$L9,0)</f>
        <v>0</v>
      </c>
      <c r="V82" s="316">
        <f>IF(AND(OR(Inputs!$M9=0,V$2&lt;Inputs!$M9),V$2&gt;=Inputs!$J9,V$2&lt;=Inputs!$L9+Inputs!$J9-1),Inputs!$K9/Inputs!$L9,0)</f>
        <v>0</v>
      </c>
      <c r="W82" s="316">
        <f>IF(AND(OR(Inputs!$M9=0,W$2&lt;Inputs!$M9),W$2&gt;=Inputs!$J9,W$2&lt;=Inputs!$L9+Inputs!$J9-1),Inputs!$K9/Inputs!$L9,0)</f>
        <v>0</v>
      </c>
      <c r="X82" s="316">
        <f>IF(AND(OR(Inputs!$M9=0,X$2&lt;Inputs!$M9),X$2&gt;=Inputs!$J9,X$2&lt;=Inputs!$L9+Inputs!$J9-1),Inputs!$K9/Inputs!$L9,0)</f>
        <v>0</v>
      </c>
      <c r="Y82" s="316">
        <f>IF(AND(OR(Inputs!$M9=0,Y$2&lt;Inputs!$M9),Y$2&gt;=Inputs!$J9,Y$2&lt;=Inputs!$L9+Inputs!$J9-1),Inputs!$K9/Inputs!$L9,0)</f>
        <v>0</v>
      </c>
      <c r="Z82" s="316">
        <f>IF(AND(OR(Inputs!$M9=0,Z$2&lt;Inputs!$M9),Z$2&gt;=Inputs!$J9,Z$2&lt;=Inputs!$L9+Inputs!$J9-1),Inputs!$K9/Inputs!$L9,0)</f>
        <v>0</v>
      </c>
      <c r="AA82" s="316">
        <f>IF(AND(OR(Inputs!$M9=0,AA$2&lt;Inputs!$M9),AA$2&gt;=Inputs!$J9,AA$2&lt;=Inputs!$L9+Inputs!$J9-1),Inputs!$K9/Inputs!$L9,0)</f>
        <v>0</v>
      </c>
      <c r="AB82" s="316">
        <f>IF(AND(OR(Inputs!$M9=0,AB$2&lt;Inputs!$M9),AB$2&gt;=Inputs!$J9,AB$2&lt;=Inputs!$L9+Inputs!$J9-1),Inputs!$K9/Inputs!$L9,0)</f>
        <v>0</v>
      </c>
      <c r="AC82" s="316">
        <f>IF(AND(OR(Inputs!$M9=0,AC$2&lt;Inputs!$M9),AC$2&gt;=Inputs!$J9,AC$2&lt;=Inputs!$L9+Inputs!$J9-1),Inputs!$K9/Inputs!$L9,0)</f>
        <v>0</v>
      </c>
      <c r="AD82" s="316">
        <f>IF(AND(OR(Inputs!$M9=0,AD$2&lt;Inputs!$M9),AD$2&gt;=Inputs!$J9,AD$2&lt;=Inputs!$L9+Inputs!$J9-1),Inputs!$K9/Inputs!$L9,0)</f>
        <v>0</v>
      </c>
      <c r="AE82" s="316">
        <f>IF(AND(OR(Inputs!$M9=0,AE$2&lt;Inputs!$M9),AE$2&gt;=Inputs!$J9,AE$2&lt;=Inputs!$L9+Inputs!$J9-1),Inputs!$K9/Inputs!$L9,0)</f>
        <v>0</v>
      </c>
      <c r="AF82" s="316">
        <f>IF(AND(OR(Inputs!$M9=0,AF$2&lt;Inputs!$M9),AF$2&gt;=Inputs!$J9,AF$2&lt;=Inputs!$L9+Inputs!$J9-1),Inputs!$K9/Inputs!$L9,0)</f>
        <v>0</v>
      </c>
      <c r="AG82" s="317">
        <f>IF(AND(OR(Inputs!$M9=0,AG$2&lt;Inputs!$M9),AG$2&gt;=Inputs!$J9,AG$2&lt;=Inputs!$L9+Inputs!$J9-1),Inputs!$K9/Inputs!$L9,0)</f>
        <v>0</v>
      </c>
      <c r="AH82" s="316">
        <f>IF(AND(OR(Inputs!$M9=0,AH$2&lt;Inputs!$M9),AH$2&gt;=Inputs!$J9,AH$2&lt;=Inputs!$L9+Inputs!$J9-1),Inputs!$K9/Inputs!$L9,0)</f>
        <v>0</v>
      </c>
      <c r="AI82" s="316">
        <f>IF(AND(OR(Inputs!$M9=0,AI$2&lt;Inputs!$M9),AI$2&gt;=Inputs!$J9,AI$2&lt;=Inputs!$L9+Inputs!$J9-1),Inputs!$K9/Inputs!$L9,0)</f>
        <v>0</v>
      </c>
      <c r="AJ82" s="316">
        <f>IF(AND(OR(Inputs!$M9=0,AJ$2&lt;Inputs!$M9),AJ$2&gt;=Inputs!$J9,AJ$2&lt;=Inputs!$L9+Inputs!$J9-1),Inputs!$K9/Inputs!$L9,0)</f>
        <v>0</v>
      </c>
      <c r="AK82" s="316">
        <f>IF(AND(OR(Inputs!$M9=0,AK$2&lt;Inputs!$M9),AK$2&gt;=Inputs!$J9,AK$2&lt;=Inputs!$L9+Inputs!$J9-1),Inputs!$K9/Inputs!$L9,0)</f>
        <v>0</v>
      </c>
      <c r="AL82" s="316">
        <f>IF(AND(OR(Inputs!$M9=0,AL$2&lt;Inputs!$M9),AL$2&gt;=Inputs!$J9,AL$2&lt;=Inputs!$L9+Inputs!$J9-1),Inputs!$K9/Inputs!$L9,0)</f>
        <v>0</v>
      </c>
      <c r="AM82" s="316">
        <f>IF(AND(OR(Inputs!$M9=0,AM$2&lt;Inputs!$M9),AM$2&gt;=Inputs!$J9,AM$2&lt;=Inputs!$L9+Inputs!$J9-1),Inputs!$K9/Inputs!$L9,0)</f>
        <v>0</v>
      </c>
      <c r="AN82" s="316">
        <f>IF(AND(OR(Inputs!$M9=0,AN$2&lt;Inputs!$M9),AN$2&gt;=Inputs!$J9,AN$2&lt;=Inputs!$L9+Inputs!$J9-1),Inputs!$K9/Inputs!$L9,0)</f>
        <v>0</v>
      </c>
      <c r="AO82" s="316">
        <f>IF(AND(OR(Inputs!$M9=0,AO$2&lt;Inputs!$M9),AO$2&gt;=Inputs!$J9,AO$2&lt;=Inputs!$L9+Inputs!$J9-1),Inputs!$K9/Inputs!$L9,0)</f>
        <v>0</v>
      </c>
      <c r="AP82" s="316">
        <f>IF(AND(OR(Inputs!$M9=0,AP$2&lt;Inputs!$M9),AP$2&gt;=Inputs!$J9,AP$2&lt;=Inputs!$L9+Inputs!$J9-1),Inputs!$K9/Inputs!$L9,0)</f>
        <v>0</v>
      </c>
      <c r="AQ82" s="316">
        <f>IF(AND(OR(Inputs!$M9=0,AQ$2&lt;Inputs!$M9),AQ$2&gt;=Inputs!$J9,AQ$2&lt;=Inputs!$L9+Inputs!$J9-1),Inputs!$K9/Inputs!$L9,0)</f>
        <v>0</v>
      </c>
      <c r="AR82" s="316">
        <f>IF(AND(OR(Inputs!$M9=0,AR$2&lt;Inputs!$M9),AR$2&gt;=Inputs!$J9,AR$2&lt;=Inputs!$L9+Inputs!$J9-1),Inputs!$K9/Inputs!$L9,0)</f>
        <v>0</v>
      </c>
      <c r="AS82" s="317">
        <f>IF(AND(OR(Inputs!$M9=0,AS$2&lt;Inputs!$M9),AS$2&gt;=Inputs!$J9,AS$2&lt;=Inputs!$L9+Inputs!$J9-1),Inputs!$K9/Inputs!$L9,0)</f>
        <v>0</v>
      </c>
      <c r="AT82" s="316">
        <f>IF(AND(OR(Inputs!$M9=0,AT$2&lt;Inputs!$M9),AT$2&gt;=Inputs!$J9,AT$2&lt;=Inputs!$L9+Inputs!$J9-1),Inputs!$K9/Inputs!$L9,0)</f>
        <v>0</v>
      </c>
      <c r="AU82" s="316">
        <f>IF(AND(OR(Inputs!$M9=0,AU$2&lt;Inputs!$M9),AU$2&gt;=Inputs!$J9,AU$2&lt;=Inputs!$L9+Inputs!$J9-1),Inputs!$K9/Inputs!$L9,0)</f>
        <v>0</v>
      </c>
      <c r="AV82" s="316">
        <f>IF(AND(OR(Inputs!$M9=0,AV$2&lt;Inputs!$M9),AV$2&gt;=Inputs!$J9,AV$2&lt;=Inputs!$L9+Inputs!$J9-1),Inputs!$K9/Inputs!$L9,0)</f>
        <v>0</v>
      </c>
      <c r="AW82" s="316">
        <f>IF(AND(OR(Inputs!$M9=0,AW$2&lt;Inputs!$M9),AW$2&gt;=Inputs!$J9,AW$2&lt;=Inputs!$L9+Inputs!$J9-1),Inputs!$K9/Inputs!$L9,0)</f>
        <v>0</v>
      </c>
      <c r="AX82" s="316">
        <f>IF(AND(OR(Inputs!$M9=0,AX$2&lt;Inputs!$M9),AX$2&gt;=Inputs!$J9,AX$2&lt;=Inputs!$L9+Inputs!$J9-1),Inputs!$K9/Inputs!$L9,0)</f>
        <v>0</v>
      </c>
      <c r="AY82" s="316">
        <f>IF(AND(OR(Inputs!$M9=0,AY$2&lt;Inputs!$M9),AY$2&gt;=Inputs!$J9,AY$2&lt;=Inputs!$L9+Inputs!$J9-1),Inputs!$K9/Inputs!$L9,0)</f>
        <v>0</v>
      </c>
      <c r="AZ82" s="316">
        <f>IF(AND(OR(Inputs!$M9=0,AZ$2&lt;Inputs!$M9),AZ$2&gt;=Inputs!$J9,AZ$2&lt;=Inputs!$L9+Inputs!$J9-1),Inputs!$K9/Inputs!$L9,0)</f>
        <v>0</v>
      </c>
      <c r="BA82" s="316">
        <f>IF(AND(OR(Inputs!$M9=0,BA$2&lt;Inputs!$M9),BA$2&gt;=Inputs!$J9,BA$2&lt;=Inputs!$L9+Inputs!$J9-1),Inputs!$K9/Inputs!$L9,0)</f>
        <v>0</v>
      </c>
      <c r="BB82" s="316">
        <f>IF(AND(OR(Inputs!$M9=0,BB$2&lt;Inputs!$M9),BB$2&gt;=Inputs!$J9,BB$2&lt;=Inputs!$L9+Inputs!$J9-1),Inputs!$K9/Inputs!$L9,0)</f>
        <v>0</v>
      </c>
      <c r="BC82" s="316">
        <f>IF(AND(OR(Inputs!$M9=0,BC$2&lt;Inputs!$M9),BC$2&gt;=Inputs!$J9,BC$2&lt;=Inputs!$L9+Inputs!$J9-1),Inputs!$K9/Inputs!$L9,0)</f>
        <v>0</v>
      </c>
      <c r="BD82" s="316">
        <f>IF(AND(OR(Inputs!$M9=0,BD$2&lt;Inputs!$M9),BD$2&gt;=Inputs!$J9,BD$2&lt;=Inputs!$L9+Inputs!$J9-1),Inputs!$K9/Inputs!$L9,0)</f>
        <v>0</v>
      </c>
      <c r="BE82" s="317">
        <f>IF(AND(OR(Inputs!$M9=0,BE$2&lt;Inputs!$M9),BE$2&gt;=Inputs!$J9,BE$2&lt;=Inputs!$L9+Inputs!$J9-1),Inputs!$K9/Inputs!$L9,0)</f>
        <v>0</v>
      </c>
      <c r="BF82" s="316">
        <f>IF(AND(OR(Inputs!$M9=0,BF$2&lt;Inputs!$M9),BF$2&gt;=Inputs!$J9,BF$2&lt;=Inputs!$L9+Inputs!$J9-1),Inputs!$K9/Inputs!$L9,0)</f>
        <v>0</v>
      </c>
      <c r="BG82" s="316">
        <f>IF(AND(OR(Inputs!$M9=0,BG$2&lt;Inputs!$M9),BG$2&gt;=Inputs!$J9,BG$2&lt;=Inputs!$L9+Inputs!$J9-1),Inputs!$K9/Inputs!$L9,0)</f>
        <v>0</v>
      </c>
      <c r="BH82" s="316">
        <f>IF(AND(OR(Inputs!$M9=0,BH$2&lt;Inputs!$M9),BH$2&gt;=Inputs!$J9,BH$2&lt;=Inputs!$L9+Inputs!$J9-1),Inputs!$K9/Inputs!$L9,0)</f>
        <v>0</v>
      </c>
      <c r="BI82" s="316">
        <f>IF(AND(OR(Inputs!$M9=0,BI$2&lt;Inputs!$M9),BI$2&gt;=Inputs!$J9,BI$2&lt;=Inputs!$L9+Inputs!$J9-1),Inputs!$K9/Inputs!$L9,0)</f>
        <v>0</v>
      </c>
      <c r="BJ82" s="316">
        <f>IF(AND(OR(Inputs!$M9=0,BJ$2&lt;Inputs!$M9),BJ$2&gt;=Inputs!$J9,BJ$2&lt;=Inputs!$L9+Inputs!$J9-1),Inputs!$K9/Inputs!$L9,0)</f>
        <v>0</v>
      </c>
      <c r="BK82" s="316">
        <f>IF(AND(OR(Inputs!$M9=0,BK$2&lt;Inputs!$M9),BK$2&gt;=Inputs!$J9,BK$2&lt;=Inputs!$L9+Inputs!$J9-1),Inputs!$K9/Inputs!$L9,0)</f>
        <v>0</v>
      </c>
      <c r="BL82" s="316">
        <f>IF(AND(OR(Inputs!$M9=0,BL$2&lt;Inputs!$M9),BL$2&gt;=Inputs!$J9,BL$2&lt;=Inputs!$L9+Inputs!$J9-1),Inputs!$K9/Inputs!$L9,0)</f>
        <v>0</v>
      </c>
      <c r="BM82" s="316">
        <f>IF(AND(OR(Inputs!$M9=0,BM$2&lt;Inputs!$M9),BM$2&gt;=Inputs!$J9,BM$2&lt;=Inputs!$L9+Inputs!$J9-1),Inputs!$K9/Inputs!$L9,0)</f>
        <v>0</v>
      </c>
      <c r="BN82" s="316">
        <f>IF(AND(OR(Inputs!$M9=0,BN$2&lt;Inputs!$M9),BN$2&gt;=Inputs!$J9,BN$2&lt;=Inputs!$L9+Inputs!$J9-1),Inputs!$K9/Inputs!$L9,0)</f>
        <v>0</v>
      </c>
      <c r="BO82" s="316">
        <f>IF(AND(OR(Inputs!$M9=0,BO$2&lt;Inputs!$M9),BO$2&gt;=Inputs!$J9,BO$2&lt;=Inputs!$L9+Inputs!$J9-1),Inputs!$K9/Inputs!$L9,0)</f>
        <v>0</v>
      </c>
      <c r="BP82" s="316">
        <f>IF(AND(OR(Inputs!$M9=0,BP$2&lt;Inputs!$M9),BP$2&gt;=Inputs!$J9,BP$2&lt;=Inputs!$L9+Inputs!$J9-1),Inputs!$K9/Inputs!$L9,0)</f>
        <v>0</v>
      </c>
      <c r="BQ82" s="317">
        <f>IF(AND(OR(Inputs!$M9=0,BQ$2&lt;Inputs!$M9),BQ$2&gt;=Inputs!$J9,BQ$2&lt;=Inputs!$L9+Inputs!$J9-1),Inputs!$K9/Inputs!$L9,0)</f>
        <v>0</v>
      </c>
    </row>
    <row r="83" spans="2:69" hidden="1" x14ac:dyDescent="0.25">
      <c r="B83" s="319">
        <f t="shared" si="48"/>
        <v>0</v>
      </c>
      <c r="D83" s="318">
        <f t="shared" si="43"/>
        <v>0</v>
      </c>
      <c r="E83" s="318">
        <f t="shared" si="44"/>
        <v>0</v>
      </c>
      <c r="F83" s="318">
        <f t="shared" si="45"/>
        <v>0</v>
      </c>
      <c r="G83" s="318">
        <f t="shared" si="46"/>
        <v>0</v>
      </c>
      <c r="H83" s="318">
        <f t="shared" si="47"/>
        <v>0</v>
      </c>
      <c r="J83" s="316">
        <f>IF(AND(OR(Inputs!$M10=0,J$2&lt;Inputs!$M10),J$2&gt;=Inputs!$J10,J$2&lt;=Inputs!$L10+Inputs!$J10-1),Inputs!$K10/Inputs!$L10,0)</f>
        <v>0</v>
      </c>
      <c r="K83" s="316">
        <f>IF(AND(OR(Inputs!$M10=0,K$2&lt;Inputs!$M10),K$2&gt;=Inputs!$J10,K$2&lt;=Inputs!$L10+Inputs!$J10-1),Inputs!$K10/Inputs!$L10,0)</f>
        <v>0</v>
      </c>
      <c r="L83" s="316">
        <f>IF(AND(OR(Inputs!$M10=0,L$2&lt;Inputs!$M10),L$2&gt;=Inputs!$J10,L$2&lt;=Inputs!$L10+Inputs!$J10-1),Inputs!$K10/Inputs!$L10,0)</f>
        <v>0</v>
      </c>
      <c r="M83" s="316">
        <f>IF(AND(OR(Inputs!$M10=0,M$2&lt;Inputs!$M10),M$2&gt;=Inputs!$J10,M$2&lt;=Inputs!$L10+Inputs!$J10-1),Inputs!$K10/Inputs!$L10,0)</f>
        <v>0</v>
      </c>
      <c r="N83" s="316">
        <f>IF(AND(OR(Inputs!$M10=0,N$2&lt;Inputs!$M10),N$2&gt;=Inputs!$J10,N$2&lt;=Inputs!$L10+Inputs!$J10-1),Inputs!$K10/Inputs!$L10,0)</f>
        <v>0</v>
      </c>
      <c r="O83" s="316">
        <f>IF(AND(OR(Inputs!$M10=0,O$2&lt;Inputs!$M10),O$2&gt;=Inputs!$J10,O$2&lt;=Inputs!$L10+Inputs!$J10-1),Inputs!$K10/Inputs!$L10,0)</f>
        <v>0</v>
      </c>
      <c r="P83" s="316">
        <f>IF(AND(OR(Inputs!$M10=0,P$2&lt;Inputs!$M10),P$2&gt;=Inputs!$J10,P$2&lt;=Inputs!$L10+Inputs!$J10-1),Inputs!$K10/Inputs!$L10,0)</f>
        <v>0</v>
      </c>
      <c r="Q83" s="316">
        <f>IF(AND(OR(Inputs!$M10=0,Q$2&lt;Inputs!$M10),Q$2&gt;=Inputs!$J10,Q$2&lt;=Inputs!$L10+Inputs!$J10-1),Inputs!$K10/Inputs!$L10,0)</f>
        <v>0</v>
      </c>
      <c r="R83" s="316">
        <f>IF(AND(OR(Inputs!$M10=0,R$2&lt;Inputs!$M10),R$2&gt;=Inputs!$J10,R$2&lt;=Inputs!$L10+Inputs!$J10-1),Inputs!$K10/Inputs!$L10,0)</f>
        <v>0</v>
      </c>
      <c r="S83" s="316">
        <f>IF(AND(OR(Inputs!$M10=0,S$2&lt;Inputs!$M10),S$2&gt;=Inputs!$J10,S$2&lt;=Inputs!$L10+Inputs!$J10-1),Inputs!$K10/Inputs!$L10,0)</f>
        <v>0</v>
      </c>
      <c r="T83" s="316">
        <f>IF(AND(OR(Inputs!$M10=0,T$2&lt;Inputs!$M10),T$2&gt;=Inputs!$J10,T$2&lt;=Inputs!$L10+Inputs!$J10-1),Inputs!$K10/Inputs!$L10,0)</f>
        <v>0</v>
      </c>
      <c r="U83" s="317">
        <f>IF(AND(OR(Inputs!$M10=0,U$2&lt;Inputs!$M10),U$2&gt;=Inputs!$J10,U$2&lt;=Inputs!$L10+Inputs!$J10-1),Inputs!$K10/Inputs!$L10,0)</f>
        <v>0</v>
      </c>
      <c r="V83" s="316">
        <f>IF(AND(OR(Inputs!$M10=0,V$2&lt;Inputs!$M10),V$2&gt;=Inputs!$J10,V$2&lt;=Inputs!$L10+Inputs!$J10-1),Inputs!$K10/Inputs!$L10,0)</f>
        <v>0</v>
      </c>
      <c r="W83" s="316">
        <f>IF(AND(OR(Inputs!$M10=0,W$2&lt;Inputs!$M10),W$2&gt;=Inputs!$J10,W$2&lt;=Inputs!$L10+Inputs!$J10-1),Inputs!$K10/Inputs!$L10,0)</f>
        <v>0</v>
      </c>
      <c r="X83" s="316">
        <f>IF(AND(OR(Inputs!$M10=0,X$2&lt;Inputs!$M10),X$2&gt;=Inputs!$J10,X$2&lt;=Inputs!$L10+Inputs!$J10-1),Inputs!$K10/Inputs!$L10,0)</f>
        <v>0</v>
      </c>
      <c r="Y83" s="316">
        <f>IF(AND(OR(Inputs!$M10=0,Y$2&lt;Inputs!$M10),Y$2&gt;=Inputs!$J10,Y$2&lt;=Inputs!$L10+Inputs!$J10-1),Inputs!$K10/Inputs!$L10,0)</f>
        <v>0</v>
      </c>
      <c r="Z83" s="316">
        <f>IF(AND(OR(Inputs!$M10=0,Z$2&lt;Inputs!$M10),Z$2&gt;=Inputs!$J10,Z$2&lt;=Inputs!$L10+Inputs!$J10-1),Inputs!$K10/Inputs!$L10,0)</f>
        <v>0</v>
      </c>
      <c r="AA83" s="316">
        <f>IF(AND(OR(Inputs!$M10=0,AA$2&lt;Inputs!$M10),AA$2&gt;=Inputs!$J10,AA$2&lt;=Inputs!$L10+Inputs!$J10-1),Inputs!$K10/Inputs!$L10,0)</f>
        <v>0</v>
      </c>
      <c r="AB83" s="316">
        <f>IF(AND(OR(Inputs!$M10=0,AB$2&lt;Inputs!$M10),AB$2&gt;=Inputs!$J10,AB$2&lt;=Inputs!$L10+Inputs!$J10-1),Inputs!$K10/Inputs!$L10,0)</f>
        <v>0</v>
      </c>
      <c r="AC83" s="316">
        <f>IF(AND(OR(Inputs!$M10=0,AC$2&lt;Inputs!$M10),AC$2&gt;=Inputs!$J10,AC$2&lt;=Inputs!$L10+Inputs!$J10-1),Inputs!$K10/Inputs!$L10,0)</f>
        <v>0</v>
      </c>
      <c r="AD83" s="316">
        <f>IF(AND(OR(Inputs!$M10=0,AD$2&lt;Inputs!$M10),AD$2&gt;=Inputs!$J10,AD$2&lt;=Inputs!$L10+Inputs!$J10-1),Inputs!$K10/Inputs!$L10,0)</f>
        <v>0</v>
      </c>
      <c r="AE83" s="316">
        <f>IF(AND(OR(Inputs!$M10=0,AE$2&lt;Inputs!$M10),AE$2&gt;=Inputs!$J10,AE$2&lt;=Inputs!$L10+Inputs!$J10-1),Inputs!$K10/Inputs!$L10,0)</f>
        <v>0</v>
      </c>
      <c r="AF83" s="316">
        <f>IF(AND(OR(Inputs!$M10=0,AF$2&lt;Inputs!$M10),AF$2&gt;=Inputs!$J10,AF$2&lt;=Inputs!$L10+Inputs!$J10-1),Inputs!$K10/Inputs!$L10,0)</f>
        <v>0</v>
      </c>
      <c r="AG83" s="317">
        <f>IF(AND(OR(Inputs!$M10=0,AG$2&lt;Inputs!$M10),AG$2&gt;=Inputs!$J10,AG$2&lt;=Inputs!$L10+Inputs!$J10-1),Inputs!$K10/Inputs!$L10,0)</f>
        <v>0</v>
      </c>
      <c r="AH83" s="316">
        <f>IF(AND(OR(Inputs!$M10=0,AH$2&lt;Inputs!$M10),AH$2&gt;=Inputs!$J10,AH$2&lt;=Inputs!$L10+Inputs!$J10-1),Inputs!$K10/Inputs!$L10,0)</f>
        <v>0</v>
      </c>
      <c r="AI83" s="316">
        <f>IF(AND(OR(Inputs!$M10=0,AI$2&lt;Inputs!$M10),AI$2&gt;=Inputs!$J10,AI$2&lt;=Inputs!$L10+Inputs!$J10-1),Inputs!$K10/Inputs!$L10,0)</f>
        <v>0</v>
      </c>
      <c r="AJ83" s="316">
        <f>IF(AND(OR(Inputs!$M10=0,AJ$2&lt;Inputs!$M10),AJ$2&gt;=Inputs!$J10,AJ$2&lt;=Inputs!$L10+Inputs!$J10-1),Inputs!$K10/Inputs!$L10,0)</f>
        <v>0</v>
      </c>
      <c r="AK83" s="316">
        <f>IF(AND(OR(Inputs!$M10=0,AK$2&lt;Inputs!$M10),AK$2&gt;=Inputs!$J10,AK$2&lt;=Inputs!$L10+Inputs!$J10-1),Inputs!$K10/Inputs!$L10,0)</f>
        <v>0</v>
      </c>
      <c r="AL83" s="316">
        <f>IF(AND(OR(Inputs!$M10=0,AL$2&lt;Inputs!$M10),AL$2&gt;=Inputs!$J10,AL$2&lt;=Inputs!$L10+Inputs!$J10-1),Inputs!$K10/Inputs!$L10,0)</f>
        <v>0</v>
      </c>
      <c r="AM83" s="316">
        <f>IF(AND(OR(Inputs!$M10=0,AM$2&lt;Inputs!$M10),AM$2&gt;=Inputs!$J10,AM$2&lt;=Inputs!$L10+Inputs!$J10-1),Inputs!$K10/Inputs!$L10,0)</f>
        <v>0</v>
      </c>
      <c r="AN83" s="316">
        <f>IF(AND(OR(Inputs!$M10=0,AN$2&lt;Inputs!$M10),AN$2&gt;=Inputs!$J10,AN$2&lt;=Inputs!$L10+Inputs!$J10-1),Inputs!$K10/Inputs!$L10,0)</f>
        <v>0</v>
      </c>
      <c r="AO83" s="316">
        <f>IF(AND(OR(Inputs!$M10=0,AO$2&lt;Inputs!$M10),AO$2&gt;=Inputs!$J10,AO$2&lt;=Inputs!$L10+Inputs!$J10-1),Inputs!$K10/Inputs!$L10,0)</f>
        <v>0</v>
      </c>
      <c r="AP83" s="316">
        <f>IF(AND(OR(Inputs!$M10=0,AP$2&lt;Inputs!$M10),AP$2&gt;=Inputs!$J10,AP$2&lt;=Inputs!$L10+Inputs!$J10-1),Inputs!$K10/Inputs!$L10,0)</f>
        <v>0</v>
      </c>
      <c r="AQ83" s="316">
        <f>IF(AND(OR(Inputs!$M10=0,AQ$2&lt;Inputs!$M10),AQ$2&gt;=Inputs!$J10,AQ$2&lt;=Inputs!$L10+Inputs!$J10-1),Inputs!$K10/Inputs!$L10,0)</f>
        <v>0</v>
      </c>
      <c r="AR83" s="316">
        <f>IF(AND(OR(Inputs!$M10=0,AR$2&lt;Inputs!$M10),AR$2&gt;=Inputs!$J10,AR$2&lt;=Inputs!$L10+Inputs!$J10-1),Inputs!$K10/Inputs!$L10,0)</f>
        <v>0</v>
      </c>
      <c r="AS83" s="317">
        <f>IF(AND(OR(Inputs!$M10=0,AS$2&lt;Inputs!$M10),AS$2&gt;=Inputs!$J10,AS$2&lt;=Inputs!$L10+Inputs!$J10-1),Inputs!$K10/Inputs!$L10,0)</f>
        <v>0</v>
      </c>
      <c r="AT83" s="316">
        <f>IF(AND(OR(Inputs!$M10=0,AT$2&lt;Inputs!$M10),AT$2&gt;=Inputs!$J10,AT$2&lt;=Inputs!$L10+Inputs!$J10-1),Inputs!$K10/Inputs!$L10,0)</f>
        <v>0</v>
      </c>
      <c r="AU83" s="316">
        <f>IF(AND(OR(Inputs!$M10=0,AU$2&lt;Inputs!$M10),AU$2&gt;=Inputs!$J10,AU$2&lt;=Inputs!$L10+Inputs!$J10-1),Inputs!$K10/Inputs!$L10,0)</f>
        <v>0</v>
      </c>
      <c r="AV83" s="316">
        <f>IF(AND(OR(Inputs!$M10=0,AV$2&lt;Inputs!$M10),AV$2&gt;=Inputs!$J10,AV$2&lt;=Inputs!$L10+Inputs!$J10-1),Inputs!$K10/Inputs!$L10,0)</f>
        <v>0</v>
      </c>
      <c r="AW83" s="316">
        <f>IF(AND(OR(Inputs!$M10=0,AW$2&lt;Inputs!$M10),AW$2&gt;=Inputs!$J10,AW$2&lt;=Inputs!$L10+Inputs!$J10-1),Inputs!$K10/Inputs!$L10,0)</f>
        <v>0</v>
      </c>
      <c r="AX83" s="316">
        <f>IF(AND(OR(Inputs!$M10=0,AX$2&lt;Inputs!$M10),AX$2&gt;=Inputs!$J10,AX$2&lt;=Inputs!$L10+Inputs!$J10-1),Inputs!$K10/Inputs!$L10,0)</f>
        <v>0</v>
      </c>
      <c r="AY83" s="316">
        <f>IF(AND(OR(Inputs!$M10=0,AY$2&lt;Inputs!$M10),AY$2&gt;=Inputs!$J10,AY$2&lt;=Inputs!$L10+Inputs!$J10-1),Inputs!$K10/Inputs!$L10,0)</f>
        <v>0</v>
      </c>
      <c r="AZ83" s="316">
        <f>IF(AND(OR(Inputs!$M10=0,AZ$2&lt;Inputs!$M10),AZ$2&gt;=Inputs!$J10,AZ$2&lt;=Inputs!$L10+Inputs!$J10-1),Inputs!$K10/Inputs!$L10,0)</f>
        <v>0</v>
      </c>
      <c r="BA83" s="316">
        <f>IF(AND(OR(Inputs!$M10=0,BA$2&lt;Inputs!$M10),BA$2&gt;=Inputs!$J10,BA$2&lt;=Inputs!$L10+Inputs!$J10-1),Inputs!$K10/Inputs!$L10,0)</f>
        <v>0</v>
      </c>
      <c r="BB83" s="316">
        <f>IF(AND(OR(Inputs!$M10=0,BB$2&lt;Inputs!$M10),BB$2&gt;=Inputs!$J10,BB$2&lt;=Inputs!$L10+Inputs!$J10-1),Inputs!$K10/Inputs!$L10,0)</f>
        <v>0</v>
      </c>
      <c r="BC83" s="316">
        <f>IF(AND(OR(Inputs!$M10=0,BC$2&lt;Inputs!$M10),BC$2&gt;=Inputs!$J10,BC$2&lt;=Inputs!$L10+Inputs!$J10-1),Inputs!$K10/Inputs!$L10,0)</f>
        <v>0</v>
      </c>
      <c r="BD83" s="316">
        <f>IF(AND(OR(Inputs!$M10=0,BD$2&lt;Inputs!$M10),BD$2&gt;=Inputs!$J10,BD$2&lt;=Inputs!$L10+Inputs!$J10-1),Inputs!$K10/Inputs!$L10,0)</f>
        <v>0</v>
      </c>
      <c r="BE83" s="317">
        <f>IF(AND(OR(Inputs!$M10=0,BE$2&lt;Inputs!$M10),BE$2&gt;=Inputs!$J10,BE$2&lt;=Inputs!$L10+Inputs!$J10-1),Inputs!$K10/Inputs!$L10,0)</f>
        <v>0</v>
      </c>
      <c r="BF83" s="316">
        <f>IF(AND(OR(Inputs!$M10=0,BF$2&lt;Inputs!$M10),BF$2&gt;=Inputs!$J10,BF$2&lt;=Inputs!$L10+Inputs!$J10-1),Inputs!$K10/Inputs!$L10,0)</f>
        <v>0</v>
      </c>
      <c r="BG83" s="316">
        <f>IF(AND(OR(Inputs!$M10=0,BG$2&lt;Inputs!$M10),BG$2&gt;=Inputs!$J10,BG$2&lt;=Inputs!$L10+Inputs!$J10-1),Inputs!$K10/Inputs!$L10,0)</f>
        <v>0</v>
      </c>
      <c r="BH83" s="316">
        <f>IF(AND(OR(Inputs!$M10=0,BH$2&lt;Inputs!$M10),BH$2&gt;=Inputs!$J10,BH$2&lt;=Inputs!$L10+Inputs!$J10-1),Inputs!$K10/Inputs!$L10,0)</f>
        <v>0</v>
      </c>
      <c r="BI83" s="316">
        <f>IF(AND(OR(Inputs!$M10=0,BI$2&lt;Inputs!$M10),BI$2&gt;=Inputs!$J10,BI$2&lt;=Inputs!$L10+Inputs!$J10-1),Inputs!$K10/Inputs!$L10,0)</f>
        <v>0</v>
      </c>
      <c r="BJ83" s="316">
        <f>IF(AND(OR(Inputs!$M10=0,BJ$2&lt;Inputs!$M10),BJ$2&gt;=Inputs!$J10,BJ$2&lt;=Inputs!$L10+Inputs!$J10-1),Inputs!$K10/Inputs!$L10,0)</f>
        <v>0</v>
      </c>
      <c r="BK83" s="316">
        <f>IF(AND(OR(Inputs!$M10=0,BK$2&lt;Inputs!$M10),BK$2&gt;=Inputs!$J10,BK$2&lt;=Inputs!$L10+Inputs!$J10-1),Inputs!$K10/Inputs!$L10,0)</f>
        <v>0</v>
      </c>
      <c r="BL83" s="316">
        <f>IF(AND(OR(Inputs!$M10=0,BL$2&lt;Inputs!$M10),BL$2&gt;=Inputs!$J10,BL$2&lt;=Inputs!$L10+Inputs!$J10-1),Inputs!$K10/Inputs!$L10,0)</f>
        <v>0</v>
      </c>
      <c r="BM83" s="316">
        <f>IF(AND(OR(Inputs!$M10=0,BM$2&lt;Inputs!$M10),BM$2&gt;=Inputs!$J10,BM$2&lt;=Inputs!$L10+Inputs!$J10-1),Inputs!$K10/Inputs!$L10,0)</f>
        <v>0</v>
      </c>
      <c r="BN83" s="316">
        <f>IF(AND(OR(Inputs!$M10=0,BN$2&lt;Inputs!$M10),BN$2&gt;=Inputs!$J10,BN$2&lt;=Inputs!$L10+Inputs!$J10-1),Inputs!$K10/Inputs!$L10,0)</f>
        <v>0</v>
      </c>
      <c r="BO83" s="316">
        <f>IF(AND(OR(Inputs!$M10=0,BO$2&lt;Inputs!$M10),BO$2&gt;=Inputs!$J10,BO$2&lt;=Inputs!$L10+Inputs!$J10-1),Inputs!$K10/Inputs!$L10,0)</f>
        <v>0</v>
      </c>
      <c r="BP83" s="316">
        <f>IF(AND(OR(Inputs!$M10=0,BP$2&lt;Inputs!$M10),BP$2&gt;=Inputs!$J10,BP$2&lt;=Inputs!$L10+Inputs!$J10-1),Inputs!$K10/Inputs!$L10,0)</f>
        <v>0</v>
      </c>
      <c r="BQ83" s="317">
        <f>IF(AND(OR(Inputs!$M10=0,BQ$2&lt;Inputs!$M10),BQ$2&gt;=Inputs!$J10,BQ$2&lt;=Inputs!$L10+Inputs!$J10-1),Inputs!$K10/Inputs!$L10,0)</f>
        <v>0</v>
      </c>
    </row>
    <row r="84" spans="2:69" hidden="1" x14ac:dyDescent="0.25">
      <c r="B84" s="319">
        <f t="shared" si="48"/>
        <v>0</v>
      </c>
      <c r="D84" s="318">
        <f t="shared" si="43"/>
        <v>0</v>
      </c>
      <c r="E84" s="318">
        <f t="shared" si="44"/>
        <v>0</v>
      </c>
      <c r="F84" s="318">
        <f t="shared" si="45"/>
        <v>0</v>
      </c>
      <c r="G84" s="318">
        <f t="shared" si="46"/>
        <v>0</v>
      </c>
      <c r="H84" s="318">
        <f t="shared" si="47"/>
        <v>0</v>
      </c>
      <c r="J84" s="316">
        <f>IF(AND(OR(Inputs!$M11=0,J$2&lt;Inputs!$M11),J$2&gt;=Inputs!$J11,J$2&lt;=Inputs!$L11+Inputs!$J11-1),Inputs!$K11/Inputs!$L11,0)</f>
        <v>0</v>
      </c>
      <c r="K84" s="316">
        <f>IF(AND(OR(Inputs!$M11=0,K$2&lt;Inputs!$M11),K$2&gt;=Inputs!$J11,K$2&lt;=Inputs!$L11+Inputs!$J11-1),Inputs!$K11/Inputs!$L11,0)</f>
        <v>0</v>
      </c>
      <c r="L84" s="316">
        <f>IF(AND(OR(Inputs!$M11=0,L$2&lt;Inputs!$M11),L$2&gt;=Inputs!$J11,L$2&lt;=Inputs!$L11+Inputs!$J11-1),Inputs!$K11/Inputs!$L11,0)</f>
        <v>0</v>
      </c>
      <c r="M84" s="316">
        <f>IF(AND(OR(Inputs!$M11=0,M$2&lt;Inputs!$M11),M$2&gt;=Inputs!$J11,M$2&lt;=Inputs!$L11+Inputs!$J11-1),Inputs!$K11/Inputs!$L11,0)</f>
        <v>0</v>
      </c>
      <c r="N84" s="316">
        <f>IF(AND(OR(Inputs!$M11=0,N$2&lt;Inputs!$M11),N$2&gt;=Inputs!$J11,N$2&lt;=Inputs!$L11+Inputs!$J11-1),Inputs!$K11/Inputs!$L11,0)</f>
        <v>0</v>
      </c>
      <c r="O84" s="316">
        <f>IF(AND(OR(Inputs!$M11=0,O$2&lt;Inputs!$M11),O$2&gt;=Inputs!$J11,O$2&lt;=Inputs!$L11+Inputs!$J11-1),Inputs!$K11/Inputs!$L11,0)</f>
        <v>0</v>
      </c>
      <c r="P84" s="316">
        <f>IF(AND(OR(Inputs!$M11=0,P$2&lt;Inputs!$M11),P$2&gt;=Inputs!$J11,P$2&lt;=Inputs!$L11+Inputs!$J11-1),Inputs!$K11/Inputs!$L11,0)</f>
        <v>0</v>
      </c>
      <c r="Q84" s="316">
        <f>IF(AND(OR(Inputs!$M11=0,Q$2&lt;Inputs!$M11),Q$2&gt;=Inputs!$J11,Q$2&lt;=Inputs!$L11+Inputs!$J11-1),Inputs!$K11/Inputs!$L11,0)</f>
        <v>0</v>
      </c>
      <c r="R84" s="316">
        <f>IF(AND(OR(Inputs!$M11=0,R$2&lt;Inputs!$M11),R$2&gt;=Inputs!$J11,R$2&lt;=Inputs!$L11+Inputs!$J11-1),Inputs!$K11/Inputs!$L11,0)</f>
        <v>0</v>
      </c>
      <c r="S84" s="316">
        <f>IF(AND(OR(Inputs!$M11=0,S$2&lt;Inputs!$M11),S$2&gt;=Inputs!$J11,S$2&lt;=Inputs!$L11+Inputs!$J11-1),Inputs!$K11/Inputs!$L11,0)</f>
        <v>0</v>
      </c>
      <c r="T84" s="316">
        <f>IF(AND(OR(Inputs!$M11=0,T$2&lt;Inputs!$M11),T$2&gt;=Inputs!$J11,T$2&lt;=Inputs!$L11+Inputs!$J11-1),Inputs!$K11/Inputs!$L11,0)</f>
        <v>0</v>
      </c>
      <c r="U84" s="317">
        <f>IF(AND(OR(Inputs!$M11=0,U$2&lt;Inputs!$M11),U$2&gt;=Inputs!$J11,U$2&lt;=Inputs!$L11+Inputs!$J11-1),Inputs!$K11/Inputs!$L11,0)</f>
        <v>0</v>
      </c>
      <c r="V84" s="316">
        <f>IF(AND(OR(Inputs!$M11=0,V$2&lt;Inputs!$M11),V$2&gt;=Inputs!$J11,V$2&lt;=Inputs!$L11+Inputs!$J11-1),Inputs!$K11/Inputs!$L11,0)</f>
        <v>0</v>
      </c>
      <c r="W84" s="316">
        <f>IF(AND(OR(Inputs!$M11=0,W$2&lt;Inputs!$M11),W$2&gt;=Inputs!$J11,W$2&lt;=Inputs!$L11+Inputs!$J11-1),Inputs!$K11/Inputs!$L11,0)</f>
        <v>0</v>
      </c>
      <c r="X84" s="316">
        <f>IF(AND(OR(Inputs!$M11=0,X$2&lt;Inputs!$M11),X$2&gt;=Inputs!$J11,X$2&lt;=Inputs!$L11+Inputs!$J11-1),Inputs!$K11/Inputs!$L11,0)</f>
        <v>0</v>
      </c>
      <c r="Y84" s="316">
        <f>IF(AND(OR(Inputs!$M11=0,Y$2&lt;Inputs!$M11),Y$2&gt;=Inputs!$J11,Y$2&lt;=Inputs!$L11+Inputs!$J11-1),Inputs!$K11/Inputs!$L11,0)</f>
        <v>0</v>
      </c>
      <c r="Z84" s="316">
        <f>IF(AND(OR(Inputs!$M11=0,Z$2&lt;Inputs!$M11),Z$2&gt;=Inputs!$J11,Z$2&lt;=Inputs!$L11+Inputs!$J11-1),Inputs!$K11/Inputs!$L11,0)</f>
        <v>0</v>
      </c>
      <c r="AA84" s="316">
        <f>IF(AND(OR(Inputs!$M11=0,AA$2&lt;Inputs!$M11),AA$2&gt;=Inputs!$J11,AA$2&lt;=Inputs!$L11+Inputs!$J11-1),Inputs!$K11/Inputs!$L11,0)</f>
        <v>0</v>
      </c>
      <c r="AB84" s="316">
        <f>IF(AND(OR(Inputs!$M11=0,AB$2&lt;Inputs!$M11),AB$2&gt;=Inputs!$J11,AB$2&lt;=Inputs!$L11+Inputs!$J11-1),Inputs!$K11/Inputs!$L11,0)</f>
        <v>0</v>
      </c>
      <c r="AC84" s="316">
        <f>IF(AND(OR(Inputs!$M11=0,AC$2&lt;Inputs!$M11),AC$2&gt;=Inputs!$J11,AC$2&lt;=Inputs!$L11+Inputs!$J11-1),Inputs!$K11/Inputs!$L11,0)</f>
        <v>0</v>
      </c>
      <c r="AD84" s="316">
        <f>IF(AND(OR(Inputs!$M11=0,AD$2&lt;Inputs!$M11),AD$2&gt;=Inputs!$J11,AD$2&lt;=Inputs!$L11+Inputs!$J11-1),Inputs!$K11/Inputs!$L11,0)</f>
        <v>0</v>
      </c>
      <c r="AE84" s="316">
        <f>IF(AND(OR(Inputs!$M11=0,AE$2&lt;Inputs!$M11),AE$2&gt;=Inputs!$J11,AE$2&lt;=Inputs!$L11+Inputs!$J11-1),Inputs!$K11/Inputs!$L11,0)</f>
        <v>0</v>
      </c>
      <c r="AF84" s="316">
        <f>IF(AND(OR(Inputs!$M11=0,AF$2&lt;Inputs!$M11),AF$2&gt;=Inputs!$J11,AF$2&lt;=Inputs!$L11+Inputs!$J11-1),Inputs!$K11/Inputs!$L11,0)</f>
        <v>0</v>
      </c>
      <c r="AG84" s="317">
        <f>IF(AND(OR(Inputs!$M11=0,AG$2&lt;Inputs!$M11),AG$2&gt;=Inputs!$J11,AG$2&lt;=Inputs!$L11+Inputs!$J11-1),Inputs!$K11/Inputs!$L11,0)</f>
        <v>0</v>
      </c>
      <c r="AH84" s="316">
        <f>IF(AND(OR(Inputs!$M11=0,AH$2&lt;Inputs!$M11),AH$2&gt;=Inputs!$J11,AH$2&lt;=Inputs!$L11+Inputs!$J11-1),Inputs!$K11/Inputs!$L11,0)</f>
        <v>0</v>
      </c>
      <c r="AI84" s="316">
        <f>IF(AND(OR(Inputs!$M11=0,AI$2&lt;Inputs!$M11),AI$2&gt;=Inputs!$J11,AI$2&lt;=Inputs!$L11+Inputs!$J11-1),Inputs!$K11/Inputs!$L11,0)</f>
        <v>0</v>
      </c>
      <c r="AJ84" s="316">
        <f>IF(AND(OR(Inputs!$M11=0,AJ$2&lt;Inputs!$M11),AJ$2&gt;=Inputs!$J11,AJ$2&lt;=Inputs!$L11+Inputs!$J11-1),Inputs!$K11/Inputs!$L11,0)</f>
        <v>0</v>
      </c>
      <c r="AK84" s="316">
        <f>IF(AND(OR(Inputs!$M11=0,AK$2&lt;Inputs!$M11),AK$2&gt;=Inputs!$J11,AK$2&lt;=Inputs!$L11+Inputs!$J11-1),Inputs!$K11/Inputs!$L11,0)</f>
        <v>0</v>
      </c>
      <c r="AL84" s="316">
        <f>IF(AND(OR(Inputs!$M11=0,AL$2&lt;Inputs!$M11),AL$2&gt;=Inputs!$J11,AL$2&lt;=Inputs!$L11+Inputs!$J11-1),Inputs!$K11/Inputs!$L11,0)</f>
        <v>0</v>
      </c>
      <c r="AM84" s="316">
        <f>IF(AND(OR(Inputs!$M11=0,AM$2&lt;Inputs!$M11),AM$2&gt;=Inputs!$J11,AM$2&lt;=Inputs!$L11+Inputs!$J11-1),Inputs!$K11/Inputs!$L11,0)</f>
        <v>0</v>
      </c>
      <c r="AN84" s="316">
        <f>IF(AND(OR(Inputs!$M11=0,AN$2&lt;Inputs!$M11),AN$2&gt;=Inputs!$J11,AN$2&lt;=Inputs!$L11+Inputs!$J11-1),Inputs!$K11/Inputs!$L11,0)</f>
        <v>0</v>
      </c>
      <c r="AO84" s="316">
        <f>IF(AND(OR(Inputs!$M11=0,AO$2&lt;Inputs!$M11),AO$2&gt;=Inputs!$J11,AO$2&lt;=Inputs!$L11+Inputs!$J11-1),Inputs!$K11/Inputs!$L11,0)</f>
        <v>0</v>
      </c>
      <c r="AP84" s="316">
        <f>IF(AND(OR(Inputs!$M11=0,AP$2&lt;Inputs!$M11),AP$2&gt;=Inputs!$J11,AP$2&lt;=Inputs!$L11+Inputs!$J11-1),Inputs!$K11/Inputs!$L11,0)</f>
        <v>0</v>
      </c>
      <c r="AQ84" s="316">
        <f>IF(AND(OR(Inputs!$M11=0,AQ$2&lt;Inputs!$M11),AQ$2&gt;=Inputs!$J11,AQ$2&lt;=Inputs!$L11+Inputs!$J11-1),Inputs!$K11/Inputs!$L11,0)</f>
        <v>0</v>
      </c>
      <c r="AR84" s="316">
        <f>IF(AND(OR(Inputs!$M11=0,AR$2&lt;Inputs!$M11),AR$2&gt;=Inputs!$J11,AR$2&lt;=Inputs!$L11+Inputs!$J11-1),Inputs!$K11/Inputs!$L11,0)</f>
        <v>0</v>
      </c>
      <c r="AS84" s="317">
        <f>IF(AND(OR(Inputs!$M11=0,AS$2&lt;Inputs!$M11),AS$2&gt;=Inputs!$J11,AS$2&lt;=Inputs!$L11+Inputs!$J11-1),Inputs!$K11/Inputs!$L11,0)</f>
        <v>0</v>
      </c>
      <c r="AT84" s="316">
        <f>IF(AND(OR(Inputs!$M11=0,AT$2&lt;Inputs!$M11),AT$2&gt;=Inputs!$J11,AT$2&lt;=Inputs!$L11+Inputs!$J11-1),Inputs!$K11/Inputs!$L11,0)</f>
        <v>0</v>
      </c>
      <c r="AU84" s="316">
        <f>IF(AND(OR(Inputs!$M11=0,AU$2&lt;Inputs!$M11),AU$2&gt;=Inputs!$J11,AU$2&lt;=Inputs!$L11+Inputs!$J11-1),Inputs!$K11/Inputs!$L11,0)</f>
        <v>0</v>
      </c>
      <c r="AV84" s="316">
        <f>IF(AND(OR(Inputs!$M11=0,AV$2&lt;Inputs!$M11),AV$2&gt;=Inputs!$J11,AV$2&lt;=Inputs!$L11+Inputs!$J11-1),Inputs!$K11/Inputs!$L11,0)</f>
        <v>0</v>
      </c>
      <c r="AW84" s="316">
        <f>IF(AND(OR(Inputs!$M11=0,AW$2&lt;Inputs!$M11),AW$2&gt;=Inputs!$J11,AW$2&lt;=Inputs!$L11+Inputs!$J11-1),Inputs!$K11/Inputs!$L11,0)</f>
        <v>0</v>
      </c>
      <c r="AX84" s="316">
        <f>IF(AND(OR(Inputs!$M11=0,AX$2&lt;Inputs!$M11),AX$2&gt;=Inputs!$J11,AX$2&lt;=Inputs!$L11+Inputs!$J11-1),Inputs!$K11/Inputs!$L11,0)</f>
        <v>0</v>
      </c>
      <c r="AY84" s="316">
        <f>IF(AND(OR(Inputs!$M11=0,AY$2&lt;Inputs!$M11),AY$2&gt;=Inputs!$J11,AY$2&lt;=Inputs!$L11+Inputs!$J11-1),Inputs!$K11/Inputs!$L11,0)</f>
        <v>0</v>
      </c>
      <c r="AZ84" s="316">
        <f>IF(AND(OR(Inputs!$M11=0,AZ$2&lt;Inputs!$M11),AZ$2&gt;=Inputs!$J11,AZ$2&lt;=Inputs!$L11+Inputs!$J11-1),Inputs!$K11/Inputs!$L11,0)</f>
        <v>0</v>
      </c>
      <c r="BA84" s="316">
        <f>IF(AND(OR(Inputs!$M11=0,BA$2&lt;Inputs!$M11),BA$2&gt;=Inputs!$J11,BA$2&lt;=Inputs!$L11+Inputs!$J11-1),Inputs!$K11/Inputs!$L11,0)</f>
        <v>0</v>
      </c>
      <c r="BB84" s="316">
        <f>IF(AND(OR(Inputs!$M11=0,BB$2&lt;Inputs!$M11),BB$2&gt;=Inputs!$J11,BB$2&lt;=Inputs!$L11+Inputs!$J11-1),Inputs!$K11/Inputs!$L11,0)</f>
        <v>0</v>
      </c>
      <c r="BC84" s="316">
        <f>IF(AND(OR(Inputs!$M11=0,BC$2&lt;Inputs!$M11),BC$2&gt;=Inputs!$J11,BC$2&lt;=Inputs!$L11+Inputs!$J11-1),Inputs!$K11/Inputs!$L11,0)</f>
        <v>0</v>
      </c>
      <c r="BD84" s="316">
        <f>IF(AND(OR(Inputs!$M11=0,BD$2&lt;Inputs!$M11),BD$2&gt;=Inputs!$J11,BD$2&lt;=Inputs!$L11+Inputs!$J11-1),Inputs!$K11/Inputs!$L11,0)</f>
        <v>0</v>
      </c>
      <c r="BE84" s="317">
        <f>IF(AND(OR(Inputs!$M11=0,BE$2&lt;Inputs!$M11),BE$2&gt;=Inputs!$J11,BE$2&lt;=Inputs!$L11+Inputs!$J11-1),Inputs!$K11/Inputs!$L11,0)</f>
        <v>0</v>
      </c>
      <c r="BF84" s="316">
        <f>IF(AND(OR(Inputs!$M11=0,BF$2&lt;Inputs!$M11),BF$2&gt;=Inputs!$J11,BF$2&lt;=Inputs!$L11+Inputs!$J11-1),Inputs!$K11/Inputs!$L11,0)</f>
        <v>0</v>
      </c>
      <c r="BG84" s="316">
        <f>IF(AND(OR(Inputs!$M11=0,BG$2&lt;Inputs!$M11),BG$2&gt;=Inputs!$J11,BG$2&lt;=Inputs!$L11+Inputs!$J11-1),Inputs!$K11/Inputs!$L11,0)</f>
        <v>0</v>
      </c>
      <c r="BH84" s="316">
        <f>IF(AND(OR(Inputs!$M11=0,BH$2&lt;Inputs!$M11),BH$2&gt;=Inputs!$J11,BH$2&lt;=Inputs!$L11+Inputs!$J11-1),Inputs!$K11/Inputs!$L11,0)</f>
        <v>0</v>
      </c>
      <c r="BI84" s="316">
        <f>IF(AND(OR(Inputs!$M11=0,BI$2&lt;Inputs!$M11),BI$2&gt;=Inputs!$J11,BI$2&lt;=Inputs!$L11+Inputs!$J11-1),Inputs!$K11/Inputs!$L11,0)</f>
        <v>0</v>
      </c>
      <c r="BJ84" s="316">
        <f>IF(AND(OR(Inputs!$M11=0,BJ$2&lt;Inputs!$M11),BJ$2&gt;=Inputs!$J11,BJ$2&lt;=Inputs!$L11+Inputs!$J11-1),Inputs!$K11/Inputs!$L11,0)</f>
        <v>0</v>
      </c>
      <c r="BK84" s="316">
        <f>IF(AND(OR(Inputs!$M11=0,BK$2&lt;Inputs!$M11),BK$2&gt;=Inputs!$J11,BK$2&lt;=Inputs!$L11+Inputs!$J11-1),Inputs!$K11/Inputs!$L11,0)</f>
        <v>0</v>
      </c>
      <c r="BL84" s="316">
        <f>IF(AND(OR(Inputs!$M11=0,BL$2&lt;Inputs!$M11),BL$2&gt;=Inputs!$J11,BL$2&lt;=Inputs!$L11+Inputs!$J11-1),Inputs!$K11/Inputs!$L11,0)</f>
        <v>0</v>
      </c>
      <c r="BM84" s="316">
        <f>IF(AND(OR(Inputs!$M11=0,BM$2&lt;Inputs!$M11),BM$2&gt;=Inputs!$J11,BM$2&lt;=Inputs!$L11+Inputs!$J11-1),Inputs!$K11/Inputs!$L11,0)</f>
        <v>0</v>
      </c>
      <c r="BN84" s="316">
        <f>IF(AND(OR(Inputs!$M11=0,BN$2&lt;Inputs!$M11),BN$2&gt;=Inputs!$J11,BN$2&lt;=Inputs!$L11+Inputs!$J11-1),Inputs!$K11/Inputs!$L11,0)</f>
        <v>0</v>
      </c>
      <c r="BO84" s="316">
        <f>IF(AND(OR(Inputs!$M11=0,BO$2&lt;Inputs!$M11),BO$2&gt;=Inputs!$J11,BO$2&lt;=Inputs!$L11+Inputs!$J11-1),Inputs!$K11/Inputs!$L11,0)</f>
        <v>0</v>
      </c>
      <c r="BP84" s="316">
        <f>IF(AND(OR(Inputs!$M11=0,BP$2&lt;Inputs!$M11),BP$2&gt;=Inputs!$J11,BP$2&lt;=Inputs!$L11+Inputs!$J11-1),Inputs!$K11/Inputs!$L11,0)</f>
        <v>0</v>
      </c>
      <c r="BQ84" s="317">
        <f>IF(AND(OR(Inputs!$M11=0,BQ$2&lt;Inputs!$M11),BQ$2&gt;=Inputs!$J11,BQ$2&lt;=Inputs!$L11+Inputs!$J11-1),Inputs!$K11/Inputs!$L11,0)</f>
        <v>0</v>
      </c>
    </row>
    <row r="85" spans="2:69" hidden="1" x14ac:dyDescent="0.25">
      <c r="B85" s="319">
        <f t="shared" si="48"/>
        <v>0</v>
      </c>
      <c r="D85" s="318">
        <f t="shared" si="43"/>
        <v>0</v>
      </c>
      <c r="E85" s="318">
        <f t="shared" si="44"/>
        <v>0</v>
      </c>
      <c r="F85" s="318">
        <f t="shared" si="45"/>
        <v>0</v>
      </c>
      <c r="G85" s="318">
        <f t="shared" si="46"/>
        <v>0</v>
      </c>
      <c r="H85" s="318">
        <f t="shared" si="47"/>
        <v>0</v>
      </c>
      <c r="J85" s="316">
        <f>IF(AND(OR(Inputs!$M12=0,J$2&lt;Inputs!$M12),J$2&gt;=Inputs!$J12,J$2&lt;=Inputs!$L12+Inputs!$J12-1),Inputs!$K12/Inputs!$L12,0)</f>
        <v>0</v>
      </c>
      <c r="K85" s="316">
        <f>IF(AND(OR(Inputs!$M12=0,K$2&lt;Inputs!$M12),K$2&gt;=Inputs!$J12,K$2&lt;=Inputs!$L12+Inputs!$J12-1),Inputs!$K12/Inputs!$L12,0)</f>
        <v>0</v>
      </c>
      <c r="L85" s="316">
        <f>IF(AND(OR(Inputs!$M12=0,L$2&lt;Inputs!$M12),L$2&gt;=Inputs!$J12,L$2&lt;=Inputs!$L12+Inputs!$J12-1),Inputs!$K12/Inputs!$L12,0)</f>
        <v>0</v>
      </c>
      <c r="M85" s="316">
        <f>IF(AND(OR(Inputs!$M12=0,M$2&lt;Inputs!$M12),M$2&gt;=Inputs!$J12,M$2&lt;=Inputs!$L12+Inputs!$J12-1),Inputs!$K12/Inputs!$L12,0)</f>
        <v>0</v>
      </c>
      <c r="N85" s="316">
        <f>IF(AND(OR(Inputs!$M12=0,N$2&lt;Inputs!$M12),N$2&gt;=Inputs!$J12,N$2&lt;=Inputs!$L12+Inputs!$J12-1),Inputs!$K12/Inputs!$L12,0)</f>
        <v>0</v>
      </c>
      <c r="O85" s="316">
        <f>IF(AND(OR(Inputs!$M12=0,O$2&lt;Inputs!$M12),O$2&gt;=Inputs!$J12,O$2&lt;=Inputs!$L12+Inputs!$J12-1),Inputs!$K12/Inputs!$L12,0)</f>
        <v>0</v>
      </c>
      <c r="P85" s="316">
        <f>IF(AND(OR(Inputs!$M12=0,P$2&lt;Inputs!$M12),P$2&gt;=Inputs!$J12,P$2&lt;=Inputs!$L12+Inputs!$J12-1),Inputs!$K12/Inputs!$L12,0)</f>
        <v>0</v>
      </c>
      <c r="Q85" s="316">
        <f>IF(AND(OR(Inputs!$M12=0,Q$2&lt;Inputs!$M12),Q$2&gt;=Inputs!$J12,Q$2&lt;=Inputs!$L12+Inputs!$J12-1),Inputs!$K12/Inputs!$L12,0)</f>
        <v>0</v>
      </c>
      <c r="R85" s="316">
        <f>IF(AND(OR(Inputs!$M12=0,R$2&lt;Inputs!$M12),R$2&gt;=Inputs!$J12,R$2&lt;=Inputs!$L12+Inputs!$J12-1),Inputs!$K12/Inputs!$L12,0)</f>
        <v>0</v>
      </c>
      <c r="S85" s="316">
        <f>IF(AND(OR(Inputs!$M12=0,S$2&lt;Inputs!$M12),S$2&gt;=Inputs!$J12,S$2&lt;=Inputs!$L12+Inputs!$J12-1),Inputs!$K12/Inputs!$L12,0)</f>
        <v>0</v>
      </c>
      <c r="T85" s="316">
        <f>IF(AND(OR(Inputs!$M12=0,T$2&lt;Inputs!$M12),T$2&gt;=Inputs!$J12,T$2&lt;=Inputs!$L12+Inputs!$J12-1),Inputs!$K12/Inputs!$L12,0)</f>
        <v>0</v>
      </c>
      <c r="U85" s="317">
        <f>IF(AND(OR(Inputs!$M12=0,U$2&lt;Inputs!$M12),U$2&gt;=Inputs!$J12,U$2&lt;=Inputs!$L12+Inputs!$J12-1),Inputs!$K12/Inputs!$L12,0)</f>
        <v>0</v>
      </c>
      <c r="V85" s="316">
        <f>IF(AND(OR(Inputs!$M12=0,V$2&lt;Inputs!$M12),V$2&gt;=Inputs!$J12,V$2&lt;=Inputs!$L12+Inputs!$J12-1),Inputs!$K12/Inputs!$L12,0)</f>
        <v>0</v>
      </c>
      <c r="W85" s="316">
        <f>IF(AND(OR(Inputs!$M12=0,W$2&lt;Inputs!$M12),W$2&gt;=Inputs!$J12,W$2&lt;=Inputs!$L12+Inputs!$J12-1),Inputs!$K12/Inputs!$L12,0)</f>
        <v>0</v>
      </c>
      <c r="X85" s="316">
        <f>IF(AND(OR(Inputs!$M12=0,X$2&lt;Inputs!$M12),X$2&gt;=Inputs!$J12,X$2&lt;=Inputs!$L12+Inputs!$J12-1),Inputs!$K12/Inputs!$L12,0)</f>
        <v>0</v>
      </c>
      <c r="Y85" s="316">
        <f>IF(AND(OR(Inputs!$M12=0,Y$2&lt;Inputs!$M12),Y$2&gt;=Inputs!$J12,Y$2&lt;=Inputs!$L12+Inputs!$J12-1),Inputs!$K12/Inputs!$L12,0)</f>
        <v>0</v>
      </c>
      <c r="Z85" s="316">
        <f>IF(AND(OR(Inputs!$M12=0,Z$2&lt;Inputs!$M12),Z$2&gt;=Inputs!$J12,Z$2&lt;=Inputs!$L12+Inputs!$J12-1),Inputs!$K12/Inputs!$L12,0)</f>
        <v>0</v>
      </c>
      <c r="AA85" s="316">
        <f>IF(AND(OR(Inputs!$M12=0,AA$2&lt;Inputs!$M12),AA$2&gt;=Inputs!$J12,AA$2&lt;=Inputs!$L12+Inputs!$J12-1),Inputs!$K12/Inputs!$L12,0)</f>
        <v>0</v>
      </c>
      <c r="AB85" s="316">
        <f>IF(AND(OR(Inputs!$M12=0,AB$2&lt;Inputs!$M12),AB$2&gt;=Inputs!$J12,AB$2&lt;=Inputs!$L12+Inputs!$J12-1),Inputs!$K12/Inputs!$L12,0)</f>
        <v>0</v>
      </c>
      <c r="AC85" s="316">
        <f>IF(AND(OR(Inputs!$M12=0,AC$2&lt;Inputs!$M12),AC$2&gt;=Inputs!$J12,AC$2&lt;=Inputs!$L12+Inputs!$J12-1),Inputs!$K12/Inputs!$L12,0)</f>
        <v>0</v>
      </c>
      <c r="AD85" s="316">
        <f>IF(AND(OR(Inputs!$M12=0,AD$2&lt;Inputs!$M12),AD$2&gt;=Inputs!$J12,AD$2&lt;=Inputs!$L12+Inputs!$J12-1),Inputs!$K12/Inputs!$L12,0)</f>
        <v>0</v>
      </c>
      <c r="AE85" s="316">
        <f>IF(AND(OR(Inputs!$M12=0,AE$2&lt;Inputs!$M12),AE$2&gt;=Inputs!$J12,AE$2&lt;=Inputs!$L12+Inputs!$J12-1),Inputs!$K12/Inputs!$L12,0)</f>
        <v>0</v>
      </c>
      <c r="AF85" s="316">
        <f>IF(AND(OR(Inputs!$M12=0,AF$2&lt;Inputs!$M12),AF$2&gt;=Inputs!$J12,AF$2&lt;=Inputs!$L12+Inputs!$J12-1),Inputs!$K12/Inputs!$L12,0)</f>
        <v>0</v>
      </c>
      <c r="AG85" s="317">
        <f>IF(AND(OR(Inputs!$M12=0,AG$2&lt;Inputs!$M12),AG$2&gt;=Inputs!$J12,AG$2&lt;=Inputs!$L12+Inputs!$J12-1),Inputs!$K12/Inputs!$L12,0)</f>
        <v>0</v>
      </c>
      <c r="AH85" s="316">
        <f>IF(AND(OR(Inputs!$M12=0,AH$2&lt;Inputs!$M12),AH$2&gt;=Inputs!$J12,AH$2&lt;=Inputs!$L12+Inputs!$J12-1),Inputs!$K12/Inputs!$L12,0)</f>
        <v>0</v>
      </c>
      <c r="AI85" s="316">
        <f>IF(AND(OR(Inputs!$M12=0,AI$2&lt;Inputs!$M12),AI$2&gt;=Inputs!$J12,AI$2&lt;=Inputs!$L12+Inputs!$J12-1),Inputs!$K12/Inputs!$L12,0)</f>
        <v>0</v>
      </c>
      <c r="AJ85" s="316">
        <f>IF(AND(OR(Inputs!$M12=0,AJ$2&lt;Inputs!$M12),AJ$2&gt;=Inputs!$J12,AJ$2&lt;=Inputs!$L12+Inputs!$J12-1),Inputs!$K12/Inputs!$L12,0)</f>
        <v>0</v>
      </c>
      <c r="AK85" s="316">
        <f>IF(AND(OR(Inputs!$M12=0,AK$2&lt;Inputs!$M12),AK$2&gt;=Inputs!$J12,AK$2&lt;=Inputs!$L12+Inputs!$J12-1),Inputs!$K12/Inputs!$L12,0)</f>
        <v>0</v>
      </c>
      <c r="AL85" s="316">
        <f>IF(AND(OR(Inputs!$M12=0,AL$2&lt;Inputs!$M12),AL$2&gt;=Inputs!$J12,AL$2&lt;=Inputs!$L12+Inputs!$J12-1),Inputs!$K12/Inputs!$L12,0)</f>
        <v>0</v>
      </c>
      <c r="AM85" s="316">
        <f>IF(AND(OR(Inputs!$M12=0,AM$2&lt;Inputs!$M12),AM$2&gt;=Inputs!$J12,AM$2&lt;=Inputs!$L12+Inputs!$J12-1),Inputs!$K12/Inputs!$L12,0)</f>
        <v>0</v>
      </c>
      <c r="AN85" s="316">
        <f>IF(AND(OR(Inputs!$M12=0,AN$2&lt;Inputs!$M12),AN$2&gt;=Inputs!$J12,AN$2&lt;=Inputs!$L12+Inputs!$J12-1),Inputs!$K12/Inputs!$L12,0)</f>
        <v>0</v>
      </c>
      <c r="AO85" s="316">
        <f>IF(AND(OR(Inputs!$M12=0,AO$2&lt;Inputs!$M12),AO$2&gt;=Inputs!$J12,AO$2&lt;=Inputs!$L12+Inputs!$J12-1),Inputs!$K12/Inputs!$L12,0)</f>
        <v>0</v>
      </c>
      <c r="AP85" s="316">
        <f>IF(AND(OR(Inputs!$M12=0,AP$2&lt;Inputs!$M12),AP$2&gt;=Inputs!$J12,AP$2&lt;=Inputs!$L12+Inputs!$J12-1),Inputs!$K12/Inputs!$L12,0)</f>
        <v>0</v>
      </c>
      <c r="AQ85" s="316">
        <f>IF(AND(OR(Inputs!$M12=0,AQ$2&lt;Inputs!$M12),AQ$2&gt;=Inputs!$J12,AQ$2&lt;=Inputs!$L12+Inputs!$J12-1),Inputs!$K12/Inputs!$L12,0)</f>
        <v>0</v>
      </c>
      <c r="AR85" s="316">
        <f>IF(AND(OR(Inputs!$M12=0,AR$2&lt;Inputs!$M12),AR$2&gt;=Inputs!$J12,AR$2&lt;=Inputs!$L12+Inputs!$J12-1),Inputs!$K12/Inputs!$L12,0)</f>
        <v>0</v>
      </c>
      <c r="AS85" s="317">
        <f>IF(AND(OR(Inputs!$M12=0,AS$2&lt;Inputs!$M12),AS$2&gt;=Inputs!$J12,AS$2&lt;=Inputs!$L12+Inputs!$J12-1),Inputs!$K12/Inputs!$L12,0)</f>
        <v>0</v>
      </c>
      <c r="AT85" s="316">
        <f>IF(AND(OR(Inputs!$M12=0,AT$2&lt;Inputs!$M12),AT$2&gt;=Inputs!$J12,AT$2&lt;=Inputs!$L12+Inputs!$J12-1),Inputs!$K12/Inputs!$L12,0)</f>
        <v>0</v>
      </c>
      <c r="AU85" s="316">
        <f>IF(AND(OR(Inputs!$M12=0,AU$2&lt;Inputs!$M12),AU$2&gt;=Inputs!$J12,AU$2&lt;=Inputs!$L12+Inputs!$J12-1),Inputs!$K12/Inputs!$L12,0)</f>
        <v>0</v>
      </c>
      <c r="AV85" s="316">
        <f>IF(AND(OR(Inputs!$M12=0,AV$2&lt;Inputs!$M12),AV$2&gt;=Inputs!$J12,AV$2&lt;=Inputs!$L12+Inputs!$J12-1),Inputs!$K12/Inputs!$L12,0)</f>
        <v>0</v>
      </c>
      <c r="AW85" s="316">
        <f>IF(AND(OR(Inputs!$M12=0,AW$2&lt;Inputs!$M12),AW$2&gt;=Inputs!$J12,AW$2&lt;=Inputs!$L12+Inputs!$J12-1),Inputs!$K12/Inputs!$L12,0)</f>
        <v>0</v>
      </c>
      <c r="AX85" s="316">
        <f>IF(AND(OR(Inputs!$M12=0,AX$2&lt;Inputs!$M12),AX$2&gt;=Inputs!$J12,AX$2&lt;=Inputs!$L12+Inputs!$J12-1),Inputs!$K12/Inputs!$L12,0)</f>
        <v>0</v>
      </c>
      <c r="AY85" s="316">
        <f>IF(AND(OR(Inputs!$M12=0,AY$2&lt;Inputs!$M12),AY$2&gt;=Inputs!$J12,AY$2&lt;=Inputs!$L12+Inputs!$J12-1),Inputs!$K12/Inputs!$L12,0)</f>
        <v>0</v>
      </c>
      <c r="AZ85" s="316">
        <f>IF(AND(OR(Inputs!$M12=0,AZ$2&lt;Inputs!$M12),AZ$2&gt;=Inputs!$J12,AZ$2&lt;=Inputs!$L12+Inputs!$J12-1),Inputs!$K12/Inputs!$L12,0)</f>
        <v>0</v>
      </c>
      <c r="BA85" s="316">
        <f>IF(AND(OR(Inputs!$M12=0,BA$2&lt;Inputs!$M12),BA$2&gt;=Inputs!$J12,BA$2&lt;=Inputs!$L12+Inputs!$J12-1),Inputs!$K12/Inputs!$L12,0)</f>
        <v>0</v>
      </c>
      <c r="BB85" s="316">
        <f>IF(AND(OR(Inputs!$M12=0,BB$2&lt;Inputs!$M12),BB$2&gt;=Inputs!$J12,BB$2&lt;=Inputs!$L12+Inputs!$J12-1),Inputs!$K12/Inputs!$L12,0)</f>
        <v>0</v>
      </c>
      <c r="BC85" s="316">
        <f>IF(AND(OR(Inputs!$M12=0,BC$2&lt;Inputs!$M12),BC$2&gt;=Inputs!$J12,BC$2&lt;=Inputs!$L12+Inputs!$J12-1),Inputs!$K12/Inputs!$L12,0)</f>
        <v>0</v>
      </c>
      <c r="BD85" s="316">
        <f>IF(AND(OR(Inputs!$M12=0,BD$2&lt;Inputs!$M12),BD$2&gt;=Inputs!$J12,BD$2&lt;=Inputs!$L12+Inputs!$J12-1),Inputs!$K12/Inputs!$L12,0)</f>
        <v>0</v>
      </c>
      <c r="BE85" s="317">
        <f>IF(AND(OR(Inputs!$M12=0,BE$2&lt;Inputs!$M12),BE$2&gt;=Inputs!$J12,BE$2&lt;=Inputs!$L12+Inputs!$J12-1),Inputs!$K12/Inputs!$L12,0)</f>
        <v>0</v>
      </c>
      <c r="BF85" s="316">
        <f>IF(AND(OR(Inputs!$M12=0,BF$2&lt;Inputs!$M12),BF$2&gt;=Inputs!$J12,BF$2&lt;=Inputs!$L12+Inputs!$J12-1),Inputs!$K12/Inputs!$L12,0)</f>
        <v>0</v>
      </c>
      <c r="BG85" s="316">
        <f>IF(AND(OR(Inputs!$M12=0,BG$2&lt;Inputs!$M12),BG$2&gt;=Inputs!$J12,BG$2&lt;=Inputs!$L12+Inputs!$J12-1),Inputs!$K12/Inputs!$L12,0)</f>
        <v>0</v>
      </c>
      <c r="BH85" s="316">
        <f>IF(AND(OR(Inputs!$M12=0,BH$2&lt;Inputs!$M12),BH$2&gt;=Inputs!$J12,BH$2&lt;=Inputs!$L12+Inputs!$J12-1),Inputs!$K12/Inputs!$L12,0)</f>
        <v>0</v>
      </c>
      <c r="BI85" s="316">
        <f>IF(AND(OR(Inputs!$M12=0,BI$2&lt;Inputs!$M12),BI$2&gt;=Inputs!$J12,BI$2&lt;=Inputs!$L12+Inputs!$J12-1),Inputs!$K12/Inputs!$L12,0)</f>
        <v>0</v>
      </c>
      <c r="BJ85" s="316">
        <f>IF(AND(OR(Inputs!$M12=0,BJ$2&lt;Inputs!$M12),BJ$2&gt;=Inputs!$J12,BJ$2&lt;=Inputs!$L12+Inputs!$J12-1),Inputs!$K12/Inputs!$L12,0)</f>
        <v>0</v>
      </c>
      <c r="BK85" s="316">
        <f>IF(AND(OR(Inputs!$M12=0,BK$2&lt;Inputs!$M12),BK$2&gt;=Inputs!$J12,BK$2&lt;=Inputs!$L12+Inputs!$J12-1),Inputs!$K12/Inputs!$L12,0)</f>
        <v>0</v>
      </c>
      <c r="BL85" s="316">
        <f>IF(AND(OR(Inputs!$M12=0,BL$2&lt;Inputs!$M12),BL$2&gt;=Inputs!$J12,BL$2&lt;=Inputs!$L12+Inputs!$J12-1),Inputs!$K12/Inputs!$L12,0)</f>
        <v>0</v>
      </c>
      <c r="BM85" s="316">
        <f>IF(AND(OR(Inputs!$M12=0,BM$2&lt;Inputs!$M12),BM$2&gt;=Inputs!$J12,BM$2&lt;=Inputs!$L12+Inputs!$J12-1),Inputs!$K12/Inputs!$L12,0)</f>
        <v>0</v>
      </c>
      <c r="BN85" s="316">
        <f>IF(AND(OR(Inputs!$M12=0,BN$2&lt;Inputs!$M12),BN$2&gt;=Inputs!$J12,BN$2&lt;=Inputs!$L12+Inputs!$J12-1),Inputs!$K12/Inputs!$L12,0)</f>
        <v>0</v>
      </c>
      <c r="BO85" s="316">
        <f>IF(AND(OR(Inputs!$M12=0,BO$2&lt;Inputs!$M12),BO$2&gt;=Inputs!$J12,BO$2&lt;=Inputs!$L12+Inputs!$J12-1),Inputs!$K12/Inputs!$L12,0)</f>
        <v>0</v>
      </c>
      <c r="BP85" s="316">
        <f>IF(AND(OR(Inputs!$M12=0,BP$2&lt;Inputs!$M12),BP$2&gt;=Inputs!$J12,BP$2&lt;=Inputs!$L12+Inputs!$J12-1),Inputs!$K12/Inputs!$L12,0)</f>
        <v>0</v>
      </c>
      <c r="BQ85" s="317">
        <f>IF(AND(OR(Inputs!$M12=0,BQ$2&lt;Inputs!$M12),BQ$2&gt;=Inputs!$J12,BQ$2&lt;=Inputs!$L12+Inputs!$J12-1),Inputs!$K12/Inputs!$L12,0)</f>
        <v>0</v>
      </c>
    </row>
    <row r="86" spans="2:69" hidden="1" x14ac:dyDescent="0.25">
      <c r="B86" s="319">
        <f t="shared" si="48"/>
        <v>0</v>
      </c>
      <c r="D86" s="318">
        <f t="shared" si="43"/>
        <v>0</v>
      </c>
      <c r="E86" s="318">
        <f t="shared" si="44"/>
        <v>0</v>
      </c>
      <c r="F86" s="318">
        <f t="shared" si="45"/>
        <v>0</v>
      </c>
      <c r="G86" s="318">
        <f t="shared" si="46"/>
        <v>0</v>
      </c>
      <c r="H86" s="318">
        <f t="shared" si="47"/>
        <v>0</v>
      </c>
      <c r="J86" s="316">
        <f>IF(AND(OR(Inputs!$M13=0,J$2&lt;Inputs!$M13),J$2&gt;=Inputs!$J13,J$2&lt;=Inputs!$L13+Inputs!$J13-1),Inputs!$K13/Inputs!$L13,0)</f>
        <v>0</v>
      </c>
      <c r="K86" s="316">
        <f>IF(AND(OR(Inputs!$M13=0,K$2&lt;Inputs!$M13),K$2&gt;=Inputs!$J13,K$2&lt;=Inputs!$L13+Inputs!$J13-1),Inputs!$K13/Inputs!$L13,0)</f>
        <v>0</v>
      </c>
      <c r="L86" s="316">
        <f>IF(AND(OR(Inputs!$M13=0,L$2&lt;Inputs!$M13),L$2&gt;=Inputs!$J13,L$2&lt;=Inputs!$L13+Inputs!$J13-1),Inputs!$K13/Inputs!$L13,0)</f>
        <v>0</v>
      </c>
      <c r="M86" s="316">
        <f>IF(AND(OR(Inputs!$M13=0,M$2&lt;Inputs!$M13),M$2&gt;=Inputs!$J13,M$2&lt;=Inputs!$L13+Inputs!$J13-1),Inputs!$K13/Inputs!$L13,0)</f>
        <v>0</v>
      </c>
      <c r="N86" s="316">
        <f>IF(AND(OR(Inputs!$M13=0,N$2&lt;Inputs!$M13),N$2&gt;=Inputs!$J13,N$2&lt;=Inputs!$L13+Inputs!$J13-1),Inputs!$K13/Inputs!$L13,0)</f>
        <v>0</v>
      </c>
      <c r="O86" s="316">
        <f>IF(AND(OR(Inputs!$M13=0,O$2&lt;Inputs!$M13),O$2&gt;=Inputs!$J13,O$2&lt;=Inputs!$L13+Inputs!$J13-1),Inputs!$K13/Inputs!$L13,0)</f>
        <v>0</v>
      </c>
      <c r="P86" s="316">
        <f>IF(AND(OR(Inputs!$M13=0,P$2&lt;Inputs!$M13),P$2&gt;=Inputs!$J13,P$2&lt;=Inputs!$L13+Inputs!$J13-1),Inputs!$K13/Inputs!$L13,0)</f>
        <v>0</v>
      </c>
      <c r="Q86" s="316">
        <f>IF(AND(OR(Inputs!$M13=0,Q$2&lt;Inputs!$M13),Q$2&gt;=Inputs!$J13,Q$2&lt;=Inputs!$L13+Inputs!$J13-1),Inputs!$K13/Inputs!$L13,0)</f>
        <v>0</v>
      </c>
      <c r="R86" s="316">
        <f>IF(AND(OR(Inputs!$M13=0,R$2&lt;Inputs!$M13),R$2&gt;=Inputs!$J13,R$2&lt;=Inputs!$L13+Inputs!$J13-1),Inputs!$K13/Inputs!$L13,0)</f>
        <v>0</v>
      </c>
      <c r="S86" s="316">
        <f>IF(AND(OR(Inputs!$M13=0,S$2&lt;Inputs!$M13),S$2&gt;=Inputs!$J13,S$2&lt;=Inputs!$L13+Inputs!$J13-1),Inputs!$K13/Inputs!$L13,0)</f>
        <v>0</v>
      </c>
      <c r="T86" s="316">
        <f>IF(AND(OR(Inputs!$M13=0,T$2&lt;Inputs!$M13),T$2&gt;=Inputs!$J13,T$2&lt;=Inputs!$L13+Inputs!$J13-1),Inputs!$K13/Inputs!$L13,0)</f>
        <v>0</v>
      </c>
      <c r="U86" s="317">
        <f>IF(AND(OR(Inputs!$M13=0,U$2&lt;Inputs!$M13),U$2&gt;=Inputs!$J13,U$2&lt;=Inputs!$L13+Inputs!$J13-1),Inputs!$K13/Inputs!$L13,0)</f>
        <v>0</v>
      </c>
      <c r="V86" s="316">
        <f>IF(AND(OR(Inputs!$M13=0,V$2&lt;Inputs!$M13),V$2&gt;=Inputs!$J13,V$2&lt;=Inputs!$L13+Inputs!$J13-1),Inputs!$K13/Inputs!$L13,0)</f>
        <v>0</v>
      </c>
      <c r="W86" s="316">
        <f>IF(AND(OR(Inputs!$M13=0,W$2&lt;Inputs!$M13),W$2&gt;=Inputs!$J13,W$2&lt;=Inputs!$L13+Inputs!$J13-1),Inputs!$K13/Inputs!$L13,0)</f>
        <v>0</v>
      </c>
      <c r="X86" s="316">
        <f>IF(AND(OR(Inputs!$M13=0,X$2&lt;Inputs!$M13),X$2&gt;=Inputs!$J13,X$2&lt;=Inputs!$L13+Inputs!$J13-1),Inputs!$K13/Inputs!$L13,0)</f>
        <v>0</v>
      </c>
      <c r="Y86" s="316">
        <f>IF(AND(OR(Inputs!$M13=0,Y$2&lt;Inputs!$M13),Y$2&gt;=Inputs!$J13,Y$2&lt;=Inputs!$L13+Inputs!$J13-1),Inputs!$K13/Inputs!$L13,0)</f>
        <v>0</v>
      </c>
      <c r="Z86" s="316">
        <f>IF(AND(OR(Inputs!$M13=0,Z$2&lt;Inputs!$M13),Z$2&gt;=Inputs!$J13,Z$2&lt;=Inputs!$L13+Inputs!$J13-1),Inputs!$K13/Inputs!$L13,0)</f>
        <v>0</v>
      </c>
      <c r="AA86" s="316">
        <f>IF(AND(OR(Inputs!$M13=0,AA$2&lt;Inputs!$M13),AA$2&gt;=Inputs!$J13,AA$2&lt;=Inputs!$L13+Inputs!$J13-1),Inputs!$K13/Inputs!$L13,0)</f>
        <v>0</v>
      </c>
      <c r="AB86" s="316">
        <f>IF(AND(OR(Inputs!$M13=0,AB$2&lt;Inputs!$M13),AB$2&gt;=Inputs!$J13,AB$2&lt;=Inputs!$L13+Inputs!$J13-1),Inputs!$K13/Inputs!$L13,0)</f>
        <v>0</v>
      </c>
      <c r="AC86" s="316">
        <f>IF(AND(OR(Inputs!$M13=0,AC$2&lt;Inputs!$M13),AC$2&gt;=Inputs!$J13,AC$2&lt;=Inputs!$L13+Inputs!$J13-1),Inputs!$K13/Inputs!$L13,0)</f>
        <v>0</v>
      </c>
      <c r="AD86" s="316">
        <f>IF(AND(OR(Inputs!$M13=0,AD$2&lt;Inputs!$M13),AD$2&gt;=Inputs!$J13,AD$2&lt;=Inputs!$L13+Inputs!$J13-1),Inputs!$K13/Inputs!$L13,0)</f>
        <v>0</v>
      </c>
      <c r="AE86" s="316">
        <f>IF(AND(OR(Inputs!$M13=0,AE$2&lt;Inputs!$M13),AE$2&gt;=Inputs!$J13,AE$2&lt;=Inputs!$L13+Inputs!$J13-1),Inputs!$K13/Inputs!$L13,0)</f>
        <v>0</v>
      </c>
      <c r="AF86" s="316">
        <f>IF(AND(OR(Inputs!$M13=0,AF$2&lt;Inputs!$M13),AF$2&gt;=Inputs!$J13,AF$2&lt;=Inputs!$L13+Inputs!$J13-1),Inputs!$K13/Inputs!$L13,0)</f>
        <v>0</v>
      </c>
      <c r="AG86" s="317">
        <f>IF(AND(OR(Inputs!$M13=0,AG$2&lt;Inputs!$M13),AG$2&gt;=Inputs!$J13,AG$2&lt;=Inputs!$L13+Inputs!$J13-1),Inputs!$K13/Inputs!$L13,0)</f>
        <v>0</v>
      </c>
      <c r="AH86" s="316">
        <f>IF(AND(OR(Inputs!$M13=0,AH$2&lt;Inputs!$M13),AH$2&gt;=Inputs!$J13,AH$2&lt;=Inputs!$L13+Inputs!$J13-1),Inputs!$K13/Inputs!$L13,0)</f>
        <v>0</v>
      </c>
      <c r="AI86" s="316">
        <f>IF(AND(OR(Inputs!$M13=0,AI$2&lt;Inputs!$M13),AI$2&gt;=Inputs!$J13,AI$2&lt;=Inputs!$L13+Inputs!$J13-1),Inputs!$K13/Inputs!$L13,0)</f>
        <v>0</v>
      </c>
      <c r="AJ86" s="316">
        <f>IF(AND(OR(Inputs!$M13=0,AJ$2&lt;Inputs!$M13),AJ$2&gt;=Inputs!$J13,AJ$2&lt;=Inputs!$L13+Inputs!$J13-1),Inputs!$K13/Inputs!$L13,0)</f>
        <v>0</v>
      </c>
      <c r="AK86" s="316">
        <f>IF(AND(OR(Inputs!$M13=0,AK$2&lt;Inputs!$M13),AK$2&gt;=Inputs!$J13,AK$2&lt;=Inputs!$L13+Inputs!$J13-1),Inputs!$K13/Inputs!$L13,0)</f>
        <v>0</v>
      </c>
      <c r="AL86" s="316">
        <f>IF(AND(OR(Inputs!$M13=0,AL$2&lt;Inputs!$M13),AL$2&gt;=Inputs!$J13,AL$2&lt;=Inputs!$L13+Inputs!$J13-1),Inputs!$K13/Inputs!$L13,0)</f>
        <v>0</v>
      </c>
      <c r="AM86" s="316">
        <f>IF(AND(OR(Inputs!$M13=0,AM$2&lt;Inputs!$M13),AM$2&gt;=Inputs!$J13,AM$2&lt;=Inputs!$L13+Inputs!$J13-1),Inputs!$K13/Inputs!$L13,0)</f>
        <v>0</v>
      </c>
      <c r="AN86" s="316">
        <f>IF(AND(OR(Inputs!$M13=0,AN$2&lt;Inputs!$M13),AN$2&gt;=Inputs!$J13,AN$2&lt;=Inputs!$L13+Inputs!$J13-1),Inputs!$K13/Inputs!$L13,0)</f>
        <v>0</v>
      </c>
      <c r="AO86" s="316">
        <f>IF(AND(OR(Inputs!$M13=0,AO$2&lt;Inputs!$M13),AO$2&gt;=Inputs!$J13,AO$2&lt;=Inputs!$L13+Inputs!$J13-1),Inputs!$K13/Inputs!$L13,0)</f>
        <v>0</v>
      </c>
      <c r="AP86" s="316">
        <f>IF(AND(OR(Inputs!$M13=0,AP$2&lt;Inputs!$M13),AP$2&gt;=Inputs!$J13,AP$2&lt;=Inputs!$L13+Inputs!$J13-1),Inputs!$K13/Inputs!$L13,0)</f>
        <v>0</v>
      </c>
      <c r="AQ86" s="316">
        <f>IF(AND(OR(Inputs!$M13=0,AQ$2&lt;Inputs!$M13),AQ$2&gt;=Inputs!$J13,AQ$2&lt;=Inputs!$L13+Inputs!$J13-1),Inputs!$K13/Inputs!$L13,0)</f>
        <v>0</v>
      </c>
      <c r="AR86" s="316">
        <f>IF(AND(OR(Inputs!$M13=0,AR$2&lt;Inputs!$M13),AR$2&gt;=Inputs!$J13,AR$2&lt;=Inputs!$L13+Inputs!$J13-1),Inputs!$K13/Inputs!$L13,0)</f>
        <v>0</v>
      </c>
      <c r="AS86" s="317">
        <f>IF(AND(OR(Inputs!$M13=0,AS$2&lt;Inputs!$M13),AS$2&gt;=Inputs!$J13,AS$2&lt;=Inputs!$L13+Inputs!$J13-1),Inputs!$K13/Inputs!$L13,0)</f>
        <v>0</v>
      </c>
      <c r="AT86" s="316">
        <f>IF(AND(OR(Inputs!$M13=0,AT$2&lt;Inputs!$M13),AT$2&gt;=Inputs!$J13,AT$2&lt;=Inputs!$L13+Inputs!$J13-1),Inputs!$K13/Inputs!$L13,0)</f>
        <v>0</v>
      </c>
      <c r="AU86" s="316">
        <f>IF(AND(OR(Inputs!$M13=0,AU$2&lt;Inputs!$M13),AU$2&gt;=Inputs!$J13,AU$2&lt;=Inputs!$L13+Inputs!$J13-1),Inputs!$K13/Inputs!$L13,0)</f>
        <v>0</v>
      </c>
      <c r="AV86" s="316">
        <f>IF(AND(OR(Inputs!$M13=0,AV$2&lt;Inputs!$M13),AV$2&gt;=Inputs!$J13,AV$2&lt;=Inputs!$L13+Inputs!$J13-1),Inputs!$K13/Inputs!$L13,0)</f>
        <v>0</v>
      </c>
      <c r="AW86" s="316">
        <f>IF(AND(OR(Inputs!$M13=0,AW$2&lt;Inputs!$M13),AW$2&gt;=Inputs!$J13,AW$2&lt;=Inputs!$L13+Inputs!$J13-1),Inputs!$K13/Inputs!$L13,0)</f>
        <v>0</v>
      </c>
      <c r="AX86" s="316">
        <f>IF(AND(OR(Inputs!$M13=0,AX$2&lt;Inputs!$M13),AX$2&gt;=Inputs!$J13,AX$2&lt;=Inputs!$L13+Inputs!$J13-1),Inputs!$K13/Inputs!$L13,0)</f>
        <v>0</v>
      </c>
      <c r="AY86" s="316">
        <f>IF(AND(OR(Inputs!$M13=0,AY$2&lt;Inputs!$M13),AY$2&gt;=Inputs!$J13,AY$2&lt;=Inputs!$L13+Inputs!$J13-1),Inputs!$K13/Inputs!$L13,0)</f>
        <v>0</v>
      </c>
      <c r="AZ86" s="316">
        <f>IF(AND(OR(Inputs!$M13=0,AZ$2&lt;Inputs!$M13),AZ$2&gt;=Inputs!$J13,AZ$2&lt;=Inputs!$L13+Inputs!$J13-1),Inputs!$K13/Inputs!$L13,0)</f>
        <v>0</v>
      </c>
      <c r="BA86" s="316">
        <f>IF(AND(OR(Inputs!$M13=0,BA$2&lt;Inputs!$M13),BA$2&gt;=Inputs!$J13,BA$2&lt;=Inputs!$L13+Inputs!$J13-1),Inputs!$K13/Inputs!$L13,0)</f>
        <v>0</v>
      </c>
      <c r="BB86" s="316">
        <f>IF(AND(OR(Inputs!$M13=0,BB$2&lt;Inputs!$M13),BB$2&gt;=Inputs!$J13,BB$2&lt;=Inputs!$L13+Inputs!$J13-1),Inputs!$K13/Inputs!$L13,0)</f>
        <v>0</v>
      </c>
      <c r="BC86" s="316">
        <f>IF(AND(OR(Inputs!$M13=0,BC$2&lt;Inputs!$M13),BC$2&gt;=Inputs!$J13,BC$2&lt;=Inputs!$L13+Inputs!$J13-1),Inputs!$K13/Inputs!$L13,0)</f>
        <v>0</v>
      </c>
      <c r="BD86" s="316">
        <f>IF(AND(OR(Inputs!$M13=0,BD$2&lt;Inputs!$M13),BD$2&gt;=Inputs!$J13,BD$2&lt;=Inputs!$L13+Inputs!$J13-1),Inputs!$K13/Inputs!$L13,0)</f>
        <v>0</v>
      </c>
      <c r="BE86" s="317">
        <f>IF(AND(OR(Inputs!$M13=0,BE$2&lt;Inputs!$M13),BE$2&gt;=Inputs!$J13,BE$2&lt;=Inputs!$L13+Inputs!$J13-1),Inputs!$K13/Inputs!$L13,0)</f>
        <v>0</v>
      </c>
      <c r="BF86" s="316">
        <f>IF(AND(OR(Inputs!$M13=0,BF$2&lt;Inputs!$M13),BF$2&gt;=Inputs!$J13,BF$2&lt;=Inputs!$L13+Inputs!$J13-1),Inputs!$K13/Inputs!$L13,0)</f>
        <v>0</v>
      </c>
      <c r="BG86" s="316">
        <f>IF(AND(OR(Inputs!$M13=0,BG$2&lt;Inputs!$M13),BG$2&gt;=Inputs!$J13,BG$2&lt;=Inputs!$L13+Inputs!$J13-1),Inputs!$K13/Inputs!$L13,0)</f>
        <v>0</v>
      </c>
      <c r="BH86" s="316">
        <f>IF(AND(OR(Inputs!$M13=0,BH$2&lt;Inputs!$M13),BH$2&gt;=Inputs!$J13,BH$2&lt;=Inputs!$L13+Inputs!$J13-1),Inputs!$K13/Inputs!$L13,0)</f>
        <v>0</v>
      </c>
      <c r="BI86" s="316">
        <f>IF(AND(OR(Inputs!$M13=0,BI$2&lt;Inputs!$M13),BI$2&gt;=Inputs!$J13,BI$2&lt;=Inputs!$L13+Inputs!$J13-1),Inputs!$K13/Inputs!$L13,0)</f>
        <v>0</v>
      </c>
      <c r="BJ86" s="316">
        <f>IF(AND(OR(Inputs!$M13=0,BJ$2&lt;Inputs!$M13),BJ$2&gt;=Inputs!$J13,BJ$2&lt;=Inputs!$L13+Inputs!$J13-1),Inputs!$K13/Inputs!$L13,0)</f>
        <v>0</v>
      </c>
      <c r="BK86" s="316">
        <f>IF(AND(OR(Inputs!$M13=0,BK$2&lt;Inputs!$M13),BK$2&gt;=Inputs!$J13,BK$2&lt;=Inputs!$L13+Inputs!$J13-1),Inputs!$K13/Inputs!$L13,0)</f>
        <v>0</v>
      </c>
      <c r="BL86" s="316">
        <f>IF(AND(OR(Inputs!$M13=0,BL$2&lt;Inputs!$M13),BL$2&gt;=Inputs!$J13,BL$2&lt;=Inputs!$L13+Inputs!$J13-1),Inputs!$K13/Inputs!$L13,0)</f>
        <v>0</v>
      </c>
      <c r="BM86" s="316">
        <f>IF(AND(OR(Inputs!$M13=0,BM$2&lt;Inputs!$M13),BM$2&gt;=Inputs!$J13,BM$2&lt;=Inputs!$L13+Inputs!$J13-1),Inputs!$K13/Inputs!$L13,0)</f>
        <v>0</v>
      </c>
      <c r="BN86" s="316">
        <f>IF(AND(OR(Inputs!$M13=0,BN$2&lt;Inputs!$M13),BN$2&gt;=Inputs!$J13,BN$2&lt;=Inputs!$L13+Inputs!$J13-1),Inputs!$K13/Inputs!$L13,0)</f>
        <v>0</v>
      </c>
      <c r="BO86" s="316">
        <f>IF(AND(OR(Inputs!$M13=0,BO$2&lt;Inputs!$M13),BO$2&gt;=Inputs!$J13,BO$2&lt;=Inputs!$L13+Inputs!$J13-1),Inputs!$K13/Inputs!$L13,0)</f>
        <v>0</v>
      </c>
      <c r="BP86" s="316">
        <f>IF(AND(OR(Inputs!$M13=0,BP$2&lt;Inputs!$M13),BP$2&gt;=Inputs!$J13,BP$2&lt;=Inputs!$L13+Inputs!$J13-1),Inputs!$K13/Inputs!$L13,0)</f>
        <v>0</v>
      </c>
      <c r="BQ86" s="317">
        <f>IF(AND(OR(Inputs!$M13=0,BQ$2&lt;Inputs!$M13),BQ$2&gt;=Inputs!$J13,BQ$2&lt;=Inputs!$L13+Inputs!$J13-1),Inputs!$K13/Inputs!$L13,0)</f>
        <v>0</v>
      </c>
    </row>
    <row r="87" spans="2:69" hidden="1" x14ac:dyDescent="0.25">
      <c r="B87" s="319">
        <f t="shared" si="48"/>
        <v>0</v>
      </c>
      <c r="D87" s="318">
        <f t="shared" si="43"/>
        <v>0</v>
      </c>
      <c r="E87" s="318">
        <f t="shared" si="44"/>
        <v>0</v>
      </c>
      <c r="F87" s="318">
        <f t="shared" si="45"/>
        <v>0</v>
      </c>
      <c r="G87" s="318">
        <f t="shared" si="46"/>
        <v>0</v>
      </c>
      <c r="H87" s="318">
        <f t="shared" si="47"/>
        <v>0</v>
      </c>
      <c r="J87" s="316">
        <f>IF(AND(OR(Inputs!$M14=0,J$2&lt;Inputs!$M14),J$2&gt;=Inputs!$J14,J$2&lt;=Inputs!$L14+Inputs!$J14-1),Inputs!$K14/Inputs!$L14,0)</f>
        <v>0</v>
      </c>
      <c r="K87" s="316">
        <f>IF(AND(OR(Inputs!$M14=0,K$2&lt;Inputs!$M14),K$2&gt;=Inputs!$J14,K$2&lt;=Inputs!$L14+Inputs!$J14-1),Inputs!$K14/Inputs!$L14,0)</f>
        <v>0</v>
      </c>
      <c r="L87" s="316">
        <f>IF(AND(OR(Inputs!$M14=0,L$2&lt;Inputs!$M14),L$2&gt;=Inputs!$J14,L$2&lt;=Inputs!$L14+Inputs!$J14-1),Inputs!$K14/Inputs!$L14,0)</f>
        <v>0</v>
      </c>
      <c r="M87" s="316">
        <f>IF(AND(OR(Inputs!$M14=0,M$2&lt;Inputs!$M14),M$2&gt;=Inputs!$J14,M$2&lt;=Inputs!$L14+Inputs!$J14-1),Inputs!$K14/Inputs!$L14,0)</f>
        <v>0</v>
      </c>
      <c r="N87" s="316">
        <f>IF(AND(OR(Inputs!$M14=0,N$2&lt;Inputs!$M14),N$2&gt;=Inputs!$J14,N$2&lt;=Inputs!$L14+Inputs!$J14-1),Inputs!$K14/Inputs!$L14,0)</f>
        <v>0</v>
      </c>
      <c r="O87" s="316">
        <f>IF(AND(OR(Inputs!$M14=0,O$2&lt;Inputs!$M14),O$2&gt;=Inputs!$J14,O$2&lt;=Inputs!$L14+Inputs!$J14-1),Inputs!$K14/Inputs!$L14,0)</f>
        <v>0</v>
      </c>
      <c r="P87" s="316">
        <f>IF(AND(OR(Inputs!$M14=0,P$2&lt;Inputs!$M14),P$2&gt;=Inputs!$J14,P$2&lt;=Inputs!$L14+Inputs!$J14-1),Inputs!$K14/Inputs!$L14,0)</f>
        <v>0</v>
      </c>
      <c r="Q87" s="316">
        <f>IF(AND(OR(Inputs!$M14=0,Q$2&lt;Inputs!$M14),Q$2&gt;=Inputs!$J14,Q$2&lt;=Inputs!$L14+Inputs!$J14-1),Inputs!$K14/Inputs!$L14,0)</f>
        <v>0</v>
      </c>
      <c r="R87" s="316">
        <f>IF(AND(OR(Inputs!$M14=0,R$2&lt;Inputs!$M14),R$2&gt;=Inputs!$J14,R$2&lt;=Inputs!$L14+Inputs!$J14-1),Inputs!$K14/Inputs!$L14,0)</f>
        <v>0</v>
      </c>
      <c r="S87" s="316">
        <f>IF(AND(OR(Inputs!$M14=0,S$2&lt;Inputs!$M14),S$2&gt;=Inputs!$J14,S$2&lt;=Inputs!$L14+Inputs!$J14-1),Inputs!$K14/Inputs!$L14,0)</f>
        <v>0</v>
      </c>
      <c r="T87" s="316">
        <f>IF(AND(OR(Inputs!$M14=0,T$2&lt;Inputs!$M14),T$2&gt;=Inputs!$J14,T$2&lt;=Inputs!$L14+Inputs!$J14-1),Inputs!$K14/Inputs!$L14,0)</f>
        <v>0</v>
      </c>
      <c r="U87" s="317">
        <f>IF(AND(OR(Inputs!$M14=0,U$2&lt;Inputs!$M14),U$2&gt;=Inputs!$J14,U$2&lt;=Inputs!$L14+Inputs!$J14-1),Inputs!$K14/Inputs!$L14,0)</f>
        <v>0</v>
      </c>
      <c r="V87" s="316">
        <f>IF(AND(OR(Inputs!$M14=0,V$2&lt;Inputs!$M14),V$2&gt;=Inputs!$J14,V$2&lt;=Inputs!$L14+Inputs!$J14-1),Inputs!$K14/Inputs!$L14,0)</f>
        <v>0</v>
      </c>
      <c r="W87" s="316">
        <f>IF(AND(OR(Inputs!$M14=0,W$2&lt;Inputs!$M14),W$2&gt;=Inputs!$J14,W$2&lt;=Inputs!$L14+Inputs!$J14-1),Inputs!$K14/Inputs!$L14,0)</f>
        <v>0</v>
      </c>
      <c r="X87" s="316">
        <f>IF(AND(OR(Inputs!$M14=0,X$2&lt;Inputs!$M14),X$2&gt;=Inputs!$J14,X$2&lt;=Inputs!$L14+Inputs!$J14-1),Inputs!$K14/Inputs!$L14,0)</f>
        <v>0</v>
      </c>
      <c r="Y87" s="316">
        <f>IF(AND(OR(Inputs!$M14=0,Y$2&lt;Inputs!$M14),Y$2&gt;=Inputs!$J14,Y$2&lt;=Inputs!$L14+Inputs!$J14-1),Inputs!$K14/Inputs!$L14,0)</f>
        <v>0</v>
      </c>
      <c r="Z87" s="316">
        <f>IF(AND(OR(Inputs!$M14=0,Z$2&lt;Inputs!$M14),Z$2&gt;=Inputs!$J14,Z$2&lt;=Inputs!$L14+Inputs!$J14-1),Inputs!$K14/Inputs!$L14,0)</f>
        <v>0</v>
      </c>
      <c r="AA87" s="316">
        <f>IF(AND(OR(Inputs!$M14=0,AA$2&lt;Inputs!$M14),AA$2&gt;=Inputs!$J14,AA$2&lt;=Inputs!$L14+Inputs!$J14-1),Inputs!$K14/Inputs!$L14,0)</f>
        <v>0</v>
      </c>
      <c r="AB87" s="316">
        <f>IF(AND(OR(Inputs!$M14=0,AB$2&lt;Inputs!$M14),AB$2&gt;=Inputs!$J14,AB$2&lt;=Inputs!$L14+Inputs!$J14-1),Inputs!$K14/Inputs!$L14,0)</f>
        <v>0</v>
      </c>
      <c r="AC87" s="316">
        <f>IF(AND(OR(Inputs!$M14=0,AC$2&lt;Inputs!$M14),AC$2&gt;=Inputs!$J14,AC$2&lt;=Inputs!$L14+Inputs!$J14-1),Inputs!$K14/Inputs!$L14,0)</f>
        <v>0</v>
      </c>
      <c r="AD87" s="316">
        <f>IF(AND(OR(Inputs!$M14=0,AD$2&lt;Inputs!$M14),AD$2&gt;=Inputs!$J14,AD$2&lt;=Inputs!$L14+Inputs!$J14-1),Inputs!$K14/Inputs!$L14,0)</f>
        <v>0</v>
      </c>
      <c r="AE87" s="316">
        <f>IF(AND(OR(Inputs!$M14=0,AE$2&lt;Inputs!$M14),AE$2&gt;=Inputs!$J14,AE$2&lt;=Inputs!$L14+Inputs!$J14-1),Inputs!$K14/Inputs!$L14,0)</f>
        <v>0</v>
      </c>
      <c r="AF87" s="316">
        <f>IF(AND(OR(Inputs!$M14=0,AF$2&lt;Inputs!$M14),AF$2&gt;=Inputs!$J14,AF$2&lt;=Inputs!$L14+Inputs!$J14-1),Inputs!$K14/Inputs!$L14,0)</f>
        <v>0</v>
      </c>
      <c r="AG87" s="317">
        <f>IF(AND(OR(Inputs!$M14=0,AG$2&lt;Inputs!$M14),AG$2&gt;=Inputs!$J14,AG$2&lt;=Inputs!$L14+Inputs!$J14-1),Inputs!$K14/Inputs!$L14,0)</f>
        <v>0</v>
      </c>
      <c r="AH87" s="316">
        <f>IF(AND(OR(Inputs!$M14=0,AH$2&lt;Inputs!$M14),AH$2&gt;=Inputs!$J14,AH$2&lt;=Inputs!$L14+Inputs!$J14-1),Inputs!$K14/Inputs!$L14,0)</f>
        <v>0</v>
      </c>
      <c r="AI87" s="316">
        <f>IF(AND(OR(Inputs!$M14=0,AI$2&lt;Inputs!$M14),AI$2&gt;=Inputs!$J14,AI$2&lt;=Inputs!$L14+Inputs!$J14-1),Inputs!$K14/Inputs!$L14,0)</f>
        <v>0</v>
      </c>
      <c r="AJ87" s="316">
        <f>IF(AND(OR(Inputs!$M14=0,AJ$2&lt;Inputs!$M14),AJ$2&gt;=Inputs!$J14,AJ$2&lt;=Inputs!$L14+Inputs!$J14-1),Inputs!$K14/Inputs!$L14,0)</f>
        <v>0</v>
      </c>
      <c r="AK87" s="316">
        <f>IF(AND(OR(Inputs!$M14=0,AK$2&lt;Inputs!$M14),AK$2&gt;=Inputs!$J14,AK$2&lt;=Inputs!$L14+Inputs!$J14-1),Inputs!$K14/Inputs!$L14,0)</f>
        <v>0</v>
      </c>
      <c r="AL87" s="316">
        <f>IF(AND(OR(Inputs!$M14=0,AL$2&lt;Inputs!$M14),AL$2&gt;=Inputs!$J14,AL$2&lt;=Inputs!$L14+Inputs!$J14-1),Inputs!$K14/Inputs!$L14,0)</f>
        <v>0</v>
      </c>
      <c r="AM87" s="316">
        <f>IF(AND(OR(Inputs!$M14=0,AM$2&lt;Inputs!$M14),AM$2&gt;=Inputs!$J14,AM$2&lt;=Inputs!$L14+Inputs!$J14-1),Inputs!$K14/Inputs!$L14,0)</f>
        <v>0</v>
      </c>
      <c r="AN87" s="316">
        <f>IF(AND(OR(Inputs!$M14=0,AN$2&lt;Inputs!$M14),AN$2&gt;=Inputs!$J14,AN$2&lt;=Inputs!$L14+Inputs!$J14-1),Inputs!$K14/Inputs!$L14,0)</f>
        <v>0</v>
      </c>
      <c r="AO87" s="316">
        <f>IF(AND(OR(Inputs!$M14=0,AO$2&lt;Inputs!$M14),AO$2&gt;=Inputs!$J14,AO$2&lt;=Inputs!$L14+Inputs!$J14-1),Inputs!$K14/Inputs!$L14,0)</f>
        <v>0</v>
      </c>
      <c r="AP87" s="316">
        <f>IF(AND(OR(Inputs!$M14=0,AP$2&lt;Inputs!$M14),AP$2&gt;=Inputs!$J14,AP$2&lt;=Inputs!$L14+Inputs!$J14-1),Inputs!$K14/Inputs!$L14,0)</f>
        <v>0</v>
      </c>
      <c r="AQ87" s="316">
        <f>IF(AND(OR(Inputs!$M14=0,AQ$2&lt;Inputs!$M14),AQ$2&gt;=Inputs!$J14,AQ$2&lt;=Inputs!$L14+Inputs!$J14-1),Inputs!$K14/Inputs!$L14,0)</f>
        <v>0</v>
      </c>
      <c r="AR87" s="316">
        <f>IF(AND(OR(Inputs!$M14=0,AR$2&lt;Inputs!$M14),AR$2&gt;=Inputs!$J14,AR$2&lt;=Inputs!$L14+Inputs!$J14-1),Inputs!$K14/Inputs!$L14,0)</f>
        <v>0</v>
      </c>
      <c r="AS87" s="317">
        <f>IF(AND(OR(Inputs!$M14=0,AS$2&lt;Inputs!$M14),AS$2&gt;=Inputs!$J14,AS$2&lt;=Inputs!$L14+Inputs!$J14-1),Inputs!$K14/Inputs!$L14,0)</f>
        <v>0</v>
      </c>
      <c r="AT87" s="316">
        <f>IF(AND(OR(Inputs!$M14=0,AT$2&lt;Inputs!$M14),AT$2&gt;=Inputs!$J14,AT$2&lt;=Inputs!$L14+Inputs!$J14-1),Inputs!$K14/Inputs!$L14,0)</f>
        <v>0</v>
      </c>
      <c r="AU87" s="316">
        <f>IF(AND(OR(Inputs!$M14=0,AU$2&lt;Inputs!$M14),AU$2&gt;=Inputs!$J14,AU$2&lt;=Inputs!$L14+Inputs!$J14-1),Inputs!$K14/Inputs!$L14,0)</f>
        <v>0</v>
      </c>
      <c r="AV87" s="316">
        <f>IF(AND(OR(Inputs!$M14=0,AV$2&lt;Inputs!$M14),AV$2&gt;=Inputs!$J14,AV$2&lt;=Inputs!$L14+Inputs!$J14-1),Inputs!$K14/Inputs!$L14,0)</f>
        <v>0</v>
      </c>
      <c r="AW87" s="316">
        <f>IF(AND(OR(Inputs!$M14=0,AW$2&lt;Inputs!$M14),AW$2&gt;=Inputs!$J14,AW$2&lt;=Inputs!$L14+Inputs!$J14-1),Inputs!$K14/Inputs!$L14,0)</f>
        <v>0</v>
      </c>
      <c r="AX87" s="316">
        <f>IF(AND(OR(Inputs!$M14=0,AX$2&lt;Inputs!$M14),AX$2&gt;=Inputs!$J14,AX$2&lt;=Inputs!$L14+Inputs!$J14-1),Inputs!$K14/Inputs!$L14,0)</f>
        <v>0</v>
      </c>
      <c r="AY87" s="316">
        <f>IF(AND(OR(Inputs!$M14=0,AY$2&lt;Inputs!$M14),AY$2&gt;=Inputs!$J14,AY$2&lt;=Inputs!$L14+Inputs!$J14-1),Inputs!$K14/Inputs!$L14,0)</f>
        <v>0</v>
      </c>
      <c r="AZ87" s="316">
        <f>IF(AND(OR(Inputs!$M14=0,AZ$2&lt;Inputs!$M14),AZ$2&gt;=Inputs!$J14,AZ$2&lt;=Inputs!$L14+Inputs!$J14-1),Inputs!$K14/Inputs!$L14,0)</f>
        <v>0</v>
      </c>
      <c r="BA87" s="316">
        <f>IF(AND(OR(Inputs!$M14=0,BA$2&lt;Inputs!$M14),BA$2&gt;=Inputs!$J14,BA$2&lt;=Inputs!$L14+Inputs!$J14-1),Inputs!$K14/Inputs!$L14,0)</f>
        <v>0</v>
      </c>
      <c r="BB87" s="316">
        <f>IF(AND(OR(Inputs!$M14=0,BB$2&lt;Inputs!$M14),BB$2&gt;=Inputs!$J14,BB$2&lt;=Inputs!$L14+Inputs!$J14-1),Inputs!$K14/Inputs!$L14,0)</f>
        <v>0</v>
      </c>
      <c r="BC87" s="316">
        <f>IF(AND(OR(Inputs!$M14=0,BC$2&lt;Inputs!$M14),BC$2&gt;=Inputs!$J14,BC$2&lt;=Inputs!$L14+Inputs!$J14-1),Inputs!$K14/Inputs!$L14,0)</f>
        <v>0</v>
      </c>
      <c r="BD87" s="316">
        <f>IF(AND(OR(Inputs!$M14=0,BD$2&lt;Inputs!$M14),BD$2&gt;=Inputs!$J14,BD$2&lt;=Inputs!$L14+Inputs!$J14-1),Inputs!$K14/Inputs!$L14,0)</f>
        <v>0</v>
      </c>
      <c r="BE87" s="317">
        <f>IF(AND(OR(Inputs!$M14=0,BE$2&lt;Inputs!$M14),BE$2&gt;=Inputs!$J14,BE$2&lt;=Inputs!$L14+Inputs!$J14-1),Inputs!$K14/Inputs!$L14,0)</f>
        <v>0</v>
      </c>
      <c r="BF87" s="316">
        <f>IF(AND(OR(Inputs!$M14=0,BF$2&lt;Inputs!$M14),BF$2&gt;=Inputs!$J14,BF$2&lt;=Inputs!$L14+Inputs!$J14-1),Inputs!$K14/Inputs!$L14,0)</f>
        <v>0</v>
      </c>
      <c r="BG87" s="316">
        <f>IF(AND(OR(Inputs!$M14=0,BG$2&lt;Inputs!$M14),BG$2&gt;=Inputs!$J14,BG$2&lt;=Inputs!$L14+Inputs!$J14-1),Inputs!$K14/Inputs!$L14,0)</f>
        <v>0</v>
      </c>
      <c r="BH87" s="316">
        <f>IF(AND(OR(Inputs!$M14=0,BH$2&lt;Inputs!$M14),BH$2&gt;=Inputs!$J14,BH$2&lt;=Inputs!$L14+Inputs!$J14-1),Inputs!$K14/Inputs!$L14,0)</f>
        <v>0</v>
      </c>
      <c r="BI87" s="316">
        <f>IF(AND(OR(Inputs!$M14=0,BI$2&lt;Inputs!$M14),BI$2&gt;=Inputs!$J14,BI$2&lt;=Inputs!$L14+Inputs!$J14-1),Inputs!$K14/Inputs!$L14,0)</f>
        <v>0</v>
      </c>
      <c r="BJ87" s="316">
        <f>IF(AND(OR(Inputs!$M14=0,BJ$2&lt;Inputs!$M14),BJ$2&gt;=Inputs!$J14,BJ$2&lt;=Inputs!$L14+Inputs!$J14-1),Inputs!$K14/Inputs!$L14,0)</f>
        <v>0</v>
      </c>
      <c r="BK87" s="316">
        <f>IF(AND(OR(Inputs!$M14=0,BK$2&lt;Inputs!$M14),BK$2&gt;=Inputs!$J14,BK$2&lt;=Inputs!$L14+Inputs!$J14-1),Inputs!$K14/Inputs!$L14,0)</f>
        <v>0</v>
      </c>
      <c r="BL87" s="316">
        <f>IF(AND(OR(Inputs!$M14=0,BL$2&lt;Inputs!$M14),BL$2&gt;=Inputs!$J14,BL$2&lt;=Inputs!$L14+Inputs!$J14-1),Inputs!$K14/Inputs!$L14,0)</f>
        <v>0</v>
      </c>
      <c r="BM87" s="316">
        <f>IF(AND(OR(Inputs!$M14=0,BM$2&lt;Inputs!$M14),BM$2&gt;=Inputs!$J14,BM$2&lt;=Inputs!$L14+Inputs!$J14-1),Inputs!$K14/Inputs!$L14,0)</f>
        <v>0</v>
      </c>
      <c r="BN87" s="316">
        <f>IF(AND(OR(Inputs!$M14=0,BN$2&lt;Inputs!$M14),BN$2&gt;=Inputs!$J14,BN$2&lt;=Inputs!$L14+Inputs!$J14-1),Inputs!$K14/Inputs!$L14,0)</f>
        <v>0</v>
      </c>
      <c r="BO87" s="316">
        <f>IF(AND(OR(Inputs!$M14=0,BO$2&lt;Inputs!$M14),BO$2&gt;=Inputs!$J14,BO$2&lt;=Inputs!$L14+Inputs!$J14-1),Inputs!$K14/Inputs!$L14,0)</f>
        <v>0</v>
      </c>
      <c r="BP87" s="316">
        <f>IF(AND(OR(Inputs!$M14=0,BP$2&lt;Inputs!$M14),BP$2&gt;=Inputs!$J14,BP$2&lt;=Inputs!$L14+Inputs!$J14-1),Inputs!$K14/Inputs!$L14,0)</f>
        <v>0</v>
      </c>
      <c r="BQ87" s="317">
        <f>IF(AND(OR(Inputs!$M14=0,BQ$2&lt;Inputs!$M14),BQ$2&gt;=Inputs!$J14,BQ$2&lt;=Inputs!$L14+Inputs!$J14-1),Inputs!$K14/Inputs!$L14,0)</f>
        <v>0</v>
      </c>
    </row>
    <row r="88" spans="2:69" hidden="1" x14ac:dyDescent="0.25">
      <c r="B88" s="319">
        <f t="shared" si="48"/>
        <v>0</v>
      </c>
      <c r="D88" s="318">
        <f t="shared" si="43"/>
        <v>0</v>
      </c>
      <c r="E88" s="318">
        <f t="shared" si="44"/>
        <v>0</v>
      </c>
      <c r="F88" s="318">
        <f t="shared" si="45"/>
        <v>0</v>
      </c>
      <c r="G88" s="318">
        <f t="shared" si="46"/>
        <v>0</v>
      </c>
      <c r="H88" s="318">
        <f t="shared" si="47"/>
        <v>0</v>
      </c>
      <c r="J88" s="316">
        <f>IF(AND(OR(Inputs!$M15=0,J$2&lt;Inputs!$M15),J$2&gt;=Inputs!$J15,J$2&lt;=Inputs!$L15+Inputs!$J15-1),Inputs!$K15/Inputs!$L15,0)</f>
        <v>0</v>
      </c>
      <c r="K88" s="316">
        <f>IF(AND(OR(Inputs!$M15=0,K$2&lt;Inputs!$M15),K$2&gt;=Inputs!$J15,K$2&lt;=Inputs!$L15+Inputs!$J15-1),Inputs!$K15/Inputs!$L15,0)</f>
        <v>0</v>
      </c>
      <c r="L88" s="316">
        <f>IF(AND(OR(Inputs!$M15=0,L$2&lt;Inputs!$M15),L$2&gt;=Inputs!$J15,L$2&lt;=Inputs!$L15+Inputs!$J15-1),Inputs!$K15/Inputs!$L15,0)</f>
        <v>0</v>
      </c>
      <c r="M88" s="316">
        <f>IF(AND(OR(Inputs!$M15=0,M$2&lt;Inputs!$M15),M$2&gt;=Inputs!$J15,M$2&lt;=Inputs!$L15+Inputs!$J15-1),Inputs!$K15/Inputs!$L15,0)</f>
        <v>0</v>
      </c>
      <c r="N88" s="316">
        <f>IF(AND(OR(Inputs!$M15=0,N$2&lt;Inputs!$M15),N$2&gt;=Inputs!$J15,N$2&lt;=Inputs!$L15+Inputs!$J15-1),Inputs!$K15/Inputs!$L15,0)</f>
        <v>0</v>
      </c>
      <c r="O88" s="316">
        <f>IF(AND(OR(Inputs!$M15=0,O$2&lt;Inputs!$M15),O$2&gt;=Inputs!$J15,O$2&lt;=Inputs!$L15+Inputs!$J15-1),Inputs!$K15/Inputs!$L15,0)</f>
        <v>0</v>
      </c>
      <c r="P88" s="316">
        <f>IF(AND(OR(Inputs!$M15=0,P$2&lt;Inputs!$M15),P$2&gt;=Inputs!$J15,P$2&lt;=Inputs!$L15+Inputs!$J15-1),Inputs!$K15/Inputs!$L15,0)</f>
        <v>0</v>
      </c>
      <c r="Q88" s="316">
        <f>IF(AND(OR(Inputs!$M15=0,Q$2&lt;Inputs!$M15),Q$2&gt;=Inputs!$J15,Q$2&lt;=Inputs!$L15+Inputs!$J15-1),Inputs!$K15/Inputs!$L15,0)</f>
        <v>0</v>
      </c>
      <c r="R88" s="316">
        <f>IF(AND(OR(Inputs!$M15=0,R$2&lt;Inputs!$M15),R$2&gt;=Inputs!$J15,R$2&lt;=Inputs!$L15+Inputs!$J15-1),Inputs!$K15/Inputs!$L15,0)</f>
        <v>0</v>
      </c>
      <c r="S88" s="316">
        <f>IF(AND(OR(Inputs!$M15=0,S$2&lt;Inputs!$M15),S$2&gt;=Inputs!$J15,S$2&lt;=Inputs!$L15+Inputs!$J15-1),Inputs!$K15/Inputs!$L15,0)</f>
        <v>0</v>
      </c>
      <c r="T88" s="316">
        <f>IF(AND(OR(Inputs!$M15=0,T$2&lt;Inputs!$M15),T$2&gt;=Inputs!$J15,T$2&lt;=Inputs!$L15+Inputs!$J15-1),Inputs!$K15/Inputs!$L15,0)</f>
        <v>0</v>
      </c>
      <c r="U88" s="317">
        <f>IF(AND(OR(Inputs!$M15=0,U$2&lt;Inputs!$M15),U$2&gt;=Inputs!$J15,U$2&lt;=Inputs!$L15+Inputs!$J15-1),Inputs!$K15/Inputs!$L15,0)</f>
        <v>0</v>
      </c>
      <c r="V88" s="316">
        <f>IF(AND(OR(Inputs!$M15=0,V$2&lt;Inputs!$M15),V$2&gt;=Inputs!$J15,V$2&lt;=Inputs!$L15+Inputs!$J15-1),Inputs!$K15/Inputs!$L15,0)</f>
        <v>0</v>
      </c>
      <c r="W88" s="316">
        <f>IF(AND(OR(Inputs!$M15=0,W$2&lt;Inputs!$M15),W$2&gt;=Inputs!$J15,W$2&lt;=Inputs!$L15+Inputs!$J15-1),Inputs!$K15/Inputs!$L15,0)</f>
        <v>0</v>
      </c>
      <c r="X88" s="316">
        <f>IF(AND(OR(Inputs!$M15=0,X$2&lt;Inputs!$M15),X$2&gt;=Inputs!$J15,X$2&lt;=Inputs!$L15+Inputs!$J15-1),Inputs!$K15/Inputs!$L15,0)</f>
        <v>0</v>
      </c>
      <c r="Y88" s="316">
        <f>IF(AND(OR(Inputs!$M15=0,Y$2&lt;Inputs!$M15),Y$2&gt;=Inputs!$J15,Y$2&lt;=Inputs!$L15+Inputs!$J15-1),Inputs!$K15/Inputs!$L15,0)</f>
        <v>0</v>
      </c>
      <c r="Z88" s="316">
        <f>IF(AND(OR(Inputs!$M15=0,Z$2&lt;Inputs!$M15),Z$2&gt;=Inputs!$J15,Z$2&lt;=Inputs!$L15+Inputs!$J15-1),Inputs!$K15/Inputs!$L15,0)</f>
        <v>0</v>
      </c>
      <c r="AA88" s="316">
        <f>IF(AND(OR(Inputs!$M15=0,AA$2&lt;Inputs!$M15),AA$2&gt;=Inputs!$J15,AA$2&lt;=Inputs!$L15+Inputs!$J15-1),Inputs!$K15/Inputs!$L15,0)</f>
        <v>0</v>
      </c>
      <c r="AB88" s="316">
        <f>IF(AND(OR(Inputs!$M15=0,AB$2&lt;Inputs!$M15),AB$2&gt;=Inputs!$J15,AB$2&lt;=Inputs!$L15+Inputs!$J15-1),Inputs!$K15/Inputs!$L15,0)</f>
        <v>0</v>
      </c>
      <c r="AC88" s="316">
        <f>IF(AND(OR(Inputs!$M15=0,AC$2&lt;Inputs!$M15),AC$2&gt;=Inputs!$J15,AC$2&lt;=Inputs!$L15+Inputs!$J15-1),Inputs!$K15/Inputs!$L15,0)</f>
        <v>0</v>
      </c>
      <c r="AD88" s="316">
        <f>IF(AND(OR(Inputs!$M15=0,AD$2&lt;Inputs!$M15),AD$2&gt;=Inputs!$J15,AD$2&lt;=Inputs!$L15+Inputs!$J15-1),Inputs!$K15/Inputs!$L15,0)</f>
        <v>0</v>
      </c>
      <c r="AE88" s="316">
        <f>IF(AND(OR(Inputs!$M15=0,AE$2&lt;Inputs!$M15),AE$2&gt;=Inputs!$J15,AE$2&lt;=Inputs!$L15+Inputs!$J15-1),Inputs!$K15/Inputs!$L15,0)</f>
        <v>0</v>
      </c>
      <c r="AF88" s="316">
        <f>IF(AND(OR(Inputs!$M15=0,AF$2&lt;Inputs!$M15),AF$2&gt;=Inputs!$J15,AF$2&lt;=Inputs!$L15+Inputs!$J15-1),Inputs!$K15/Inputs!$L15,0)</f>
        <v>0</v>
      </c>
      <c r="AG88" s="317">
        <f>IF(AND(OR(Inputs!$M15=0,AG$2&lt;Inputs!$M15),AG$2&gt;=Inputs!$J15,AG$2&lt;=Inputs!$L15+Inputs!$J15-1),Inputs!$K15/Inputs!$L15,0)</f>
        <v>0</v>
      </c>
      <c r="AH88" s="316">
        <f>IF(AND(OR(Inputs!$M15=0,AH$2&lt;Inputs!$M15),AH$2&gt;=Inputs!$J15,AH$2&lt;=Inputs!$L15+Inputs!$J15-1),Inputs!$K15/Inputs!$L15,0)</f>
        <v>0</v>
      </c>
      <c r="AI88" s="316">
        <f>IF(AND(OR(Inputs!$M15=0,AI$2&lt;Inputs!$M15),AI$2&gt;=Inputs!$J15,AI$2&lt;=Inputs!$L15+Inputs!$J15-1),Inputs!$K15/Inputs!$L15,0)</f>
        <v>0</v>
      </c>
      <c r="AJ88" s="316">
        <f>IF(AND(OR(Inputs!$M15=0,AJ$2&lt;Inputs!$M15),AJ$2&gt;=Inputs!$J15,AJ$2&lt;=Inputs!$L15+Inputs!$J15-1),Inputs!$K15/Inputs!$L15,0)</f>
        <v>0</v>
      </c>
      <c r="AK88" s="316">
        <f>IF(AND(OR(Inputs!$M15=0,AK$2&lt;Inputs!$M15),AK$2&gt;=Inputs!$J15,AK$2&lt;=Inputs!$L15+Inputs!$J15-1),Inputs!$K15/Inputs!$L15,0)</f>
        <v>0</v>
      </c>
      <c r="AL88" s="316">
        <f>IF(AND(OR(Inputs!$M15=0,AL$2&lt;Inputs!$M15),AL$2&gt;=Inputs!$J15,AL$2&lt;=Inputs!$L15+Inputs!$J15-1),Inputs!$K15/Inputs!$L15,0)</f>
        <v>0</v>
      </c>
      <c r="AM88" s="316">
        <f>IF(AND(OR(Inputs!$M15=0,AM$2&lt;Inputs!$M15),AM$2&gt;=Inputs!$J15,AM$2&lt;=Inputs!$L15+Inputs!$J15-1),Inputs!$K15/Inputs!$L15,0)</f>
        <v>0</v>
      </c>
      <c r="AN88" s="316">
        <f>IF(AND(OR(Inputs!$M15=0,AN$2&lt;Inputs!$M15),AN$2&gt;=Inputs!$J15,AN$2&lt;=Inputs!$L15+Inputs!$J15-1),Inputs!$K15/Inputs!$L15,0)</f>
        <v>0</v>
      </c>
      <c r="AO88" s="316">
        <f>IF(AND(OR(Inputs!$M15=0,AO$2&lt;Inputs!$M15),AO$2&gt;=Inputs!$J15,AO$2&lt;=Inputs!$L15+Inputs!$J15-1),Inputs!$K15/Inputs!$L15,0)</f>
        <v>0</v>
      </c>
      <c r="AP88" s="316">
        <f>IF(AND(OR(Inputs!$M15=0,AP$2&lt;Inputs!$M15),AP$2&gt;=Inputs!$J15,AP$2&lt;=Inputs!$L15+Inputs!$J15-1),Inputs!$K15/Inputs!$L15,0)</f>
        <v>0</v>
      </c>
      <c r="AQ88" s="316">
        <f>IF(AND(OR(Inputs!$M15=0,AQ$2&lt;Inputs!$M15),AQ$2&gt;=Inputs!$J15,AQ$2&lt;=Inputs!$L15+Inputs!$J15-1),Inputs!$K15/Inputs!$L15,0)</f>
        <v>0</v>
      </c>
      <c r="AR88" s="316">
        <f>IF(AND(OR(Inputs!$M15=0,AR$2&lt;Inputs!$M15),AR$2&gt;=Inputs!$J15,AR$2&lt;=Inputs!$L15+Inputs!$J15-1),Inputs!$K15/Inputs!$L15,0)</f>
        <v>0</v>
      </c>
      <c r="AS88" s="317">
        <f>IF(AND(OR(Inputs!$M15=0,AS$2&lt;Inputs!$M15),AS$2&gt;=Inputs!$J15,AS$2&lt;=Inputs!$L15+Inputs!$J15-1),Inputs!$K15/Inputs!$L15,0)</f>
        <v>0</v>
      </c>
      <c r="AT88" s="316">
        <f>IF(AND(OR(Inputs!$M15=0,AT$2&lt;Inputs!$M15),AT$2&gt;=Inputs!$J15,AT$2&lt;=Inputs!$L15+Inputs!$J15-1),Inputs!$K15/Inputs!$L15,0)</f>
        <v>0</v>
      </c>
      <c r="AU88" s="316">
        <f>IF(AND(OR(Inputs!$M15=0,AU$2&lt;Inputs!$M15),AU$2&gt;=Inputs!$J15,AU$2&lt;=Inputs!$L15+Inputs!$J15-1),Inputs!$K15/Inputs!$L15,0)</f>
        <v>0</v>
      </c>
      <c r="AV88" s="316">
        <f>IF(AND(OR(Inputs!$M15=0,AV$2&lt;Inputs!$M15),AV$2&gt;=Inputs!$J15,AV$2&lt;=Inputs!$L15+Inputs!$J15-1),Inputs!$K15/Inputs!$L15,0)</f>
        <v>0</v>
      </c>
      <c r="AW88" s="316">
        <f>IF(AND(OR(Inputs!$M15=0,AW$2&lt;Inputs!$M15),AW$2&gt;=Inputs!$J15,AW$2&lt;=Inputs!$L15+Inputs!$J15-1),Inputs!$K15/Inputs!$L15,0)</f>
        <v>0</v>
      </c>
      <c r="AX88" s="316">
        <f>IF(AND(OR(Inputs!$M15=0,AX$2&lt;Inputs!$M15),AX$2&gt;=Inputs!$J15,AX$2&lt;=Inputs!$L15+Inputs!$J15-1),Inputs!$K15/Inputs!$L15,0)</f>
        <v>0</v>
      </c>
      <c r="AY88" s="316">
        <f>IF(AND(OR(Inputs!$M15=0,AY$2&lt;Inputs!$M15),AY$2&gt;=Inputs!$J15,AY$2&lt;=Inputs!$L15+Inputs!$J15-1),Inputs!$K15/Inputs!$L15,0)</f>
        <v>0</v>
      </c>
      <c r="AZ88" s="316">
        <f>IF(AND(OR(Inputs!$M15=0,AZ$2&lt;Inputs!$M15),AZ$2&gt;=Inputs!$J15,AZ$2&lt;=Inputs!$L15+Inputs!$J15-1),Inputs!$K15/Inputs!$L15,0)</f>
        <v>0</v>
      </c>
      <c r="BA88" s="316">
        <f>IF(AND(OR(Inputs!$M15=0,BA$2&lt;Inputs!$M15),BA$2&gt;=Inputs!$J15,BA$2&lt;=Inputs!$L15+Inputs!$J15-1),Inputs!$K15/Inputs!$L15,0)</f>
        <v>0</v>
      </c>
      <c r="BB88" s="316">
        <f>IF(AND(OR(Inputs!$M15=0,BB$2&lt;Inputs!$M15),BB$2&gt;=Inputs!$J15,BB$2&lt;=Inputs!$L15+Inputs!$J15-1),Inputs!$K15/Inputs!$L15,0)</f>
        <v>0</v>
      </c>
      <c r="BC88" s="316">
        <f>IF(AND(OR(Inputs!$M15=0,BC$2&lt;Inputs!$M15),BC$2&gt;=Inputs!$J15,BC$2&lt;=Inputs!$L15+Inputs!$J15-1),Inputs!$K15/Inputs!$L15,0)</f>
        <v>0</v>
      </c>
      <c r="BD88" s="316">
        <f>IF(AND(OR(Inputs!$M15=0,BD$2&lt;Inputs!$M15),BD$2&gt;=Inputs!$J15,BD$2&lt;=Inputs!$L15+Inputs!$J15-1),Inputs!$K15/Inputs!$L15,0)</f>
        <v>0</v>
      </c>
      <c r="BE88" s="317">
        <f>IF(AND(OR(Inputs!$M15=0,BE$2&lt;Inputs!$M15),BE$2&gt;=Inputs!$J15,BE$2&lt;=Inputs!$L15+Inputs!$J15-1),Inputs!$K15/Inputs!$L15,0)</f>
        <v>0</v>
      </c>
      <c r="BF88" s="316">
        <f>IF(AND(OR(Inputs!$M15=0,BF$2&lt;Inputs!$M15),BF$2&gt;=Inputs!$J15,BF$2&lt;=Inputs!$L15+Inputs!$J15-1),Inputs!$K15/Inputs!$L15,0)</f>
        <v>0</v>
      </c>
      <c r="BG88" s="316">
        <f>IF(AND(OR(Inputs!$M15=0,BG$2&lt;Inputs!$M15),BG$2&gt;=Inputs!$J15,BG$2&lt;=Inputs!$L15+Inputs!$J15-1),Inputs!$K15/Inputs!$L15,0)</f>
        <v>0</v>
      </c>
      <c r="BH88" s="316">
        <f>IF(AND(OR(Inputs!$M15=0,BH$2&lt;Inputs!$M15),BH$2&gt;=Inputs!$J15,BH$2&lt;=Inputs!$L15+Inputs!$J15-1),Inputs!$K15/Inputs!$L15,0)</f>
        <v>0</v>
      </c>
      <c r="BI88" s="316">
        <f>IF(AND(OR(Inputs!$M15=0,BI$2&lt;Inputs!$M15),BI$2&gt;=Inputs!$J15,BI$2&lt;=Inputs!$L15+Inputs!$J15-1),Inputs!$K15/Inputs!$L15,0)</f>
        <v>0</v>
      </c>
      <c r="BJ88" s="316">
        <f>IF(AND(OR(Inputs!$M15=0,BJ$2&lt;Inputs!$M15),BJ$2&gt;=Inputs!$J15,BJ$2&lt;=Inputs!$L15+Inputs!$J15-1),Inputs!$K15/Inputs!$L15,0)</f>
        <v>0</v>
      </c>
      <c r="BK88" s="316">
        <f>IF(AND(OR(Inputs!$M15=0,BK$2&lt;Inputs!$M15),BK$2&gt;=Inputs!$J15,BK$2&lt;=Inputs!$L15+Inputs!$J15-1),Inputs!$K15/Inputs!$L15,0)</f>
        <v>0</v>
      </c>
      <c r="BL88" s="316">
        <f>IF(AND(OR(Inputs!$M15=0,BL$2&lt;Inputs!$M15),BL$2&gt;=Inputs!$J15,BL$2&lt;=Inputs!$L15+Inputs!$J15-1),Inputs!$K15/Inputs!$L15,0)</f>
        <v>0</v>
      </c>
      <c r="BM88" s="316">
        <f>IF(AND(OR(Inputs!$M15=0,BM$2&lt;Inputs!$M15),BM$2&gt;=Inputs!$J15,BM$2&lt;=Inputs!$L15+Inputs!$J15-1),Inputs!$K15/Inputs!$L15,0)</f>
        <v>0</v>
      </c>
      <c r="BN88" s="316">
        <f>IF(AND(OR(Inputs!$M15=0,BN$2&lt;Inputs!$M15),BN$2&gt;=Inputs!$J15,BN$2&lt;=Inputs!$L15+Inputs!$J15-1),Inputs!$K15/Inputs!$L15,0)</f>
        <v>0</v>
      </c>
      <c r="BO88" s="316">
        <f>IF(AND(OR(Inputs!$M15=0,BO$2&lt;Inputs!$M15),BO$2&gt;=Inputs!$J15,BO$2&lt;=Inputs!$L15+Inputs!$J15-1),Inputs!$K15/Inputs!$L15,0)</f>
        <v>0</v>
      </c>
      <c r="BP88" s="316">
        <f>IF(AND(OR(Inputs!$M15=0,BP$2&lt;Inputs!$M15),BP$2&gt;=Inputs!$J15,BP$2&lt;=Inputs!$L15+Inputs!$J15-1),Inputs!$K15/Inputs!$L15,0)</f>
        <v>0</v>
      </c>
      <c r="BQ88" s="317">
        <f>IF(AND(OR(Inputs!$M15=0,BQ$2&lt;Inputs!$M15),BQ$2&gt;=Inputs!$J15,BQ$2&lt;=Inputs!$L15+Inputs!$J15-1),Inputs!$K15/Inputs!$L15,0)</f>
        <v>0</v>
      </c>
    </row>
    <row r="89" spans="2:69" hidden="1" x14ac:dyDescent="0.25">
      <c r="B89" s="319">
        <f t="shared" si="48"/>
        <v>0</v>
      </c>
      <c r="D89" s="318">
        <f t="shared" si="43"/>
        <v>0</v>
      </c>
      <c r="E89" s="318">
        <f t="shared" si="44"/>
        <v>0</v>
      </c>
      <c r="F89" s="318">
        <f t="shared" si="45"/>
        <v>0</v>
      </c>
      <c r="G89" s="318">
        <f t="shared" si="46"/>
        <v>0</v>
      </c>
      <c r="H89" s="318">
        <f t="shared" si="47"/>
        <v>0</v>
      </c>
      <c r="J89" s="316">
        <f>IF(AND(OR(Inputs!$M16=0,J$2&lt;Inputs!$M16),J$2&gt;=Inputs!$J16,J$2&lt;=Inputs!$L16+Inputs!$J16-1),Inputs!$K16/Inputs!$L16,0)</f>
        <v>0</v>
      </c>
      <c r="K89" s="316">
        <f>IF(AND(OR(Inputs!$M16=0,K$2&lt;Inputs!$M16),K$2&gt;=Inputs!$J16,K$2&lt;=Inputs!$L16+Inputs!$J16-1),Inputs!$K16/Inputs!$L16,0)</f>
        <v>0</v>
      </c>
      <c r="L89" s="316">
        <f>IF(AND(OR(Inputs!$M16=0,L$2&lt;Inputs!$M16),L$2&gt;=Inputs!$J16,L$2&lt;=Inputs!$L16+Inputs!$J16-1),Inputs!$K16/Inputs!$L16,0)</f>
        <v>0</v>
      </c>
      <c r="M89" s="316">
        <f>IF(AND(OR(Inputs!$M16=0,M$2&lt;Inputs!$M16),M$2&gt;=Inputs!$J16,M$2&lt;=Inputs!$L16+Inputs!$J16-1),Inputs!$K16/Inputs!$L16,0)</f>
        <v>0</v>
      </c>
      <c r="N89" s="316">
        <f>IF(AND(OR(Inputs!$M16=0,N$2&lt;Inputs!$M16),N$2&gt;=Inputs!$J16,N$2&lt;=Inputs!$L16+Inputs!$J16-1),Inputs!$K16/Inputs!$L16,0)</f>
        <v>0</v>
      </c>
      <c r="O89" s="316">
        <f>IF(AND(OR(Inputs!$M16=0,O$2&lt;Inputs!$M16),O$2&gt;=Inputs!$J16,O$2&lt;=Inputs!$L16+Inputs!$J16-1),Inputs!$K16/Inputs!$L16,0)</f>
        <v>0</v>
      </c>
      <c r="P89" s="316">
        <f>IF(AND(OR(Inputs!$M16=0,P$2&lt;Inputs!$M16),P$2&gt;=Inputs!$J16,P$2&lt;=Inputs!$L16+Inputs!$J16-1),Inputs!$K16/Inputs!$L16,0)</f>
        <v>0</v>
      </c>
      <c r="Q89" s="316">
        <f>IF(AND(OR(Inputs!$M16=0,Q$2&lt;Inputs!$M16),Q$2&gt;=Inputs!$J16,Q$2&lt;=Inputs!$L16+Inputs!$J16-1),Inputs!$K16/Inputs!$L16,0)</f>
        <v>0</v>
      </c>
      <c r="R89" s="316">
        <f>IF(AND(OR(Inputs!$M16=0,R$2&lt;Inputs!$M16),R$2&gt;=Inputs!$J16,R$2&lt;=Inputs!$L16+Inputs!$J16-1),Inputs!$K16/Inputs!$L16,0)</f>
        <v>0</v>
      </c>
      <c r="S89" s="316">
        <f>IF(AND(OR(Inputs!$M16=0,S$2&lt;Inputs!$M16),S$2&gt;=Inputs!$J16,S$2&lt;=Inputs!$L16+Inputs!$J16-1),Inputs!$K16/Inputs!$L16,0)</f>
        <v>0</v>
      </c>
      <c r="T89" s="316">
        <f>IF(AND(OR(Inputs!$M16=0,T$2&lt;Inputs!$M16),T$2&gt;=Inputs!$J16,T$2&lt;=Inputs!$L16+Inputs!$J16-1),Inputs!$K16/Inputs!$L16,0)</f>
        <v>0</v>
      </c>
      <c r="U89" s="317">
        <f>IF(AND(OR(Inputs!$M16=0,U$2&lt;Inputs!$M16),U$2&gt;=Inputs!$J16,U$2&lt;=Inputs!$L16+Inputs!$J16-1),Inputs!$K16/Inputs!$L16,0)</f>
        <v>0</v>
      </c>
      <c r="V89" s="316">
        <f>IF(AND(OR(Inputs!$M16=0,V$2&lt;Inputs!$M16),V$2&gt;=Inputs!$J16,V$2&lt;=Inputs!$L16+Inputs!$J16-1),Inputs!$K16/Inputs!$L16,0)</f>
        <v>0</v>
      </c>
      <c r="W89" s="316">
        <f>IF(AND(OR(Inputs!$M16=0,W$2&lt;Inputs!$M16),W$2&gt;=Inputs!$J16,W$2&lt;=Inputs!$L16+Inputs!$J16-1),Inputs!$K16/Inputs!$L16,0)</f>
        <v>0</v>
      </c>
      <c r="X89" s="316">
        <f>IF(AND(OR(Inputs!$M16=0,X$2&lt;Inputs!$M16),X$2&gt;=Inputs!$J16,X$2&lt;=Inputs!$L16+Inputs!$J16-1),Inputs!$K16/Inputs!$L16,0)</f>
        <v>0</v>
      </c>
      <c r="Y89" s="316">
        <f>IF(AND(OR(Inputs!$M16=0,Y$2&lt;Inputs!$M16),Y$2&gt;=Inputs!$J16,Y$2&lt;=Inputs!$L16+Inputs!$J16-1),Inputs!$K16/Inputs!$L16,0)</f>
        <v>0</v>
      </c>
      <c r="Z89" s="316">
        <f>IF(AND(OR(Inputs!$M16=0,Z$2&lt;Inputs!$M16),Z$2&gt;=Inputs!$J16,Z$2&lt;=Inputs!$L16+Inputs!$J16-1),Inputs!$K16/Inputs!$L16,0)</f>
        <v>0</v>
      </c>
      <c r="AA89" s="316">
        <f>IF(AND(OR(Inputs!$M16=0,AA$2&lt;Inputs!$M16),AA$2&gt;=Inputs!$J16,AA$2&lt;=Inputs!$L16+Inputs!$J16-1),Inputs!$K16/Inputs!$L16,0)</f>
        <v>0</v>
      </c>
      <c r="AB89" s="316">
        <f>IF(AND(OR(Inputs!$M16=0,AB$2&lt;Inputs!$M16),AB$2&gt;=Inputs!$J16,AB$2&lt;=Inputs!$L16+Inputs!$J16-1),Inputs!$K16/Inputs!$L16,0)</f>
        <v>0</v>
      </c>
      <c r="AC89" s="316">
        <f>IF(AND(OR(Inputs!$M16=0,AC$2&lt;Inputs!$M16),AC$2&gt;=Inputs!$J16,AC$2&lt;=Inputs!$L16+Inputs!$J16-1),Inputs!$K16/Inputs!$L16,0)</f>
        <v>0</v>
      </c>
      <c r="AD89" s="316">
        <f>IF(AND(OR(Inputs!$M16=0,AD$2&lt;Inputs!$M16),AD$2&gt;=Inputs!$J16,AD$2&lt;=Inputs!$L16+Inputs!$J16-1),Inputs!$K16/Inputs!$L16,0)</f>
        <v>0</v>
      </c>
      <c r="AE89" s="316">
        <f>IF(AND(OR(Inputs!$M16=0,AE$2&lt;Inputs!$M16),AE$2&gt;=Inputs!$J16,AE$2&lt;=Inputs!$L16+Inputs!$J16-1),Inputs!$K16/Inputs!$L16,0)</f>
        <v>0</v>
      </c>
      <c r="AF89" s="316">
        <f>IF(AND(OR(Inputs!$M16=0,AF$2&lt;Inputs!$M16),AF$2&gt;=Inputs!$J16,AF$2&lt;=Inputs!$L16+Inputs!$J16-1),Inputs!$K16/Inputs!$L16,0)</f>
        <v>0</v>
      </c>
      <c r="AG89" s="317">
        <f>IF(AND(OR(Inputs!$M16=0,AG$2&lt;Inputs!$M16),AG$2&gt;=Inputs!$J16,AG$2&lt;=Inputs!$L16+Inputs!$J16-1),Inputs!$K16/Inputs!$L16,0)</f>
        <v>0</v>
      </c>
      <c r="AH89" s="316">
        <f>IF(AND(OR(Inputs!$M16=0,AH$2&lt;Inputs!$M16),AH$2&gt;=Inputs!$J16,AH$2&lt;=Inputs!$L16+Inputs!$J16-1),Inputs!$K16/Inputs!$L16,0)</f>
        <v>0</v>
      </c>
      <c r="AI89" s="316">
        <f>IF(AND(OR(Inputs!$M16=0,AI$2&lt;Inputs!$M16),AI$2&gt;=Inputs!$J16,AI$2&lt;=Inputs!$L16+Inputs!$J16-1),Inputs!$K16/Inputs!$L16,0)</f>
        <v>0</v>
      </c>
      <c r="AJ89" s="316">
        <f>IF(AND(OR(Inputs!$M16=0,AJ$2&lt;Inputs!$M16),AJ$2&gt;=Inputs!$J16,AJ$2&lt;=Inputs!$L16+Inputs!$J16-1),Inputs!$K16/Inputs!$L16,0)</f>
        <v>0</v>
      </c>
      <c r="AK89" s="316">
        <f>IF(AND(OR(Inputs!$M16=0,AK$2&lt;Inputs!$M16),AK$2&gt;=Inputs!$J16,AK$2&lt;=Inputs!$L16+Inputs!$J16-1),Inputs!$K16/Inputs!$L16,0)</f>
        <v>0</v>
      </c>
      <c r="AL89" s="316">
        <f>IF(AND(OR(Inputs!$M16=0,AL$2&lt;Inputs!$M16),AL$2&gt;=Inputs!$J16,AL$2&lt;=Inputs!$L16+Inputs!$J16-1),Inputs!$K16/Inputs!$L16,0)</f>
        <v>0</v>
      </c>
      <c r="AM89" s="316">
        <f>IF(AND(OR(Inputs!$M16=0,AM$2&lt;Inputs!$M16),AM$2&gt;=Inputs!$J16,AM$2&lt;=Inputs!$L16+Inputs!$J16-1),Inputs!$K16/Inputs!$L16,0)</f>
        <v>0</v>
      </c>
      <c r="AN89" s="316">
        <f>IF(AND(OR(Inputs!$M16=0,AN$2&lt;Inputs!$M16),AN$2&gt;=Inputs!$J16,AN$2&lt;=Inputs!$L16+Inputs!$J16-1),Inputs!$K16/Inputs!$L16,0)</f>
        <v>0</v>
      </c>
      <c r="AO89" s="316">
        <f>IF(AND(OR(Inputs!$M16=0,AO$2&lt;Inputs!$M16),AO$2&gt;=Inputs!$J16,AO$2&lt;=Inputs!$L16+Inputs!$J16-1),Inputs!$K16/Inputs!$L16,0)</f>
        <v>0</v>
      </c>
      <c r="AP89" s="316">
        <f>IF(AND(OR(Inputs!$M16=0,AP$2&lt;Inputs!$M16),AP$2&gt;=Inputs!$J16,AP$2&lt;=Inputs!$L16+Inputs!$J16-1),Inputs!$K16/Inputs!$L16,0)</f>
        <v>0</v>
      </c>
      <c r="AQ89" s="316">
        <f>IF(AND(OR(Inputs!$M16=0,AQ$2&lt;Inputs!$M16),AQ$2&gt;=Inputs!$J16,AQ$2&lt;=Inputs!$L16+Inputs!$J16-1),Inputs!$K16/Inputs!$L16,0)</f>
        <v>0</v>
      </c>
      <c r="AR89" s="316">
        <f>IF(AND(OR(Inputs!$M16=0,AR$2&lt;Inputs!$M16),AR$2&gt;=Inputs!$J16,AR$2&lt;=Inputs!$L16+Inputs!$J16-1),Inputs!$K16/Inputs!$L16,0)</f>
        <v>0</v>
      </c>
      <c r="AS89" s="317">
        <f>IF(AND(OR(Inputs!$M16=0,AS$2&lt;Inputs!$M16),AS$2&gt;=Inputs!$J16,AS$2&lt;=Inputs!$L16+Inputs!$J16-1),Inputs!$K16/Inputs!$L16,0)</f>
        <v>0</v>
      </c>
      <c r="AT89" s="316">
        <f>IF(AND(OR(Inputs!$M16=0,AT$2&lt;Inputs!$M16),AT$2&gt;=Inputs!$J16,AT$2&lt;=Inputs!$L16+Inputs!$J16-1),Inputs!$K16/Inputs!$L16,0)</f>
        <v>0</v>
      </c>
      <c r="AU89" s="316">
        <f>IF(AND(OR(Inputs!$M16=0,AU$2&lt;Inputs!$M16),AU$2&gt;=Inputs!$J16,AU$2&lt;=Inputs!$L16+Inputs!$J16-1),Inputs!$K16/Inputs!$L16,0)</f>
        <v>0</v>
      </c>
      <c r="AV89" s="316">
        <f>IF(AND(OR(Inputs!$M16=0,AV$2&lt;Inputs!$M16),AV$2&gt;=Inputs!$J16,AV$2&lt;=Inputs!$L16+Inputs!$J16-1),Inputs!$K16/Inputs!$L16,0)</f>
        <v>0</v>
      </c>
      <c r="AW89" s="316">
        <f>IF(AND(OR(Inputs!$M16=0,AW$2&lt;Inputs!$M16),AW$2&gt;=Inputs!$J16,AW$2&lt;=Inputs!$L16+Inputs!$J16-1),Inputs!$K16/Inputs!$L16,0)</f>
        <v>0</v>
      </c>
      <c r="AX89" s="316">
        <f>IF(AND(OR(Inputs!$M16=0,AX$2&lt;Inputs!$M16),AX$2&gt;=Inputs!$J16,AX$2&lt;=Inputs!$L16+Inputs!$J16-1),Inputs!$K16/Inputs!$L16,0)</f>
        <v>0</v>
      </c>
      <c r="AY89" s="316">
        <f>IF(AND(OR(Inputs!$M16=0,AY$2&lt;Inputs!$M16),AY$2&gt;=Inputs!$J16,AY$2&lt;=Inputs!$L16+Inputs!$J16-1),Inputs!$K16/Inputs!$L16,0)</f>
        <v>0</v>
      </c>
      <c r="AZ89" s="316">
        <f>IF(AND(OR(Inputs!$M16=0,AZ$2&lt;Inputs!$M16),AZ$2&gt;=Inputs!$J16,AZ$2&lt;=Inputs!$L16+Inputs!$J16-1),Inputs!$K16/Inputs!$L16,0)</f>
        <v>0</v>
      </c>
      <c r="BA89" s="316">
        <f>IF(AND(OR(Inputs!$M16=0,BA$2&lt;Inputs!$M16),BA$2&gt;=Inputs!$J16,BA$2&lt;=Inputs!$L16+Inputs!$J16-1),Inputs!$K16/Inputs!$L16,0)</f>
        <v>0</v>
      </c>
      <c r="BB89" s="316">
        <f>IF(AND(OR(Inputs!$M16=0,BB$2&lt;Inputs!$M16),BB$2&gt;=Inputs!$J16,BB$2&lt;=Inputs!$L16+Inputs!$J16-1),Inputs!$K16/Inputs!$L16,0)</f>
        <v>0</v>
      </c>
      <c r="BC89" s="316">
        <f>IF(AND(OR(Inputs!$M16=0,BC$2&lt;Inputs!$M16),BC$2&gt;=Inputs!$J16,BC$2&lt;=Inputs!$L16+Inputs!$J16-1),Inputs!$K16/Inputs!$L16,0)</f>
        <v>0</v>
      </c>
      <c r="BD89" s="316">
        <f>IF(AND(OR(Inputs!$M16=0,BD$2&lt;Inputs!$M16),BD$2&gt;=Inputs!$J16,BD$2&lt;=Inputs!$L16+Inputs!$J16-1),Inputs!$K16/Inputs!$L16,0)</f>
        <v>0</v>
      </c>
      <c r="BE89" s="317">
        <f>IF(AND(OR(Inputs!$M16=0,BE$2&lt;Inputs!$M16),BE$2&gt;=Inputs!$J16,BE$2&lt;=Inputs!$L16+Inputs!$J16-1),Inputs!$K16/Inputs!$L16,0)</f>
        <v>0</v>
      </c>
      <c r="BF89" s="316">
        <f>IF(AND(OR(Inputs!$M16=0,BF$2&lt;Inputs!$M16),BF$2&gt;=Inputs!$J16,BF$2&lt;=Inputs!$L16+Inputs!$J16-1),Inputs!$K16/Inputs!$L16,0)</f>
        <v>0</v>
      </c>
      <c r="BG89" s="316">
        <f>IF(AND(OR(Inputs!$M16=0,BG$2&lt;Inputs!$M16),BG$2&gt;=Inputs!$J16,BG$2&lt;=Inputs!$L16+Inputs!$J16-1),Inputs!$K16/Inputs!$L16,0)</f>
        <v>0</v>
      </c>
      <c r="BH89" s="316">
        <f>IF(AND(OR(Inputs!$M16=0,BH$2&lt;Inputs!$M16),BH$2&gt;=Inputs!$J16,BH$2&lt;=Inputs!$L16+Inputs!$J16-1),Inputs!$K16/Inputs!$L16,0)</f>
        <v>0</v>
      </c>
      <c r="BI89" s="316">
        <f>IF(AND(OR(Inputs!$M16=0,BI$2&lt;Inputs!$M16),BI$2&gt;=Inputs!$J16,BI$2&lt;=Inputs!$L16+Inputs!$J16-1),Inputs!$K16/Inputs!$L16,0)</f>
        <v>0</v>
      </c>
      <c r="BJ89" s="316">
        <f>IF(AND(OR(Inputs!$M16=0,BJ$2&lt;Inputs!$M16),BJ$2&gt;=Inputs!$J16,BJ$2&lt;=Inputs!$L16+Inputs!$J16-1),Inputs!$K16/Inputs!$L16,0)</f>
        <v>0</v>
      </c>
      <c r="BK89" s="316">
        <f>IF(AND(OR(Inputs!$M16=0,BK$2&lt;Inputs!$M16),BK$2&gt;=Inputs!$J16,BK$2&lt;=Inputs!$L16+Inputs!$J16-1),Inputs!$K16/Inputs!$L16,0)</f>
        <v>0</v>
      </c>
      <c r="BL89" s="316">
        <f>IF(AND(OR(Inputs!$M16=0,BL$2&lt;Inputs!$M16),BL$2&gt;=Inputs!$J16,BL$2&lt;=Inputs!$L16+Inputs!$J16-1),Inputs!$K16/Inputs!$L16,0)</f>
        <v>0</v>
      </c>
      <c r="BM89" s="316">
        <f>IF(AND(OR(Inputs!$M16=0,BM$2&lt;Inputs!$M16),BM$2&gt;=Inputs!$J16,BM$2&lt;=Inputs!$L16+Inputs!$J16-1),Inputs!$K16/Inputs!$L16,0)</f>
        <v>0</v>
      </c>
      <c r="BN89" s="316">
        <f>IF(AND(OR(Inputs!$M16=0,BN$2&lt;Inputs!$M16),BN$2&gt;=Inputs!$J16,BN$2&lt;=Inputs!$L16+Inputs!$J16-1),Inputs!$K16/Inputs!$L16,0)</f>
        <v>0</v>
      </c>
      <c r="BO89" s="316">
        <f>IF(AND(OR(Inputs!$M16=0,BO$2&lt;Inputs!$M16),BO$2&gt;=Inputs!$J16,BO$2&lt;=Inputs!$L16+Inputs!$J16-1),Inputs!$K16/Inputs!$L16,0)</f>
        <v>0</v>
      </c>
      <c r="BP89" s="316">
        <f>IF(AND(OR(Inputs!$M16=0,BP$2&lt;Inputs!$M16),BP$2&gt;=Inputs!$J16,BP$2&lt;=Inputs!$L16+Inputs!$J16-1),Inputs!$K16/Inputs!$L16,0)</f>
        <v>0</v>
      </c>
      <c r="BQ89" s="317">
        <f>IF(AND(OR(Inputs!$M16=0,BQ$2&lt;Inputs!$M16),BQ$2&gt;=Inputs!$J16,BQ$2&lt;=Inputs!$L16+Inputs!$J16-1),Inputs!$K16/Inputs!$L16,0)</f>
        <v>0</v>
      </c>
    </row>
    <row r="90" spans="2:69" hidden="1" x14ac:dyDescent="0.25">
      <c r="B90" s="319">
        <f t="shared" si="48"/>
        <v>0</v>
      </c>
      <c r="D90" s="318">
        <f t="shared" si="43"/>
        <v>0</v>
      </c>
      <c r="E90" s="318">
        <f t="shared" si="44"/>
        <v>0</v>
      </c>
      <c r="F90" s="318">
        <f t="shared" si="45"/>
        <v>0</v>
      </c>
      <c r="G90" s="318">
        <f t="shared" si="46"/>
        <v>0</v>
      </c>
      <c r="H90" s="318">
        <f t="shared" si="47"/>
        <v>0</v>
      </c>
      <c r="J90" s="316">
        <f>IF(AND(OR(Inputs!$M17=0,J$2&lt;Inputs!$M17),J$2&gt;=Inputs!$J17,J$2&lt;=Inputs!$L17+Inputs!$J17-1),Inputs!$K17/Inputs!$L17,0)</f>
        <v>0</v>
      </c>
      <c r="K90" s="316">
        <f>IF(AND(OR(Inputs!$M17=0,K$2&lt;Inputs!$M17),K$2&gt;=Inputs!$J17,K$2&lt;=Inputs!$L17+Inputs!$J17-1),Inputs!$K17/Inputs!$L17,0)</f>
        <v>0</v>
      </c>
      <c r="L90" s="316">
        <f>IF(AND(OR(Inputs!$M17=0,L$2&lt;Inputs!$M17),L$2&gt;=Inputs!$J17,L$2&lt;=Inputs!$L17+Inputs!$J17-1),Inputs!$K17/Inputs!$L17,0)</f>
        <v>0</v>
      </c>
      <c r="M90" s="316">
        <f>IF(AND(OR(Inputs!$M17=0,M$2&lt;Inputs!$M17),M$2&gt;=Inputs!$J17,M$2&lt;=Inputs!$L17+Inputs!$J17-1),Inputs!$K17/Inputs!$L17,0)</f>
        <v>0</v>
      </c>
      <c r="N90" s="316">
        <f>IF(AND(OR(Inputs!$M17=0,N$2&lt;Inputs!$M17),N$2&gt;=Inputs!$J17,N$2&lt;=Inputs!$L17+Inputs!$J17-1),Inputs!$K17/Inputs!$L17,0)</f>
        <v>0</v>
      </c>
      <c r="O90" s="316">
        <f>IF(AND(OR(Inputs!$M17=0,O$2&lt;Inputs!$M17),O$2&gt;=Inputs!$J17,O$2&lt;=Inputs!$L17+Inputs!$J17-1),Inputs!$K17/Inputs!$L17,0)</f>
        <v>0</v>
      </c>
      <c r="P90" s="316">
        <f>IF(AND(OR(Inputs!$M17=0,P$2&lt;Inputs!$M17),P$2&gt;=Inputs!$J17,P$2&lt;=Inputs!$L17+Inputs!$J17-1),Inputs!$K17/Inputs!$L17,0)</f>
        <v>0</v>
      </c>
      <c r="Q90" s="316">
        <f>IF(AND(OR(Inputs!$M17=0,Q$2&lt;Inputs!$M17),Q$2&gt;=Inputs!$J17,Q$2&lt;=Inputs!$L17+Inputs!$J17-1),Inputs!$K17/Inputs!$L17,0)</f>
        <v>0</v>
      </c>
      <c r="R90" s="316">
        <f>IF(AND(OR(Inputs!$M17=0,R$2&lt;Inputs!$M17),R$2&gt;=Inputs!$J17,R$2&lt;=Inputs!$L17+Inputs!$J17-1),Inputs!$K17/Inputs!$L17,0)</f>
        <v>0</v>
      </c>
      <c r="S90" s="316">
        <f>IF(AND(OR(Inputs!$M17=0,S$2&lt;Inputs!$M17),S$2&gt;=Inputs!$J17,S$2&lt;=Inputs!$L17+Inputs!$J17-1),Inputs!$K17/Inputs!$L17,0)</f>
        <v>0</v>
      </c>
      <c r="T90" s="316">
        <f>IF(AND(OR(Inputs!$M17=0,T$2&lt;Inputs!$M17),T$2&gt;=Inputs!$J17,T$2&lt;=Inputs!$L17+Inputs!$J17-1),Inputs!$K17/Inputs!$L17,0)</f>
        <v>0</v>
      </c>
      <c r="U90" s="317">
        <f>IF(AND(OR(Inputs!$M17=0,U$2&lt;Inputs!$M17),U$2&gt;=Inputs!$J17,U$2&lt;=Inputs!$L17+Inputs!$J17-1),Inputs!$K17/Inputs!$L17,0)</f>
        <v>0</v>
      </c>
      <c r="V90" s="316">
        <f>IF(AND(OR(Inputs!$M17=0,V$2&lt;Inputs!$M17),V$2&gt;=Inputs!$J17,V$2&lt;=Inputs!$L17+Inputs!$J17-1),Inputs!$K17/Inputs!$L17,0)</f>
        <v>0</v>
      </c>
      <c r="W90" s="316">
        <f>IF(AND(OR(Inputs!$M17=0,W$2&lt;Inputs!$M17),W$2&gt;=Inputs!$J17,W$2&lt;=Inputs!$L17+Inputs!$J17-1),Inputs!$K17/Inputs!$L17,0)</f>
        <v>0</v>
      </c>
      <c r="X90" s="316">
        <f>IF(AND(OR(Inputs!$M17=0,X$2&lt;Inputs!$M17),X$2&gt;=Inputs!$J17,X$2&lt;=Inputs!$L17+Inputs!$J17-1),Inputs!$K17/Inputs!$L17,0)</f>
        <v>0</v>
      </c>
      <c r="Y90" s="316">
        <f>IF(AND(OR(Inputs!$M17=0,Y$2&lt;Inputs!$M17),Y$2&gt;=Inputs!$J17,Y$2&lt;=Inputs!$L17+Inputs!$J17-1),Inputs!$K17/Inputs!$L17,0)</f>
        <v>0</v>
      </c>
      <c r="Z90" s="316">
        <f>IF(AND(OR(Inputs!$M17=0,Z$2&lt;Inputs!$M17),Z$2&gt;=Inputs!$J17,Z$2&lt;=Inputs!$L17+Inputs!$J17-1),Inputs!$K17/Inputs!$L17,0)</f>
        <v>0</v>
      </c>
      <c r="AA90" s="316">
        <f>IF(AND(OR(Inputs!$M17=0,AA$2&lt;Inputs!$M17),AA$2&gt;=Inputs!$J17,AA$2&lt;=Inputs!$L17+Inputs!$J17-1),Inputs!$K17/Inputs!$L17,0)</f>
        <v>0</v>
      </c>
      <c r="AB90" s="316">
        <f>IF(AND(OR(Inputs!$M17=0,AB$2&lt;Inputs!$M17),AB$2&gt;=Inputs!$J17,AB$2&lt;=Inputs!$L17+Inputs!$J17-1),Inputs!$K17/Inputs!$L17,0)</f>
        <v>0</v>
      </c>
      <c r="AC90" s="316">
        <f>IF(AND(OR(Inputs!$M17=0,AC$2&lt;Inputs!$M17),AC$2&gt;=Inputs!$J17,AC$2&lt;=Inputs!$L17+Inputs!$J17-1),Inputs!$K17/Inputs!$L17,0)</f>
        <v>0</v>
      </c>
      <c r="AD90" s="316">
        <f>IF(AND(OR(Inputs!$M17=0,AD$2&lt;Inputs!$M17),AD$2&gt;=Inputs!$J17,AD$2&lt;=Inputs!$L17+Inputs!$J17-1),Inputs!$K17/Inputs!$L17,0)</f>
        <v>0</v>
      </c>
      <c r="AE90" s="316">
        <f>IF(AND(OR(Inputs!$M17=0,AE$2&lt;Inputs!$M17),AE$2&gt;=Inputs!$J17,AE$2&lt;=Inputs!$L17+Inputs!$J17-1),Inputs!$K17/Inputs!$L17,0)</f>
        <v>0</v>
      </c>
      <c r="AF90" s="316">
        <f>IF(AND(OR(Inputs!$M17=0,AF$2&lt;Inputs!$M17),AF$2&gt;=Inputs!$J17,AF$2&lt;=Inputs!$L17+Inputs!$J17-1),Inputs!$K17/Inputs!$L17,0)</f>
        <v>0</v>
      </c>
      <c r="AG90" s="317">
        <f>IF(AND(OR(Inputs!$M17=0,AG$2&lt;Inputs!$M17),AG$2&gt;=Inputs!$J17,AG$2&lt;=Inputs!$L17+Inputs!$J17-1),Inputs!$K17/Inputs!$L17,0)</f>
        <v>0</v>
      </c>
      <c r="AH90" s="316">
        <f>IF(AND(OR(Inputs!$M17=0,AH$2&lt;Inputs!$M17),AH$2&gt;=Inputs!$J17,AH$2&lt;=Inputs!$L17+Inputs!$J17-1),Inputs!$K17/Inputs!$L17,0)</f>
        <v>0</v>
      </c>
      <c r="AI90" s="316">
        <f>IF(AND(OR(Inputs!$M17=0,AI$2&lt;Inputs!$M17),AI$2&gt;=Inputs!$J17,AI$2&lt;=Inputs!$L17+Inputs!$J17-1),Inputs!$K17/Inputs!$L17,0)</f>
        <v>0</v>
      </c>
      <c r="AJ90" s="316">
        <f>IF(AND(OR(Inputs!$M17=0,AJ$2&lt;Inputs!$M17),AJ$2&gt;=Inputs!$J17,AJ$2&lt;=Inputs!$L17+Inputs!$J17-1),Inputs!$K17/Inputs!$L17,0)</f>
        <v>0</v>
      </c>
      <c r="AK90" s="316">
        <f>IF(AND(OR(Inputs!$M17=0,AK$2&lt;Inputs!$M17),AK$2&gt;=Inputs!$J17,AK$2&lt;=Inputs!$L17+Inputs!$J17-1),Inputs!$K17/Inputs!$L17,0)</f>
        <v>0</v>
      </c>
      <c r="AL90" s="316">
        <f>IF(AND(OR(Inputs!$M17=0,AL$2&lt;Inputs!$M17),AL$2&gt;=Inputs!$J17,AL$2&lt;=Inputs!$L17+Inputs!$J17-1),Inputs!$K17/Inputs!$L17,0)</f>
        <v>0</v>
      </c>
      <c r="AM90" s="316">
        <f>IF(AND(OR(Inputs!$M17=0,AM$2&lt;Inputs!$M17),AM$2&gt;=Inputs!$J17,AM$2&lt;=Inputs!$L17+Inputs!$J17-1),Inputs!$K17/Inputs!$L17,0)</f>
        <v>0</v>
      </c>
      <c r="AN90" s="316">
        <f>IF(AND(OR(Inputs!$M17=0,AN$2&lt;Inputs!$M17),AN$2&gt;=Inputs!$J17,AN$2&lt;=Inputs!$L17+Inputs!$J17-1),Inputs!$K17/Inputs!$L17,0)</f>
        <v>0</v>
      </c>
      <c r="AO90" s="316">
        <f>IF(AND(OR(Inputs!$M17=0,AO$2&lt;Inputs!$M17),AO$2&gt;=Inputs!$J17,AO$2&lt;=Inputs!$L17+Inputs!$J17-1),Inputs!$K17/Inputs!$L17,0)</f>
        <v>0</v>
      </c>
      <c r="AP90" s="316">
        <f>IF(AND(OR(Inputs!$M17=0,AP$2&lt;Inputs!$M17),AP$2&gt;=Inputs!$J17,AP$2&lt;=Inputs!$L17+Inputs!$J17-1),Inputs!$K17/Inputs!$L17,0)</f>
        <v>0</v>
      </c>
      <c r="AQ90" s="316">
        <f>IF(AND(OR(Inputs!$M17=0,AQ$2&lt;Inputs!$M17),AQ$2&gt;=Inputs!$J17,AQ$2&lt;=Inputs!$L17+Inputs!$J17-1),Inputs!$K17/Inputs!$L17,0)</f>
        <v>0</v>
      </c>
      <c r="AR90" s="316">
        <f>IF(AND(OR(Inputs!$M17=0,AR$2&lt;Inputs!$M17),AR$2&gt;=Inputs!$J17,AR$2&lt;=Inputs!$L17+Inputs!$J17-1),Inputs!$K17/Inputs!$L17,0)</f>
        <v>0</v>
      </c>
      <c r="AS90" s="317">
        <f>IF(AND(OR(Inputs!$M17=0,AS$2&lt;Inputs!$M17),AS$2&gt;=Inputs!$J17,AS$2&lt;=Inputs!$L17+Inputs!$J17-1),Inputs!$K17/Inputs!$L17,0)</f>
        <v>0</v>
      </c>
      <c r="AT90" s="316">
        <f>IF(AND(OR(Inputs!$M17=0,AT$2&lt;Inputs!$M17),AT$2&gt;=Inputs!$J17,AT$2&lt;=Inputs!$L17+Inputs!$J17-1),Inputs!$K17/Inputs!$L17,0)</f>
        <v>0</v>
      </c>
      <c r="AU90" s="316">
        <f>IF(AND(OR(Inputs!$M17=0,AU$2&lt;Inputs!$M17),AU$2&gt;=Inputs!$J17,AU$2&lt;=Inputs!$L17+Inputs!$J17-1),Inputs!$K17/Inputs!$L17,0)</f>
        <v>0</v>
      </c>
      <c r="AV90" s="316">
        <f>IF(AND(OR(Inputs!$M17=0,AV$2&lt;Inputs!$M17),AV$2&gt;=Inputs!$J17,AV$2&lt;=Inputs!$L17+Inputs!$J17-1),Inputs!$K17/Inputs!$L17,0)</f>
        <v>0</v>
      </c>
      <c r="AW90" s="316">
        <f>IF(AND(OR(Inputs!$M17=0,AW$2&lt;Inputs!$M17),AW$2&gt;=Inputs!$J17,AW$2&lt;=Inputs!$L17+Inputs!$J17-1),Inputs!$K17/Inputs!$L17,0)</f>
        <v>0</v>
      </c>
      <c r="AX90" s="316">
        <f>IF(AND(OR(Inputs!$M17=0,AX$2&lt;Inputs!$M17),AX$2&gt;=Inputs!$J17,AX$2&lt;=Inputs!$L17+Inputs!$J17-1),Inputs!$K17/Inputs!$L17,0)</f>
        <v>0</v>
      </c>
      <c r="AY90" s="316">
        <f>IF(AND(OR(Inputs!$M17=0,AY$2&lt;Inputs!$M17),AY$2&gt;=Inputs!$J17,AY$2&lt;=Inputs!$L17+Inputs!$J17-1),Inputs!$K17/Inputs!$L17,0)</f>
        <v>0</v>
      </c>
      <c r="AZ90" s="316">
        <f>IF(AND(OR(Inputs!$M17=0,AZ$2&lt;Inputs!$M17),AZ$2&gt;=Inputs!$J17,AZ$2&lt;=Inputs!$L17+Inputs!$J17-1),Inputs!$K17/Inputs!$L17,0)</f>
        <v>0</v>
      </c>
      <c r="BA90" s="316">
        <f>IF(AND(OR(Inputs!$M17=0,BA$2&lt;Inputs!$M17),BA$2&gt;=Inputs!$J17,BA$2&lt;=Inputs!$L17+Inputs!$J17-1),Inputs!$K17/Inputs!$L17,0)</f>
        <v>0</v>
      </c>
      <c r="BB90" s="316">
        <f>IF(AND(OR(Inputs!$M17=0,BB$2&lt;Inputs!$M17),BB$2&gt;=Inputs!$J17,BB$2&lt;=Inputs!$L17+Inputs!$J17-1),Inputs!$K17/Inputs!$L17,0)</f>
        <v>0</v>
      </c>
      <c r="BC90" s="316">
        <f>IF(AND(OR(Inputs!$M17=0,BC$2&lt;Inputs!$M17),BC$2&gt;=Inputs!$J17,BC$2&lt;=Inputs!$L17+Inputs!$J17-1),Inputs!$K17/Inputs!$L17,0)</f>
        <v>0</v>
      </c>
      <c r="BD90" s="316">
        <f>IF(AND(OR(Inputs!$M17=0,BD$2&lt;Inputs!$M17),BD$2&gt;=Inputs!$J17,BD$2&lt;=Inputs!$L17+Inputs!$J17-1),Inputs!$K17/Inputs!$L17,0)</f>
        <v>0</v>
      </c>
      <c r="BE90" s="317">
        <f>IF(AND(OR(Inputs!$M17=0,BE$2&lt;Inputs!$M17),BE$2&gt;=Inputs!$J17,BE$2&lt;=Inputs!$L17+Inputs!$J17-1),Inputs!$K17/Inputs!$L17,0)</f>
        <v>0</v>
      </c>
      <c r="BF90" s="316">
        <f>IF(AND(OR(Inputs!$M17=0,BF$2&lt;Inputs!$M17),BF$2&gt;=Inputs!$J17,BF$2&lt;=Inputs!$L17+Inputs!$J17-1),Inputs!$K17/Inputs!$L17,0)</f>
        <v>0</v>
      </c>
      <c r="BG90" s="316">
        <f>IF(AND(OR(Inputs!$M17=0,BG$2&lt;Inputs!$M17),BG$2&gt;=Inputs!$J17,BG$2&lt;=Inputs!$L17+Inputs!$J17-1),Inputs!$K17/Inputs!$L17,0)</f>
        <v>0</v>
      </c>
      <c r="BH90" s="316">
        <f>IF(AND(OR(Inputs!$M17=0,BH$2&lt;Inputs!$M17),BH$2&gt;=Inputs!$J17,BH$2&lt;=Inputs!$L17+Inputs!$J17-1),Inputs!$K17/Inputs!$L17,0)</f>
        <v>0</v>
      </c>
      <c r="BI90" s="316">
        <f>IF(AND(OR(Inputs!$M17=0,BI$2&lt;Inputs!$M17),BI$2&gt;=Inputs!$J17,BI$2&lt;=Inputs!$L17+Inputs!$J17-1),Inputs!$K17/Inputs!$L17,0)</f>
        <v>0</v>
      </c>
      <c r="BJ90" s="316">
        <f>IF(AND(OR(Inputs!$M17=0,BJ$2&lt;Inputs!$M17),BJ$2&gt;=Inputs!$J17,BJ$2&lt;=Inputs!$L17+Inputs!$J17-1),Inputs!$K17/Inputs!$L17,0)</f>
        <v>0</v>
      </c>
      <c r="BK90" s="316">
        <f>IF(AND(OR(Inputs!$M17=0,BK$2&lt;Inputs!$M17),BK$2&gt;=Inputs!$J17,BK$2&lt;=Inputs!$L17+Inputs!$J17-1),Inputs!$K17/Inputs!$L17,0)</f>
        <v>0</v>
      </c>
      <c r="BL90" s="316">
        <f>IF(AND(OR(Inputs!$M17=0,BL$2&lt;Inputs!$M17),BL$2&gt;=Inputs!$J17,BL$2&lt;=Inputs!$L17+Inputs!$J17-1),Inputs!$K17/Inputs!$L17,0)</f>
        <v>0</v>
      </c>
      <c r="BM90" s="316">
        <f>IF(AND(OR(Inputs!$M17=0,BM$2&lt;Inputs!$M17),BM$2&gt;=Inputs!$J17,BM$2&lt;=Inputs!$L17+Inputs!$J17-1),Inputs!$K17/Inputs!$L17,0)</f>
        <v>0</v>
      </c>
      <c r="BN90" s="316">
        <f>IF(AND(OR(Inputs!$M17=0,BN$2&lt;Inputs!$M17),BN$2&gt;=Inputs!$J17,BN$2&lt;=Inputs!$L17+Inputs!$J17-1),Inputs!$K17/Inputs!$L17,0)</f>
        <v>0</v>
      </c>
      <c r="BO90" s="316">
        <f>IF(AND(OR(Inputs!$M17=0,BO$2&lt;Inputs!$M17),BO$2&gt;=Inputs!$J17,BO$2&lt;=Inputs!$L17+Inputs!$J17-1),Inputs!$K17/Inputs!$L17,0)</f>
        <v>0</v>
      </c>
      <c r="BP90" s="316">
        <f>IF(AND(OR(Inputs!$M17=0,BP$2&lt;Inputs!$M17),BP$2&gt;=Inputs!$J17,BP$2&lt;=Inputs!$L17+Inputs!$J17-1),Inputs!$K17/Inputs!$L17,0)</f>
        <v>0</v>
      </c>
      <c r="BQ90" s="317">
        <f>IF(AND(OR(Inputs!$M17=0,BQ$2&lt;Inputs!$M17),BQ$2&gt;=Inputs!$J17,BQ$2&lt;=Inputs!$L17+Inputs!$J17-1),Inputs!$K17/Inputs!$L17,0)</f>
        <v>0</v>
      </c>
    </row>
    <row r="91" spans="2:69" hidden="1" x14ac:dyDescent="0.25">
      <c r="B91" s="319">
        <f t="shared" si="48"/>
        <v>0</v>
      </c>
      <c r="D91" s="318">
        <f t="shared" si="43"/>
        <v>0</v>
      </c>
      <c r="E91" s="318">
        <f t="shared" si="44"/>
        <v>0</v>
      </c>
      <c r="F91" s="318">
        <f t="shared" si="45"/>
        <v>0</v>
      </c>
      <c r="G91" s="318">
        <f t="shared" si="46"/>
        <v>0</v>
      </c>
      <c r="H91" s="318">
        <f t="shared" si="47"/>
        <v>0</v>
      </c>
      <c r="J91" s="316">
        <f>IF(AND(OR(Inputs!$M18=0,J$2&lt;Inputs!$M18),J$2&gt;=Inputs!$J18,J$2&lt;=Inputs!$L18+Inputs!$J18-1),Inputs!$K18/Inputs!$L18,0)</f>
        <v>0</v>
      </c>
      <c r="K91" s="316">
        <f>IF(AND(OR(Inputs!$M18=0,K$2&lt;Inputs!$M18),K$2&gt;=Inputs!$J18,K$2&lt;=Inputs!$L18+Inputs!$J18-1),Inputs!$K18/Inputs!$L18,0)</f>
        <v>0</v>
      </c>
      <c r="L91" s="316">
        <f>IF(AND(OR(Inputs!$M18=0,L$2&lt;Inputs!$M18),L$2&gt;=Inputs!$J18,L$2&lt;=Inputs!$L18+Inputs!$J18-1),Inputs!$K18/Inputs!$L18,0)</f>
        <v>0</v>
      </c>
      <c r="M91" s="316">
        <f>IF(AND(OR(Inputs!$M18=0,M$2&lt;Inputs!$M18),M$2&gt;=Inputs!$J18,M$2&lt;=Inputs!$L18+Inputs!$J18-1),Inputs!$K18/Inputs!$L18,0)</f>
        <v>0</v>
      </c>
      <c r="N91" s="316">
        <f>IF(AND(OR(Inputs!$M18=0,N$2&lt;Inputs!$M18),N$2&gt;=Inputs!$J18,N$2&lt;=Inputs!$L18+Inputs!$J18-1),Inputs!$K18/Inputs!$L18,0)</f>
        <v>0</v>
      </c>
      <c r="O91" s="316">
        <f>IF(AND(OR(Inputs!$M18=0,O$2&lt;Inputs!$M18),O$2&gt;=Inputs!$J18,O$2&lt;=Inputs!$L18+Inputs!$J18-1),Inputs!$K18/Inputs!$L18,0)</f>
        <v>0</v>
      </c>
      <c r="P91" s="316">
        <f>IF(AND(OR(Inputs!$M18=0,P$2&lt;Inputs!$M18),P$2&gt;=Inputs!$J18,P$2&lt;=Inputs!$L18+Inputs!$J18-1),Inputs!$K18/Inputs!$L18,0)</f>
        <v>0</v>
      </c>
      <c r="Q91" s="316">
        <f>IF(AND(OR(Inputs!$M18=0,Q$2&lt;Inputs!$M18),Q$2&gt;=Inputs!$J18,Q$2&lt;=Inputs!$L18+Inputs!$J18-1),Inputs!$K18/Inputs!$L18,0)</f>
        <v>0</v>
      </c>
      <c r="R91" s="316">
        <f>IF(AND(OR(Inputs!$M18=0,R$2&lt;Inputs!$M18),R$2&gt;=Inputs!$J18,R$2&lt;=Inputs!$L18+Inputs!$J18-1),Inputs!$K18/Inputs!$L18,0)</f>
        <v>0</v>
      </c>
      <c r="S91" s="316">
        <f>IF(AND(OR(Inputs!$M18=0,S$2&lt;Inputs!$M18),S$2&gt;=Inputs!$J18,S$2&lt;=Inputs!$L18+Inputs!$J18-1),Inputs!$K18/Inputs!$L18,0)</f>
        <v>0</v>
      </c>
      <c r="T91" s="316">
        <f>IF(AND(OR(Inputs!$M18=0,T$2&lt;Inputs!$M18),T$2&gt;=Inputs!$J18,T$2&lt;=Inputs!$L18+Inputs!$J18-1),Inputs!$K18/Inputs!$L18,0)</f>
        <v>0</v>
      </c>
      <c r="U91" s="317">
        <f>IF(AND(OR(Inputs!$M18=0,U$2&lt;Inputs!$M18),U$2&gt;=Inputs!$J18,U$2&lt;=Inputs!$L18+Inputs!$J18-1),Inputs!$K18/Inputs!$L18,0)</f>
        <v>0</v>
      </c>
      <c r="V91" s="316">
        <f>IF(AND(OR(Inputs!$M18=0,V$2&lt;Inputs!$M18),V$2&gt;=Inputs!$J18,V$2&lt;=Inputs!$L18+Inputs!$J18-1),Inputs!$K18/Inputs!$L18,0)</f>
        <v>0</v>
      </c>
      <c r="W91" s="316">
        <f>IF(AND(OR(Inputs!$M18=0,W$2&lt;Inputs!$M18),W$2&gt;=Inputs!$J18,W$2&lt;=Inputs!$L18+Inputs!$J18-1),Inputs!$K18/Inputs!$L18,0)</f>
        <v>0</v>
      </c>
      <c r="X91" s="316">
        <f>IF(AND(OR(Inputs!$M18=0,X$2&lt;Inputs!$M18),X$2&gt;=Inputs!$J18,X$2&lt;=Inputs!$L18+Inputs!$J18-1),Inputs!$K18/Inputs!$L18,0)</f>
        <v>0</v>
      </c>
      <c r="Y91" s="316">
        <f>IF(AND(OR(Inputs!$M18=0,Y$2&lt;Inputs!$M18),Y$2&gt;=Inputs!$J18,Y$2&lt;=Inputs!$L18+Inputs!$J18-1),Inputs!$K18/Inputs!$L18,0)</f>
        <v>0</v>
      </c>
      <c r="Z91" s="316">
        <f>IF(AND(OR(Inputs!$M18=0,Z$2&lt;Inputs!$M18),Z$2&gt;=Inputs!$J18,Z$2&lt;=Inputs!$L18+Inputs!$J18-1),Inputs!$K18/Inputs!$L18,0)</f>
        <v>0</v>
      </c>
      <c r="AA91" s="316">
        <f>IF(AND(OR(Inputs!$M18=0,AA$2&lt;Inputs!$M18),AA$2&gt;=Inputs!$J18,AA$2&lt;=Inputs!$L18+Inputs!$J18-1),Inputs!$K18/Inputs!$L18,0)</f>
        <v>0</v>
      </c>
      <c r="AB91" s="316">
        <f>IF(AND(OR(Inputs!$M18=0,AB$2&lt;Inputs!$M18),AB$2&gt;=Inputs!$J18,AB$2&lt;=Inputs!$L18+Inputs!$J18-1),Inputs!$K18/Inputs!$L18,0)</f>
        <v>0</v>
      </c>
      <c r="AC91" s="316">
        <f>IF(AND(OR(Inputs!$M18=0,AC$2&lt;Inputs!$M18),AC$2&gt;=Inputs!$J18,AC$2&lt;=Inputs!$L18+Inputs!$J18-1),Inputs!$K18/Inputs!$L18,0)</f>
        <v>0</v>
      </c>
      <c r="AD91" s="316">
        <f>IF(AND(OR(Inputs!$M18=0,AD$2&lt;Inputs!$M18),AD$2&gt;=Inputs!$J18,AD$2&lt;=Inputs!$L18+Inputs!$J18-1),Inputs!$K18/Inputs!$L18,0)</f>
        <v>0</v>
      </c>
      <c r="AE91" s="316">
        <f>IF(AND(OR(Inputs!$M18=0,AE$2&lt;Inputs!$M18),AE$2&gt;=Inputs!$J18,AE$2&lt;=Inputs!$L18+Inputs!$J18-1),Inputs!$K18/Inputs!$L18,0)</f>
        <v>0</v>
      </c>
      <c r="AF91" s="316">
        <f>IF(AND(OR(Inputs!$M18=0,AF$2&lt;Inputs!$M18),AF$2&gt;=Inputs!$J18,AF$2&lt;=Inputs!$L18+Inputs!$J18-1),Inputs!$K18/Inputs!$L18,0)</f>
        <v>0</v>
      </c>
      <c r="AG91" s="317">
        <f>IF(AND(OR(Inputs!$M18=0,AG$2&lt;Inputs!$M18),AG$2&gt;=Inputs!$J18,AG$2&lt;=Inputs!$L18+Inputs!$J18-1),Inputs!$K18/Inputs!$L18,0)</f>
        <v>0</v>
      </c>
      <c r="AH91" s="316">
        <f>IF(AND(OR(Inputs!$M18=0,AH$2&lt;Inputs!$M18),AH$2&gt;=Inputs!$J18,AH$2&lt;=Inputs!$L18+Inputs!$J18-1),Inputs!$K18/Inputs!$L18,0)</f>
        <v>0</v>
      </c>
      <c r="AI91" s="316">
        <f>IF(AND(OR(Inputs!$M18=0,AI$2&lt;Inputs!$M18),AI$2&gt;=Inputs!$J18,AI$2&lt;=Inputs!$L18+Inputs!$J18-1),Inputs!$K18/Inputs!$L18,0)</f>
        <v>0</v>
      </c>
      <c r="AJ91" s="316">
        <f>IF(AND(OR(Inputs!$M18=0,AJ$2&lt;Inputs!$M18),AJ$2&gt;=Inputs!$J18,AJ$2&lt;=Inputs!$L18+Inputs!$J18-1),Inputs!$K18/Inputs!$L18,0)</f>
        <v>0</v>
      </c>
      <c r="AK91" s="316">
        <f>IF(AND(OR(Inputs!$M18=0,AK$2&lt;Inputs!$M18),AK$2&gt;=Inputs!$J18,AK$2&lt;=Inputs!$L18+Inputs!$J18-1),Inputs!$K18/Inputs!$L18,0)</f>
        <v>0</v>
      </c>
      <c r="AL91" s="316">
        <f>IF(AND(OR(Inputs!$M18=0,AL$2&lt;Inputs!$M18),AL$2&gt;=Inputs!$J18,AL$2&lt;=Inputs!$L18+Inputs!$J18-1),Inputs!$K18/Inputs!$L18,0)</f>
        <v>0</v>
      </c>
      <c r="AM91" s="316">
        <f>IF(AND(OR(Inputs!$M18=0,AM$2&lt;Inputs!$M18),AM$2&gt;=Inputs!$J18,AM$2&lt;=Inputs!$L18+Inputs!$J18-1),Inputs!$K18/Inputs!$L18,0)</f>
        <v>0</v>
      </c>
      <c r="AN91" s="316">
        <f>IF(AND(OR(Inputs!$M18=0,AN$2&lt;Inputs!$M18),AN$2&gt;=Inputs!$J18,AN$2&lt;=Inputs!$L18+Inputs!$J18-1),Inputs!$K18/Inputs!$L18,0)</f>
        <v>0</v>
      </c>
      <c r="AO91" s="316">
        <f>IF(AND(OR(Inputs!$M18=0,AO$2&lt;Inputs!$M18),AO$2&gt;=Inputs!$J18,AO$2&lt;=Inputs!$L18+Inputs!$J18-1),Inputs!$K18/Inputs!$L18,0)</f>
        <v>0</v>
      </c>
      <c r="AP91" s="316">
        <f>IF(AND(OR(Inputs!$M18=0,AP$2&lt;Inputs!$M18),AP$2&gt;=Inputs!$J18,AP$2&lt;=Inputs!$L18+Inputs!$J18-1),Inputs!$K18/Inputs!$L18,0)</f>
        <v>0</v>
      </c>
      <c r="AQ91" s="316">
        <f>IF(AND(OR(Inputs!$M18=0,AQ$2&lt;Inputs!$M18),AQ$2&gt;=Inputs!$J18,AQ$2&lt;=Inputs!$L18+Inputs!$J18-1),Inputs!$K18/Inputs!$L18,0)</f>
        <v>0</v>
      </c>
      <c r="AR91" s="316">
        <f>IF(AND(OR(Inputs!$M18=0,AR$2&lt;Inputs!$M18),AR$2&gt;=Inputs!$J18,AR$2&lt;=Inputs!$L18+Inputs!$J18-1),Inputs!$K18/Inputs!$L18,0)</f>
        <v>0</v>
      </c>
      <c r="AS91" s="317">
        <f>IF(AND(OR(Inputs!$M18=0,AS$2&lt;Inputs!$M18),AS$2&gt;=Inputs!$J18,AS$2&lt;=Inputs!$L18+Inputs!$J18-1),Inputs!$K18/Inputs!$L18,0)</f>
        <v>0</v>
      </c>
      <c r="AT91" s="316">
        <f>IF(AND(OR(Inputs!$M18=0,AT$2&lt;Inputs!$M18),AT$2&gt;=Inputs!$J18,AT$2&lt;=Inputs!$L18+Inputs!$J18-1),Inputs!$K18/Inputs!$L18,0)</f>
        <v>0</v>
      </c>
      <c r="AU91" s="316">
        <f>IF(AND(OR(Inputs!$M18=0,AU$2&lt;Inputs!$M18),AU$2&gt;=Inputs!$J18,AU$2&lt;=Inputs!$L18+Inputs!$J18-1),Inputs!$K18/Inputs!$L18,0)</f>
        <v>0</v>
      </c>
      <c r="AV91" s="316">
        <f>IF(AND(OR(Inputs!$M18=0,AV$2&lt;Inputs!$M18),AV$2&gt;=Inputs!$J18,AV$2&lt;=Inputs!$L18+Inputs!$J18-1),Inputs!$K18/Inputs!$L18,0)</f>
        <v>0</v>
      </c>
      <c r="AW91" s="316">
        <f>IF(AND(OR(Inputs!$M18=0,AW$2&lt;Inputs!$M18),AW$2&gt;=Inputs!$J18,AW$2&lt;=Inputs!$L18+Inputs!$J18-1),Inputs!$K18/Inputs!$L18,0)</f>
        <v>0</v>
      </c>
      <c r="AX91" s="316">
        <f>IF(AND(OR(Inputs!$M18=0,AX$2&lt;Inputs!$M18),AX$2&gt;=Inputs!$J18,AX$2&lt;=Inputs!$L18+Inputs!$J18-1),Inputs!$K18/Inputs!$L18,0)</f>
        <v>0</v>
      </c>
      <c r="AY91" s="316">
        <f>IF(AND(OR(Inputs!$M18=0,AY$2&lt;Inputs!$M18),AY$2&gt;=Inputs!$J18,AY$2&lt;=Inputs!$L18+Inputs!$J18-1),Inputs!$K18/Inputs!$L18,0)</f>
        <v>0</v>
      </c>
      <c r="AZ91" s="316">
        <f>IF(AND(OR(Inputs!$M18=0,AZ$2&lt;Inputs!$M18),AZ$2&gt;=Inputs!$J18,AZ$2&lt;=Inputs!$L18+Inputs!$J18-1),Inputs!$K18/Inputs!$L18,0)</f>
        <v>0</v>
      </c>
      <c r="BA91" s="316">
        <f>IF(AND(OR(Inputs!$M18=0,BA$2&lt;Inputs!$M18),BA$2&gt;=Inputs!$J18,BA$2&lt;=Inputs!$L18+Inputs!$J18-1),Inputs!$K18/Inputs!$L18,0)</f>
        <v>0</v>
      </c>
      <c r="BB91" s="316">
        <f>IF(AND(OR(Inputs!$M18=0,BB$2&lt;Inputs!$M18),BB$2&gt;=Inputs!$J18,BB$2&lt;=Inputs!$L18+Inputs!$J18-1),Inputs!$K18/Inputs!$L18,0)</f>
        <v>0</v>
      </c>
      <c r="BC91" s="316">
        <f>IF(AND(OR(Inputs!$M18=0,BC$2&lt;Inputs!$M18),BC$2&gt;=Inputs!$J18,BC$2&lt;=Inputs!$L18+Inputs!$J18-1),Inputs!$K18/Inputs!$L18,0)</f>
        <v>0</v>
      </c>
      <c r="BD91" s="316">
        <f>IF(AND(OR(Inputs!$M18=0,BD$2&lt;Inputs!$M18),BD$2&gt;=Inputs!$J18,BD$2&lt;=Inputs!$L18+Inputs!$J18-1),Inputs!$K18/Inputs!$L18,0)</f>
        <v>0</v>
      </c>
      <c r="BE91" s="317">
        <f>IF(AND(OR(Inputs!$M18=0,BE$2&lt;Inputs!$M18),BE$2&gt;=Inputs!$J18,BE$2&lt;=Inputs!$L18+Inputs!$J18-1),Inputs!$K18/Inputs!$L18,0)</f>
        <v>0</v>
      </c>
      <c r="BF91" s="316">
        <f>IF(AND(OR(Inputs!$M18=0,BF$2&lt;Inputs!$M18),BF$2&gt;=Inputs!$J18,BF$2&lt;=Inputs!$L18+Inputs!$J18-1),Inputs!$K18/Inputs!$L18,0)</f>
        <v>0</v>
      </c>
      <c r="BG91" s="316">
        <f>IF(AND(OR(Inputs!$M18=0,BG$2&lt;Inputs!$M18),BG$2&gt;=Inputs!$J18,BG$2&lt;=Inputs!$L18+Inputs!$J18-1),Inputs!$K18/Inputs!$L18,0)</f>
        <v>0</v>
      </c>
      <c r="BH91" s="316">
        <f>IF(AND(OR(Inputs!$M18=0,BH$2&lt;Inputs!$M18),BH$2&gt;=Inputs!$J18,BH$2&lt;=Inputs!$L18+Inputs!$J18-1),Inputs!$K18/Inputs!$L18,0)</f>
        <v>0</v>
      </c>
      <c r="BI91" s="316">
        <f>IF(AND(OR(Inputs!$M18=0,BI$2&lt;Inputs!$M18),BI$2&gt;=Inputs!$J18,BI$2&lt;=Inputs!$L18+Inputs!$J18-1),Inputs!$K18/Inputs!$L18,0)</f>
        <v>0</v>
      </c>
      <c r="BJ91" s="316">
        <f>IF(AND(OR(Inputs!$M18=0,BJ$2&lt;Inputs!$M18),BJ$2&gt;=Inputs!$J18,BJ$2&lt;=Inputs!$L18+Inputs!$J18-1),Inputs!$K18/Inputs!$L18,0)</f>
        <v>0</v>
      </c>
      <c r="BK91" s="316">
        <f>IF(AND(OR(Inputs!$M18=0,BK$2&lt;Inputs!$M18),BK$2&gt;=Inputs!$J18,BK$2&lt;=Inputs!$L18+Inputs!$J18-1),Inputs!$K18/Inputs!$L18,0)</f>
        <v>0</v>
      </c>
      <c r="BL91" s="316">
        <f>IF(AND(OR(Inputs!$M18=0,BL$2&lt;Inputs!$M18),BL$2&gt;=Inputs!$J18,BL$2&lt;=Inputs!$L18+Inputs!$J18-1),Inputs!$K18/Inputs!$L18,0)</f>
        <v>0</v>
      </c>
      <c r="BM91" s="316">
        <f>IF(AND(OR(Inputs!$M18=0,BM$2&lt;Inputs!$M18),BM$2&gt;=Inputs!$J18,BM$2&lt;=Inputs!$L18+Inputs!$J18-1),Inputs!$K18/Inputs!$L18,0)</f>
        <v>0</v>
      </c>
      <c r="BN91" s="316">
        <f>IF(AND(OR(Inputs!$M18=0,BN$2&lt;Inputs!$M18),BN$2&gt;=Inputs!$J18,BN$2&lt;=Inputs!$L18+Inputs!$J18-1),Inputs!$K18/Inputs!$L18,0)</f>
        <v>0</v>
      </c>
      <c r="BO91" s="316">
        <f>IF(AND(OR(Inputs!$M18=0,BO$2&lt;Inputs!$M18),BO$2&gt;=Inputs!$J18,BO$2&lt;=Inputs!$L18+Inputs!$J18-1),Inputs!$K18/Inputs!$L18,0)</f>
        <v>0</v>
      </c>
      <c r="BP91" s="316">
        <f>IF(AND(OR(Inputs!$M18=0,BP$2&lt;Inputs!$M18),BP$2&gt;=Inputs!$J18,BP$2&lt;=Inputs!$L18+Inputs!$J18-1),Inputs!$K18/Inputs!$L18,0)</f>
        <v>0</v>
      </c>
      <c r="BQ91" s="317">
        <f>IF(AND(OR(Inputs!$M18=0,BQ$2&lt;Inputs!$M18),BQ$2&gt;=Inputs!$J18,BQ$2&lt;=Inputs!$L18+Inputs!$J18-1),Inputs!$K18/Inputs!$L18,0)</f>
        <v>0</v>
      </c>
    </row>
    <row r="92" spans="2:69" hidden="1" x14ac:dyDescent="0.25">
      <c r="B92" s="319">
        <f t="shared" si="48"/>
        <v>0</v>
      </c>
      <c r="D92" s="318">
        <f t="shared" si="43"/>
        <v>0</v>
      </c>
      <c r="E92" s="318">
        <f t="shared" si="44"/>
        <v>0</v>
      </c>
      <c r="F92" s="318">
        <f t="shared" si="45"/>
        <v>0</v>
      </c>
      <c r="G92" s="318">
        <f t="shared" si="46"/>
        <v>0</v>
      </c>
      <c r="H92" s="318">
        <f t="shared" si="47"/>
        <v>0</v>
      </c>
      <c r="J92" s="316">
        <f>IF(AND(OR(Inputs!$M19=0,J$2&lt;Inputs!$M19),J$2&gt;=Inputs!$J19,J$2&lt;=Inputs!$L19+Inputs!$J19-1),Inputs!$K19/Inputs!$L19,0)</f>
        <v>0</v>
      </c>
      <c r="K92" s="316">
        <f>IF(AND(OR(Inputs!$M19=0,K$2&lt;Inputs!$M19),K$2&gt;=Inputs!$J19,K$2&lt;=Inputs!$L19+Inputs!$J19-1),Inputs!$K19/Inputs!$L19,0)</f>
        <v>0</v>
      </c>
      <c r="L92" s="316">
        <f>IF(AND(OR(Inputs!$M19=0,L$2&lt;Inputs!$M19),L$2&gt;=Inputs!$J19,L$2&lt;=Inputs!$L19+Inputs!$J19-1),Inputs!$K19/Inputs!$L19,0)</f>
        <v>0</v>
      </c>
      <c r="M92" s="316">
        <f>IF(AND(OR(Inputs!$M19=0,M$2&lt;Inputs!$M19),M$2&gt;=Inputs!$J19,M$2&lt;=Inputs!$L19+Inputs!$J19-1),Inputs!$K19/Inputs!$L19,0)</f>
        <v>0</v>
      </c>
      <c r="N92" s="316">
        <f>IF(AND(OR(Inputs!$M19=0,N$2&lt;Inputs!$M19),N$2&gt;=Inputs!$J19,N$2&lt;=Inputs!$L19+Inputs!$J19-1),Inputs!$K19/Inputs!$L19,0)</f>
        <v>0</v>
      </c>
      <c r="O92" s="316">
        <f>IF(AND(OR(Inputs!$M19=0,O$2&lt;Inputs!$M19),O$2&gt;=Inputs!$J19,O$2&lt;=Inputs!$L19+Inputs!$J19-1),Inputs!$K19/Inputs!$L19,0)</f>
        <v>0</v>
      </c>
      <c r="P92" s="316">
        <f>IF(AND(OR(Inputs!$M19=0,P$2&lt;Inputs!$M19),P$2&gt;=Inputs!$J19,P$2&lt;=Inputs!$L19+Inputs!$J19-1),Inputs!$K19/Inputs!$L19,0)</f>
        <v>0</v>
      </c>
      <c r="Q92" s="316">
        <f>IF(AND(OR(Inputs!$M19=0,Q$2&lt;Inputs!$M19),Q$2&gt;=Inputs!$J19,Q$2&lt;=Inputs!$L19+Inputs!$J19-1),Inputs!$K19/Inputs!$L19,0)</f>
        <v>0</v>
      </c>
      <c r="R92" s="316">
        <f>IF(AND(OR(Inputs!$M19=0,R$2&lt;Inputs!$M19),R$2&gt;=Inputs!$J19,R$2&lt;=Inputs!$L19+Inputs!$J19-1),Inputs!$K19/Inputs!$L19,0)</f>
        <v>0</v>
      </c>
      <c r="S92" s="316">
        <f>IF(AND(OR(Inputs!$M19=0,S$2&lt;Inputs!$M19),S$2&gt;=Inputs!$J19,S$2&lt;=Inputs!$L19+Inputs!$J19-1),Inputs!$K19/Inputs!$L19,0)</f>
        <v>0</v>
      </c>
      <c r="T92" s="316">
        <f>IF(AND(OR(Inputs!$M19=0,T$2&lt;Inputs!$M19),T$2&gt;=Inputs!$J19,T$2&lt;=Inputs!$L19+Inputs!$J19-1),Inputs!$K19/Inputs!$L19,0)</f>
        <v>0</v>
      </c>
      <c r="U92" s="317">
        <f>IF(AND(OR(Inputs!$M19=0,U$2&lt;Inputs!$M19),U$2&gt;=Inputs!$J19,U$2&lt;=Inputs!$L19+Inputs!$J19-1),Inputs!$K19/Inputs!$L19,0)</f>
        <v>0</v>
      </c>
      <c r="V92" s="316">
        <f>IF(AND(OR(Inputs!$M19=0,V$2&lt;Inputs!$M19),V$2&gt;=Inputs!$J19,V$2&lt;=Inputs!$L19+Inputs!$J19-1),Inputs!$K19/Inputs!$L19,0)</f>
        <v>0</v>
      </c>
      <c r="W92" s="316">
        <f>IF(AND(OR(Inputs!$M19=0,W$2&lt;Inputs!$M19),W$2&gt;=Inputs!$J19,W$2&lt;=Inputs!$L19+Inputs!$J19-1),Inputs!$K19/Inputs!$L19,0)</f>
        <v>0</v>
      </c>
      <c r="X92" s="316">
        <f>IF(AND(OR(Inputs!$M19=0,X$2&lt;Inputs!$M19),X$2&gt;=Inputs!$J19,X$2&lt;=Inputs!$L19+Inputs!$J19-1),Inputs!$K19/Inputs!$L19,0)</f>
        <v>0</v>
      </c>
      <c r="Y92" s="316">
        <f>IF(AND(OR(Inputs!$M19=0,Y$2&lt;Inputs!$M19),Y$2&gt;=Inputs!$J19,Y$2&lt;=Inputs!$L19+Inputs!$J19-1),Inputs!$K19/Inputs!$L19,0)</f>
        <v>0</v>
      </c>
      <c r="Z92" s="316">
        <f>IF(AND(OR(Inputs!$M19=0,Z$2&lt;Inputs!$M19),Z$2&gt;=Inputs!$J19,Z$2&lt;=Inputs!$L19+Inputs!$J19-1),Inputs!$K19/Inputs!$L19,0)</f>
        <v>0</v>
      </c>
      <c r="AA92" s="316">
        <f>IF(AND(OR(Inputs!$M19=0,AA$2&lt;Inputs!$M19),AA$2&gt;=Inputs!$J19,AA$2&lt;=Inputs!$L19+Inputs!$J19-1),Inputs!$K19/Inputs!$L19,0)</f>
        <v>0</v>
      </c>
      <c r="AB92" s="316">
        <f>IF(AND(OR(Inputs!$M19=0,AB$2&lt;Inputs!$M19),AB$2&gt;=Inputs!$J19,AB$2&lt;=Inputs!$L19+Inputs!$J19-1),Inputs!$K19/Inputs!$L19,0)</f>
        <v>0</v>
      </c>
      <c r="AC92" s="316">
        <f>IF(AND(OR(Inputs!$M19=0,AC$2&lt;Inputs!$M19),AC$2&gt;=Inputs!$J19,AC$2&lt;=Inputs!$L19+Inputs!$J19-1),Inputs!$K19/Inputs!$L19,0)</f>
        <v>0</v>
      </c>
      <c r="AD92" s="316">
        <f>IF(AND(OR(Inputs!$M19=0,AD$2&lt;Inputs!$M19),AD$2&gt;=Inputs!$J19,AD$2&lt;=Inputs!$L19+Inputs!$J19-1),Inputs!$K19/Inputs!$L19,0)</f>
        <v>0</v>
      </c>
      <c r="AE92" s="316">
        <f>IF(AND(OR(Inputs!$M19=0,AE$2&lt;Inputs!$M19),AE$2&gt;=Inputs!$J19,AE$2&lt;=Inputs!$L19+Inputs!$J19-1),Inputs!$K19/Inputs!$L19,0)</f>
        <v>0</v>
      </c>
      <c r="AF92" s="316">
        <f>IF(AND(OR(Inputs!$M19=0,AF$2&lt;Inputs!$M19),AF$2&gt;=Inputs!$J19,AF$2&lt;=Inputs!$L19+Inputs!$J19-1),Inputs!$K19/Inputs!$L19,0)</f>
        <v>0</v>
      </c>
      <c r="AG92" s="317">
        <f>IF(AND(OR(Inputs!$M19=0,AG$2&lt;Inputs!$M19),AG$2&gt;=Inputs!$J19,AG$2&lt;=Inputs!$L19+Inputs!$J19-1),Inputs!$K19/Inputs!$L19,0)</f>
        <v>0</v>
      </c>
      <c r="AH92" s="316">
        <f>IF(AND(OR(Inputs!$M19=0,AH$2&lt;Inputs!$M19),AH$2&gt;=Inputs!$J19,AH$2&lt;=Inputs!$L19+Inputs!$J19-1),Inputs!$K19/Inputs!$L19,0)</f>
        <v>0</v>
      </c>
      <c r="AI92" s="316">
        <f>IF(AND(OR(Inputs!$M19=0,AI$2&lt;Inputs!$M19),AI$2&gt;=Inputs!$J19,AI$2&lt;=Inputs!$L19+Inputs!$J19-1),Inputs!$K19/Inputs!$L19,0)</f>
        <v>0</v>
      </c>
      <c r="AJ92" s="316">
        <f>IF(AND(OR(Inputs!$M19=0,AJ$2&lt;Inputs!$M19),AJ$2&gt;=Inputs!$J19,AJ$2&lt;=Inputs!$L19+Inputs!$J19-1),Inputs!$K19/Inputs!$L19,0)</f>
        <v>0</v>
      </c>
      <c r="AK92" s="316">
        <f>IF(AND(OR(Inputs!$M19=0,AK$2&lt;Inputs!$M19),AK$2&gt;=Inputs!$J19,AK$2&lt;=Inputs!$L19+Inputs!$J19-1),Inputs!$K19/Inputs!$L19,0)</f>
        <v>0</v>
      </c>
      <c r="AL92" s="316">
        <f>IF(AND(OR(Inputs!$M19=0,AL$2&lt;Inputs!$M19),AL$2&gt;=Inputs!$J19,AL$2&lt;=Inputs!$L19+Inputs!$J19-1),Inputs!$K19/Inputs!$L19,0)</f>
        <v>0</v>
      </c>
      <c r="AM92" s="316">
        <f>IF(AND(OR(Inputs!$M19=0,AM$2&lt;Inputs!$M19),AM$2&gt;=Inputs!$J19,AM$2&lt;=Inputs!$L19+Inputs!$J19-1),Inputs!$K19/Inputs!$L19,0)</f>
        <v>0</v>
      </c>
      <c r="AN92" s="316">
        <f>IF(AND(OR(Inputs!$M19=0,AN$2&lt;Inputs!$M19),AN$2&gt;=Inputs!$J19,AN$2&lt;=Inputs!$L19+Inputs!$J19-1),Inputs!$K19/Inputs!$L19,0)</f>
        <v>0</v>
      </c>
      <c r="AO92" s="316">
        <f>IF(AND(OR(Inputs!$M19=0,AO$2&lt;Inputs!$M19),AO$2&gt;=Inputs!$J19,AO$2&lt;=Inputs!$L19+Inputs!$J19-1),Inputs!$K19/Inputs!$L19,0)</f>
        <v>0</v>
      </c>
      <c r="AP92" s="316">
        <f>IF(AND(OR(Inputs!$M19=0,AP$2&lt;Inputs!$M19),AP$2&gt;=Inputs!$J19,AP$2&lt;=Inputs!$L19+Inputs!$J19-1),Inputs!$K19/Inputs!$L19,0)</f>
        <v>0</v>
      </c>
      <c r="AQ92" s="316">
        <f>IF(AND(OR(Inputs!$M19=0,AQ$2&lt;Inputs!$M19),AQ$2&gt;=Inputs!$J19,AQ$2&lt;=Inputs!$L19+Inputs!$J19-1),Inputs!$K19/Inputs!$L19,0)</f>
        <v>0</v>
      </c>
      <c r="AR92" s="316">
        <f>IF(AND(OR(Inputs!$M19=0,AR$2&lt;Inputs!$M19),AR$2&gt;=Inputs!$J19,AR$2&lt;=Inputs!$L19+Inputs!$J19-1),Inputs!$K19/Inputs!$L19,0)</f>
        <v>0</v>
      </c>
      <c r="AS92" s="317">
        <f>IF(AND(OR(Inputs!$M19=0,AS$2&lt;Inputs!$M19),AS$2&gt;=Inputs!$J19,AS$2&lt;=Inputs!$L19+Inputs!$J19-1),Inputs!$K19/Inputs!$L19,0)</f>
        <v>0</v>
      </c>
      <c r="AT92" s="316">
        <f>IF(AND(OR(Inputs!$M19=0,AT$2&lt;Inputs!$M19),AT$2&gt;=Inputs!$J19,AT$2&lt;=Inputs!$L19+Inputs!$J19-1),Inputs!$K19/Inputs!$L19,0)</f>
        <v>0</v>
      </c>
      <c r="AU92" s="316">
        <f>IF(AND(OR(Inputs!$M19=0,AU$2&lt;Inputs!$M19),AU$2&gt;=Inputs!$J19,AU$2&lt;=Inputs!$L19+Inputs!$J19-1),Inputs!$K19/Inputs!$L19,0)</f>
        <v>0</v>
      </c>
      <c r="AV92" s="316">
        <f>IF(AND(OR(Inputs!$M19=0,AV$2&lt;Inputs!$M19),AV$2&gt;=Inputs!$J19,AV$2&lt;=Inputs!$L19+Inputs!$J19-1),Inputs!$K19/Inputs!$L19,0)</f>
        <v>0</v>
      </c>
      <c r="AW92" s="316">
        <f>IF(AND(OR(Inputs!$M19=0,AW$2&lt;Inputs!$M19),AW$2&gt;=Inputs!$J19,AW$2&lt;=Inputs!$L19+Inputs!$J19-1),Inputs!$K19/Inputs!$L19,0)</f>
        <v>0</v>
      </c>
      <c r="AX92" s="316">
        <f>IF(AND(OR(Inputs!$M19=0,AX$2&lt;Inputs!$M19),AX$2&gt;=Inputs!$J19,AX$2&lt;=Inputs!$L19+Inputs!$J19-1),Inputs!$K19/Inputs!$L19,0)</f>
        <v>0</v>
      </c>
      <c r="AY92" s="316">
        <f>IF(AND(OR(Inputs!$M19=0,AY$2&lt;Inputs!$M19),AY$2&gt;=Inputs!$J19,AY$2&lt;=Inputs!$L19+Inputs!$J19-1),Inputs!$K19/Inputs!$L19,0)</f>
        <v>0</v>
      </c>
      <c r="AZ92" s="316">
        <f>IF(AND(OR(Inputs!$M19=0,AZ$2&lt;Inputs!$M19),AZ$2&gt;=Inputs!$J19,AZ$2&lt;=Inputs!$L19+Inputs!$J19-1),Inputs!$K19/Inputs!$L19,0)</f>
        <v>0</v>
      </c>
      <c r="BA92" s="316">
        <f>IF(AND(OR(Inputs!$M19=0,BA$2&lt;Inputs!$M19),BA$2&gt;=Inputs!$J19,BA$2&lt;=Inputs!$L19+Inputs!$J19-1),Inputs!$K19/Inputs!$L19,0)</f>
        <v>0</v>
      </c>
      <c r="BB92" s="316">
        <f>IF(AND(OR(Inputs!$M19=0,BB$2&lt;Inputs!$M19),BB$2&gt;=Inputs!$J19,BB$2&lt;=Inputs!$L19+Inputs!$J19-1),Inputs!$K19/Inputs!$L19,0)</f>
        <v>0</v>
      </c>
      <c r="BC92" s="316">
        <f>IF(AND(OR(Inputs!$M19=0,BC$2&lt;Inputs!$M19),BC$2&gt;=Inputs!$J19,BC$2&lt;=Inputs!$L19+Inputs!$J19-1),Inputs!$K19/Inputs!$L19,0)</f>
        <v>0</v>
      </c>
      <c r="BD92" s="316">
        <f>IF(AND(OR(Inputs!$M19=0,BD$2&lt;Inputs!$M19),BD$2&gt;=Inputs!$J19,BD$2&lt;=Inputs!$L19+Inputs!$J19-1),Inputs!$K19/Inputs!$L19,0)</f>
        <v>0</v>
      </c>
      <c r="BE92" s="317">
        <f>IF(AND(OR(Inputs!$M19=0,BE$2&lt;Inputs!$M19),BE$2&gt;=Inputs!$J19,BE$2&lt;=Inputs!$L19+Inputs!$J19-1),Inputs!$K19/Inputs!$L19,0)</f>
        <v>0</v>
      </c>
      <c r="BF92" s="316">
        <f>IF(AND(OR(Inputs!$M19=0,BF$2&lt;Inputs!$M19),BF$2&gt;=Inputs!$J19,BF$2&lt;=Inputs!$L19+Inputs!$J19-1),Inputs!$K19/Inputs!$L19,0)</f>
        <v>0</v>
      </c>
      <c r="BG92" s="316">
        <f>IF(AND(OR(Inputs!$M19=0,BG$2&lt;Inputs!$M19),BG$2&gt;=Inputs!$J19,BG$2&lt;=Inputs!$L19+Inputs!$J19-1),Inputs!$K19/Inputs!$L19,0)</f>
        <v>0</v>
      </c>
      <c r="BH92" s="316">
        <f>IF(AND(OR(Inputs!$M19=0,BH$2&lt;Inputs!$M19),BH$2&gt;=Inputs!$J19,BH$2&lt;=Inputs!$L19+Inputs!$J19-1),Inputs!$K19/Inputs!$L19,0)</f>
        <v>0</v>
      </c>
      <c r="BI92" s="316">
        <f>IF(AND(OR(Inputs!$M19=0,BI$2&lt;Inputs!$M19),BI$2&gt;=Inputs!$J19,BI$2&lt;=Inputs!$L19+Inputs!$J19-1),Inputs!$K19/Inputs!$L19,0)</f>
        <v>0</v>
      </c>
      <c r="BJ92" s="316">
        <f>IF(AND(OR(Inputs!$M19=0,BJ$2&lt;Inputs!$M19),BJ$2&gt;=Inputs!$J19,BJ$2&lt;=Inputs!$L19+Inputs!$J19-1),Inputs!$K19/Inputs!$L19,0)</f>
        <v>0</v>
      </c>
      <c r="BK92" s="316">
        <f>IF(AND(OR(Inputs!$M19=0,BK$2&lt;Inputs!$M19),BK$2&gt;=Inputs!$J19,BK$2&lt;=Inputs!$L19+Inputs!$J19-1),Inputs!$K19/Inputs!$L19,0)</f>
        <v>0</v>
      </c>
      <c r="BL92" s="316">
        <f>IF(AND(OR(Inputs!$M19=0,BL$2&lt;Inputs!$M19),BL$2&gt;=Inputs!$J19,BL$2&lt;=Inputs!$L19+Inputs!$J19-1),Inputs!$K19/Inputs!$L19,0)</f>
        <v>0</v>
      </c>
      <c r="BM92" s="316">
        <f>IF(AND(OR(Inputs!$M19=0,BM$2&lt;Inputs!$M19),BM$2&gt;=Inputs!$J19,BM$2&lt;=Inputs!$L19+Inputs!$J19-1),Inputs!$K19/Inputs!$L19,0)</f>
        <v>0</v>
      </c>
      <c r="BN92" s="316">
        <f>IF(AND(OR(Inputs!$M19=0,BN$2&lt;Inputs!$M19),BN$2&gt;=Inputs!$J19,BN$2&lt;=Inputs!$L19+Inputs!$J19-1),Inputs!$K19/Inputs!$L19,0)</f>
        <v>0</v>
      </c>
      <c r="BO92" s="316">
        <f>IF(AND(OR(Inputs!$M19=0,BO$2&lt;Inputs!$M19),BO$2&gt;=Inputs!$J19,BO$2&lt;=Inputs!$L19+Inputs!$J19-1),Inputs!$K19/Inputs!$L19,0)</f>
        <v>0</v>
      </c>
      <c r="BP92" s="316">
        <f>IF(AND(OR(Inputs!$M19=0,BP$2&lt;Inputs!$M19),BP$2&gt;=Inputs!$J19,BP$2&lt;=Inputs!$L19+Inputs!$J19-1),Inputs!$K19/Inputs!$L19,0)</f>
        <v>0</v>
      </c>
      <c r="BQ92" s="317">
        <f>IF(AND(OR(Inputs!$M19=0,BQ$2&lt;Inputs!$M19),BQ$2&gt;=Inputs!$J19,BQ$2&lt;=Inputs!$L19+Inputs!$J19-1),Inputs!$K19/Inputs!$L19,0)</f>
        <v>0</v>
      </c>
    </row>
    <row r="93" spans="2:69" hidden="1" x14ac:dyDescent="0.25">
      <c r="B93" s="319">
        <f t="shared" si="48"/>
        <v>0</v>
      </c>
      <c r="D93" s="318">
        <f t="shared" si="43"/>
        <v>0</v>
      </c>
      <c r="E93" s="318">
        <f t="shared" si="44"/>
        <v>0</v>
      </c>
      <c r="F93" s="318">
        <f t="shared" si="45"/>
        <v>0</v>
      </c>
      <c r="G93" s="318">
        <f t="shared" si="46"/>
        <v>0</v>
      </c>
      <c r="H93" s="318">
        <f t="shared" si="47"/>
        <v>0</v>
      </c>
      <c r="J93" s="316">
        <f>IF(AND(OR(Inputs!$M20=0,J$2&lt;Inputs!$M20),J$2&gt;=Inputs!$J20,J$2&lt;=Inputs!$L20+Inputs!$J20-1),Inputs!$K20/Inputs!$L20,0)</f>
        <v>0</v>
      </c>
      <c r="K93" s="316">
        <f>IF(AND(OR(Inputs!$M20=0,K$2&lt;Inputs!$M20),K$2&gt;=Inputs!$J20,K$2&lt;=Inputs!$L20+Inputs!$J20-1),Inputs!$K20/Inputs!$L20,0)</f>
        <v>0</v>
      </c>
      <c r="L93" s="316">
        <f>IF(AND(OR(Inputs!$M20=0,L$2&lt;Inputs!$M20),L$2&gt;=Inputs!$J20,L$2&lt;=Inputs!$L20+Inputs!$J20-1),Inputs!$K20/Inputs!$L20,0)</f>
        <v>0</v>
      </c>
      <c r="M93" s="316">
        <f>IF(AND(OR(Inputs!$M20=0,M$2&lt;Inputs!$M20),M$2&gt;=Inputs!$J20,M$2&lt;=Inputs!$L20+Inputs!$J20-1),Inputs!$K20/Inputs!$L20,0)</f>
        <v>0</v>
      </c>
      <c r="N93" s="316">
        <f>IF(AND(OR(Inputs!$M20=0,N$2&lt;Inputs!$M20),N$2&gt;=Inputs!$J20,N$2&lt;=Inputs!$L20+Inputs!$J20-1),Inputs!$K20/Inputs!$L20,0)</f>
        <v>0</v>
      </c>
      <c r="O93" s="316">
        <f>IF(AND(OR(Inputs!$M20=0,O$2&lt;Inputs!$M20),O$2&gt;=Inputs!$J20,O$2&lt;=Inputs!$L20+Inputs!$J20-1),Inputs!$K20/Inputs!$L20,0)</f>
        <v>0</v>
      </c>
      <c r="P93" s="316">
        <f>IF(AND(OR(Inputs!$M20=0,P$2&lt;Inputs!$M20),P$2&gt;=Inputs!$J20,P$2&lt;=Inputs!$L20+Inputs!$J20-1),Inputs!$K20/Inputs!$L20,0)</f>
        <v>0</v>
      </c>
      <c r="Q93" s="316">
        <f>IF(AND(OR(Inputs!$M20=0,Q$2&lt;Inputs!$M20),Q$2&gt;=Inputs!$J20,Q$2&lt;=Inputs!$L20+Inputs!$J20-1),Inputs!$K20/Inputs!$L20,0)</f>
        <v>0</v>
      </c>
      <c r="R93" s="316">
        <f>IF(AND(OR(Inputs!$M20=0,R$2&lt;Inputs!$M20),R$2&gt;=Inputs!$J20,R$2&lt;=Inputs!$L20+Inputs!$J20-1),Inputs!$K20/Inputs!$L20,0)</f>
        <v>0</v>
      </c>
      <c r="S93" s="316">
        <f>IF(AND(OR(Inputs!$M20=0,S$2&lt;Inputs!$M20),S$2&gt;=Inputs!$J20,S$2&lt;=Inputs!$L20+Inputs!$J20-1),Inputs!$K20/Inputs!$L20,0)</f>
        <v>0</v>
      </c>
      <c r="T93" s="316">
        <f>IF(AND(OR(Inputs!$M20=0,T$2&lt;Inputs!$M20),T$2&gt;=Inputs!$J20,T$2&lt;=Inputs!$L20+Inputs!$J20-1),Inputs!$K20/Inputs!$L20,0)</f>
        <v>0</v>
      </c>
      <c r="U93" s="317">
        <f>IF(AND(OR(Inputs!$M20=0,U$2&lt;Inputs!$M20),U$2&gt;=Inputs!$J20,U$2&lt;=Inputs!$L20+Inputs!$J20-1),Inputs!$K20/Inputs!$L20,0)</f>
        <v>0</v>
      </c>
      <c r="V93" s="316">
        <f>IF(AND(OR(Inputs!$M20=0,V$2&lt;Inputs!$M20),V$2&gt;=Inputs!$J20,V$2&lt;=Inputs!$L20+Inputs!$J20-1),Inputs!$K20/Inputs!$L20,0)</f>
        <v>0</v>
      </c>
      <c r="W93" s="316">
        <f>IF(AND(OR(Inputs!$M20=0,W$2&lt;Inputs!$M20),W$2&gt;=Inputs!$J20,W$2&lt;=Inputs!$L20+Inputs!$J20-1),Inputs!$K20/Inputs!$L20,0)</f>
        <v>0</v>
      </c>
      <c r="X93" s="316">
        <f>IF(AND(OR(Inputs!$M20=0,X$2&lt;Inputs!$M20),X$2&gt;=Inputs!$J20,X$2&lt;=Inputs!$L20+Inputs!$J20-1),Inputs!$K20/Inputs!$L20,0)</f>
        <v>0</v>
      </c>
      <c r="Y93" s="316">
        <f>IF(AND(OR(Inputs!$M20=0,Y$2&lt;Inputs!$M20),Y$2&gt;=Inputs!$J20,Y$2&lt;=Inputs!$L20+Inputs!$J20-1),Inputs!$K20/Inputs!$L20,0)</f>
        <v>0</v>
      </c>
      <c r="Z93" s="316">
        <f>IF(AND(OR(Inputs!$M20=0,Z$2&lt;Inputs!$M20),Z$2&gt;=Inputs!$J20,Z$2&lt;=Inputs!$L20+Inputs!$J20-1),Inputs!$K20/Inputs!$L20,0)</f>
        <v>0</v>
      </c>
      <c r="AA93" s="316">
        <f>IF(AND(OR(Inputs!$M20=0,AA$2&lt;Inputs!$M20),AA$2&gt;=Inputs!$J20,AA$2&lt;=Inputs!$L20+Inputs!$J20-1),Inputs!$K20/Inputs!$L20,0)</f>
        <v>0</v>
      </c>
      <c r="AB93" s="316">
        <f>IF(AND(OR(Inputs!$M20=0,AB$2&lt;Inputs!$M20),AB$2&gt;=Inputs!$J20,AB$2&lt;=Inputs!$L20+Inputs!$J20-1),Inputs!$K20/Inputs!$L20,0)</f>
        <v>0</v>
      </c>
      <c r="AC93" s="316">
        <f>IF(AND(OR(Inputs!$M20=0,AC$2&lt;Inputs!$M20),AC$2&gt;=Inputs!$J20,AC$2&lt;=Inputs!$L20+Inputs!$J20-1),Inputs!$K20/Inputs!$L20,0)</f>
        <v>0</v>
      </c>
      <c r="AD93" s="316">
        <f>IF(AND(OR(Inputs!$M20=0,AD$2&lt;Inputs!$M20),AD$2&gt;=Inputs!$J20,AD$2&lt;=Inputs!$L20+Inputs!$J20-1),Inputs!$K20/Inputs!$L20,0)</f>
        <v>0</v>
      </c>
      <c r="AE93" s="316">
        <f>IF(AND(OR(Inputs!$M20=0,AE$2&lt;Inputs!$M20),AE$2&gt;=Inputs!$J20,AE$2&lt;=Inputs!$L20+Inputs!$J20-1),Inputs!$K20/Inputs!$L20,0)</f>
        <v>0</v>
      </c>
      <c r="AF93" s="316">
        <f>IF(AND(OR(Inputs!$M20=0,AF$2&lt;Inputs!$M20),AF$2&gt;=Inputs!$J20,AF$2&lt;=Inputs!$L20+Inputs!$J20-1),Inputs!$K20/Inputs!$L20,0)</f>
        <v>0</v>
      </c>
      <c r="AG93" s="317">
        <f>IF(AND(OR(Inputs!$M20=0,AG$2&lt;Inputs!$M20),AG$2&gt;=Inputs!$J20,AG$2&lt;=Inputs!$L20+Inputs!$J20-1),Inputs!$K20/Inputs!$L20,0)</f>
        <v>0</v>
      </c>
      <c r="AH93" s="316">
        <f>IF(AND(OR(Inputs!$M20=0,AH$2&lt;Inputs!$M20),AH$2&gt;=Inputs!$J20,AH$2&lt;=Inputs!$L20+Inputs!$J20-1),Inputs!$K20/Inputs!$L20,0)</f>
        <v>0</v>
      </c>
      <c r="AI93" s="316">
        <f>IF(AND(OR(Inputs!$M20=0,AI$2&lt;Inputs!$M20),AI$2&gt;=Inputs!$J20,AI$2&lt;=Inputs!$L20+Inputs!$J20-1),Inputs!$K20/Inputs!$L20,0)</f>
        <v>0</v>
      </c>
      <c r="AJ93" s="316">
        <f>IF(AND(OR(Inputs!$M20=0,AJ$2&lt;Inputs!$M20),AJ$2&gt;=Inputs!$J20,AJ$2&lt;=Inputs!$L20+Inputs!$J20-1),Inputs!$K20/Inputs!$L20,0)</f>
        <v>0</v>
      </c>
      <c r="AK93" s="316">
        <f>IF(AND(OR(Inputs!$M20=0,AK$2&lt;Inputs!$M20),AK$2&gt;=Inputs!$J20,AK$2&lt;=Inputs!$L20+Inputs!$J20-1),Inputs!$K20/Inputs!$L20,0)</f>
        <v>0</v>
      </c>
      <c r="AL93" s="316">
        <f>IF(AND(OR(Inputs!$M20=0,AL$2&lt;Inputs!$M20),AL$2&gt;=Inputs!$J20,AL$2&lt;=Inputs!$L20+Inputs!$J20-1),Inputs!$K20/Inputs!$L20,0)</f>
        <v>0</v>
      </c>
      <c r="AM93" s="316">
        <f>IF(AND(OR(Inputs!$M20=0,AM$2&lt;Inputs!$M20),AM$2&gt;=Inputs!$J20,AM$2&lt;=Inputs!$L20+Inputs!$J20-1),Inputs!$K20/Inputs!$L20,0)</f>
        <v>0</v>
      </c>
      <c r="AN93" s="316">
        <f>IF(AND(OR(Inputs!$M20=0,AN$2&lt;Inputs!$M20),AN$2&gt;=Inputs!$J20,AN$2&lt;=Inputs!$L20+Inputs!$J20-1),Inputs!$K20/Inputs!$L20,0)</f>
        <v>0</v>
      </c>
      <c r="AO93" s="316">
        <f>IF(AND(OR(Inputs!$M20=0,AO$2&lt;Inputs!$M20),AO$2&gt;=Inputs!$J20,AO$2&lt;=Inputs!$L20+Inputs!$J20-1),Inputs!$K20/Inputs!$L20,0)</f>
        <v>0</v>
      </c>
      <c r="AP93" s="316">
        <f>IF(AND(OR(Inputs!$M20=0,AP$2&lt;Inputs!$M20),AP$2&gt;=Inputs!$J20,AP$2&lt;=Inputs!$L20+Inputs!$J20-1),Inputs!$K20/Inputs!$L20,0)</f>
        <v>0</v>
      </c>
      <c r="AQ93" s="316">
        <f>IF(AND(OR(Inputs!$M20=0,AQ$2&lt;Inputs!$M20),AQ$2&gt;=Inputs!$J20,AQ$2&lt;=Inputs!$L20+Inputs!$J20-1),Inputs!$K20/Inputs!$L20,0)</f>
        <v>0</v>
      </c>
      <c r="AR93" s="316">
        <f>IF(AND(OR(Inputs!$M20=0,AR$2&lt;Inputs!$M20),AR$2&gt;=Inputs!$J20,AR$2&lt;=Inputs!$L20+Inputs!$J20-1),Inputs!$K20/Inputs!$L20,0)</f>
        <v>0</v>
      </c>
      <c r="AS93" s="317">
        <f>IF(AND(OR(Inputs!$M20=0,AS$2&lt;Inputs!$M20),AS$2&gt;=Inputs!$J20,AS$2&lt;=Inputs!$L20+Inputs!$J20-1),Inputs!$K20/Inputs!$L20,0)</f>
        <v>0</v>
      </c>
      <c r="AT93" s="316">
        <f>IF(AND(OR(Inputs!$M20=0,AT$2&lt;Inputs!$M20),AT$2&gt;=Inputs!$J20,AT$2&lt;=Inputs!$L20+Inputs!$J20-1),Inputs!$K20/Inputs!$L20,0)</f>
        <v>0</v>
      </c>
      <c r="AU93" s="316">
        <f>IF(AND(OR(Inputs!$M20=0,AU$2&lt;Inputs!$M20),AU$2&gt;=Inputs!$J20,AU$2&lt;=Inputs!$L20+Inputs!$J20-1),Inputs!$K20/Inputs!$L20,0)</f>
        <v>0</v>
      </c>
      <c r="AV93" s="316">
        <f>IF(AND(OR(Inputs!$M20=0,AV$2&lt;Inputs!$M20),AV$2&gt;=Inputs!$J20,AV$2&lt;=Inputs!$L20+Inputs!$J20-1),Inputs!$K20/Inputs!$L20,0)</f>
        <v>0</v>
      </c>
      <c r="AW93" s="316">
        <f>IF(AND(OR(Inputs!$M20=0,AW$2&lt;Inputs!$M20),AW$2&gt;=Inputs!$J20,AW$2&lt;=Inputs!$L20+Inputs!$J20-1),Inputs!$K20/Inputs!$L20,0)</f>
        <v>0</v>
      </c>
      <c r="AX93" s="316">
        <f>IF(AND(OR(Inputs!$M20=0,AX$2&lt;Inputs!$M20),AX$2&gt;=Inputs!$J20,AX$2&lt;=Inputs!$L20+Inputs!$J20-1),Inputs!$K20/Inputs!$L20,0)</f>
        <v>0</v>
      </c>
      <c r="AY93" s="316">
        <f>IF(AND(OR(Inputs!$M20=0,AY$2&lt;Inputs!$M20),AY$2&gt;=Inputs!$J20,AY$2&lt;=Inputs!$L20+Inputs!$J20-1),Inputs!$K20/Inputs!$L20,0)</f>
        <v>0</v>
      </c>
      <c r="AZ93" s="316">
        <f>IF(AND(OR(Inputs!$M20=0,AZ$2&lt;Inputs!$M20),AZ$2&gt;=Inputs!$J20,AZ$2&lt;=Inputs!$L20+Inputs!$J20-1),Inputs!$K20/Inputs!$L20,0)</f>
        <v>0</v>
      </c>
      <c r="BA93" s="316">
        <f>IF(AND(OR(Inputs!$M20=0,BA$2&lt;Inputs!$M20),BA$2&gt;=Inputs!$J20,BA$2&lt;=Inputs!$L20+Inputs!$J20-1),Inputs!$K20/Inputs!$L20,0)</f>
        <v>0</v>
      </c>
      <c r="BB93" s="316">
        <f>IF(AND(OR(Inputs!$M20=0,BB$2&lt;Inputs!$M20),BB$2&gt;=Inputs!$J20,BB$2&lt;=Inputs!$L20+Inputs!$J20-1),Inputs!$K20/Inputs!$L20,0)</f>
        <v>0</v>
      </c>
      <c r="BC93" s="316">
        <f>IF(AND(OR(Inputs!$M20=0,BC$2&lt;Inputs!$M20),BC$2&gt;=Inputs!$J20,BC$2&lt;=Inputs!$L20+Inputs!$J20-1),Inputs!$K20/Inputs!$L20,0)</f>
        <v>0</v>
      </c>
      <c r="BD93" s="316">
        <f>IF(AND(OR(Inputs!$M20=0,BD$2&lt;Inputs!$M20),BD$2&gt;=Inputs!$J20,BD$2&lt;=Inputs!$L20+Inputs!$J20-1),Inputs!$K20/Inputs!$L20,0)</f>
        <v>0</v>
      </c>
      <c r="BE93" s="317">
        <f>IF(AND(OR(Inputs!$M20=0,BE$2&lt;Inputs!$M20),BE$2&gt;=Inputs!$J20,BE$2&lt;=Inputs!$L20+Inputs!$J20-1),Inputs!$K20/Inputs!$L20,0)</f>
        <v>0</v>
      </c>
      <c r="BF93" s="316">
        <f>IF(AND(OR(Inputs!$M20=0,BF$2&lt;Inputs!$M20),BF$2&gt;=Inputs!$J20,BF$2&lt;=Inputs!$L20+Inputs!$J20-1),Inputs!$K20/Inputs!$L20,0)</f>
        <v>0</v>
      </c>
      <c r="BG93" s="316">
        <f>IF(AND(OR(Inputs!$M20=0,BG$2&lt;Inputs!$M20),BG$2&gt;=Inputs!$J20,BG$2&lt;=Inputs!$L20+Inputs!$J20-1),Inputs!$K20/Inputs!$L20,0)</f>
        <v>0</v>
      </c>
      <c r="BH93" s="316">
        <f>IF(AND(OR(Inputs!$M20=0,BH$2&lt;Inputs!$M20),BH$2&gt;=Inputs!$J20,BH$2&lt;=Inputs!$L20+Inputs!$J20-1),Inputs!$K20/Inputs!$L20,0)</f>
        <v>0</v>
      </c>
      <c r="BI93" s="316">
        <f>IF(AND(OR(Inputs!$M20=0,BI$2&lt;Inputs!$M20),BI$2&gt;=Inputs!$J20,BI$2&lt;=Inputs!$L20+Inputs!$J20-1),Inputs!$K20/Inputs!$L20,0)</f>
        <v>0</v>
      </c>
      <c r="BJ93" s="316">
        <f>IF(AND(OR(Inputs!$M20=0,BJ$2&lt;Inputs!$M20),BJ$2&gt;=Inputs!$J20,BJ$2&lt;=Inputs!$L20+Inputs!$J20-1),Inputs!$K20/Inputs!$L20,0)</f>
        <v>0</v>
      </c>
      <c r="BK93" s="316">
        <f>IF(AND(OR(Inputs!$M20=0,BK$2&lt;Inputs!$M20),BK$2&gt;=Inputs!$J20,BK$2&lt;=Inputs!$L20+Inputs!$J20-1),Inputs!$K20/Inputs!$L20,0)</f>
        <v>0</v>
      </c>
      <c r="BL93" s="316">
        <f>IF(AND(OR(Inputs!$M20=0,BL$2&lt;Inputs!$M20),BL$2&gt;=Inputs!$J20,BL$2&lt;=Inputs!$L20+Inputs!$J20-1),Inputs!$K20/Inputs!$L20,0)</f>
        <v>0</v>
      </c>
      <c r="BM93" s="316">
        <f>IF(AND(OR(Inputs!$M20=0,BM$2&lt;Inputs!$M20),BM$2&gt;=Inputs!$J20,BM$2&lt;=Inputs!$L20+Inputs!$J20-1),Inputs!$K20/Inputs!$L20,0)</f>
        <v>0</v>
      </c>
      <c r="BN93" s="316">
        <f>IF(AND(OR(Inputs!$M20=0,BN$2&lt;Inputs!$M20),BN$2&gt;=Inputs!$J20,BN$2&lt;=Inputs!$L20+Inputs!$J20-1),Inputs!$K20/Inputs!$L20,0)</f>
        <v>0</v>
      </c>
      <c r="BO93" s="316">
        <f>IF(AND(OR(Inputs!$M20=0,BO$2&lt;Inputs!$M20),BO$2&gt;=Inputs!$J20,BO$2&lt;=Inputs!$L20+Inputs!$J20-1),Inputs!$K20/Inputs!$L20,0)</f>
        <v>0</v>
      </c>
      <c r="BP93" s="316">
        <f>IF(AND(OR(Inputs!$M20=0,BP$2&lt;Inputs!$M20),BP$2&gt;=Inputs!$J20,BP$2&lt;=Inputs!$L20+Inputs!$J20-1),Inputs!$K20/Inputs!$L20,0)</f>
        <v>0</v>
      </c>
      <c r="BQ93" s="317">
        <f>IF(AND(OR(Inputs!$M20=0,BQ$2&lt;Inputs!$M20),BQ$2&gt;=Inputs!$J20,BQ$2&lt;=Inputs!$L20+Inputs!$J20-1),Inputs!$K20/Inputs!$L20,0)</f>
        <v>0</v>
      </c>
    </row>
    <row r="94" spans="2:69" hidden="1" x14ac:dyDescent="0.25">
      <c r="B94" s="319">
        <f t="shared" si="48"/>
        <v>0</v>
      </c>
      <c r="D94" s="318">
        <f t="shared" si="43"/>
        <v>0</v>
      </c>
      <c r="E94" s="318">
        <f t="shared" si="44"/>
        <v>0</v>
      </c>
      <c r="F94" s="318">
        <f t="shared" si="45"/>
        <v>0</v>
      </c>
      <c r="G94" s="318">
        <f t="shared" si="46"/>
        <v>0</v>
      </c>
      <c r="H94" s="318">
        <f t="shared" si="47"/>
        <v>0</v>
      </c>
      <c r="J94" s="316">
        <f>IF(AND(OR(Inputs!$M21=0,J$2&lt;Inputs!$M21),J$2&gt;=Inputs!$J21,J$2&lt;=Inputs!$L21+Inputs!$J21-1),Inputs!$K21/Inputs!$L21,0)</f>
        <v>0</v>
      </c>
      <c r="K94" s="316">
        <f>IF(AND(OR(Inputs!$M21=0,K$2&lt;Inputs!$M21),K$2&gt;=Inputs!$J21,K$2&lt;=Inputs!$L21+Inputs!$J21-1),Inputs!$K21/Inputs!$L21,0)</f>
        <v>0</v>
      </c>
      <c r="L94" s="316">
        <f>IF(AND(OR(Inputs!$M21=0,L$2&lt;Inputs!$M21),L$2&gt;=Inputs!$J21,L$2&lt;=Inputs!$L21+Inputs!$J21-1),Inputs!$K21/Inputs!$L21,0)</f>
        <v>0</v>
      </c>
      <c r="M94" s="316">
        <f>IF(AND(OR(Inputs!$M21=0,M$2&lt;Inputs!$M21),M$2&gt;=Inputs!$J21,M$2&lt;=Inputs!$L21+Inputs!$J21-1),Inputs!$K21/Inputs!$L21,0)</f>
        <v>0</v>
      </c>
      <c r="N94" s="316">
        <f>IF(AND(OR(Inputs!$M21=0,N$2&lt;Inputs!$M21),N$2&gt;=Inputs!$J21,N$2&lt;=Inputs!$L21+Inputs!$J21-1),Inputs!$K21/Inputs!$L21,0)</f>
        <v>0</v>
      </c>
      <c r="O94" s="316">
        <f>IF(AND(OR(Inputs!$M21=0,O$2&lt;Inputs!$M21),O$2&gt;=Inputs!$J21,O$2&lt;=Inputs!$L21+Inputs!$J21-1),Inputs!$K21/Inputs!$L21,0)</f>
        <v>0</v>
      </c>
      <c r="P94" s="316">
        <f>IF(AND(OR(Inputs!$M21=0,P$2&lt;Inputs!$M21),P$2&gt;=Inputs!$J21,P$2&lt;=Inputs!$L21+Inputs!$J21-1),Inputs!$K21/Inputs!$L21,0)</f>
        <v>0</v>
      </c>
      <c r="Q94" s="316">
        <f>IF(AND(OR(Inputs!$M21=0,Q$2&lt;Inputs!$M21),Q$2&gt;=Inputs!$J21,Q$2&lt;=Inputs!$L21+Inputs!$J21-1),Inputs!$K21/Inputs!$L21,0)</f>
        <v>0</v>
      </c>
      <c r="R94" s="316">
        <f>IF(AND(OR(Inputs!$M21=0,R$2&lt;Inputs!$M21),R$2&gt;=Inputs!$J21,R$2&lt;=Inputs!$L21+Inputs!$J21-1),Inputs!$K21/Inputs!$L21,0)</f>
        <v>0</v>
      </c>
      <c r="S94" s="316">
        <f>IF(AND(OR(Inputs!$M21=0,S$2&lt;Inputs!$M21),S$2&gt;=Inputs!$J21,S$2&lt;=Inputs!$L21+Inputs!$J21-1),Inputs!$K21/Inputs!$L21,0)</f>
        <v>0</v>
      </c>
      <c r="T94" s="316">
        <f>IF(AND(OR(Inputs!$M21=0,T$2&lt;Inputs!$M21),T$2&gt;=Inputs!$J21,T$2&lt;=Inputs!$L21+Inputs!$J21-1),Inputs!$K21/Inputs!$L21,0)</f>
        <v>0</v>
      </c>
      <c r="U94" s="317">
        <f>IF(AND(OR(Inputs!$M21=0,U$2&lt;Inputs!$M21),U$2&gt;=Inputs!$J21,U$2&lt;=Inputs!$L21+Inputs!$J21-1),Inputs!$K21/Inputs!$L21,0)</f>
        <v>0</v>
      </c>
      <c r="V94" s="316">
        <f>IF(AND(OR(Inputs!$M21=0,V$2&lt;Inputs!$M21),V$2&gt;=Inputs!$J21,V$2&lt;=Inputs!$L21+Inputs!$J21-1),Inputs!$K21/Inputs!$L21,0)</f>
        <v>0</v>
      </c>
      <c r="W94" s="316">
        <f>IF(AND(OR(Inputs!$M21=0,W$2&lt;Inputs!$M21),W$2&gt;=Inputs!$J21,W$2&lt;=Inputs!$L21+Inputs!$J21-1),Inputs!$K21/Inputs!$L21,0)</f>
        <v>0</v>
      </c>
      <c r="X94" s="316">
        <f>IF(AND(OR(Inputs!$M21=0,X$2&lt;Inputs!$M21),X$2&gt;=Inputs!$J21,X$2&lt;=Inputs!$L21+Inputs!$J21-1),Inputs!$K21/Inputs!$L21,0)</f>
        <v>0</v>
      </c>
      <c r="Y94" s="316">
        <f>IF(AND(OR(Inputs!$M21=0,Y$2&lt;Inputs!$M21),Y$2&gt;=Inputs!$J21,Y$2&lt;=Inputs!$L21+Inputs!$J21-1),Inputs!$K21/Inputs!$L21,0)</f>
        <v>0</v>
      </c>
      <c r="Z94" s="316">
        <f>IF(AND(OR(Inputs!$M21=0,Z$2&lt;Inputs!$M21),Z$2&gt;=Inputs!$J21,Z$2&lt;=Inputs!$L21+Inputs!$J21-1),Inputs!$K21/Inputs!$L21,0)</f>
        <v>0</v>
      </c>
      <c r="AA94" s="316">
        <f>IF(AND(OR(Inputs!$M21=0,AA$2&lt;Inputs!$M21),AA$2&gt;=Inputs!$J21,AA$2&lt;=Inputs!$L21+Inputs!$J21-1),Inputs!$K21/Inputs!$L21,0)</f>
        <v>0</v>
      </c>
      <c r="AB94" s="316">
        <f>IF(AND(OR(Inputs!$M21=0,AB$2&lt;Inputs!$M21),AB$2&gt;=Inputs!$J21,AB$2&lt;=Inputs!$L21+Inputs!$J21-1),Inputs!$K21/Inputs!$L21,0)</f>
        <v>0</v>
      </c>
      <c r="AC94" s="316">
        <f>IF(AND(OR(Inputs!$M21=0,AC$2&lt;Inputs!$M21),AC$2&gt;=Inputs!$J21,AC$2&lt;=Inputs!$L21+Inputs!$J21-1),Inputs!$K21/Inputs!$L21,0)</f>
        <v>0</v>
      </c>
      <c r="AD94" s="316">
        <f>IF(AND(OR(Inputs!$M21=0,AD$2&lt;Inputs!$M21),AD$2&gt;=Inputs!$J21,AD$2&lt;=Inputs!$L21+Inputs!$J21-1),Inputs!$K21/Inputs!$L21,0)</f>
        <v>0</v>
      </c>
      <c r="AE94" s="316">
        <f>IF(AND(OR(Inputs!$M21=0,AE$2&lt;Inputs!$M21),AE$2&gt;=Inputs!$J21,AE$2&lt;=Inputs!$L21+Inputs!$J21-1),Inputs!$K21/Inputs!$L21,0)</f>
        <v>0</v>
      </c>
      <c r="AF94" s="316">
        <f>IF(AND(OR(Inputs!$M21=0,AF$2&lt;Inputs!$M21),AF$2&gt;=Inputs!$J21,AF$2&lt;=Inputs!$L21+Inputs!$J21-1),Inputs!$K21/Inputs!$L21,0)</f>
        <v>0</v>
      </c>
      <c r="AG94" s="317">
        <f>IF(AND(OR(Inputs!$M21=0,AG$2&lt;Inputs!$M21),AG$2&gt;=Inputs!$J21,AG$2&lt;=Inputs!$L21+Inputs!$J21-1),Inputs!$K21/Inputs!$L21,0)</f>
        <v>0</v>
      </c>
      <c r="AH94" s="316">
        <f>IF(AND(OR(Inputs!$M21=0,AH$2&lt;Inputs!$M21),AH$2&gt;=Inputs!$J21,AH$2&lt;=Inputs!$L21+Inputs!$J21-1),Inputs!$K21/Inputs!$L21,0)</f>
        <v>0</v>
      </c>
      <c r="AI94" s="316">
        <f>IF(AND(OR(Inputs!$M21=0,AI$2&lt;Inputs!$M21),AI$2&gt;=Inputs!$J21,AI$2&lt;=Inputs!$L21+Inputs!$J21-1),Inputs!$K21/Inputs!$L21,0)</f>
        <v>0</v>
      </c>
      <c r="AJ94" s="316">
        <f>IF(AND(OR(Inputs!$M21=0,AJ$2&lt;Inputs!$M21),AJ$2&gt;=Inputs!$J21,AJ$2&lt;=Inputs!$L21+Inputs!$J21-1),Inputs!$K21/Inputs!$L21,0)</f>
        <v>0</v>
      </c>
      <c r="AK94" s="316">
        <f>IF(AND(OR(Inputs!$M21=0,AK$2&lt;Inputs!$M21),AK$2&gt;=Inputs!$J21,AK$2&lt;=Inputs!$L21+Inputs!$J21-1),Inputs!$K21/Inputs!$L21,0)</f>
        <v>0</v>
      </c>
      <c r="AL94" s="316">
        <f>IF(AND(OR(Inputs!$M21=0,AL$2&lt;Inputs!$M21),AL$2&gt;=Inputs!$J21,AL$2&lt;=Inputs!$L21+Inputs!$J21-1),Inputs!$K21/Inputs!$L21,0)</f>
        <v>0</v>
      </c>
      <c r="AM94" s="316">
        <f>IF(AND(OR(Inputs!$M21=0,AM$2&lt;Inputs!$M21),AM$2&gt;=Inputs!$J21,AM$2&lt;=Inputs!$L21+Inputs!$J21-1),Inputs!$K21/Inputs!$L21,0)</f>
        <v>0</v>
      </c>
      <c r="AN94" s="316">
        <f>IF(AND(OR(Inputs!$M21=0,AN$2&lt;Inputs!$M21),AN$2&gt;=Inputs!$J21,AN$2&lt;=Inputs!$L21+Inputs!$J21-1),Inputs!$K21/Inputs!$L21,0)</f>
        <v>0</v>
      </c>
      <c r="AO94" s="316">
        <f>IF(AND(OR(Inputs!$M21=0,AO$2&lt;Inputs!$M21),AO$2&gt;=Inputs!$J21,AO$2&lt;=Inputs!$L21+Inputs!$J21-1),Inputs!$K21/Inputs!$L21,0)</f>
        <v>0</v>
      </c>
      <c r="AP94" s="316">
        <f>IF(AND(OR(Inputs!$M21=0,AP$2&lt;Inputs!$M21),AP$2&gt;=Inputs!$J21,AP$2&lt;=Inputs!$L21+Inputs!$J21-1),Inputs!$K21/Inputs!$L21,0)</f>
        <v>0</v>
      </c>
      <c r="AQ94" s="316">
        <f>IF(AND(OR(Inputs!$M21=0,AQ$2&lt;Inputs!$M21),AQ$2&gt;=Inputs!$J21,AQ$2&lt;=Inputs!$L21+Inputs!$J21-1),Inputs!$K21/Inputs!$L21,0)</f>
        <v>0</v>
      </c>
      <c r="AR94" s="316">
        <f>IF(AND(OR(Inputs!$M21=0,AR$2&lt;Inputs!$M21),AR$2&gt;=Inputs!$J21,AR$2&lt;=Inputs!$L21+Inputs!$J21-1),Inputs!$K21/Inputs!$L21,0)</f>
        <v>0</v>
      </c>
      <c r="AS94" s="317">
        <f>IF(AND(OR(Inputs!$M21=0,AS$2&lt;Inputs!$M21),AS$2&gt;=Inputs!$J21,AS$2&lt;=Inputs!$L21+Inputs!$J21-1),Inputs!$K21/Inputs!$L21,0)</f>
        <v>0</v>
      </c>
      <c r="AT94" s="316">
        <f>IF(AND(OR(Inputs!$M21=0,AT$2&lt;Inputs!$M21),AT$2&gt;=Inputs!$J21,AT$2&lt;=Inputs!$L21+Inputs!$J21-1),Inputs!$K21/Inputs!$L21,0)</f>
        <v>0</v>
      </c>
      <c r="AU94" s="316">
        <f>IF(AND(OR(Inputs!$M21=0,AU$2&lt;Inputs!$M21),AU$2&gt;=Inputs!$J21,AU$2&lt;=Inputs!$L21+Inputs!$J21-1),Inputs!$K21/Inputs!$L21,0)</f>
        <v>0</v>
      </c>
      <c r="AV94" s="316">
        <f>IF(AND(OR(Inputs!$M21=0,AV$2&lt;Inputs!$M21),AV$2&gt;=Inputs!$J21,AV$2&lt;=Inputs!$L21+Inputs!$J21-1),Inputs!$K21/Inputs!$L21,0)</f>
        <v>0</v>
      </c>
      <c r="AW94" s="316">
        <f>IF(AND(OR(Inputs!$M21=0,AW$2&lt;Inputs!$M21),AW$2&gt;=Inputs!$J21,AW$2&lt;=Inputs!$L21+Inputs!$J21-1),Inputs!$K21/Inputs!$L21,0)</f>
        <v>0</v>
      </c>
      <c r="AX94" s="316">
        <f>IF(AND(OR(Inputs!$M21=0,AX$2&lt;Inputs!$M21),AX$2&gt;=Inputs!$J21,AX$2&lt;=Inputs!$L21+Inputs!$J21-1),Inputs!$K21/Inputs!$L21,0)</f>
        <v>0</v>
      </c>
      <c r="AY94" s="316">
        <f>IF(AND(OR(Inputs!$M21=0,AY$2&lt;Inputs!$M21),AY$2&gt;=Inputs!$J21,AY$2&lt;=Inputs!$L21+Inputs!$J21-1),Inputs!$K21/Inputs!$L21,0)</f>
        <v>0</v>
      </c>
      <c r="AZ94" s="316">
        <f>IF(AND(OR(Inputs!$M21=0,AZ$2&lt;Inputs!$M21),AZ$2&gt;=Inputs!$J21,AZ$2&lt;=Inputs!$L21+Inputs!$J21-1),Inputs!$K21/Inputs!$L21,0)</f>
        <v>0</v>
      </c>
      <c r="BA94" s="316">
        <f>IF(AND(OR(Inputs!$M21=0,BA$2&lt;Inputs!$M21),BA$2&gt;=Inputs!$J21,BA$2&lt;=Inputs!$L21+Inputs!$J21-1),Inputs!$K21/Inputs!$L21,0)</f>
        <v>0</v>
      </c>
      <c r="BB94" s="316">
        <f>IF(AND(OR(Inputs!$M21=0,BB$2&lt;Inputs!$M21),BB$2&gt;=Inputs!$J21,BB$2&lt;=Inputs!$L21+Inputs!$J21-1),Inputs!$K21/Inputs!$L21,0)</f>
        <v>0</v>
      </c>
      <c r="BC94" s="316">
        <f>IF(AND(OR(Inputs!$M21=0,BC$2&lt;Inputs!$M21),BC$2&gt;=Inputs!$J21,BC$2&lt;=Inputs!$L21+Inputs!$J21-1),Inputs!$K21/Inputs!$L21,0)</f>
        <v>0</v>
      </c>
      <c r="BD94" s="316">
        <f>IF(AND(OR(Inputs!$M21=0,BD$2&lt;Inputs!$M21),BD$2&gt;=Inputs!$J21,BD$2&lt;=Inputs!$L21+Inputs!$J21-1),Inputs!$K21/Inputs!$L21,0)</f>
        <v>0</v>
      </c>
      <c r="BE94" s="317">
        <f>IF(AND(OR(Inputs!$M21=0,BE$2&lt;Inputs!$M21),BE$2&gt;=Inputs!$J21,BE$2&lt;=Inputs!$L21+Inputs!$J21-1),Inputs!$K21/Inputs!$L21,0)</f>
        <v>0</v>
      </c>
      <c r="BF94" s="316">
        <f>IF(AND(OR(Inputs!$M21=0,BF$2&lt;Inputs!$M21),BF$2&gt;=Inputs!$J21,BF$2&lt;=Inputs!$L21+Inputs!$J21-1),Inputs!$K21/Inputs!$L21,0)</f>
        <v>0</v>
      </c>
      <c r="BG94" s="316">
        <f>IF(AND(OR(Inputs!$M21=0,BG$2&lt;Inputs!$M21),BG$2&gt;=Inputs!$J21,BG$2&lt;=Inputs!$L21+Inputs!$J21-1),Inputs!$K21/Inputs!$L21,0)</f>
        <v>0</v>
      </c>
      <c r="BH94" s="316">
        <f>IF(AND(OR(Inputs!$M21=0,BH$2&lt;Inputs!$M21),BH$2&gt;=Inputs!$J21,BH$2&lt;=Inputs!$L21+Inputs!$J21-1),Inputs!$K21/Inputs!$L21,0)</f>
        <v>0</v>
      </c>
      <c r="BI94" s="316">
        <f>IF(AND(OR(Inputs!$M21=0,BI$2&lt;Inputs!$M21),BI$2&gt;=Inputs!$J21,BI$2&lt;=Inputs!$L21+Inputs!$J21-1),Inputs!$K21/Inputs!$L21,0)</f>
        <v>0</v>
      </c>
      <c r="BJ94" s="316">
        <f>IF(AND(OR(Inputs!$M21=0,BJ$2&lt;Inputs!$M21),BJ$2&gt;=Inputs!$J21,BJ$2&lt;=Inputs!$L21+Inputs!$J21-1),Inputs!$K21/Inputs!$L21,0)</f>
        <v>0</v>
      </c>
      <c r="BK94" s="316">
        <f>IF(AND(OR(Inputs!$M21=0,BK$2&lt;Inputs!$M21),BK$2&gt;=Inputs!$J21,BK$2&lt;=Inputs!$L21+Inputs!$J21-1),Inputs!$K21/Inputs!$L21,0)</f>
        <v>0</v>
      </c>
      <c r="BL94" s="316">
        <f>IF(AND(OR(Inputs!$M21=0,BL$2&lt;Inputs!$M21),BL$2&gt;=Inputs!$J21,BL$2&lt;=Inputs!$L21+Inputs!$J21-1),Inputs!$K21/Inputs!$L21,0)</f>
        <v>0</v>
      </c>
      <c r="BM94" s="316">
        <f>IF(AND(OR(Inputs!$M21=0,BM$2&lt;Inputs!$M21),BM$2&gt;=Inputs!$J21,BM$2&lt;=Inputs!$L21+Inputs!$J21-1),Inputs!$K21/Inputs!$L21,0)</f>
        <v>0</v>
      </c>
      <c r="BN94" s="316">
        <f>IF(AND(OR(Inputs!$M21=0,BN$2&lt;Inputs!$M21),BN$2&gt;=Inputs!$J21,BN$2&lt;=Inputs!$L21+Inputs!$J21-1),Inputs!$K21/Inputs!$L21,0)</f>
        <v>0</v>
      </c>
      <c r="BO94" s="316">
        <f>IF(AND(OR(Inputs!$M21=0,BO$2&lt;Inputs!$M21),BO$2&gt;=Inputs!$J21,BO$2&lt;=Inputs!$L21+Inputs!$J21-1),Inputs!$K21/Inputs!$L21,0)</f>
        <v>0</v>
      </c>
      <c r="BP94" s="316">
        <f>IF(AND(OR(Inputs!$M21=0,BP$2&lt;Inputs!$M21),BP$2&gt;=Inputs!$J21,BP$2&lt;=Inputs!$L21+Inputs!$J21-1),Inputs!$K21/Inputs!$L21,0)</f>
        <v>0</v>
      </c>
      <c r="BQ94" s="317">
        <f>IF(AND(OR(Inputs!$M21=0,BQ$2&lt;Inputs!$M21),BQ$2&gt;=Inputs!$J21,BQ$2&lt;=Inputs!$L21+Inputs!$J21-1),Inputs!$K21/Inputs!$L21,0)</f>
        <v>0</v>
      </c>
    </row>
    <row r="95" spans="2:69" hidden="1" x14ac:dyDescent="0.25">
      <c r="B95" s="319">
        <f t="shared" si="48"/>
        <v>0</v>
      </c>
      <c r="D95" s="318">
        <f t="shared" si="43"/>
        <v>0</v>
      </c>
      <c r="E95" s="318">
        <f t="shared" si="44"/>
        <v>0</v>
      </c>
      <c r="F95" s="318">
        <f t="shared" si="45"/>
        <v>0</v>
      </c>
      <c r="G95" s="318">
        <f t="shared" si="46"/>
        <v>0</v>
      </c>
      <c r="H95" s="318">
        <f t="shared" si="47"/>
        <v>0</v>
      </c>
      <c r="J95" s="316">
        <f>IF(AND(OR(Inputs!$M22=0,J$2&lt;Inputs!$M22),J$2&gt;=Inputs!$J22,J$2&lt;=Inputs!$L22+Inputs!$J22-1),Inputs!$K22/Inputs!$L22,0)</f>
        <v>0</v>
      </c>
      <c r="K95" s="316">
        <f>IF(AND(OR(Inputs!$M22=0,K$2&lt;Inputs!$M22),K$2&gt;=Inputs!$J22,K$2&lt;=Inputs!$L22+Inputs!$J22-1),Inputs!$K22/Inputs!$L22,0)</f>
        <v>0</v>
      </c>
      <c r="L95" s="316">
        <f>IF(AND(OR(Inputs!$M22=0,L$2&lt;Inputs!$M22),L$2&gt;=Inputs!$J22,L$2&lt;=Inputs!$L22+Inputs!$J22-1),Inputs!$K22/Inputs!$L22,0)</f>
        <v>0</v>
      </c>
      <c r="M95" s="316">
        <f>IF(AND(OR(Inputs!$M22=0,M$2&lt;Inputs!$M22),M$2&gt;=Inputs!$J22,M$2&lt;=Inputs!$L22+Inputs!$J22-1),Inputs!$K22/Inputs!$L22,0)</f>
        <v>0</v>
      </c>
      <c r="N95" s="316">
        <f>IF(AND(OR(Inputs!$M22=0,N$2&lt;Inputs!$M22),N$2&gt;=Inputs!$J22,N$2&lt;=Inputs!$L22+Inputs!$J22-1),Inputs!$K22/Inputs!$L22,0)</f>
        <v>0</v>
      </c>
      <c r="O95" s="316">
        <f>IF(AND(OR(Inputs!$M22=0,O$2&lt;Inputs!$M22),O$2&gt;=Inputs!$J22,O$2&lt;=Inputs!$L22+Inputs!$J22-1),Inputs!$K22/Inputs!$L22,0)</f>
        <v>0</v>
      </c>
      <c r="P95" s="316">
        <f>IF(AND(OR(Inputs!$M22=0,P$2&lt;Inputs!$M22),P$2&gt;=Inputs!$J22,P$2&lt;=Inputs!$L22+Inputs!$J22-1),Inputs!$K22/Inputs!$L22,0)</f>
        <v>0</v>
      </c>
      <c r="Q95" s="316">
        <f>IF(AND(OR(Inputs!$M22=0,Q$2&lt;Inputs!$M22),Q$2&gt;=Inputs!$J22,Q$2&lt;=Inputs!$L22+Inputs!$J22-1),Inputs!$K22/Inputs!$L22,0)</f>
        <v>0</v>
      </c>
      <c r="R95" s="316">
        <f>IF(AND(OR(Inputs!$M22=0,R$2&lt;Inputs!$M22),R$2&gt;=Inputs!$J22,R$2&lt;=Inputs!$L22+Inputs!$J22-1),Inputs!$K22/Inputs!$L22,0)</f>
        <v>0</v>
      </c>
      <c r="S95" s="316">
        <f>IF(AND(OR(Inputs!$M22=0,S$2&lt;Inputs!$M22),S$2&gt;=Inputs!$J22,S$2&lt;=Inputs!$L22+Inputs!$J22-1),Inputs!$K22/Inputs!$L22,0)</f>
        <v>0</v>
      </c>
      <c r="T95" s="316">
        <f>IF(AND(OR(Inputs!$M22=0,T$2&lt;Inputs!$M22),T$2&gt;=Inputs!$J22,T$2&lt;=Inputs!$L22+Inputs!$J22-1),Inputs!$K22/Inputs!$L22,0)</f>
        <v>0</v>
      </c>
      <c r="U95" s="317">
        <f>IF(AND(OR(Inputs!$M22=0,U$2&lt;Inputs!$M22),U$2&gt;=Inputs!$J22,U$2&lt;=Inputs!$L22+Inputs!$J22-1),Inputs!$K22/Inputs!$L22,0)</f>
        <v>0</v>
      </c>
      <c r="V95" s="316">
        <f>IF(AND(OR(Inputs!$M22=0,V$2&lt;Inputs!$M22),V$2&gt;=Inputs!$J22,V$2&lt;=Inputs!$L22+Inputs!$J22-1),Inputs!$K22/Inputs!$L22,0)</f>
        <v>0</v>
      </c>
      <c r="W95" s="316">
        <f>IF(AND(OR(Inputs!$M22=0,W$2&lt;Inputs!$M22),W$2&gt;=Inputs!$J22,W$2&lt;=Inputs!$L22+Inputs!$J22-1),Inputs!$K22/Inputs!$L22,0)</f>
        <v>0</v>
      </c>
      <c r="X95" s="316">
        <f>IF(AND(OR(Inputs!$M22=0,X$2&lt;Inputs!$M22),X$2&gt;=Inputs!$J22,X$2&lt;=Inputs!$L22+Inputs!$J22-1),Inputs!$K22/Inputs!$L22,0)</f>
        <v>0</v>
      </c>
      <c r="Y95" s="316">
        <f>IF(AND(OR(Inputs!$M22=0,Y$2&lt;Inputs!$M22),Y$2&gt;=Inputs!$J22,Y$2&lt;=Inputs!$L22+Inputs!$J22-1),Inputs!$K22/Inputs!$L22,0)</f>
        <v>0</v>
      </c>
      <c r="Z95" s="316">
        <f>IF(AND(OR(Inputs!$M22=0,Z$2&lt;Inputs!$M22),Z$2&gt;=Inputs!$J22,Z$2&lt;=Inputs!$L22+Inputs!$J22-1),Inputs!$K22/Inputs!$L22,0)</f>
        <v>0</v>
      </c>
      <c r="AA95" s="316">
        <f>IF(AND(OR(Inputs!$M22=0,AA$2&lt;Inputs!$M22),AA$2&gt;=Inputs!$J22,AA$2&lt;=Inputs!$L22+Inputs!$J22-1),Inputs!$K22/Inputs!$L22,0)</f>
        <v>0</v>
      </c>
      <c r="AB95" s="316">
        <f>IF(AND(OR(Inputs!$M22=0,AB$2&lt;Inputs!$M22),AB$2&gt;=Inputs!$J22,AB$2&lt;=Inputs!$L22+Inputs!$J22-1),Inputs!$K22/Inputs!$L22,0)</f>
        <v>0</v>
      </c>
      <c r="AC95" s="316">
        <f>IF(AND(OR(Inputs!$M22=0,AC$2&lt;Inputs!$M22),AC$2&gt;=Inputs!$J22,AC$2&lt;=Inputs!$L22+Inputs!$J22-1),Inputs!$K22/Inputs!$L22,0)</f>
        <v>0</v>
      </c>
      <c r="AD95" s="316">
        <f>IF(AND(OR(Inputs!$M22=0,AD$2&lt;Inputs!$M22),AD$2&gt;=Inputs!$J22,AD$2&lt;=Inputs!$L22+Inputs!$J22-1),Inputs!$K22/Inputs!$L22,0)</f>
        <v>0</v>
      </c>
      <c r="AE95" s="316">
        <f>IF(AND(OR(Inputs!$M22=0,AE$2&lt;Inputs!$M22),AE$2&gt;=Inputs!$J22,AE$2&lt;=Inputs!$L22+Inputs!$J22-1),Inputs!$K22/Inputs!$L22,0)</f>
        <v>0</v>
      </c>
      <c r="AF95" s="316">
        <f>IF(AND(OR(Inputs!$M22=0,AF$2&lt;Inputs!$M22),AF$2&gt;=Inputs!$J22,AF$2&lt;=Inputs!$L22+Inputs!$J22-1),Inputs!$K22/Inputs!$L22,0)</f>
        <v>0</v>
      </c>
      <c r="AG95" s="317">
        <f>IF(AND(OR(Inputs!$M22=0,AG$2&lt;Inputs!$M22),AG$2&gt;=Inputs!$J22,AG$2&lt;=Inputs!$L22+Inputs!$J22-1),Inputs!$K22/Inputs!$L22,0)</f>
        <v>0</v>
      </c>
      <c r="AH95" s="316">
        <f>IF(AND(OR(Inputs!$M22=0,AH$2&lt;Inputs!$M22),AH$2&gt;=Inputs!$J22,AH$2&lt;=Inputs!$L22+Inputs!$J22-1),Inputs!$K22/Inputs!$L22,0)</f>
        <v>0</v>
      </c>
      <c r="AI95" s="316">
        <f>IF(AND(OR(Inputs!$M22=0,AI$2&lt;Inputs!$M22),AI$2&gt;=Inputs!$J22,AI$2&lt;=Inputs!$L22+Inputs!$J22-1),Inputs!$K22/Inputs!$L22,0)</f>
        <v>0</v>
      </c>
      <c r="AJ95" s="316">
        <f>IF(AND(OR(Inputs!$M22=0,AJ$2&lt;Inputs!$M22),AJ$2&gt;=Inputs!$J22,AJ$2&lt;=Inputs!$L22+Inputs!$J22-1),Inputs!$K22/Inputs!$L22,0)</f>
        <v>0</v>
      </c>
      <c r="AK95" s="316">
        <f>IF(AND(OR(Inputs!$M22=0,AK$2&lt;Inputs!$M22),AK$2&gt;=Inputs!$J22,AK$2&lt;=Inputs!$L22+Inputs!$J22-1),Inputs!$K22/Inputs!$L22,0)</f>
        <v>0</v>
      </c>
      <c r="AL95" s="316">
        <f>IF(AND(OR(Inputs!$M22=0,AL$2&lt;Inputs!$M22),AL$2&gt;=Inputs!$J22,AL$2&lt;=Inputs!$L22+Inputs!$J22-1),Inputs!$K22/Inputs!$L22,0)</f>
        <v>0</v>
      </c>
      <c r="AM95" s="316">
        <f>IF(AND(OR(Inputs!$M22=0,AM$2&lt;Inputs!$M22),AM$2&gt;=Inputs!$J22,AM$2&lt;=Inputs!$L22+Inputs!$J22-1),Inputs!$K22/Inputs!$L22,0)</f>
        <v>0</v>
      </c>
      <c r="AN95" s="316">
        <f>IF(AND(OR(Inputs!$M22=0,AN$2&lt;Inputs!$M22),AN$2&gt;=Inputs!$J22,AN$2&lt;=Inputs!$L22+Inputs!$J22-1),Inputs!$K22/Inputs!$L22,0)</f>
        <v>0</v>
      </c>
      <c r="AO95" s="316">
        <f>IF(AND(OR(Inputs!$M22=0,AO$2&lt;Inputs!$M22),AO$2&gt;=Inputs!$J22,AO$2&lt;=Inputs!$L22+Inputs!$J22-1),Inputs!$K22/Inputs!$L22,0)</f>
        <v>0</v>
      </c>
      <c r="AP95" s="316">
        <f>IF(AND(OR(Inputs!$M22=0,AP$2&lt;Inputs!$M22),AP$2&gt;=Inputs!$J22,AP$2&lt;=Inputs!$L22+Inputs!$J22-1),Inputs!$K22/Inputs!$L22,0)</f>
        <v>0</v>
      </c>
      <c r="AQ95" s="316">
        <f>IF(AND(OR(Inputs!$M22=0,AQ$2&lt;Inputs!$M22),AQ$2&gt;=Inputs!$J22,AQ$2&lt;=Inputs!$L22+Inputs!$J22-1),Inputs!$K22/Inputs!$L22,0)</f>
        <v>0</v>
      </c>
      <c r="AR95" s="316">
        <f>IF(AND(OR(Inputs!$M22=0,AR$2&lt;Inputs!$M22),AR$2&gt;=Inputs!$J22,AR$2&lt;=Inputs!$L22+Inputs!$J22-1),Inputs!$K22/Inputs!$L22,0)</f>
        <v>0</v>
      </c>
      <c r="AS95" s="317">
        <f>IF(AND(OR(Inputs!$M22=0,AS$2&lt;Inputs!$M22),AS$2&gt;=Inputs!$J22,AS$2&lt;=Inputs!$L22+Inputs!$J22-1),Inputs!$K22/Inputs!$L22,0)</f>
        <v>0</v>
      </c>
      <c r="AT95" s="316">
        <f>IF(AND(OR(Inputs!$M22=0,AT$2&lt;Inputs!$M22),AT$2&gt;=Inputs!$J22,AT$2&lt;=Inputs!$L22+Inputs!$J22-1),Inputs!$K22/Inputs!$L22,0)</f>
        <v>0</v>
      </c>
      <c r="AU95" s="316">
        <f>IF(AND(OR(Inputs!$M22=0,AU$2&lt;Inputs!$M22),AU$2&gt;=Inputs!$J22,AU$2&lt;=Inputs!$L22+Inputs!$J22-1),Inputs!$K22/Inputs!$L22,0)</f>
        <v>0</v>
      </c>
      <c r="AV95" s="316">
        <f>IF(AND(OR(Inputs!$M22=0,AV$2&lt;Inputs!$M22),AV$2&gt;=Inputs!$J22,AV$2&lt;=Inputs!$L22+Inputs!$J22-1),Inputs!$K22/Inputs!$L22,0)</f>
        <v>0</v>
      </c>
      <c r="AW95" s="316">
        <f>IF(AND(OR(Inputs!$M22=0,AW$2&lt;Inputs!$M22),AW$2&gt;=Inputs!$J22,AW$2&lt;=Inputs!$L22+Inputs!$J22-1),Inputs!$K22/Inputs!$L22,0)</f>
        <v>0</v>
      </c>
      <c r="AX95" s="316">
        <f>IF(AND(OR(Inputs!$M22=0,AX$2&lt;Inputs!$M22),AX$2&gt;=Inputs!$J22,AX$2&lt;=Inputs!$L22+Inputs!$J22-1),Inputs!$K22/Inputs!$L22,0)</f>
        <v>0</v>
      </c>
      <c r="AY95" s="316">
        <f>IF(AND(OR(Inputs!$M22=0,AY$2&lt;Inputs!$M22),AY$2&gt;=Inputs!$J22,AY$2&lt;=Inputs!$L22+Inputs!$J22-1),Inputs!$K22/Inputs!$L22,0)</f>
        <v>0</v>
      </c>
      <c r="AZ95" s="316">
        <f>IF(AND(OR(Inputs!$M22=0,AZ$2&lt;Inputs!$M22),AZ$2&gt;=Inputs!$J22,AZ$2&lt;=Inputs!$L22+Inputs!$J22-1),Inputs!$K22/Inputs!$L22,0)</f>
        <v>0</v>
      </c>
      <c r="BA95" s="316">
        <f>IF(AND(OR(Inputs!$M22=0,BA$2&lt;Inputs!$M22),BA$2&gt;=Inputs!$J22,BA$2&lt;=Inputs!$L22+Inputs!$J22-1),Inputs!$K22/Inputs!$L22,0)</f>
        <v>0</v>
      </c>
      <c r="BB95" s="316">
        <f>IF(AND(OR(Inputs!$M22=0,BB$2&lt;Inputs!$M22),BB$2&gt;=Inputs!$J22,BB$2&lt;=Inputs!$L22+Inputs!$J22-1),Inputs!$K22/Inputs!$L22,0)</f>
        <v>0</v>
      </c>
      <c r="BC95" s="316">
        <f>IF(AND(OR(Inputs!$M22=0,BC$2&lt;Inputs!$M22),BC$2&gt;=Inputs!$J22,BC$2&lt;=Inputs!$L22+Inputs!$J22-1),Inputs!$K22/Inputs!$L22,0)</f>
        <v>0</v>
      </c>
      <c r="BD95" s="316">
        <f>IF(AND(OR(Inputs!$M22=0,BD$2&lt;Inputs!$M22),BD$2&gt;=Inputs!$J22,BD$2&lt;=Inputs!$L22+Inputs!$J22-1),Inputs!$K22/Inputs!$L22,0)</f>
        <v>0</v>
      </c>
      <c r="BE95" s="317">
        <f>IF(AND(OR(Inputs!$M22=0,BE$2&lt;Inputs!$M22),BE$2&gt;=Inputs!$J22,BE$2&lt;=Inputs!$L22+Inputs!$J22-1),Inputs!$K22/Inputs!$L22,0)</f>
        <v>0</v>
      </c>
      <c r="BF95" s="316">
        <f>IF(AND(OR(Inputs!$M22=0,BF$2&lt;Inputs!$M22),BF$2&gt;=Inputs!$J22,BF$2&lt;=Inputs!$L22+Inputs!$J22-1),Inputs!$K22/Inputs!$L22,0)</f>
        <v>0</v>
      </c>
      <c r="BG95" s="316">
        <f>IF(AND(OR(Inputs!$M22=0,BG$2&lt;Inputs!$M22),BG$2&gt;=Inputs!$J22,BG$2&lt;=Inputs!$L22+Inputs!$J22-1),Inputs!$K22/Inputs!$L22,0)</f>
        <v>0</v>
      </c>
      <c r="BH95" s="316">
        <f>IF(AND(OR(Inputs!$M22=0,BH$2&lt;Inputs!$M22),BH$2&gt;=Inputs!$J22,BH$2&lt;=Inputs!$L22+Inputs!$J22-1),Inputs!$K22/Inputs!$L22,0)</f>
        <v>0</v>
      </c>
      <c r="BI95" s="316">
        <f>IF(AND(OR(Inputs!$M22=0,BI$2&lt;Inputs!$M22),BI$2&gt;=Inputs!$J22,BI$2&lt;=Inputs!$L22+Inputs!$J22-1),Inputs!$K22/Inputs!$L22,0)</f>
        <v>0</v>
      </c>
      <c r="BJ95" s="316">
        <f>IF(AND(OR(Inputs!$M22=0,BJ$2&lt;Inputs!$M22),BJ$2&gt;=Inputs!$J22,BJ$2&lt;=Inputs!$L22+Inputs!$J22-1),Inputs!$K22/Inputs!$L22,0)</f>
        <v>0</v>
      </c>
      <c r="BK95" s="316">
        <f>IF(AND(OR(Inputs!$M22=0,BK$2&lt;Inputs!$M22),BK$2&gt;=Inputs!$J22,BK$2&lt;=Inputs!$L22+Inputs!$J22-1),Inputs!$K22/Inputs!$L22,0)</f>
        <v>0</v>
      </c>
      <c r="BL95" s="316">
        <f>IF(AND(OR(Inputs!$M22=0,BL$2&lt;Inputs!$M22),BL$2&gt;=Inputs!$J22,BL$2&lt;=Inputs!$L22+Inputs!$J22-1),Inputs!$K22/Inputs!$L22,0)</f>
        <v>0</v>
      </c>
      <c r="BM95" s="316">
        <f>IF(AND(OR(Inputs!$M22=0,BM$2&lt;Inputs!$M22),BM$2&gt;=Inputs!$J22,BM$2&lt;=Inputs!$L22+Inputs!$J22-1),Inputs!$K22/Inputs!$L22,0)</f>
        <v>0</v>
      </c>
      <c r="BN95" s="316">
        <f>IF(AND(OR(Inputs!$M22=0,BN$2&lt;Inputs!$M22),BN$2&gt;=Inputs!$J22,BN$2&lt;=Inputs!$L22+Inputs!$J22-1),Inputs!$K22/Inputs!$L22,0)</f>
        <v>0</v>
      </c>
      <c r="BO95" s="316">
        <f>IF(AND(OR(Inputs!$M22=0,BO$2&lt;Inputs!$M22),BO$2&gt;=Inputs!$J22,BO$2&lt;=Inputs!$L22+Inputs!$J22-1),Inputs!$K22/Inputs!$L22,0)</f>
        <v>0</v>
      </c>
      <c r="BP95" s="316">
        <f>IF(AND(OR(Inputs!$M22=0,BP$2&lt;Inputs!$M22),BP$2&gt;=Inputs!$J22,BP$2&lt;=Inputs!$L22+Inputs!$J22-1),Inputs!$K22/Inputs!$L22,0)</f>
        <v>0</v>
      </c>
      <c r="BQ95" s="317">
        <f>IF(AND(OR(Inputs!$M22=0,BQ$2&lt;Inputs!$M22),BQ$2&gt;=Inputs!$J22,BQ$2&lt;=Inputs!$L22+Inputs!$J22-1),Inputs!$K22/Inputs!$L22,0)</f>
        <v>0</v>
      </c>
    </row>
    <row r="96" spans="2:69" hidden="1" x14ac:dyDescent="0.25">
      <c r="B96" s="319">
        <f t="shared" si="48"/>
        <v>0</v>
      </c>
      <c r="D96" s="318">
        <f t="shared" si="43"/>
        <v>0</v>
      </c>
      <c r="E96" s="318">
        <f t="shared" si="44"/>
        <v>0</v>
      </c>
      <c r="F96" s="318">
        <f t="shared" si="45"/>
        <v>0</v>
      </c>
      <c r="G96" s="318">
        <f t="shared" si="46"/>
        <v>0</v>
      </c>
      <c r="H96" s="318">
        <f t="shared" si="47"/>
        <v>0</v>
      </c>
      <c r="J96" s="316">
        <f>IF(AND(OR(Inputs!$M23=0,J$2&lt;Inputs!$M23),J$2&gt;=Inputs!$J23,J$2&lt;=Inputs!$L23+Inputs!$J23-1),Inputs!$K23/Inputs!$L23,0)</f>
        <v>0</v>
      </c>
      <c r="K96" s="316">
        <f>IF(AND(OR(Inputs!$M23=0,K$2&lt;Inputs!$M23),K$2&gt;=Inputs!$J23,K$2&lt;=Inputs!$L23+Inputs!$J23-1),Inputs!$K23/Inputs!$L23,0)</f>
        <v>0</v>
      </c>
      <c r="L96" s="316">
        <f>IF(AND(OR(Inputs!$M23=0,L$2&lt;Inputs!$M23),L$2&gt;=Inputs!$J23,L$2&lt;=Inputs!$L23+Inputs!$J23-1),Inputs!$K23/Inputs!$L23,0)</f>
        <v>0</v>
      </c>
      <c r="M96" s="316">
        <f>IF(AND(OR(Inputs!$M23=0,M$2&lt;Inputs!$M23),M$2&gt;=Inputs!$J23,M$2&lt;=Inputs!$L23+Inputs!$J23-1),Inputs!$K23/Inputs!$L23,0)</f>
        <v>0</v>
      </c>
      <c r="N96" s="316">
        <f>IF(AND(OR(Inputs!$M23=0,N$2&lt;Inputs!$M23),N$2&gt;=Inputs!$J23,N$2&lt;=Inputs!$L23+Inputs!$J23-1),Inputs!$K23/Inputs!$L23,0)</f>
        <v>0</v>
      </c>
      <c r="O96" s="316">
        <f>IF(AND(OR(Inputs!$M23=0,O$2&lt;Inputs!$M23),O$2&gt;=Inputs!$J23,O$2&lt;=Inputs!$L23+Inputs!$J23-1),Inputs!$K23/Inputs!$L23,0)</f>
        <v>0</v>
      </c>
      <c r="P96" s="316">
        <f>IF(AND(OR(Inputs!$M23=0,P$2&lt;Inputs!$M23),P$2&gt;=Inputs!$J23,P$2&lt;=Inputs!$L23+Inputs!$J23-1),Inputs!$K23/Inputs!$L23,0)</f>
        <v>0</v>
      </c>
      <c r="Q96" s="316">
        <f>IF(AND(OR(Inputs!$M23=0,Q$2&lt;Inputs!$M23),Q$2&gt;=Inputs!$J23,Q$2&lt;=Inputs!$L23+Inputs!$J23-1),Inputs!$K23/Inputs!$L23,0)</f>
        <v>0</v>
      </c>
      <c r="R96" s="316">
        <f>IF(AND(OR(Inputs!$M23=0,R$2&lt;Inputs!$M23),R$2&gt;=Inputs!$J23,R$2&lt;=Inputs!$L23+Inputs!$J23-1),Inputs!$K23/Inputs!$L23,0)</f>
        <v>0</v>
      </c>
      <c r="S96" s="316">
        <f>IF(AND(OR(Inputs!$M23=0,S$2&lt;Inputs!$M23),S$2&gt;=Inputs!$J23,S$2&lt;=Inputs!$L23+Inputs!$J23-1),Inputs!$K23/Inputs!$L23,0)</f>
        <v>0</v>
      </c>
      <c r="T96" s="316">
        <f>IF(AND(OR(Inputs!$M23=0,T$2&lt;Inputs!$M23),T$2&gt;=Inputs!$J23,T$2&lt;=Inputs!$L23+Inputs!$J23-1),Inputs!$K23/Inputs!$L23,0)</f>
        <v>0</v>
      </c>
      <c r="U96" s="317">
        <f>IF(AND(OR(Inputs!$M23=0,U$2&lt;Inputs!$M23),U$2&gt;=Inputs!$J23,U$2&lt;=Inputs!$L23+Inputs!$J23-1),Inputs!$K23/Inputs!$L23,0)</f>
        <v>0</v>
      </c>
      <c r="V96" s="316">
        <f>IF(AND(OR(Inputs!$M23=0,V$2&lt;Inputs!$M23),V$2&gt;=Inputs!$J23,V$2&lt;=Inputs!$L23+Inputs!$J23-1),Inputs!$K23/Inputs!$L23,0)</f>
        <v>0</v>
      </c>
      <c r="W96" s="316">
        <f>IF(AND(OR(Inputs!$M23=0,W$2&lt;Inputs!$M23),W$2&gt;=Inputs!$J23,W$2&lt;=Inputs!$L23+Inputs!$J23-1),Inputs!$K23/Inputs!$L23,0)</f>
        <v>0</v>
      </c>
      <c r="X96" s="316">
        <f>IF(AND(OR(Inputs!$M23=0,X$2&lt;Inputs!$M23),X$2&gt;=Inputs!$J23,X$2&lt;=Inputs!$L23+Inputs!$J23-1),Inputs!$K23/Inputs!$L23,0)</f>
        <v>0</v>
      </c>
      <c r="Y96" s="316">
        <f>IF(AND(OR(Inputs!$M23=0,Y$2&lt;Inputs!$M23),Y$2&gt;=Inputs!$J23,Y$2&lt;=Inputs!$L23+Inputs!$J23-1),Inputs!$K23/Inputs!$L23,0)</f>
        <v>0</v>
      </c>
      <c r="Z96" s="316">
        <f>IF(AND(OR(Inputs!$M23=0,Z$2&lt;Inputs!$M23),Z$2&gt;=Inputs!$J23,Z$2&lt;=Inputs!$L23+Inputs!$J23-1),Inputs!$K23/Inputs!$L23,0)</f>
        <v>0</v>
      </c>
      <c r="AA96" s="316">
        <f>IF(AND(OR(Inputs!$M23=0,AA$2&lt;Inputs!$M23),AA$2&gt;=Inputs!$J23,AA$2&lt;=Inputs!$L23+Inputs!$J23-1),Inputs!$K23/Inputs!$L23,0)</f>
        <v>0</v>
      </c>
      <c r="AB96" s="316">
        <f>IF(AND(OR(Inputs!$M23=0,AB$2&lt;Inputs!$M23),AB$2&gt;=Inputs!$J23,AB$2&lt;=Inputs!$L23+Inputs!$J23-1),Inputs!$K23/Inputs!$L23,0)</f>
        <v>0</v>
      </c>
      <c r="AC96" s="316">
        <f>IF(AND(OR(Inputs!$M23=0,AC$2&lt;Inputs!$M23),AC$2&gt;=Inputs!$J23,AC$2&lt;=Inputs!$L23+Inputs!$J23-1),Inputs!$K23/Inputs!$L23,0)</f>
        <v>0</v>
      </c>
      <c r="AD96" s="316">
        <f>IF(AND(OR(Inputs!$M23=0,AD$2&lt;Inputs!$M23),AD$2&gt;=Inputs!$J23,AD$2&lt;=Inputs!$L23+Inputs!$J23-1),Inputs!$K23/Inputs!$L23,0)</f>
        <v>0</v>
      </c>
      <c r="AE96" s="316">
        <f>IF(AND(OR(Inputs!$M23=0,AE$2&lt;Inputs!$M23),AE$2&gt;=Inputs!$J23,AE$2&lt;=Inputs!$L23+Inputs!$J23-1),Inputs!$K23/Inputs!$L23,0)</f>
        <v>0</v>
      </c>
      <c r="AF96" s="316">
        <f>IF(AND(OR(Inputs!$M23=0,AF$2&lt;Inputs!$M23),AF$2&gt;=Inputs!$J23,AF$2&lt;=Inputs!$L23+Inputs!$J23-1),Inputs!$K23/Inputs!$L23,0)</f>
        <v>0</v>
      </c>
      <c r="AG96" s="317">
        <f>IF(AND(OR(Inputs!$M23=0,AG$2&lt;Inputs!$M23),AG$2&gt;=Inputs!$J23,AG$2&lt;=Inputs!$L23+Inputs!$J23-1),Inputs!$K23/Inputs!$L23,0)</f>
        <v>0</v>
      </c>
      <c r="AH96" s="316">
        <f>IF(AND(OR(Inputs!$M23=0,AH$2&lt;Inputs!$M23),AH$2&gt;=Inputs!$J23,AH$2&lt;=Inputs!$L23+Inputs!$J23-1),Inputs!$K23/Inputs!$L23,0)</f>
        <v>0</v>
      </c>
      <c r="AI96" s="316">
        <f>IF(AND(OR(Inputs!$M23=0,AI$2&lt;Inputs!$M23),AI$2&gt;=Inputs!$J23,AI$2&lt;=Inputs!$L23+Inputs!$J23-1),Inputs!$K23/Inputs!$L23,0)</f>
        <v>0</v>
      </c>
      <c r="AJ96" s="316">
        <f>IF(AND(OR(Inputs!$M23=0,AJ$2&lt;Inputs!$M23),AJ$2&gt;=Inputs!$J23,AJ$2&lt;=Inputs!$L23+Inputs!$J23-1),Inputs!$K23/Inputs!$L23,0)</f>
        <v>0</v>
      </c>
      <c r="AK96" s="316">
        <f>IF(AND(OR(Inputs!$M23=0,AK$2&lt;Inputs!$M23),AK$2&gt;=Inputs!$J23,AK$2&lt;=Inputs!$L23+Inputs!$J23-1),Inputs!$K23/Inputs!$L23,0)</f>
        <v>0</v>
      </c>
      <c r="AL96" s="316">
        <f>IF(AND(OR(Inputs!$M23=0,AL$2&lt;Inputs!$M23),AL$2&gt;=Inputs!$J23,AL$2&lt;=Inputs!$L23+Inputs!$J23-1),Inputs!$K23/Inputs!$L23,0)</f>
        <v>0</v>
      </c>
      <c r="AM96" s="316">
        <f>IF(AND(OR(Inputs!$M23=0,AM$2&lt;Inputs!$M23),AM$2&gt;=Inputs!$J23,AM$2&lt;=Inputs!$L23+Inputs!$J23-1),Inputs!$K23/Inputs!$L23,0)</f>
        <v>0</v>
      </c>
      <c r="AN96" s="316">
        <f>IF(AND(OR(Inputs!$M23=0,AN$2&lt;Inputs!$M23),AN$2&gt;=Inputs!$J23,AN$2&lt;=Inputs!$L23+Inputs!$J23-1),Inputs!$K23/Inputs!$L23,0)</f>
        <v>0</v>
      </c>
      <c r="AO96" s="316">
        <f>IF(AND(OR(Inputs!$M23=0,AO$2&lt;Inputs!$M23),AO$2&gt;=Inputs!$J23,AO$2&lt;=Inputs!$L23+Inputs!$J23-1),Inputs!$K23/Inputs!$L23,0)</f>
        <v>0</v>
      </c>
      <c r="AP96" s="316">
        <f>IF(AND(OR(Inputs!$M23=0,AP$2&lt;Inputs!$M23),AP$2&gt;=Inputs!$J23,AP$2&lt;=Inputs!$L23+Inputs!$J23-1),Inputs!$K23/Inputs!$L23,0)</f>
        <v>0</v>
      </c>
      <c r="AQ96" s="316">
        <f>IF(AND(OR(Inputs!$M23=0,AQ$2&lt;Inputs!$M23),AQ$2&gt;=Inputs!$J23,AQ$2&lt;=Inputs!$L23+Inputs!$J23-1),Inputs!$K23/Inputs!$L23,0)</f>
        <v>0</v>
      </c>
      <c r="AR96" s="316">
        <f>IF(AND(OR(Inputs!$M23=0,AR$2&lt;Inputs!$M23),AR$2&gt;=Inputs!$J23,AR$2&lt;=Inputs!$L23+Inputs!$J23-1),Inputs!$K23/Inputs!$L23,0)</f>
        <v>0</v>
      </c>
      <c r="AS96" s="317">
        <f>IF(AND(OR(Inputs!$M23=0,AS$2&lt;Inputs!$M23),AS$2&gt;=Inputs!$J23,AS$2&lt;=Inputs!$L23+Inputs!$J23-1),Inputs!$K23/Inputs!$L23,0)</f>
        <v>0</v>
      </c>
      <c r="AT96" s="316">
        <f>IF(AND(OR(Inputs!$M23=0,AT$2&lt;Inputs!$M23),AT$2&gt;=Inputs!$J23,AT$2&lt;=Inputs!$L23+Inputs!$J23-1),Inputs!$K23/Inputs!$L23,0)</f>
        <v>0</v>
      </c>
      <c r="AU96" s="316">
        <f>IF(AND(OR(Inputs!$M23=0,AU$2&lt;Inputs!$M23),AU$2&gt;=Inputs!$J23,AU$2&lt;=Inputs!$L23+Inputs!$J23-1),Inputs!$K23/Inputs!$L23,0)</f>
        <v>0</v>
      </c>
      <c r="AV96" s="316">
        <f>IF(AND(OR(Inputs!$M23=0,AV$2&lt;Inputs!$M23),AV$2&gt;=Inputs!$J23,AV$2&lt;=Inputs!$L23+Inputs!$J23-1),Inputs!$K23/Inputs!$L23,0)</f>
        <v>0</v>
      </c>
      <c r="AW96" s="316">
        <f>IF(AND(OR(Inputs!$M23=0,AW$2&lt;Inputs!$M23),AW$2&gt;=Inputs!$J23,AW$2&lt;=Inputs!$L23+Inputs!$J23-1),Inputs!$K23/Inputs!$L23,0)</f>
        <v>0</v>
      </c>
      <c r="AX96" s="316">
        <f>IF(AND(OR(Inputs!$M23=0,AX$2&lt;Inputs!$M23),AX$2&gt;=Inputs!$J23,AX$2&lt;=Inputs!$L23+Inputs!$J23-1),Inputs!$K23/Inputs!$L23,0)</f>
        <v>0</v>
      </c>
      <c r="AY96" s="316">
        <f>IF(AND(OR(Inputs!$M23=0,AY$2&lt;Inputs!$M23),AY$2&gt;=Inputs!$J23,AY$2&lt;=Inputs!$L23+Inputs!$J23-1),Inputs!$K23/Inputs!$L23,0)</f>
        <v>0</v>
      </c>
      <c r="AZ96" s="316">
        <f>IF(AND(OR(Inputs!$M23=0,AZ$2&lt;Inputs!$M23),AZ$2&gt;=Inputs!$J23,AZ$2&lt;=Inputs!$L23+Inputs!$J23-1),Inputs!$K23/Inputs!$L23,0)</f>
        <v>0</v>
      </c>
      <c r="BA96" s="316">
        <f>IF(AND(OR(Inputs!$M23=0,BA$2&lt;Inputs!$M23),BA$2&gt;=Inputs!$J23,BA$2&lt;=Inputs!$L23+Inputs!$J23-1),Inputs!$K23/Inputs!$L23,0)</f>
        <v>0</v>
      </c>
      <c r="BB96" s="316">
        <f>IF(AND(OR(Inputs!$M23=0,BB$2&lt;Inputs!$M23),BB$2&gt;=Inputs!$J23,BB$2&lt;=Inputs!$L23+Inputs!$J23-1),Inputs!$K23/Inputs!$L23,0)</f>
        <v>0</v>
      </c>
      <c r="BC96" s="316">
        <f>IF(AND(OR(Inputs!$M23=0,BC$2&lt;Inputs!$M23),BC$2&gt;=Inputs!$J23,BC$2&lt;=Inputs!$L23+Inputs!$J23-1),Inputs!$K23/Inputs!$L23,0)</f>
        <v>0</v>
      </c>
      <c r="BD96" s="316">
        <f>IF(AND(OR(Inputs!$M23=0,BD$2&lt;Inputs!$M23),BD$2&gt;=Inputs!$J23,BD$2&lt;=Inputs!$L23+Inputs!$J23-1),Inputs!$K23/Inputs!$L23,0)</f>
        <v>0</v>
      </c>
      <c r="BE96" s="317">
        <f>IF(AND(OR(Inputs!$M23=0,BE$2&lt;Inputs!$M23),BE$2&gt;=Inputs!$J23,BE$2&lt;=Inputs!$L23+Inputs!$J23-1),Inputs!$K23/Inputs!$L23,0)</f>
        <v>0</v>
      </c>
      <c r="BF96" s="316">
        <f>IF(AND(OR(Inputs!$M23=0,BF$2&lt;Inputs!$M23),BF$2&gt;=Inputs!$J23,BF$2&lt;=Inputs!$L23+Inputs!$J23-1),Inputs!$K23/Inputs!$L23,0)</f>
        <v>0</v>
      </c>
      <c r="BG96" s="316">
        <f>IF(AND(OR(Inputs!$M23=0,BG$2&lt;Inputs!$M23),BG$2&gt;=Inputs!$J23,BG$2&lt;=Inputs!$L23+Inputs!$J23-1),Inputs!$K23/Inputs!$L23,0)</f>
        <v>0</v>
      </c>
      <c r="BH96" s="316">
        <f>IF(AND(OR(Inputs!$M23=0,BH$2&lt;Inputs!$M23),BH$2&gt;=Inputs!$J23,BH$2&lt;=Inputs!$L23+Inputs!$J23-1),Inputs!$K23/Inputs!$L23,0)</f>
        <v>0</v>
      </c>
      <c r="BI96" s="316">
        <f>IF(AND(OR(Inputs!$M23=0,BI$2&lt;Inputs!$M23),BI$2&gt;=Inputs!$J23,BI$2&lt;=Inputs!$L23+Inputs!$J23-1),Inputs!$K23/Inputs!$L23,0)</f>
        <v>0</v>
      </c>
      <c r="BJ96" s="316">
        <f>IF(AND(OR(Inputs!$M23=0,BJ$2&lt;Inputs!$M23),BJ$2&gt;=Inputs!$J23,BJ$2&lt;=Inputs!$L23+Inputs!$J23-1),Inputs!$K23/Inputs!$L23,0)</f>
        <v>0</v>
      </c>
      <c r="BK96" s="316">
        <f>IF(AND(OR(Inputs!$M23=0,BK$2&lt;Inputs!$M23),BK$2&gt;=Inputs!$J23,BK$2&lt;=Inputs!$L23+Inputs!$J23-1),Inputs!$K23/Inputs!$L23,0)</f>
        <v>0</v>
      </c>
      <c r="BL96" s="316">
        <f>IF(AND(OR(Inputs!$M23=0,BL$2&lt;Inputs!$M23),BL$2&gt;=Inputs!$J23,BL$2&lt;=Inputs!$L23+Inputs!$J23-1),Inputs!$K23/Inputs!$L23,0)</f>
        <v>0</v>
      </c>
      <c r="BM96" s="316">
        <f>IF(AND(OR(Inputs!$M23=0,BM$2&lt;Inputs!$M23),BM$2&gt;=Inputs!$J23,BM$2&lt;=Inputs!$L23+Inputs!$J23-1),Inputs!$K23/Inputs!$L23,0)</f>
        <v>0</v>
      </c>
      <c r="BN96" s="316">
        <f>IF(AND(OR(Inputs!$M23=0,BN$2&lt;Inputs!$M23),BN$2&gt;=Inputs!$J23,BN$2&lt;=Inputs!$L23+Inputs!$J23-1),Inputs!$K23/Inputs!$L23,0)</f>
        <v>0</v>
      </c>
      <c r="BO96" s="316">
        <f>IF(AND(OR(Inputs!$M23=0,BO$2&lt;Inputs!$M23),BO$2&gt;=Inputs!$J23,BO$2&lt;=Inputs!$L23+Inputs!$J23-1),Inputs!$K23/Inputs!$L23,0)</f>
        <v>0</v>
      </c>
      <c r="BP96" s="316">
        <f>IF(AND(OR(Inputs!$M23=0,BP$2&lt;Inputs!$M23),BP$2&gt;=Inputs!$J23,BP$2&lt;=Inputs!$L23+Inputs!$J23-1),Inputs!$K23/Inputs!$L23,0)</f>
        <v>0</v>
      </c>
      <c r="BQ96" s="317">
        <f>IF(AND(OR(Inputs!$M23=0,BQ$2&lt;Inputs!$M23),BQ$2&gt;=Inputs!$J23,BQ$2&lt;=Inputs!$L23+Inputs!$J23-1),Inputs!$K23/Inputs!$L23,0)</f>
        <v>0</v>
      </c>
    </row>
    <row r="97" spans="1:74" hidden="1" x14ac:dyDescent="0.25">
      <c r="B97" s="319">
        <f t="shared" si="48"/>
        <v>0</v>
      </c>
      <c r="D97" s="318">
        <f t="shared" si="43"/>
        <v>0</v>
      </c>
      <c r="E97" s="318">
        <f t="shared" si="44"/>
        <v>0</v>
      </c>
      <c r="F97" s="318">
        <f t="shared" si="45"/>
        <v>0</v>
      </c>
      <c r="G97" s="318">
        <f t="shared" si="46"/>
        <v>0</v>
      </c>
      <c r="H97" s="318">
        <f t="shared" si="47"/>
        <v>0</v>
      </c>
      <c r="J97" s="316">
        <f>IF(AND(OR(Inputs!$M24=0,J$2&lt;Inputs!$M24),J$2&gt;=Inputs!$J24,J$2&lt;=Inputs!$L24+Inputs!$J24-1),Inputs!$K24/Inputs!$L24,0)</f>
        <v>0</v>
      </c>
      <c r="K97" s="316">
        <f>IF(AND(OR(Inputs!$M24=0,K$2&lt;Inputs!$M24),K$2&gt;=Inputs!$J24,K$2&lt;=Inputs!$L24+Inputs!$J24-1),Inputs!$K24/Inputs!$L24,0)</f>
        <v>0</v>
      </c>
      <c r="L97" s="316">
        <f>IF(AND(OR(Inputs!$M24=0,L$2&lt;Inputs!$M24),L$2&gt;=Inputs!$J24,L$2&lt;=Inputs!$L24+Inputs!$J24-1),Inputs!$K24/Inputs!$L24,0)</f>
        <v>0</v>
      </c>
      <c r="M97" s="316">
        <f>IF(AND(OR(Inputs!$M24=0,M$2&lt;Inputs!$M24),M$2&gt;=Inputs!$J24,M$2&lt;=Inputs!$L24+Inputs!$J24-1),Inputs!$K24/Inputs!$L24,0)</f>
        <v>0</v>
      </c>
      <c r="N97" s="316">
        <f>IF(AND(OR(Inputs!$M24=0,N$2&lt;Inputs!$M24),N$2&gt;=Inputs!$J24,N$2&lt;=Inputs!$L24+Inputs!$J24-1),Inputs!$K24/Inputs!$L24,0)</f>
        <v>0</v>
      </c>
      <c r="O97" s="316">
        <f>IF(AND(OR(Inputs!$M24=0,O$2&lt;Inputs!$M24),O$2&gt;=Inputs!$J24,O$2&lt;=Inputs!$L24+Inputs!$J24-1),Inputs!$K24/Inputs!$L24,0)</f>
        <v>0</v>
      </c>
      <c r="P97" s="316">
        <f>IF(AND(OR(Inputs!$M24=0,P$2&lt;Inputs!$M24),P$2&gt;=Inputs!$J24,P$2&lt;=Inputs!$L24+Inputs!$J24-1),Inputs!$K24/Inputs!$L24,0)</f>
        <v>0</v>
      </c>
      <c r="Q97" s="316">
        <f>IF(AND(OR(Inputs!$M24=0,Q$2&lt;Inputs!$M24),Q$2&gt;=Inputs!$J24,Q$2&lt;=Inputs!$L24+Inputs!$J24-1),Inputs!$K24/Inputs!$L24,0)</f>
        <v>0</v>
      </c>
      <c r="R97" s="316">
        <f>IF(AND(OR(Inputs!$M24=0,R$2&lt;Inputs!$M24),R$2&gt;=Inputs!$J24,R$2&lt;=Inputs!$L24+Inputs!$J24-1),Inputs!$K24/Inputs!$L24,0)</f>
        <v>0</v>
      </c>
      <c r="S97" s="316">
        <f>IF(AND(OR(Inputs!$M24=0,S$2&lt;Inputs!$M24),S$2&gt;=Inputs!$J24,S$2&lt;=Inputs!$L24+Inputs!$J24-1),Inputs!$K24/Inputs!$L24,0)</f>
        <v>0</v>
      </c>
      <c r="T97" s="316">
        <f>IF(AND(OR(Inputs!$M24=0,T$2&lt;Inputs!$M24),T$2&gt;=Inputs!$J24,T$2&lt;=Inputs!$L24+Inputs!$J24-1),Inputs!$K24/Inputs!$L24,0)</f>
        <v>0</v>
      </c>
      <c r="U97" s="317">
        <f>IF(AND(OR(Inputs!$M24=0,U$2&lt;Inputs!$M24),U$2&gt;=Inputs!$J24,U$2&lt;=Inputs!$L24+Inputs!$J24-1),Inputs!$K24/Inputs!$L24,0)</f>
        <v>0</v>
      </c>
      <c r="V97" s="316">
        <f>IF(AND(OR(Inputs!$M24=0,V$2&lt;Inputs!$M24),V$2&gt;=Inputs!$J24,V$2&lt;=Inputs!$L24+Inputs!$J24-1),Inputs!$K24/Inputs!$L24,0)</f>
        <v>0</v>
      </c>
      <c r="W97" s="316">
        <f>IF(AND(OR(Inputs!$M24=0,W$2&lt;Inputs!$M24),W$2&gt;=Inputs!$J24,W$2&lt;=Inputs!$L24+Inputs!$J24-1),Inputs!$K24/Inputs!$L24,0)</f>
        <v>0</v>
      </c>
      <c r="X97" s="316">
        <f>IF(AND(OR(Inputs!$M24=0,X$2&lt;Inputs!$M24),X$2&gt;=Inputs!$J24,X$2&lt;=Inputs!$L24+Inputs!$J24-1),Inputs!$K24/Inputs!$L24,0)</f>
        <v>0</v>
      </c>
      <c r="Y97" s="316">
        <f>IF(AND(OR(Inputs!$M24=0,Y$2&lt;Inputs!$M24),Y$2&gt;=Inputs!$J24,Y$2&lt;=Inputs!$L24+Inputs!$J24-1),Inputs!$K24/Inputs!$L24,0)</f>
        <v>0</v>
      </c>
      <c r="Z97" s="316">
        <f>IF(AND(OR(Inputs!$M24=0,Z$2&lt;Inputs!$M24),Z$2&gt;=Inputs!$J24,Z$2&lt;=Inputs!$L24+Inputs!$J24-1),Inputs!$K24/Inputs!$L24,0)</f>
        <v>0</v>
      </c>
      <c r="AA97" s="316">
        <f>IF(AND(OR(Inputs!$M24=0,AA$2&lt;Inputs!$M24),AA$2&gt;=Inputs!$J24,AA$2&lt;=Inputs!$L24+Inputs!$J24-1),Inputs!$K24/Inputs!$L24,0)</f>
        <v>0</v>
      </c>
      <c r="AB97" s="316">
        <f>IF(AND(OR(Inputs!$M24=0,AB$2&lt;Inputs!$M24),AB$2&gt;=Inputs!$J24,AB$2&lt;=Inputs!$L24+Inputs!$J24-1),Inputs!$K24/Inputs!$L24,0)</f>
        <v>0</v>
      </c>
      <c r="AC97" s="316">
        <f>IF(AND(OR(Inputs!$M24=0,AC$2&lt;Inputs!$M24),AC$2&gt;=Inputs!$J24,AC$2&lt;=Inputs!$L24+Inputs!$J24-1),Inputs!$K24/Inputs!$L24,0)</f>
        <v>0</v>
      </c>
      <c r="AD97" s="316">
        <f>IF(AND(OR(Inputs!$M24=0,AD$2&lt;Inputs!$M24),AD$2&gt;=Inputs!$J24,AD$2&lt;=Inputs!$L24+Inputs!$J24-1),Inputs!$K24/Inputs!$L24,0)</f>
        <v>0</v>
      </c>
      <c r="AE97" s="316">
        <f>IF(AND(OR(Inputs!$M24=0,AE$2&lt;Inputs!$M24),AE$2&gt;=Inputs!$J24,AE$2&lt;=Inputs!$L24+Inputs!$J24-1),Inputs!$K24/Inputs!$L24,0)</f>
        <v>0</v>
      </c>
      <c r="AF97" s="316">
        <f>IF(AND(OR(Inputs!$M24=0,AF$2&lt;Inputs!$M24),AF$2&gt;=Inputs!$J24,AF$2&lt;=Inputs!$L24+Inputs!$J24-1),Inputs!$K24/Inputs!$L24,0)</f>
        <v>0</v>
      </c>
      <c r="AG97" s="317">
        <f>IF(AND(OR(Inputs!$M24=0,AG$2&lt;Inputs!$M24),AG$2&gt;=Inputs!$J24,AG$2&lt;=Inputs!$L24+Inputs!$J24-1),Inputs!$K24/Inputs!$L24,0)</f>
        <v>0</v>
      </c>
      <c r="AH97" s="316">
        <f>IF(AND(OR(Inputs!$M24=0,AH$2&lt;Inputs!$M24),AH$2&gt;=Inputs!$J24,AH$2&lt;=Inputs!$L24+Inputs!$J24-1),Inputs!$K24/Inputs!$L24,0)</f>
        <v>0</v>
      </c>
      <c r="AI97" s="316">
        <f>IF(AND(OR(Inputs!$M24=0,AI$2&lt;Inputs!$M24),AI$2&gt;=Inputs!$J24,AI$2&lt;=Inputs!$L24+Inputs!$J24-1),Inputs!$K24/Inputs!$L24,0)</f>
        <v>0</v>
      </c>
      <c r="AJ97" s="316">
        <f>IF(AND(OR(Inputs!$M24=0,AJ$2&lt;Inputs!$M24),AJ$2&gt;=Inputs!$J24,AJ$2&lt;=Inputs!$L24+Inputs!$J24-1),Inputs!$K24/Inputs!$L24,0)</f>
        <v>0</v>
      </c>
      <c r="AK97" s="316">
        <f>IF(AND(OR(Inputs!$M24=0,AK$2&lt;Inputs!$M24),AK$2&gt;=Inputs!$J24,AK$2&lt;=Inputs!$L24+Inputs!$J24-1),Inputs!$K24/Inputs!$L24,0)</f>
        <v>0</v>
      </c>
      <c r="AL97" s="316">
        <f>IF(AND(OR(Inputs!$M24=0,AL$2&lt;Inputs!$M24),AL$2&gt;=Inputs!$J24,AL$2&lt;=Inputs!$L24+Inputs!$J24-1),Inputs!$K24/Inputs!$L24,0)</f>
        <v>0</v>
      </c>
      <c r="AM97" s="316">
        <f>IF(AND(OR(Inputs!$M24=0,AM$2&lt;Inputs!$M24),AM$2&gt;=Inputs!$J24,AM$2&lt;=Inputs!$L24+Inputs!$J24-1),Inputs!$K24/Inputs!$L24,0)</f>
        <v>0</v>
      </c>
      <c r="AN97" s="316">
        <f>IF(AND(OR(Inputs!$M24=0,AN$2&lt;Inputs!$M24),AN$2&gt;=Inputs!$J24,AN$2&lt;=Inputs!$L24+Inputs!$J24-1),Inputs!$K24/Inputs!$L24,0)</f>
        <v>0</v>
      </c>
      <c r="AO97" s="316">
        <f>IF(AND(OR(Inputs!$M24=0,AO$2&lt;Inputs!$M24),AO$2&gt;=Inputs!$J24,AO$2&lt;=Inputs!$L24+Inputs!$J24-1),Inputs!$K24/Inputs!$L24,0)</f>
        <v>0</v>
      </c>
      <c r="AP97" s="316">
        <f>IF(AND(OR(Inputs!$M24=0,AP$2&lt;Inputs!$M24),AP$2&gt;=Inputs!$J24,AP$2&lt;=Inputs!$L24+Inputs!$J24-1),Inputs!$K24/Inputs!$L24,0)</f>
        <v>0</v>
      </c>
      <c r="AQ97" s="316">
        <f>IF(AND(OR(Inputs!$M24=0,AQ$2&lt;Inputs!$M24),AQ$2&gt;=Inputs!$J24,AQ$2&lt;=Inputs!$L24+Inputs!$J24-1),Inputs!$K24/Inputs!$L24,0)</f>
        <v>0</v>
      </c>
      <c r="AR97" s="316">
        <f>IF(AND(OR(Inputs!$M24=0,AR$2&lt;Inputs!$M24),AR$2&gt;=Inputs!$J24,AR$2&lt;=Inputs!$L24+Inputs!$J24-1),Inputs!$K24/Inputs!$L24,0)</f>
        <v>0</v>
      </c>
      <c r="AS97" s="317">
        <f>IF(AND(OR(Inputs!$M24=0,AS$2&lt;Inputs!$M24),AS$2&gt;=Inputs!$J24,AS$2&lt;=Inputs!$L24+Inputs!$J24-1),Inputs!$K24/Inputs!$L24,0)</f>
        <v>0</v>
      </c>
      <c r="AT97" s="316">
        <f>IF(AND(OR(Inputs!$M24=0,AT$2&lt;Inputs!$M24),AT$2&gt;=Inputs!$J24,AT$2&lt;=Inputs!$L24+Inputs!$J24-1),Inputs!$K24/Inputs!$L24,0)</f>
        <v>0</v>
      </c>
      <c r="AU97" s="316">
        <f>IF(AND(OR(Inputs!$M24=0,AU$2&lt;Inputs!$M24),AU$2&gt;=Inputs!$J24,AU$2&lt;=Inputs!$L24+Inputs!$J24-1),Inputs!$K24/Inputs!$L24,0)</f>
        <v>0</v>
      </c>
      <c r="AV97" s="316">
        <f>IF(AND(OR(Inputs!$M24=0,AV$2&lt;Inputs!$M24),AV$2&gt;=Inputs!$J24,AV$2&lt;=Inputs!$L24+Inputs!$J24-1),Inputs!$K24/Inputs!$L24,0)</f>
        <v>0</v>
      </c>
      <c r="AW97" s="316">
        <f>IF(AND(OR(Inputs!$M24=0,AW$2&lt;Inputs!$M24),AW$2&gt;=Inputs!$J24,AW$2&lt;=Inputs!$L24+Inputs!$J24-1),Inputs!$K24/Inputs!$L24,0)</f>
        <v>0</v>
      </c>
      <c r="AX97" s="316">
        <f>IF(AND(OR(Inputs!$M24=0,AX$2&lt;Inputs!$M24),AX$2&gt;=Inputs!$J24,AX$2&lt;=Inputs!$L24+Inputs!$J24-1),Inputs!$K24/Inputs!$L24,0)</f>
        <v>0</v>
      </c>
      <c r="AY97" s="316">
        <f>IF(AND(OR(Inputs!$M24=0,AY$2&lt;Inputs!$M24),AY$2&gt;=Inputs!$J24,AY$2&lt;=Inputs!$L24+Inputs!$J24-1),Inputs!$K24/Inputs!$L24,0)</f>
        <v>0</v>
      </c>
      <c r="AZ97" s="316">
        <f>IF(AND(OR(Inputs!$M24=0,AZ$2&lt;Inputs!$M24),AZ$2&gt;=Inputs!$J24,AZ$2&lt;=Inputs!$L24+Inputs!$J24-1),Inputs!$K24/Inputs!$L24,0)</f>
        <v>0</v>
      </c>
      <c r="BA97" s="316">
        <f>IF(AND(OR(Inputs!$M24=0,BA$2&lt;Inputs!$M24),BA$2&gt;=Inputs!$J24,BA$2&lt;=Inputs!$L24+Inputs!$J24-1),Inputs!$K24/Inputs!$L24,0)</f>
        <v>0</v>
      </c>
      <c r="BB97" s="316">
        <f>IF(AND(OR(Inputs!$M24=0,BB$2&lt;Inputs!$M24),BB$2&gt;=Inputs!$J24,BB$2&lt;=Inputs!$L24+Inputs!$J24-1),Inputs!$K24/Inputs!$L24,0)</f>
        <v>0</v>
      </c>
      <c r="BC97" s="316">
        <f>IF(AND(OR(Inputs!$M24=0,BC$2&lt;Inputs!$M24),BC$2&gt;=Inputs!$J24,BC$2&lt;=Inputs!$L24+Inputs!$J24-1),Inputs!$K24/Inputs!$L24,0)</f>
        <v>0</v>
      </c>
      <c r="BD97" s="316">
        <f>IF(AND(OR(Inputs!$M24=0,BD$2&lt;Inputs!$M24),BD$2&gt;=Inputs!$J24,BD$2&lt;=Inputs!$L24+Inputs!$J24-1),Inputs!$K24/Inputs!$L24,0)</f>
        <v>0</v>
      </c>
      <c r="BE97" s="317">
        <f>IF(AND(OR(Inputs!$M24=0,BE$2&lt;Inputs!$M24),BE$2&gt;=Inputs!$J24,BE$2&lt;=Inputs!$L24+Inputs!$J24-1),Inputs!$K24/Inputs!$L24,0)</f>
        <v>0</v>
      </c>
      <c r="BF97" s="316">
        <f>IF(AND(OR(Inputs!$M24=0,BF$2&lt;Inputs!$M24),BF$2&gt;=Inputs!$J24,BF$2&lt;=Inputs!$L24+Inputs!$J24-1),Inputs!$K24/Inputs!$L24,0)</f>
        <v>0</v>
      </c>
      <c r="BG97" s="316">
        <f>IF(AND(OR(Inputs!$M24=0,BG$2&lt;Inputs!$M24),BG$2&gt;=Inputs!$J24,BG$2&lt;=Inputs!$L24+Inputs!$J24-1),Inputs!$K24/Inputs!$L24,0)</f>
        <v>0</v>
      </c>
      <c r="BH97" s="316">
        <f>IF(AND(OR(Inputs!$M24=0,BH$2&lt;Inputs!$M24),BH$2&gt;=Inputs!$J24,BH$2&lt;=Inputs!$L24+Inputs!$J24-1),Inputs!$K24/Inputs!$L24,0)</f>
        <v>0</v>
      </c>
      <c r="BI97" s="316">
        <f>IF(AND(OR(Inputs!$M24=0,BI$2&lt;Inputs!$M24),BI$2&gt;=Inputs!$J24,BI$2&lt;=Inputs!$L24+Inputs!$J24-1),Inputs!$K24/Inputs!$L24,0)</f>
        <v>0</v>
      </c>
      <c r="BJ97" s="316">
        <f>IF(AND(OR(Inputs!$M24=0,BJ$2&lt;Inputs!$M24),BJ$2&gt;=Inputs!$J24,BJ$2&lt;=Inputs!$L24+Inputs!$J24-1),Inputs!$K24/Inputs!$L24,0)</f>
        <v>0</v>
      </c>
      <c r="BK97" s="316">
        <f>IF(AND(OR(Inputs!$M24=0,BK$2&lt;Inputs!$M24),BK$2&gt;=Inputs!$J24,BK$2&lt;=Inputs!$L24+Inputs!$J24-1),Inputs!$K24/Inputs!$L24,0)</f>
        <v>0</v>
      </c>
      <c r="BL97" s="316">
        <f>IF(AND(OR(Inputs!$M24=0,BL$2&lt;Inputs!$M24),BL$2&gt;=Inputs!$J24,BL$2&lt;=Inputs!$L24+Inputs!$J24-1),Inputs!$K24/Inputs!$L24,0)</f>
        <v>0</v>
      </c>
      <c r="BM97" s="316">
        <f>IF(AND(OR(Inputs!$M24=0,BM$2&lt;Inputs!$M24),BM$2&gt;=Inputs!$J24,BM$2&lt;=Inputs!$L24+Inputs!$J24-1),Inputs!$K24/Inputs!$L24,0)</f>
        <v>0</v>
      </c>
      <c r="BN97" s="316">
        <f>IF(AND(OR(Inputs!$M24=0,BN$2&lt;Inputs!$M24),BN$2&gt;=Inputs!$J24,BN$2&lt;=Inputs!$L24+Inputs!$J24-1),Inputs!$K24/Inputs!$L24,0)</f>
        <v>0</v>
      </c>
      <c r="BO97" s="316">
        <f>IF(AND(OR(Inputs!$M24=0,BO$2&lt;Inputs!$M24),BO$2&gt;=Inputs!$J24,BO$2&lt;=Inputs!$L24+Inputs!$J24-1),Inputs!$K24/Inputs!$L24,0)</f>
        <v>0</v>
      </c>
      <c r="BP97" s="316">
        <f>IF(AND(OR(Inputs!$M24=0,BP$2&lt;Inputs!$M24),BP$2&gt;=Inputs!$J24,BP$2&lt;=Inputs!$L24+Inputs!$J24-1),Inputs!$K24/Inputs!$L24,0)</f>
        <v>0</v>
      </c>
      <c r="BQ97" s="317">
        <f>IF(AND(OR(Inputs!$M24=0,BQ$2&lt;Inputs!$M24),BQ$2&gt;=Inputs!$J24,BQ$2&lt;=Inputs!$L24+Inputs!$J24-1),Inputs!$K24/Inputs!$L24,0)</f>
        <v>0</v>
      </c>
    </row>
    <row r="98" spans="1:74" hidden="1" x14ac:dyDescent="0.25">
      <c r="B98" s="319">
        <f t="shared" si="48"/>
        <v>0</v>
      </c>
      <c r="D98" s="318">
        <f t="shared" si="43"/>
        <v>0</v>
      </c>
      <c r="E98" s="318">
        <f t="shared" si="44"/>
        <v>0</v>
      </c>
      <c r="F98" s="318">
        <f t="shared" si="45"/>
        <v>0</v>
      </c>
      <c r="G98" s="318">
        <f t="shared" si="46"/>
        <v>0</v>
      </c>
      <c r="H98" s="318">
        <f t="shared" si="47"/>
        <v>0</v>
      </c>
      <c r="J98" s="316">
        <f>IF(AND(OR(Inputs!$M25=0,J$2&lt;Inputs!$M25),J$2&gt;=Inputs!$J25,J$2&lt;=Inputs!$L25+Inputs!$J25-1),Inputs!$K25/Inputs!$L25,0)</f>
        <v>0</v>
      </c>
      <c r="K98" s="316">
        <f>IF(AND(OR(Inputs!$M25=0,K$2&lt;Inputs!$M25),K$2&gt;=Inputs!$J25,K$2&lt;=Inputs!$L25+Inputs!$J25-1),Inputs!$K25/Inputs!$L25,0)</f>
        <v>0</v>
      </c>
      <c r="L98" s="316">
        <f>IF(AND(OR(Inputs!$M25=0,L$2&lt;Inputs!$M25),L$2&gt;=Inputs!$J25,L$2&lt;=Inputs!$L25+Inputs!$J25-1),Inputs!$K25/Inputs!$L25,0)</f>
        <v>0</v>
      </c>
      <c r="M98" s="316">
        <f>IF(AND(OR(Inputs!$M25=0,M$2&lt;Inputs!$M25),M$2&gt;=Inputs!$J25,M$2&lt;=Inputs!$L25+Inputs!$J25-1),Inputs!$K25/Inputs!$L25,0)</f>
        <v>0</v>
      </c>
      <c r="N98" s="316">
        <f>IF(AND(OR(Inputs!$M25=0,N$2&lt;Inputs!$M25),N$2&gt;=Inputs!$J25,N$2&lt;=Inputs!$L25+Inputs!$J25-1),Inputs!$K25/Inputs!$L25,0)</f>
        <v>0</v>
      </c>
      <c r="O98" s="316">
        <f>IF(AND(OR(Inputs!$M25=0,O$2&lt;Inputs!$M25),O$2&gt;=Inputs!$J25,O$2&lt;=Inputs!$L25+Inputs!$J25-1),Inputs!$K25/Inputs!$L25,0)</f>
        <v>0</v>
      </c>
      <c r="P98" s="316">
        <f>IF(AND(OR(Inputs!$M25=0,P$2&lt;Inputs!$M25),P$2&gt;=Inputs!$J25,P$2&lt;=Inputs!$L25+Inputs!$J25-1),Inputs!$K25/Inputs!$L25,0)</f>
        <v>0</v>
      </c>
      <c r="Q98" s="316">
        <f>IF(AND(OR(Inputs!$M25=0,Q$2&lt;Inputs!$M25),Q$2&gt;=Inputs!$J25,Q$2&lt;=Inputs!$L25+Inputs!$J25-1),Inputs!$K25/Inputs!$L25,0)</f>
        <v>0</v>
      </c>
      <c r="R98" s="316">
        <f>IF(AND(OR(Inputs!$M25=0,R$2&lt;Inputs!$M25),R$2&gt;=Inputs!$J25,R$2&lt;=Inputs!$L25+Inputs!$J25-1),Inputs!$K25/Inputs!$L25,0)</f>
        <v>0</v>
      </c>
      <c r="S98" s="316">
        <f>IF(AND(OR(Inputs!$M25=0,S$2&lt;Inputs!$M25),S$2&gt;=Inputs!$J25,S$2&lt;=Inputs!$L25+Inputs!$J25-1),Inputs!$K25/Inputs!$L25,0)</f>
        <v>0</v>
      </c>
      <c r="T98" s="316">
        <f>IF(AND(OR(Inputs!$M25=0,T$2&lt;Inputs!$M25),T$2&gt;=Inputs!$J25,T$2&lt;=Inputs!$L25+Inputs!$J25-1),Inputs!$K25/Inputs!$L25,0)</f>
        <v>0</v>
      </c>
      <c r="U98" s="317">
        <f>IF(AND(OR(Inputs!$M25=0,U$2&lt;Inputs!$M25),U$2&gt;=Inputs!$J25,U$2&lt;=Inputs!$L25+Inputs!$J25-1),Inputs!$K25/Inputs!$L25,0)</f>
        <v>0</v>
      </c>
      <c r="V98" s="316">
        <f>IF(AND(OR(Inputs!$M25=0,V$2&lt;Inputs!$M25),V$2&gt;=Inputs!$J25,V$2&lt;=Inputs!$L25+Inputs!$J25-1),Inputs!$K25/Inputs!$L25,0)</f>
        <v>0</v>
      </c>
      <c r="W98" s="316">
        <f>IF(AND(OR(Inputs!$M25=0,W$2&lt;Inputs!$M25),W$2&gt;=Inputs!$J25,W$2&lt;=Inputs!$L25+Inputs!$J25-1),Inputs!$K25/Inputs!$L25,0)</f>
        <v>0</v>
      </c>
      <c r="X98" s="316">
        <f>IF(AND(OR(Inputs!$M25=0,X$2&lt;Inputs!$M25),X$2&gt;=Inputs!$J25,X$2&lt;=Inputs!$L25+Inputs!$J25-1),Inputs!$K25/Inputs!$L25,0)</f>
        <v>0</v>
      </c>
      <c r="Y98" s="316">
        <f>IF(AND(OR(Inputs!$M25=0,Y$2&lt;Inputs!$M25),Y$2&gt;=Inputs!$J25,Y$2&lt;=Inputs!$L25+Inputs!$J25-1),Inputs!$K25/Inputs!$L25,0)</f>
        <v>0</v>
      </c>
      <c r="Z98" s="316">
        <f>IF(AND(OR(Inputs!$M25=0,Z$2&lt;Inputs!$M25),Z$2&gt;=Inputs!$J25,Z$2&lt;=Inputs!$L25+Inputs!$J25-1),Inputs!$K25/Inputs!$L25,0)</f>
        <v>0</v>
      </c>
      <c r="AA98" s="316">
        <f>IF(AND(OR(Inputs!$M25=0,AA$2&lt;Inputs!$M25),AA$2&gt;=Inputs!$J25,AA$2&lt;=Inputs!$L25+Inputs!$J25-1),Inputs!$K25/Inputs!$L25,0)</f>
        <v>0</v>
      </c>
      <c r="AB98" s="316">
        <f>IF(AND(OR(Inputs!$M25=0,AB$2&lt;Inputs!$M25),AB$2&gt;=Inputs!$J25,AB$2&lt;=Inputs!$L25+Inputs!$J25-1),Inputs!$K25/Inputs!$L25,0)</f>
        <v>0</v>
      </c>
      <c r="AC98" s="316">
        <f>IF(AND(OR(Inputs!$M25=0,AC$2&lt;Inputs!$M25),AC$2&gt;=Inputs!$J25,AC$2&lt;=Inputs!$L25+Inputs!$J25-1),Inputs!$K25/Inputs!$L25,0)</f>
        <v>0</v>
      </c>
      <c r="AD98" s="316">
        <f>IF(AND(OR(Inputs!$M25=0,AD$2&lt;Inputs!$M25),AD$2&gt;=Inputs!$J25,AD$2&lt;=Inputs!$L25+Inputs!$J25-1),Inputs!$K25/Inputs!$L25,0)</f>
        <v>0</v>
      </c>
      <c r="AE98" s="316">
        <f>IF(AND(OR(Inputs!$M25=0,AE$2&lt;Inputs!$M25),AE$2&gt;=Inputs!$J25,AE$2&lt;=Inputs!$L25+Inputs!$J25-1),Inputs!$K25/Inputs!$L25,0)</f>
        <v>0</v>
      </c>
      <c r="AF98" s="316">
        <f>IF(AND(OR(Inputs!$M25=0,AF$2&lt;Inputs!$M25),AF$2&gt;=Inputs!$J25,AF$2&lt;=Inputs!$L25+Inputs!$J25-1),Inputs!$K25/Inputs!$L25,0)</f>
        <v>0</v>
      </c>
      <c r="AG98" s="317">
        <f>IF(AND(OR(Inputs!$M25=0,AG$2&lt;Inputs!$M25),AG$2&gt;=Inputs!$J25,AG$2&lt;=Inputs!$L25+Inputs!$J25-1),Inputs!$K25/Inputs!$L25,0)</f>
        <v>0</v>
      </c>
      <c r="AH98" s="316">
        <f>IF(AND(OR(Inputs!$M25=0,AH$2&lt;Inputs!$M25),AH$2&gt;=Inputs!$J25,AH$2&lt;=Inputs!$L25+Inputs!$J25-1),Inputs!$K25/Inputs!$L25,0)</f>
        <v>0</v>
      </c>
      <c r="AI98" s="316">
        <f>IF(AND(OR(Inputs!$M25=0,AI$2&lt;Inputs!$M25),AI$2&gt;=Inputs!$J25,AI$2&lt;=Inputs!$L25+Inputs!$J25-1),Inputs!$K25/Inputs!$L25,0)</f>
        <v>0</v>
      </c>
      <c r="AJ98" s="316">
        <f>IF(AND(OR(Inputs!$M25=0,AJ$2&lt;Inputs!$M25),AJ$2&gt;=Inputs!$J25,AJ$2&lt;=Inputs!$L25+Inputs!$J25-1),Inputs!$K25/Inputs!$L25,0)</f>
        <v>0</v>
      </c>
      <c r="AK98" s="316">
        <f>IF(AND(OR(Inputs!$M25=0,AK$2&lt;Inputs!$M25),AK$2&gt;=Inputs!$J25,AK$2&lt;=Inputs!$L25+Inputs!$J25-1),Inputs!$K25/Inputs!$L25,0)</f>
        <v>0</v>
      </c>
      <c r="AL98" s="316">
        <f>IF(AND(OR(Inputs!$M25=0,AL$2&lt;Inputs!$M25),AL$2&gt;=Inputs!$J25,AL$2&lt;=Inputs!$L25+Inputs!$J25-1),Inputs!$K25/Inputs!$L25,0)</f>
        <v>0</v>
      </c>
      <c r="AM98" s="316">
        <f>IF(AND(OR(Inputs!$M25=0,AM$2&lt;Inputs!$M25),AM$2&gt;=Inputs!$J25,AM$2&lt;=Inputs!$L25+Inputs!$J25-1),Inputs!$K25/Inputs!$L25,0)</f>
        <v>0</v>
      </c>
      <c r="AN98" s="316">
        <f>IF(AND(OR(Inputs!$M25=0,AN$2&lt;Inputs!$M25),AN$2&gt;=Inputs!$J25,AN$2&lt;=Inputs!$L25+Inputs!$J25-1),Inputs!$K25/Inputs!$L25,0)</f>
        <v>0</v>
      </c>
      <c r="AO98" s="316">
        <f>IF(AND(OR(Inputs!$M25=0,AO$2&lt;Inputs!$M25),AO$2&gt;=Inputs!$J25,AO$2&lt;=Inputs!$L25+Inputs!$J25-1),Inputs!$K25/Inputs!$L25,0)</f>
        <v>0</v>
      </c>
      <c r="AP98" s="316">
        <f>IF(AND(OR(Inputs!$M25=0,AP$2&lt;Inputs!$M25),AP$2&gt;=Inputs!$J25,AP$2&lt;=Inputs!$L25+Inputs!$J25-1),Inputs!$K25/Inputs!$L25,0)</f>
        <v>0</v>
      </c>
      <c r="AQ98" s="316">
        <f>IF(AND(OR(Inputs!$M25=0,AQ$2&lt;Inputs!$M25),AQ$2&gt;=Inputs!$J25,AQ$2&lt;=Inputs!$L25+Inputs!$J25-1),Inputs!$K25/Inputs!$L25,0)</f>
        <v>0</v>
      </c>
      <c r="AR98" s="316">
        <f>IF(AND(OR(Inputs!$M25=0,AR$2&lt;Inputs!$M25),AR$2&gt;=Inputs!$J25,AR$2&lt;=Inputs!$L25+Inputs!$J25-1),Inputs!$K25/Inputs!$L25,0)</f>
        <v>0</v>
      </c>
      <c r="AS98" s="317">
        <f>IF(AND(OR(Inputs!$M25=0,AS$2&lt;Inputs!$M25),AS$2&gt;=Inputs!$J25,AS$2&lt;=Inputs!$L25+Inputs!$J25-1),Inputs!$K25/Inputs!$L25,0)</f>
        <v>0</v>
      </c>
      <c r="AT98" s="316">
        <f>IF(AND(OR(Inputs!$M25=0,AT$2&lt;Inputs!$M25),AT$2&gt;=Inputs!$J25,AT$2&lt;=Inputs!$L25+Inputs!$J25-1),Inputs!$K25/Inputs!$L25,0)</f>
        <v>0</v>
      </c>
      <c r="AU98" s="316">
        <f>IF(AND(OR(Inputs!$M25=0,AU$2&lt;Inputs!$M25),AU$2&gt;=Inputs!$J25,AU$2&lt;=Inputs!$L25+Inputs!$J25-1),Inputs!$K25/Inputs!$L25,0)</f>
        <v>0</v>
      </c>
      <c r="AV98" s="316">
        <f>IF(AND(OR(Inputs!$M25=0,AV$2&lt;Inputs!$M25),AV$2&gt;=Inputs!$J25,AV$2&lt;=Inputs!$L25+Inputs!$J25-1),Inputs!$K25/Inputs!$L25,0)</f>
        <v>0</v>
      </c>
      <c r="AW98" s="316">
        <f>IF(AND(OR(Inputs!$M25=0,AW$2&lt;Inputs!$M25),AW$2&gt;=Inputs!$J25,AW$2&lt;=Inputs!$L25+Inputs!$J25-1),Inputs!$K25/Inputs!$L25,0)</f>
        <v>0</v>
      </c>
      <c r="AX98" s="316">
        <f>IF(AND(OR(Inputs!$M25=0,AX$2&lt;Inputs!$M25),AX$2&gt;=Inputs!$J25,AX$2&lt;=Inputs!$L25+Inputs!$J25-1),Inputs!$K25/Inputs!$L25,0)</f>
        <v>0</v>
      </c>
      <c r="AY98" s="316">
        <f>IF(AND(OR(Inputs!$M25=0,AY$2&lt;Inputs!$M25),AY$2&gt;=Inputs!$J25,AY$2&lt;=Inputs!$L25+Inputs!$J25-1),Inputs!$K25/Inputs!$L25,0)</f>
        <v>0</v>
      </c>
      <c r="AZ98" s="316">
        <f>IF(AND(OR(Inputs!$M25=0,AZ$2&lt;Inputs!$M25),AZ$2&gt;=Inputs!$J25,AZ$2&lt;=Inputs!$L25+Inputs!$J25-1),Inputs!$K25/Inputs!$L25,0)</f>
        <v>0</v>
      </c>
      <c r="BA98" s="316">
        <f>IF(AND(OR(Inputs!$M25=0,BA$2&lt;Inputs!$M25),BA$2&gt;=Inputs!$J25,BA$2&lt;=Inputs!$L25+Inputs!$J25-1),Inputs!$K25/Inputs!$L25,0)</f>
        <v>0</v>
      </c>
      <c r="BB98" s="316">
        <f>IF(AND(OR(Inputs!$M25=0,BB$2&lt;Inputs!$M25),BB$2&gt;=Inputs!$J25,BB$2&lt;=Inputs!$L25+Inputs!$J25-1),Inputs!$K25/Inputs!$L25,0)</f>
        <v>0</v>
      </c>
      <c r="BC98" s="316">
        <f>IF(AND(OR(Inputs!$M25=0,BC$2&lt;Inputs!$M25),BC$2&gt;=Inputs!$J25,BC$2&lt;=Inputs!$L25+Inputs!$J25-1),Inputs!$K25/Inputs!$L25,0)</f>
        <v>0</v>
      </c>
      <c r="BD98" s="316">
        <f>IF(AND(OR(Inputs!$M25=0,BD$2&lt;Inputs!$M25),BD$2&gt;=Inputs!$J25,BD$2&lt;=Inputs!$L25+Inputs!$J25-1),Inputs!$K25/Inputs!$L25,0)</f>
        <v>0</v>
      </c>
      <c r="BE98" s="317">
        <f>IF(AND(OR(Inputs!$M25=0,BE$2&lt;Inputs!$M25),BE$2&gt;=Inputs!$J25,BE$2&lt;=Inputs!$L25+Inputs!$J25-1),Inputs!$K25/Inputs!$L25,0)</f>
        <v>0</v>
      </c>
      <c r="BF98" s="316">
        <f>IF(AND(OR(Inputs!$M25=0,BF$2&lt;Inputs!$M25),BF$2&gt;=Inputs!$J25,BF$2&lt;=Inputs!$L25+Inputs!$J25-1),Inputs!$K25/Inputs!$L25,0)</f>
        <v>0</v>
      </c>
      <c r="BG98" s="316">
        <f>IF(AND(OR(Inputs!$M25=0,BG$2&lt;Inputs!$M25),BG$2&gt;=Inputs!$J25,BG$2&lt;=Inputs!$L25+Inputs!$J25-1),Inputs!$K25/Inputs!$L25,0)</f>
        <v>0</v>
      </c>
      <c r="BH98" s="316">
        <f>IF(AND(OR(Inputs!$M25=0,BH$2&lt;Inputs!$M25),BH$2&gt;=Inputs!$J25,BH$2&lt;=Inputs!$L25+Inputs!$J25-1),Inputs!$K25/Inputs!$L25,0)</f>
        <v>0</v>
      </c>
      <c r="BI98" s="316">
        <f>IF(AND(OR(Inputs!$M25=0,BI$2&lt;Inputs!$M25),BI$2&gt;=Inputs!$J25,BI$2&lt;=Inputs!$L25+Inputs!$J25-1),Inputs!$K25/Inputs!$L25,0)</f>
        <v>0</v>
      </c>
      <c r="BJ98" s="316">
        <f>IF(AND(OR(Inputs!$M25=0,BJ$2&lt;Inputs!$M25),BJ$2&gt;=Inputs!$J25,BJ$2&lt;=Inputs!$L25+Inputs!$J25-1),Inputs!$K25/Inputs!$L25,0)</f>
        <v>0</v>
      </c>
      <c r="BK98" s="316">
        <f>IF(AND(OR(Inputs!$M25=0,BK$2&lt;Inputs!$M25),BK$2&gt;=Inputs!$J25,BK$2&lt;=Inputs!$L25+Inputs!$J25-1),Inputs!$K25/Inputs!$L25,0)</f>
        <v>0</v>
      </c>
      <c r="BL98" s="316">
        <f>IF(AND(OR(Inputs!$M25=0,BL$2&lt;Inputs!$M25),BL$2&gt;=Inputs!$J25,BL$2&lt;=Inputs!$L25+Inputs!$J25-1),Inputs!$K25/Inputs!$L25,0)</f>
        <v>0</v>
      </c>
      <c r="BM98" s="316">
        <f>IF(AND(OR(Inputs!$M25=0,BM$2&lt;Inputs!$M25),BM$2&gt;=Inputs!$J25,BM$2&lt;=Inputs!$L25+Inputs!$J25-1),Inputs!$K25/Inputs!$L25,0)</f>
        <v>0</v>
      </c>
      <c r="BN98" s="316">
        <f>IF(AND(OR(Inputs!$M25=0,BN$2&lt;Inputs!$M25),BN$2&gt;=Inputs!$J25,BN$2&lt;=Inputs!$L25+Inputs!$J25-1),Inputs!$K25/Inputs!$L25,0)</f>
        <v>0</v>
      </c>
      <c r="BO98" s="316">
        <f>IF(AND(OR(Inputs!$M25=0,BO$2&lt;Inputs!$M25),BO$2&gt;=Inputs!$J25,BO$2&lt;=Inputs!$L25+Inputs!$J25-1),Inputs!$K25/Inputs!$L25,0)</f>
        <v>0</v>
      </c>
      <c r="BP98" s="316">
        <f>IF(AND(OR(Inputs!$M25=0,BP$2&lt;Inputs!$M25),BP$2&gt;=Inputs!$J25,BP$2&lt;=Inputs!$L25+Inputs!$J25-1),Inputs!$K25/Inputs!$L25,0)</f>
        <v>0</v>
      </c>
      <c r="BQ98" s="317">
        <f>IF(AND(OR(Inputs!$M25=0,BQ$2&lt;Inputs!$M25),BQ$2&gt;=Inputs!$J25,BQ$2&lt;=Inputs!$L25+Inputs!$J25-1),Inputs!$K25/Inputs!$L25,0)</f>
        <v>0</v>
      </c>
    </row>
    <row r="99" spans="1:74" hidden="1" x14ac:dyDescent="0.25">
      <c r="B99" s="319">
        <f t="shared" si="48"/>
        <v>0</v>
      </c>
      <c r="D99" s="318">
        <f t="shared" si="43"/>
        <v>0</v>
      </c>
      <c r="E99" s="318">
        <f t="shared" si="44"/>
        <v>0</v>
      </c>
      <c r="F99" s="318">
        <f t="shared" si="45"/>
        <v>0</v>
      </c>
      <c r="G99" s="318">
        <f t="shared" si="46"/>
        <v>0</v>
      </c>
      <c r="H99" s="318">
        <f t="shared" si="47"/>
        <v>0</v>
      </c>
      <c r="J99" s="316">
        <f>IF(AND(OR(Inputs!$M26=0,J$2&lt;Inputs!$M26),J$2&gt;=Inputs!$J26,J$2&lt;=Inputs!$L26+Inputs!$J26-1),Inputs!$K26/Inputs!$L26,0)</f>
        <v>0</v>
      </c>
      <c r="K99" s="316">
        <f>IF(AND(OR(Inputs!$M26=0,K$2&lt;Inputs!$M26),K$2&gt;=Inputs!$J26,K$2&lt;=Inputs!$L26+Inputs!$J26-1),Inputs!$K26/Inputs!$L26,0)</f>
        <v>0</v>
      </c>
      <c r="L99" s="316">
        <f>IF(AND(OR(Inputs!$M26=0,L$2&lt;Inputs!$M26),L$2&gt;=Inputs!$J26,L$2&lt;=Inputs!$L26+Inputs!$J26-1),Inputs!$K26/Inputs!$L26,0)</f>
        <v>0</v>
      </c>
      <c r="M99" s="316">
        <f>IF(AND(OR(Inputs!$M26=0,M$2&lt;Inputs!$M26),M$2&gt;=Inputs!$J26,M$2&lt;=Inputs!$L26+Inputs!$J26-1),Inputs!$K26/Inputs!$L26,0)</f>
        <v>0</v>
      </c>
      <c r="N99" s="316">
        <f>IF(AND(OR(Inputs!$M26=0,N$2&lt;Inputs!$M26),N$2&gt;=Inputs!$J26,N$2&lt;=Inputs!$L26+Inputs!$J26-1),Inputs!$K26/Inputs!$L26,0)</f>
        <v>0</v>
      </c>
      <c r="O99" s="316">
        <f>IF(AND(OR(Inputs!$M26=0,O$2&lt;Inputs!$M26),O$2&gt;=Inputs!$J26,O$2&lt;=Inputs!$L26+Inputs!$J26-1),Inputs!$K26/Inputs!$L26,0)</f>
        <v>0</v>
      </c>
      <c r="P99" s="316">
        <f>IF(AND(OR(Inputs!$M26=0,P$2&lt;Inputs!$M26),P$2&gt;=Inputs!$J26,P$2&lt;=Inputs!$L26+Inputs!$J26-1),Inputs!$K26/Inputs!$L26,0)</f>
        <v>0</v>
      </c>
      <c r="Q99" s="316">
        <f>IF(AND(OR(Inputs!$M26=0,Q$2&lt;Inputs!$M26),Q$2&gt;=Inputs!$J26,Q$2&lt;=Inputs!$L26+Inputs!$J26-1),Inputs!$K26/Inputs!$L26,0)</f>
        <v>0</v>
      </c>
      <c r="R99" s="316">
        <f>IF(AND(OR(Inputs!$M26=0,R$2&lt;Inputs!$M26),R$2&gt;=Inputs!$J26,R$2&lt;=Inputs!$L26+Inputs!$J26-1),Inputs!$K26/Inputs!$L26,0)</f>
        <v>0</v>
      </c>
      <c r="S99" s="316">
        <f>IF(AND(OR(Inputs!$M26=0,S$2&lt;Inputs!$M26),S$2&gt;=Inputs!$J26,S$2&lt;=Inputs!$L26+Inputs!$J26-1),Inputs!$K26/Inputs!$L26,0)</f>
        <v>0</v>
      </c>
      <c r="T99" s="316">
        <f>IF(AND(OR(Inputs!$M26=0,T$2&lt;Inputs!$M26),T$2&gt;=Inputs!$J26,T$2&lt;=Inputs!$L26+Inputs!$J26-1),Inputs!$K26/Inputs!$L26,0)</f>
        <v>0</v>
      </c>
      <c r="U99" s="317">
        <f>IF(AND(OR(Inputs!$M26=0,U$2&lt;Inputs!$M26),U$2&gt;=Inputs!$J26,U$2&lt;=Inputs!$L26+Inputs!$J26-1),Inputs!$K26/Inputs!$L26,0)</f>
        <v>0</v>
      </c>
      <c r="V99" s="316">
        <f>IF(AND(OR(Inputs!$M26=0,V$2&lt;Inputs!$M26),V$2&gt;=Inputs!$J26,V$2&lt;=Inputs!$L26+Inputs!$J26-1),Inputs!$K26/Inputs!$L26,0)</f>
        <v>0</v>
      </c>
      <c r="W99" s="316">
        <f>IF(AND(OR(Inputs!$M26=0,W$2&lt;Inputs!$M26),W$2&gt;=Inputs!$J26,W$2&lt;=Inputs!$L26+Inputs!$J26-1),Inputs!$K26/Inputs!$L26,0)</f>
        <v>0</v>
      </c>
      <c r="X99" s="316">
        <f>IF(AND(OR(Inputs!$M26=0,X$2&lt;Inputs!$M26),X$2&gt;=Inputs!$J26,X$2&lt;=Inputs!$L26+Inputs!$J26-1),Inputs!$K26/Inputs!$L26,0)</f>
        <v>0</v>
      </c>
      <c r="Y99" s="316">
        <f>IF(AND(OR(Inputs!$M26=0,Y$2&lt;Inputs!$M26),Y$2&gt;=Inputs!$J26,Y$2&lt;=Inputs!$L26+Inputs!$J26-1),Inputs!$K26/Inputs!$L26,0)</f>
        <v>0</v>
      </c>
      <c r="Z99" s="316">
        <f>IF(AND(OR(Inputs!$M26=0,Z$2&lt;Inputs!$M26),Z$2&gt;=Inputs!$J26,Z$2&lt;=Inputs!$L26+Inputs!$J26-1),Inputs!$K26/Inputs!$L26,0)</f>
        <v>0</v>
      </c>
      <c r="AA99" s="316">
        <f>IF(AND(OR(Inputs!$M26=0,AA$2&lt;Inputs!$M26),AA$2&gt;=Inputs!$J26,AA$2&lt;=Inputs!$L26+Inputs!$J26-1),Inputs!$K26/Inputs!$L26,0)</f>
        <v>0</v>
      </c>
      <c r="AB99" s="316">
        <f>IF(AND(OR(Inputs!$M26=0,AB$2&lt;Inputs!$M26),AB$2&gt;=Inputs!$J26,AB$2&lt;=Inputs!$L26+Inputs!$J26-1),Inputs!$K26/Inputs!$L26,0)</f>
        <v>0</v>
      </c>
      <c r="AC99" s="316">
        <f>IF(AND(OR(Inputs!$M26=0,AC$2&lt;Inputs!$M26),AC$2&gt;=Inputs!$J26,AC$2&lt;=Inputs!$L26+Inputs!$J26-1),Inputs!$K26/Inputs!$L26,0)</f>
        <v>0</v>
      </c>
      <c r="AD99" s="316">
        <f>IF(AND(OR(Inputs!$M26=0,AD$2&lt;Inputs!$M26),AD$2&gt;=Inputs!$J26,AD$2&lt;=Inputs!$L26+Inputs!$J26-1),Inputs!$K26/Inputs!$L26,0)</f>
        <v>0</v>
      </c>
      <c r="AE99" s="316">
        <f>IF(AND(OR(Inputs!$M26=0,AE$2&lt;Inputs!$M26),AE$2&gt;=Inputs!$J26,AE$2&lt;=Inputs!$L26+Inputs!$J26-1),Inputs!$K26/Inputs!$L26,0)</f>
        <v>0</v>
      </c>
      <c r="AF99" s="316">
        <f>IF(AND(OR(Inputs!$M26=0,AF$2&lt;Inputs!$M26),AF$2&gt;=Inputs!$J26,AF$2&lt;=Inputs!$L26+Inputs!$J26-1),Inputs!$K26/Inputs!$L26,0)</f>
        <v>0</v>
      </c>
      <c r="AG99" s="317">
        <f>IF(AND(OR(Inputs!$M26=0,AG$2&lt;Inputs!$M26),AG$2&gt;=Inputs!$J26,AG$2&lt;=Inputs!$L26+Inputs!$J26-1),Inputs!$K26/Inputs!$L26,0)</f>
        <v>0</v>
      </c>
      <c r="AH99" s="316">
        <f>IF(AND(OR(Inputs!$M26=0,AH$2&lt;Inputs!$M26),AH$2&gt;=Inputs!$J26,AH$2&lt;=Inputs!$L26+Inputs!$J26-1),Inputs!$K26/Inputs!$L26,0)</f>
        <v>0</v>
      </c>
      <c r="AI99" s="316">
        <f>IF(AND(OR(Inputs!$M26=0,AI$2&lt;Inputs!$M26),AI$2&gt;=Inputs!$J26,AI$2&lt;=Inputs!$L26+Inputs!$J26-1),Inputs!$K26/Inputs!$L26,0)</f>
        <v>0</v>
      </c>
      <c r="AJ99" s="316">
        <f>IF(AND(OR(Inputs!$M26=0,AJ$2&lt;Inputs!$M26),AJ$2&gt;=Inputs!$J26,AJ$2&lt;=Inputs!$L26+Inputs!$J26-1),Inputs!$K26/Inputs!$L26,0)</f>
        <v>0</v>
      </c>
      <c r="AK99" s="316">
        <f>IF(AND(OR(Inputs!$M26=0,AK$2&lt;Inputs!$M26),AK$2&gt;=Inputs!$J26,AK$2&lt;=Inputs!$L26+Inputs!$J26-1),Inputs!$K26/Inputs!$L26,0)</f>
        <v>0</v>
      </c>
      <c r="AL99" s="316">
        <f>IF(AND(OR(Inputs!$M26=0,AL$2&lt;Inputs!$M26),AL$2&gt;=Inputs!$J26,AL$2&lt;=Inputs!$L26+Inputs!$J26-1),Inputs!$K26/Inputs!$L26,0)</f>
        <v>0</v>
      </c>
      <c r="AM99" s="316">
        <f>IF(AND(OR(Inputs!$M26=0,AM$2&lt;Inputs!$M26),AM$2&gt;=Inputs!$J26,AM$2&lt;=Inputs!$L26+Inputs!$J26-1),Inputs!$K26/Inputs!$L26,0)</f>
        <v>0</v>
      </c>
      <c r="AN99" s="316">
        <f>IF(AND(OR(Inputs!$M26=0,AN$2&lt;Inputs!$M26),AN$2&gt;=Inputs!$J26,AN$2&lt;=Inputs!$L26+Inputs!$J26-1),Inputs!$K26/Inputs!$L26,0)</f>
        <v>0</v>
      </c>
      <c r="AO99" s="316">
        <f>IF(AND(OR(Inputs!$M26=0,AO$2&lt;Inputs!$M26),AO$2&gt;=Inputs!$J26,AO$2&lt;=Inputs!$L26+Inputs!$J26-1),Inputs!$K26/Inputs!$L26,0)</f>
        <v>0</v>
      </c>
      <c r="AP99" s="316">
        <f>IF(AND(OR(Inputs!$M26=0,AP$2&lt;Inputs!$M26),AP$2&gt;=Inputs!$J26,AP$2&lt;=Inputs!$L26+Inputs!$J26-1),Inputs!$K26/Inputs!$L26,0)</f>
        <v>0</v>
      </c>
      <c r="AQ99" s="316">
        <f>IF(AND(OR(Inputs!$M26=0,AQ$2&lt;Inputs!$M26),AQ$2&gt;=Inputs!$J26,AQ$2&lt;=Inputs!$L26+Inputs!$J26-1),Inputs!$K26/Inputs!$L26,0)</f>
        <v>0</v>
      </c>
      <c r="AR99" s="316">
        <f>IF(AND(OR(Inputs!$M26=0,AR$2&lt;Inputs!$M26),AR$2&gt;=Inputs!$J26,AR$2&lt;=Inputs!$L26+Inputs!$J26-1),Inputs!$K26/Inputs!$L26,0)</f>
        <v>0</v>
      </c>
      <c r="AS99" s="317">
        <f>IF(AND(OR(Inputs!$M26=0,AS$2&lt;Inputs!$M26),AS$2&gt;=Inputs!$J26,AS$2&lt;=Inputs!$L26+Inputs!$J26-1),Inputs!$K26/Inputs!$L26,0)</f>
        <v>0</v>
      </c>
      <c r="AT99" s="316">
        <f>IF(AND(OR(Inputs!$M26=0,AT$2&lt;Inputs!$M26),AT$2&gt;=Inputs!$J26,AT$2&lt;=Inputs!$L26+Inputs!$J26-1),Inputs!$K26/Inputs!$L26,0)</f>
        <v>0</v>
      </c>
      <c r="AU99" s="316">
        <f>IF(AND(OR(Inputs!$M26=0,AU$2&lt;Inputs!$M26),AU$2&gt;=Inputs!$J26,AU$2&lt;=Inputs!$L26+Inputs!$J26-1),Inputs!$K26/Inputs!$L26,0)</f>
        <v>0</v>
      </c>
      <c r="AV99" s="316">
        <f>IF(AND(OR(Inputs!$M26=0,AV$2&lt;Inputs!$M26),AV$2&gt;=Inputs!$J26,AV$2&lt;=Inputs!$L26+Inputs!$J26-1),Inputs!$K26/Inputs!$L26,0)</f>
        <v>0</v>
      </c>
      <c r="AW99" s="316">
        <f>IF(AND(OR(Inputs!$M26=0,AW$2&lt;Inputs!$M26),AW$2&gt;=Inputs!$J26,AW$2&lt;=Inputs!$L26+Inputs!$J26-1),Inputs!$K26/Inputs!$L26,0)</f>
        <v>0</v>
      </c>
      <c r="AX99" s="316">
        <f>IF(AND(OR(Inputs!$M26=0,AX$2&lt;Inputs!$M26),AX$2&gt;=Inputs!$J26,AX$2&lt;=Inputs!$L26+Inputs!$J26-1),Inputs!$K26/Inputs!$L26,0)</f>
        <v>0</v>
      </c>
      <c r="AY99" s="316">
        <f>IF(AND(OR(Inputs!$M26=0,AY$2&lt;Inputs!$M26),AY$2&gt;=Inputs!$J26,AY$2&lt;=Inputs!$L26+Inputs!$J26-1),Inputs!$K26/Inputs!$L26,0)</f>
        <v>0</v>
      </c>
      <c r="AZ99" s="316">
        <f>IF(AND(OR(Inputs!$M26=0,AZ$2&lt;Inputs!$M26),AZ$2&gt;=Inputs!$J26,AZ$2&lt;=Inputs!$L26+Inputs!$J26-1),Inputs!$K26/Inputs!$L26,0)</f>
        <v>0</v>
      </c>
      <c r="BA99" s="316">
        <f>IF(AND(OR(Inputs!$M26=0,BA$2&lt;Inputs!$M26),BA$2&gt;=Inputs!$J26,BA$2&lt;=Inputs!$L26+Inputs!$J26-1),Inputs!$K26/Inputs!$L26,0)</f>
        <v>0</v>
      </c>
      <c r="BB99" s="316">
        <f>IF(AND(OR(Inputs!$M26=0,BB$2&lt;Inputs!$M26),BB$2&gt;=Inputs!$J26,BB$2&lt;=Inputs!$L26+Inputs!$J26-1),Inputs!$K26/Inputs!$L26,0)</f>
        <v>0</v>
      </c>
      <c r="BC99" s="316">
        <f>IF(AND(OR(Inputs!$M26=0,BC$2&lt;Inputs!$M26),BC$2&gt;=Inputs!$J26,BC$2&lt;=Inputs!$L26+Inputs!$J26-1),Inputs!$K26/Inputs!$L26,0)</f>
        <v>0</v>
      </c>
      <c r="BD99" s="316">
        <f>IF(AND(OR(Inputs!$M26=0,BD$2&lt;Inputs!$M26),BD$2&gt;=Inputs!$J26,BD$2&lt;=Inputs!$L26+Inputs!$J26-1),Inputs!$K26/Inputs!$L26,0)</f>
        <v>0</v>
      </c>
      <c r="BE99" s="317">
        <f>IF(AND(OR(Inputs!$M26=0,BE$2&lt;Inputs!$M26),BE$2&gt;=Inputs!$J26,BE$2&lt;=Inputs!$L26+Inputs!$J26-1),Inputs!$K26/Inputs!$L26,0)</f>
        <v>0</v>
      </c>
      <c r="BF99" s="316">
        <f>IF(AND(OR(Inputs!$M26=0,BF$2&lt;Inputs!$M26),BF$2&gt;=Inputs!$J26,BF$2&lt;=Inputs!$L26+Inputs!$J26-1),Inputs!$K26/Inputs!$L26,0)</f>
        <v>0</v>
      </c>
      <c r="BG99" s="316">
        <f>IF(AND(OR(Inputs!$M26=0,BG$2&lt;Inputs!$M26),BG$2&gt;=Inputs!$J26,BG$2&lt;=Inputs!$L26+Inputs!$J26-1),Inputs!$K26/Inputs!$L26,0)</f>
        <v>0</v>
      </c>
      <c r="BH99" s="316">
        <f>IF(AND(OR(Inputs!$M26=0,BH$2&lt;Inputs!$M26),BH$2&gt;=Inputs!$J26,BH$2&lt;=Inputs!$L26+Inputs!$J26-1),Inputs!$K26/Inputs!$L26,0)</f>
        <v>0</v>
      </c>
      <c r="BI99" s="316">
        <f>IF(AND(OR(Inputs!$M26=0,BI$2&lt;Inputs!$M26),BI$2&gt;=Inputs!$J26,BI$2&lt;=Inputs!$L26+Inputs!$J26-1),Inputs!$K26/Inputs!$L26,0)</f>
        <v>0</v>
      </c>
      <c r="BJ99" s="316">
        <f>IF(AND(OR(Inputs!$M26=0,BJ$2&lt;Inputs!$M26),BJ$2&gt;=Inputs!$J26,BJ$2&lt;=Inputs!$L26+Inputs!$J26-1),Inputs!$K26/Inputs!$L26,0)</f>
        <v>0</v>
      </c>
      <c r="BK99" s="316">
        <f>IF(AND(OR(Inputs!$M26=0,BK$2&lt;Inputs!$M26),BK$2&gt;=Inputs!$J26,BK$2&lt;=Inputs!$L26+Inputs!$J26-1),Inputs!$K26/Inputs!$L26,0)</f>
        <v>0</v>
      </c>
      <c r="BL99" s="316">
        <f>IF(AND(OR(Inputs!$M26=0,BL$2&lt;Inputs!$M26),BL$2&gt;=Inputs!$J26,BL$2&lt;=Inputs!$L26+Inputs!$J26-1),Inputs!$K26/Inputs!$L26,0)</f>
        <v>0</v>
      </c>
      <c r="BM99" s="316">
        <f>IF(AND(OR(Inputs!$M26=0,BM$2&lt;Inputs!$M26),BM$2&gt;=Inputs!$J26,BM$2&lt;=Inputs!$L26+Inputs!$J26-1),Inputs!$K26/Inputs!$L26,0)</f>
        <v>0</v>
      </c>
      <c r="BN99" s="316">
        <f>IF(AND(OR(Inputs!$M26=0,BN$2&lt;Inputs!$M26),BN$2&gt;=Inputs!$J26,BN$2&lt;=Inputs!$L26+Inputs!$J26-1),Inputs!$K26/Inputs!$L26,0)</f>
        <v>0</v>
      </c>
      <c r="BO99" s="316">
        <f>IF(AND(OR(Inputs!$M26=0,BO$2&lt;Inputs!$M26),BO$2&gt;=Inputs!$J26,BO$2&lt;=Inputs!$L26+Inputs!$J26-1),Inputs!$K26/Inputs!$L26,0)</f>
        <v>0</v>
      </c>
      <c r="BP99" s="316">
        <f>IF(AND(OR(Inputs!$M26=0,BP$2&lt;Inputs!$M26),BP$2&gt;=Inputs!$J26,BP$2&lt;=Inputs!$L26+Inputs!$J26-1),Inputs!$K26/Inputs!$L26,0)</f>
        <v>0</v>
      </c>
      <c r="BQ99" s="317">
        <f>IF(AND(OR(Inputs!$M26=0,BQ$2&lt;Inputs!$M26),BQ$2&gt;=Inputs!$J26,BQ$2&lt;=Inputs!$L26+Inputs!$J26-1),Inputs!$K26/Inputs!$L26,0)</f>
        <v>0</v>
      </c>
    </row>
    <row r="100" spans="1:74" hidden="1" x14ac:dyDescent="0.25">
      <c r="B100" s="319">
        <f t="shared" si="48"/>
        <v>0</v>
      </c>
      <c r="D100" s="318">
        <f t="shared" si="43"/>
        <v>0</v>
      </c>
      <c r="E100" s="318">
        <f t="shared" si="44"/>
        <v>0</v>
      </c>
      <c r="F100" s="318">
        <f t="shared" si="45"/>
        <v>0</v>
      </c>
      <c r="G100" s="318">
        <f t="shared" si="46"/>
        <v>0</v>
      </c>
      <c r="H100" s="318">
        <f t="shared" si="47"/>
        <v>0</v>
      </c>
      <c r="J100" s="316">
        <f>IF(AND(OR(Inputs!$M27=0,J$2&lt;Inputs!$M27),J$2&gt;=Inputs!$J27,J$2&lt;=Inputs!$L27+Inputs!$J27-1),Inputs!$K27/Inputs!$L27,0)</f>
        <v>0</v>
      </c>
      <c r="K100" s="316">
        <f>IF(AND(OR(Inputs!$M27=0,K$2&lt;Inputs!$M27),K$2&gt;=Inputs!$J27,K$2&lt;=Inputs!$L27+Inputs!$J27-1),Inputs!$K27/Inputs!$L27,0)</f>
        <v>0</v>
      </c>
      <c r="L100" s="316">
        <f>IF(AND(OR(Inputs!$M27=0,L$2&lt;Inputs!$M27),L$2&gt;=Inputs!$J27,L$2&lt;=Inputs!$L27+Inputs!$J27-1),Inputs!$K27/Inputs!$L27,0)</f>
        <v>0</v>
      </c>
      <c r="M100" s="316">
        <f>IF(AND(OR(Inputs!$M27=0,M$2&lt;Inputs!$M27),M$2&gt;=Inputs!$J27,M$2&lt;=Inputs!$L27+Inputs!$J27-1),Inputs!$K27/Inputs!$L27,0)</f>
        <v>0</v>
      </c>
      <c r="N100" s="316">
        <f>IF(AND(OR(Inputs!$M27=0,N$2&lt;Inputs!$M27),N$2&gt;=Inputs!$J27,N$2&lt;=Inputs!$L27+Inputs!$J27-1),Inputs!$K27/Inputs!$L27,0)</f>
        <v>0</v>
      </c>
      <c r="O100" s="316">
        <f>IF(AND(OR(Inputs!$M27=0,O$2&lt;Inputs!$M27),O$2&gt;=Inputs!$J27,O$2&lt;=Inputs!$L27+Inputs!$J27-1),Inputs!$K27/Inputs!$L27,0)</f>
        <v>0</v>
      </c>
      <c r="P100" s="316">
        <f>IF(AND(OR(Inputs!$M27=0,P$2&lt;Inputs!$M27),P$2&gt;=Inputs!$J27,P$2&lt;=Inputs!$L27+Inputs!$J27-1),Inputs!$K27/Inputs!$L27,0)</f>
        <v>0</v>
      </c>
      <c r="Q100" s="316">
        <f>IF(AND(OR(Inputs!$M27=0,Q$2&lt;Inputs!$M27),Q$2&gt;=Inputs!$J27,Q$2&lt;=Inputs!$L27+Inputs!$J27-1),Inputs!$K27/Inputs!$L27,0)</f>
        <v>0</v>
      </c>
      <c r="R100" s="316">
        <f>IF(AND(OR(Inputs!$M27=0,R$2&lt;Inputs!$M27),R$2&gt;=Inputs!$J27,R$2&lt;=Inputs!$L27+Inputs!$J27-1),Inputs!$K27/Inputs!$L27,0)</f>
        <v>0</v>
      </c>
      <c r="S100" s="316">
        <f>IF(AND(OR(Inputs!$M27=0,S$2&lt;Inputs!$M27),S$2&gt;=Inputs!$J27,S$2&lt;=Inputs!$L27+Inputs!$J27-1),Inputs!$K27/Inputs!$L27,0)</f>
        <v>0</v>
      </c>
      <c r="T100" s="316">
        <f>IF(AND(OR(Inputs!$M27=0,T$2&lt;Inputs!$M27),T$2&gt;=Inputs!$J27,T$2&lt;=Inputs!$L27+Inputs!$J27-1),Inputs!$K27/Inputs!$L27,0)</f>
        <v>0</v>
      </c>
      <c r="U100" s="317">
        <f>IF(AND(OR(Inputs!$M27=0,U$2&lt;Inputs!$M27),U$2&gt;=Inputs!$J27,U$2&lt;=Inputs!$L27+Inputs!$J27-1),Inputs!$K27/Inputs!$L27,0)</f>
        <v>0</v>
      </c>
      <c r="V100" s="316">
        <f>IF(AND(OR(Inputs!$M27=0,V$2&lt;Inputs!$M27),V$2&gt;=Inputs!$J27,V$2&lt;=Inputs!$L27+Inputs!$J27-1),Inputs!$K27/Inputs!$L27,0)</f>
        <v>0</v>
      </c>
      <c r="W100" s="316">
        <f>IF(AND(OR(Inputs!$M27=0,W$2&lt;Inputs!$M27),W$2&gt;=Inputs!$J27,W$2&lt;=Inputs!$L27+Inputs!$J27-1),Inputs!$K27/Inputs!$L27,0)</f>
        <v>0</v>
      </c>
      <c r="X100" s="316">
        <f>IF(AND(OR(Inputs!$M27=0,X$2&lt;Inputs!$M27),X$2&gt;=Inputs!$J27,X$2&lt;=Inputs!$L27+Inputs!$J27-1),Inputs!$K27/Inputs!$L27,0)</f>
        <v>0</v>
      </c>
      <c r="Y100" s="316">
        <f>IF(AND(OR(Inputs!$M27=0,Y$2&lt;Inputs!$M27),Y$2&gt;=Inputs!$J27,Y$2&lt;=Inputs!$L27+Inputs!$J27-1),Inputs!$K27/Inputs!$L27,0)</f>
        <v>0</v>
      </c>
      <c r="Z100" s="316">
        <f>IF(AND(OR(Inputs!$M27=0,Z$2&lt;Inputs!$M27),Z$2&gt;=Inputs!$J27,Z$2&lt;=Inputs!$L27+Inputs!$J27-1),Inputs!$K27/Inputs!$L27,0)</f>
        <v>0</v>
      </c>
      <c r="AA100" s="316">
        <f>IF(AND(OR(Inputs!$M27=0,AA$2&lt;Inputs!$M27),AA$2&gt;=Inputs!$J27,AA$2&lt;=Inputs!$L27+Inputs!$J27-1),Inputs!$K27/Inputs!$L27,0)</f>
        <v>0</v>
      </c>
      <c r="AB100" s="316">
        <f>IF(AND(OR(Inputs!$M27=0,AB$2&lt;Inputs!$M27),AB$2&gt;=Inputs!$J27,AB$2&lt;=Inputs!$L27+Inputs!$J27-1),Inputs!$K27/Inputs!$L27,0)</f>
        <v>0</v>
      </c>
      <c r="AC100" s="316">
        <f>IF(AND(OR(Inputs!$M27=0,AC$2&lt;Inputs!$M27),AC$2&gt;=Inputs!$J27,AC$2&lt;=Inputs!$L27+Inputs!$J27-1),Inputs!$K27/Inputs!$L27,0)</f>
        <v>0</v>
      </c>
      <c r="AD100" s="316">
        <f>IF(AND(OR(Inputs!$M27=0,AD$2&lt;Inputs!$M27),AD$2&gt;=Inputs!$J27,AD$2&lt;=Inputs!$L27+Inputs!$J27-1),Inputs!$K27/Inputs!$L27,0)</f>
        <v>0</v>
      </c>
      <c r="AE100" s="316">
        <f>IF(AND(OR(Inputs!$M27=0,AE$2&lt;Inputs!$M27),AE$2&gt;=Inputs!$J27,AE$2&lt;=Inputs!$L27+Inputs!$J27-1),Inputs!$K27/Inputs!$L27,0)</f>
        <v>0</v>
      </c>
      <c r="AF100" s="316">
        <f>IF(AND(OR(Inputs!$M27=0,AF$2&lt;Inputs!$M27),AF$2&gt;=Inputs!$J27,AF$2&lt;=Inputs!$L27+Inputs!$J27-1),Inputs!$K27/Inputs!$L27,0)</f>
        <v>0</v>
      </c>
      <c r="AG100" s="317">
        <f>IF(AND(OR(Inputs!$M27=0,AG$2&lt;Inputs!$M27),AG$2&gt;=Inputs!$J27,AG$2&lt;=Inputs!$L27+Inputs!$J27-1),Inputs!$K27/Inputs!$L27,0)</f>
        <v>0</v>
      </c>
      <c r="AH100" s="316">
        <f>IF(AND(OR(Inputs!$M27=0,AH$2&lt;Inputs!$M27),AH$2&gt;=Inputs!$J27,AH$2&lt;=Inputs!$L27+Inputs!$J27-1),Inputs!$K27/Inputs!$L27,0)</f>
        <v>0</v>
      </c>
      <c r="AI100" s="316">
        <f>IF(AND(OR(Inputs!$M27=0,AI$2&lt;Inputs!$M27),AI$2&gt;=Inputs!$J27,AI$2&lt;=Inputs!$L27+Inputs!$J27-1),Inputs!$K27/Inputs!$L27,0)</f>
        <v>0</v>
      </c>
      <c r="AJ100" s="316">
        <f>IF(AND(OR(Inputs!$M27=0,AJ$2&lt;Inputs!$M27),AJ$2&gt;=Inputs!$J27,AJ$2&lt;=Inputs!$L27+Inputs!$J27-1),Inputs!$K27/Inputs!$L27,0)</f>
        <v>0</v>
      </c>
      <c r="AK100" s="316">
        <f>IF(AND(OR(Inputs!$M27=0,AK$2&lt;Inputs!$M27),AK$2&gt;=Inputs!$J27,AK$2&lt;=Inputs!$L27+Inputs!$J27-1),Inputs!$K27/Inputs!$L27,0)</f>
        <v>0</v>
      </c>
      <c r="AL100" s="316">
        <f>IF(AND(OR(Inputs!$M27=0,AL$2&lt;Inputs!$M27),AL$2&gt;=Inputs!$J27,AL$2&lt;=Inputs!$L27+Inputs!$J27-1),Inputs!$K27/Inputs!$L27,0)</f>
        <v>0</v>
      </c>
      <c r="AM100" s="316">
        <f>IF(AND(OR(Inputs!$M27=0,AM$2&lt;Inputs!$M27),AM$2&gt;=Inputs!$J27,AM$2&lt;=Inputs!$L27+Inputs!$J27-1),Inputs!$K27/Inputs!$L27,0)</f>
        <v>0</v>
      </c>
      <c r="AN100" s="316">
        <f>IF(AND(OR(Inputs!$M27=0,AN$2&lt;Inputs!$M27),AN$2&gt;=Inputs!$J27,AN$2&lt;=Inputs!$L27+Inputs!$J27-1),Inputs!$K27/Inputs!$L27,0)</f>
        <v>0</v>
      </c>
      <c r="AO100" s="316">
        <f>IF(AND(OR(Inputs!$M27=0,AO$2&lt;Inputs!$M27),AO$2&gt;=Inputs!$J27,AO$2&lt;=Inputs!$L27+Inputs!$J27-1),Inputs!$K27/Inputs!$L27,0)</f>
        <v>0</v>
      </c>
      <c r="AP100" s="316">
        <f>IF(AND(OR(Inputs!$M27=0,AP$2&lt;Inputs!$M27),AP$2&gt;=Inputs!$J27,AP$2&lt;=Inputs!$L27+Inputs!$J27-1),Inputs!$K27/Inputs!$L27,0)</f>
        <v>0</v>
      </c>
      <c r="AQ100" s="316">
        <f>IF(AND(OR(Inputs!$M27=0,AQ$2&lt;Inputs!$M27),AQ$2&gt;=Inputs!$J27,AQ$2&lt;=Inputs!$L27+Inputs!$J27-1),Inputs!$K27/Inputs!$L27,0)</f>
        <v>0</v>
      </c>
      <c r="AR100" s="316">
        <f>IF(AND(OR(Inputs!$M27=0,AR$2&lt;Inputs!$M27),AR$2&gt;=Inputs!$J27,AR$2&lt;=Inputs!$L27+Inputs!$J27-1),Inputs!$K27/Inputs!$L27,0)</f>
        <v>0</v>
      </c>
      <c r="AS100" s="317">
        <f>IF(AND(OR(Inputs!$M27=0,AS$2&lt;Inputs!$M27),AS$2&gt;=Inputs!$J27,AS$2&lt;=Inputs!$L27+Inputs!$J27-1),Inputs!$K27/Inputs!$L27,0)</f>
        <v>0</v>
      </c>
      <c r="AT100" s="316">
        <f>IF(AND(OR(Inputs!$M27=0,AT$2&lt;Inputs!$M27),AT$2&gt;=Inputs!$J27,AT$2&lt;=Inputs!$L27+Inputs!$J27-1),Inputs!$K27/Inputs!$L27,0)</f>
        <v>0</v>
      </c>
      <c r="AU100" s="316">
        <f>IF(AND(OR(Inputs!$M27=0,AU$2&lt;Inputs!$M27),AU$2&gt;=Inputs!$J27,AU$2&lt;=Inputs!$L27+Inputs!$J27-1),Inputs!$K27/Inputs!$L27,0)</f>
        <v>0</v>
      </c>
      <c r="AV100" s="316">
        <f>IF(AND(OR(Inputs!$M27=0,AV$2&lt;Inputs!$M27),AV$2&gt;=Inputs!$J27,AV$2&lt;=Inputs!$L27+Inputs!$J27-1),Inputs!$K27/Inputs!$L27,0)</f>
        <v>0</v>
      </c>
      <c r="AW100" s="316">
        <f>IF(AND(OR(Inputs!$M27=0,AW$2&lt;Inputs!$M27),AW$2&gt;=Inputs!$J27,AW$2&lt;=Inputs!$L27+Inputs!$J27-1),Inputs!$K27/Inputs!$L27,0)</f>
        <v>0</v>
      </c>
      <c r="AX100" s="316">
        <f>IF(AND(OR(Inputs!$M27=0,AX$2&lt;Inputs!$M27),AX$2&gt;=Inputs!$J27,AX$2&lt;=Inputs!$L27+Inputs!$J27-1),Inputs!$K27/Inputs!$L27,0)</f>
        <v>0</v>
      </c>
      <c r="AY100" s="316">
        <f>IF(AND(OR(Inputs!$M27=0,AY$2&lt;Inputs!$M27),AY$2&gt;=Inputs!$J27,AY$2&lt;=Inputs!$L27+Inputs!$J27-1),Inputs!$K27/Inputs!$L27,0)</f>
        <v>0</v>
      </c>
      <c r="AZ100" s="316">
        <f>IF(AND(OR(Inputs!$M27=0,AZ$2&lt;Inputs!$M27),AZ$2&gt;=Inputs!$J27,AZ$2&lt;=Inputs!$L27+Inputs!$J27-1),Inputs!$K27/Inputs!$L27,0)</f>
        <v>0</v>
      </c>
      <c r="BA100" s="316">
        <f>IF(AND(OR(Inputs!$M27=0,BA$2&lt;Inputs!$M27),BA$2&gt;=Inputs!$J27,BA$2&lt;=Inputs!$L27+Inputs!$J27-1),Inputs!$K27/Inputs!$L27,0)</f>
        <v>0</v>
      </c>
      <c r="BB100" s="316">
        <f>IF(AND(OR(Inputs!$M27=0,BB$2&lt;Inputs!$M27),BB$2&gt;=Inputs!$J27,BB$2&lt;=Inputs!$L27+Inputs!$J27-1),Inputs!$K27/Inputs!$L27,0)</f>
        <v>0</v>
      </c>
      <c r="BC100" s="316">
        <f>IF(AND(OR(Inputs!$M27=0,BC$2&lt;Inputs!$M27),BC$2&gt;=Inputs!$J27,BC$2&lt;=Inputs!$L27+Inputs!$J27-1),Inputs!$K27/Inputs!$L27,0)</f>
        <v>0</v>
      </c>
      <c r="BD100" s="316">
        <f>IF(AND(OR(Inputs!$M27=0,BD$2&lt;Inputs!$M27),BD$2&gt;=Inputs!$J27,BD$2&lt;=Inputs!$L27+Inputs!$J27-1),Inputs!$K27/Inputs!$L27,0)</f>
        <v>0</v>
      </c>
      <c r="BE100" s="317">
        <f>IF(AND(OR(Inputs!$M27=0,BE$2&lt;Inputs!$M27),BE$2&gt;=Inputs!$J27,BE$2&lt;=Inputs!$L27+Inputs!$J27-1),Inputs!$K27/Inputs!$L27,0)</f>
        <v>0</v>
      </c>
      <c r="BF100" s="316">
        <f>IF(AND(OR(Inputs!$M27=0,BF$2&lt;Inputs!$M27),BF$2&gt;=Inputs!$J27,BF$2&lt;=Inputs!$L27+Inputs!$J27-1),Inputs!$K27/Inputs!$L27,0)</f>
        <v>0</v>
      </c>
      <c r="BG100" s="316">
        <f>IF(AND(OR(Inputs!$M27=0,BG$2&lt;Inputs!$M27),BG$2&gt;=Inputs!$J27,BG$2&lt;=Inputs!$L27+Inputs!$J27-1),Inputs!$K27/Inputs!$L27,0)</f>
        <v>0</v>
      </c>
      <c r="BH100" s="316">
        <f>IF(AND(OR(Inputs!$M27=0,BH$2&lt;Inputs!$M27),BH$2&gt;=Inputs!$J27,BH$2&lt;=Inputs!$L27+Inputs!$J27-1),Inputs!$K27/Inputs!$L27,0)</f>
        <v>0</v>
      </c>
      <c r="BI100" s="316">
        <f>IF(AND(OR(Inputs!$M27=0,BI$2&lt;Inputs!$M27),BI$2&gt;=Inputs!$J27,BI$2&lt;=Inputs!$L27+Inputs!$J27-1),Inputs!$K27/Inputs!$L27,0)</f>
        <v>0</v>
      </c>
      <c r="BJ100" s="316">
        <f>IF(AND(OR(Inputs!$M27=0,BJ$2&lt;Inputs!$M27),BJ$2&gt;=Inputs!$J27,BJ$2&lt;=Inputs!$L27+Inputs!$J27-1),Inputs!$K27/Inputs!$L27,0)</f>
        <v>0</v>
      </c>
      <c r="BK100" s="316">
        <f>IF(AND(OR(Inputs!$M27=0,BK$2&lt;Inputs!$M27),BK$2&gt;=Inputs!$J27,BK$2&lt;=Inputs!$L27+Inputs!$J27-1),Inputs!$K27/Inputs!$L27,0)</f>
        <v>0</v>
      </c>
      <c r="BL100" s="316">
        <f>IF(AND(OR(Inputs!$M27=0,BL$2&lt;Inputs!$M27),BL$2&gt;=Inputs!$J27,BL$2&lt;=Inputs!$L27+Inputs!$J27-1),Inputs!$K27/Inputs!$L27,0)</f>
        <v>0</v>
      </c>
      <c r="BM100" s="316">
        <f>IF(AND(OR(Inputs!$M27=0,BM$2&lt;Inputs!$M27),BM$2&gt;=Inputs!$J27,BM$2&lt;=Inputs!$L27+Inputs!$J27-1),Inputs!$K27/Inputs!$L27,0)</f>
        <v>0</v>
      </c>
      <c r="BN100" s="316">
        <f>IF(AND(OR(Inputs!$M27=0,BN$2&lt;Inputs!$M27),BN$2&gt;=Inputs!$J27,BN$2&lt;=Inputs!$L27+Inputs!$J27-1),Inputs!$K27/Inputs!$L27,0)</f>
        <v>0</v>
      </c>
      <c r="BO100" s="316">
        <f>IF(AND(OR(Inputs!$M27=0,BO$2&lt;Inputs!$M27),BO$2&gt;=Inputs!$J27,BO$2&lt;=Inputs!$L27+Inputs!$J27-1),Inputs!$K27/Inputs!$L27,0)</f>
        <v>0</v>
      </c>
      <c r="BP100" s="316">
        <f>IF(AND(OR(Inputs!$M27=0,BP$2&lt;Inputs!$M27),BP$2&gt;=Inputs!$J27,BP$2&lt;=Inputs!$L27+Inputs!$J27-1),Inputs!$K27/Inputs!$L27,0)</f>
        <v>0</v>
      </c>
      <c r="BQ100" s="317">
        <f>IF(AND(OR(Inputs!$M27=0,BQ$2&lt;Inputs!$M27),BQ$2&gt;=Inputs!$J27,BQ$2&lt;=Inputs!$L27+Inputs!$J27-1),Inputs!$K27/Inputs!$L27,0)</f>
        <v>0</v>
      </c>
    </row>
    <row r="101" spans="1:74" hidden="1" x14ac:dyDescent="0.25">
      <c r="B101" s="319">
        <f t="shared" si="48"/>
        <v>0</v>
      </c>
      <c r="D101" s="318">
        <f t="shared" si="43"/>
        <v>0</v>
      </c>
      <c r="E101" s="318">
        <f t="shared" si="44"/>
        <v>0</v>
      </c>
      <c r="F101" s="318">
        <f t="shared" si="45"/>
        <v>0</v>
      </c>
      <c r="G101" s="318">
        <f t="shared" si="46"/>
        <v>0</v>
      </c>
      <c r="H101" s="318">
        <f t="shared" si="47"/>
        <v>0</v>
      </c>
      <c r="J101" s="316">
        <f>IF(AND(OR(Inputs!$M28=0,J$2&lt;Inputs!$M28),J$2&gt;=Inputs!$J28,J$2&lt;=Inputs!$L28+Inputs!$J28-1),Inputs!$K28/Inputs!$L28,0)</f>
        <v>0</v>
      </c>
      <c r="K101" s="316">
        <f>IF(AND(OR(Inputs!$M28=0,K$2&lt;Inputs!$M28),K$2&gt;=Inputs!$J28,K$2&lt;=Inputs!$L28+Inputs!$J28-1),Inputs!$K28/Inputs!$L28,0)</f>
        <v>0</v>
      </c>
      <c r="L101" s="316">
        <f>IF(AND(OR(Inputs!$M28=0,L$2&lt;Inputs!$M28),L$2&gt;=Inputs!$J28,L$2&lt;=Inputs!$L28+Inputs!$J28-1),Inputs!$K28/Inputs!$L28,0)</f>
        <v>0</v>
      </c>
      <c r="M101" s="316">
        <f>IF(AND(OR(Inputs!$M28=0,M$2&lt;Inputs!$M28),M$2&gt;=Inputs!$J28,M$2&lt;=Inputs!$L28+Inputs!$J28-1),Inputs!$K28/Inputs!$L28,0)</f>
        <v>0</v>
      </c>
      <c r="N101" s="316">
        <f>IF(AND(OR(Inputs!$M28=0,N$2&lt;Inputs!$M28),N$2&gt;=Inputs!$J28,N$2&lt;=Inputs!$L28+Inputs!$J28-1),Inputs!$K28/Inputs!$L28,0)</f>
        <v>0</v>
      </c>
      <c r="O101" s="316">
        <f>IF(AND(OR(Inputs!$M28=0,O$2&lt;Inputs!$M28),O$2&gt;=Inputs!$J28,O$2&lt;=Inputs!$L28+Inputs!$J28-1),Inputs!$K28/Inputs!$L28,0)</f>
        <v>0</v>
      </c>
      <c r="P101" s="316">
        <f>IF(AND(OR(Inputs!$M28=0,P$2&lt;Inputs!$M28),P$2&gt;=Inputs!$J28,P$2&lt;=Inputs!$L28+Inputs!$J28-1),Inputs!$K28/Inputs!$L28,0)</f>
        <v>0</v>
      </c>
      <c r="Q101" s="316">
        <f>IF(AND(OR(Inputs!$M28=0,Q$2&lt;Inputs!$M28),Q$2&gt;=Inputs!$J28,Q$2&lt;=Inputs!$L28+Inputs!$J28-1),Inputs!$K28/Inputs!$L28,0)</f>
        <v>0</v>
      </c>
      <c r="R101" s="316">
        <f>IF(AND(OR(Inputs!$M28=0,R$2&lt;Inputs!$M28),R$2&gt;=Inputs!$J28,R$2&lt;=Inputs!$L28+Inputs!$J28-1),Inputs!$K28/Inputs!$L28,0)</f>
        <v>0</v>
      </c>
      <c r="S101" s="316">
        <f>IF(AND(OR(Inputs!$M28=0,S$2&lt;Inputs!$M28),S$2&gt;=Inputs!$J28,S$2&lt;=Inputs!$L28+Inputs!$J28-1),Inputs!$K28/Inputs!$L28,0)</f>
        <v>0</v>
      </c>
      <c r="T101" s="316">
        <f>IF(AND(OR(Inputs!$M28=0,T$2&lt;Inputs!$M28),T$2&gt;=Inputs!$J28,T$2&lt;=Inputs!$L28+Inputs!$J28-1),Inputs!$K28/Inputs!$L28,0)</f>
        <v>0</v>
      </c>
      <c r="U101" s="317">
        <f>IF(AND(OR(Inputs!$M28=0,U$2&lt;Inputs!$M28),U$2&gt;=Inputs!$J28,U$2&lt;=Inputs!$L28+Inputs!$J28-1),Inputs!$K28/Inputs!$L28,0)</f>
        <v>0</v>
      </c>
      <c r="V101" s="316">
        <f>IF(AND(OR(Inputs!$M28=0,V$2&lt;Inputs!$M28),V$2&gt;=Inputs!$J28,V$2&lt;=Inputs!$L28+Inputs!$J28-1),Inputs!$K28/Inputs!$L28,0)</f>
        <v>0</v>
      </c>
      <c r="W101" s="316">
        <f>IF(AND(OR(Inputs!$M28=0,W$2&lt;Inputs!$M28),W$2&gt;=Inputs!$J28,W$2&lt;=Inputs!$L28+Inputs!$J28-1),Inputs!$K28/Inputs!$L28,0)</f>
        <v>0</v>
      </c>
      <c r="X101" s="316">
        <f>IF(AND(OR(Inputs!$M28=0,X$2&lt;Inputs!$M28),X$2&gt;=Inputs!$J28,X$2&lt;=Inputs!$L28+Inputs!$J28-1),Inputs!$K28/Inputs!$L28,0)</f>
        <v>0</v>
      </c>
      <c r="Y101" s="316">
        <f>IF(AND(OR(Inputs!$M28=0,Y$2&lt;Inputs!$M28),Y$2&gt;=Inputs!$J28,Y$2&lt;=Inputs!$L28+Inputs!$J28-1),Inputs!$K28/Inputs!$L28,0)</f>
        <v>0</v>
      </c>
      <c r="Z101" s="316">
        <f>IF(AND(OR(Inputs!$M28=0,Z$2&lt;Inputs!$M28),Z$2&gt;=Inputs!$J28,Z$2&lt;=Inputs!$L28+Inputs!$J28-1),Inputs!$K28/Inputs!$L28,0)</f>
        <v>0</v>
      </c>
      <c r="AA101" s="316">
        <f>IF(AND(OR(Inputs!$M28=0,AA$2&lt;Inputs!$M28),AA$2&gt;=Inputs!$J28,AA$2&lt;=Inputs!$L28+Inputs!$J28-1),Inputs!$K28/Inputs!$L28,0)</f>
        <v>0</v>
      </c>
      <c r="AB101" s="316">
        <f>IF(AND(OR(Inputs!$M28=0,AB$2&lt;Inputs!$M28),AB$2&gt;=Inputs!$J28,AB$2&lt;=Inputs!$L28+Inputs!$J28-1),Inputs!$K28/Inputs!$L28,0)</f>
        <v>0</v>
      </c>
      <c r="AC101" s="316">
        <f>IF(AND(OR(Inputs!$M28=0,AC$2&lt;Inputs!$M28),AC$2&gt;=Inputs!$J28,AC$2&lt;=Inputs!$L28+Inputs!$J28-1),Inputs!$K28/Inputs!$L28,0)</f>
        <v>0</v>
      </c>
      <c r="AD101" s="316">
        <f>IF(AND(OR(Inputs!$M28=0,AD$2&lt;Inputs!$M28),AD$2&gt;=Inputs!$J28,AD$2&lt;=Inputs!$L28+Inputs!$J28-1),Inputs!$K28/Inputs!$L28,0)</f>
        <v>0</v>
      </c>
      <c r="AE101" s="316">
        <f>IF(AND(OR(Inputs!$M28=0,AE$2&lt;Inputs!$M28),AE$2&gt;=Inputs!$J28,AE$2&lt;=Inputs!$L28+Inputs!$J28-1),Inputs!$K28/Inputs!$L28,0)</f>
        <v>0</v>
      </c>
      <c r="AF101" s="316">
        <f>IF(AND(OR(Inputs!$M28=0,AF$2&lt;Inputs!$M28),AF$2&gt;=Inputs!$J28,AF$2&lt;=Inputs!$L28+Inputs!$J28-1),Inputs!$K28/Inputs!$L28,0)</f>
        <v>0</v>
      </c>
      <c r="AG101" s="317">
        <f>IF(AND(OR(Inputs!$M28=0,AG$2&lt;Inputs!$M28),AG$2&gt;=Inputs!$J28,AG$2&lt;=Inputs!$L28+Inputs!$J28-1),Inputs!$K28/Inputs!$L28,0)</f>
        <v>0</v>
      </c>
      <c r="AH101" s="316">
        <f>IF(AND(OR(Inputs!$M28=0,AH$2&lt;Inputs!$M28),AH$2&gt;=Inputs!$J28,AH$2&lt;=Inputs!$L28+Inputs!$J28-1),Inputs!$K28/Inputs!$L28,0)</f>
        <v>0</v>
      </c>
      <c r="AI101" s="316">
        <f>IF(AND(OR(Inputs!$M28=0,AI$2&lt;Inputs!$M28),AI$2&gt;=Inputs!$J28,AI$2&lt;=Inputs!$L28+Inputs!$J28-1),Inputs!$K28/Inputs!$L28,0)</f>
        <v>0</v>
      </c>
      <c r="AJ101" s="316">
        <f>IF(AND(OR(Inputs!$M28=0,AJ$2&lt;Inputs!$M28),AJ$2&gt;=Inputs!$J28,AJ$2&lt;=Inputs!$L28+Inputs!$J28-1),Inputs!$K28/Inputs!$L28,0)</f>
        <v>0</v>
      </c>
      <c r="AK101" s="316">
        <f>IF(AND(OR(Inputs!$M28=0,AK$2&lt;Inputs!$M28),AK$2&gt;=Inputs!$J28,AK$2&lt;=Inputs!$L28+Inputs!$J28-1),Inputs!$K28/Inputs!$L28,0)</f>
        <v>0</v>
      </c>
      <c r="AL101" s="316">
        <f>IF(AND(OR(Inputs!$M28=0,AL$2&lt;Inputs!$M28),AL$2&gt;=Inputs!$J28,AL$2&lt;=Inputs!$L28+Inputs!$J28-1),Inputs!$K28/Inputs!$L28,0)</f>
        <v>0</v>
      </c>
      <c r="AM101" s="316">
        <f>IF(AND(OR(Inputs!$M28=0,AM$2&lt;Inputs!$M28),AM$2&gt;=Inputs!$J28,AM$2&lt;=Inputs!$L28+Inputs!$J28-1),Inputs!$K28/Inputs!$L28,0)</f>
        <v>0</v>
      </c>
      <c r="AN101" s="316">
        <f>IF(AND(OR(Inputs!$M28=0,AN$2&lt;Inputs!$M28),AN$2&gt;=Inputs!$J28,AN$2&lt;=Inputs!$L28+Inputs!$J28-1),Inputs!$K28/Inputs!$L28,0)</f>
        <v>0</v>
      </c>
      <c r="AO101" s="316">
        <f>IF(AND(OR(Inputs!$M28=0,AO$2&lt;Inputs!$M28),AO$2&gt;=Inputs!$J28,AO$2&lt;=Inputs!$L28+Inputs!$J28-1),Inputs!$K28/Inputs!$L28,0)</f>
        <v>0</v>
      </c>
      <c r="AP101" s="316">
        <f>IF(AND(OR(Inputs!$M28=0,AP$2&lt;Inputs!$M28),AP$2&gt;=Inputs!$J28,AP$2&lt;=Inputs!$L28+Inputs!$J28-1),Inputs!$K28/Inputs!$L28,0)</f>
        <v>0</v>
      </c>
      <c r="AQ101" s="316">
        <f>IF(AND(OR(Inputs!$M28=0,AQ$2&lt;Inputs!$M28),AQ$2&gt;=Inputs!$J28,AQ$2&lt;=Inputs!$L28+Inputs!$J28-1),Inputs!$K28/Inputs!$L28,0)</f>
        <v>0</v>
      </c>
      <c r="AR101" s="316">
        <f>IF(AND(OR(Inputs!$M28=0,AR$2&lt;Inputs!$M28),AR$2&gt;=Inputs!$J28,AR$2&lt;=Inputs!$L28+Inputs!$J28-1),Inputs!$K28/Inputs!$L28,0)</f>
        <v>0</v>
      </c>
      <c r="AS101" s="317">
        <f>IF(AND(OR(Inputs!$M28=0,AS$2&lt;Inputs!$M28),AS$2&gt;=Inputs!$J28,AS$2&lt;=Inputs!$L28+Inputs!$J28-1),Inputs!$K28/Inputs!$L28,0)</f>
        <v>0</v>
      </c>
      <c r="AT101" s="316">
        <f>IF(AND(OR(Inputs!$M28=0,AT$2&lt;Inputs!$M28),AT$2&gt;=Inputs!$J28,AT$2&lt;=Inputs!$L28+Inputs!$J28-1),Inputs!$K28/Inputs!$L28,0)</f>
        <v>0</v>
      </c>
      <c r="AU101" s="316">
        <f>IF(AND(OR(Inputs!$M28=0,AU$2&lt;Inputs!$M28),AU$2&gt;=Inputs!$J28,AU$2&lt;=Inputs!$L28+Inputs!$J28-1),Inputs!$K28/Inputs!$L28,0)</f>
        <v>0</v>
      </c>
      <c r="AV101" s="316">
        <f>IF(AND(OR(Inputs!$M28=0,AV$2&lt;Inputs!$M28),AV$2&gt;=Inputs!$J28,AV$2&lt;=Inputs!$L28+Inputs!$J28-1),Inputs!$K28/Inputs!$L28,0)</f>
        <v>0</v>
      </c>
      <c r="AW101" s="316">
        <f>IF(AND(OR(Inputs!$M28=0,AW$2&lt;Inputs!$M28),AW$2&gt;=Inputs!$J28,AW$2&lt;=Inputs!$L28+Inputs!$J28-1),Inputs!$K28/Inputs!$L28,0)</f>
        <v>0</v>
      </c>
      <c r="AX101" s="316">
        <f>IF(AND(OR(Inputs!$M28=0,AX$2&lt;Inputs!$M28),AX$2&gt;=Inputs!$J28,AX$2&lt;=Inputs!$L28+Inputs!$J28-1),Inputs!$K28/Inputs!$L28,0)</f>
        <v>0</v>
      </c>
      <c r="AY101" s="316">
        <f>IF(AND(OR(Inputs!$M28=0,AY$2&lt;Inputs!$M28),AY$2&gt;=Inputs!$J28,AY$2&lt;=Inputs!$L28+Inputs!$J28-1),Inputs!$K28/Inputs!$L28,0)</f>
        <v>0</v>
      </c>
      <c r="AZ101" s="316">
        <f>IF(AND(OR(Inputs!$M28=0,AZ$2&lt;Inputs!$M28),AZ$2&gt;=Inputs!$J28,AZ$2&lt;=Inputs!$L28+Inputs!$J28-1),Inputs!$K28/Inputs!$L28,0)</f>
        <v>0</v>
      </c>
      <c r="BA101" s="316">
        <f>IF(AND(OR(Inputs!$M28=0,BA$2&lt;Inputs!$M28),BA$2&gt;=Inputs!$J28,BA$2&lt;=Inputs!$L28+Inputs!$J28-1),Inputs!$K28/Inputs!$L28,0)</f>
        <v>0</v>
      </c>
      <c r="BB101" s="316">
        <f>IF(AND(OR(Inputs!$M28=0,BB$2&lt;Inputs!$M28),BB$2&gt;=Inputs!$J28,BB$2&lt;=Inputs!$L28+Inputs!$J28-1),Inputs!$K28/Inputs!$L28,0)</f>
        <v>0</v>
      </c>
      <c r="BC101" s="316">
        <f>IF(AND(OR(Inputs!$M28=0,BC$2&lt;Inputs!$M28),BC$2&gt;=Inputs!$J28,BC$2&lt;=Inputs!$L28+Inputs!$J28-1),Inputs!$K28/Inputs!$L28,0)</f>
        <v>0</v>
      </c>
      <c r="BD101" s="316">
        <f>IF(AND(OR(Inputs!$M28=0,BD$2&lt;Inputs!$M28),BD$2&gt;=Inputs!$J28,BD$2&lt;=Inputs!$L28+Inputs!$J28-1),Inputs!$K28/Inputs!$L28,0)</f>
        <v>0</v>
      </c>
      <c r="BE101" s="317">
        <f>IF(AND(OR(Inputs!$M28=0,BE$2&lt;Inputs!$M28),BE$2&gt;=Inputs!$J28,BE$2&lt;=Inputs!$L28+Inputs!$J28-1),Inputs!$K28/Inputs!$L28,0)</f>
        <v>0</v>
      </c>
      <c r="BF101" s="316">
        <f>IF(AND(OR(Inputs!$M28=0,BF$2&lt;Inputs!$M28),BF$2&gt;=Inputs!$J28,BF$2&lt;=Inputs!$L28+Inputs!$J28-1),Inputs!$K28/Inputs!$L28,0)</f>
        <v>0</v>
      </c>
      <c r="BG101" s="316">
        <f>IF(AND(OR(Inputs!$M28=0,BG$2&lt;Inputs!$M28),BG$2&gt;=Inputs!$J28,BG$2&lt;=Inputs!$L28+Inputs!$J28-1),Inputs!$K28/Inputs!$L28,0)</f>
        <v>0</v>
      </c>
      <c r="BH101" s="316">
        <f>IF(AND(OR(Inputs!$M28=0,BH$2&lt;Inputs!$M28),BH$2&gt;=Inputs!$J28,BH$2&lt;=Inputs!$L28+Inputs!$J28-1),Inputs!$K28/Inputs!$L28,0)</f>
        <v>0</v>
      </c>
      <c r="BI101" s="316">
        <f>IF(AND(OR(Inputs!$M28=0,BI$2&lt;Inputs!$M28),BI$2&gt;=Inputs!$J28,BI$2&lt;=Inputs!$L28+Inputs!$J28-1),Inputs!$K28/Inputs!$L28,0)</f>
        <v>0</v>
      </c>
      <c r="BJ101" s="316">
        <f>IF(AND(OR(Inputs!$M28=0,BJ$2&lt;Inputs!$M28),BJ$2&gt;=Inputs!$J28,BJ$2&lt;=Inputs!$L28+Inputs!$J28-1),Inputs!$K28/Inputs!$L28,0)</f>
        <v>0</v>
      </c>
      <c r="BK101" s="316">
        <f>IF(AND(OR(Inputs!$M28=0,BK$2&lt;Inputs!$M28),BK$2&gt;=Inputs!$J28,BK$2&lt;=Inputs!$L28+Inputs!$J28-1),Inputs!$K28/Inputs!$L28,0)</f>
        <v>0</v>
      </c>
      <c r="BL101" s="316">
        <f>IF(AND(OR(Inputs!$M28=0,BL$2&lt;Inputs!$M28),BL$2&gt;=Inputs!$J28,BL$2&lt;=Inputs!$L28+Inputs!$J28-1),Inputs!$K28/Inputs!$L28,0)</f>
        <v>0</v>
      </c>
      <c r="BM101" s="316">
        <f>IF(AND(OR(Inputs!$M28=0,BM$2&lt;Inputs!$M28),BM$2&gt;=Inputs!$J28,BM$2&lt;=Inputs!$L28+Inputs!$J28-1),Inputs!$K28/Inputs!$L28,0)</f>
        <v>0</v>
      </c>
      <c r="BN101" s="316">
        <f>IF(AND(OR(Inputs!$M28=0,BN$2&lt;Inputs!$M28),BN$2&gt;=Inputs!$J28,BN$2&lt;=Inputs!$L28+Inputs!$J28-1),Inputs!$K28/Inputs!$L28,0)</f>
        <v>0</v>
      </c>
      <c r="BO101" s="316">
        <f>IF(AND(OR(Inputs!$M28=0,BO$2&lt;Inputs!$M28),BO$2&gt;=Inputs!$J28,BO$2&lt;=Inputs!$L28+Inputs!$J28-1),Inputs!$K28/Inputs!$L28,0)</f>
        <v>0</v>
      </c>
      <c r="BP101" s="316">
        <f>IF(AND(OR(Inputs!$M28=0,BP$2&lt;Inputs!$M28),BP$2&gt;=Inputs!$J28,BP$2&lt;=Inputs!$L28+Inputs!$J28-1),Inputs!$K28/Inputs!$L28,0)</f>
        <v>0</v>
      </c>
      <c r="BQ101" s="317">
        <f>IF(AND(OR(Inputs!$M28=0,BQ$2&lt;Inputs!$M28),BQ$2&gt;=Inputs!$J28,BQ$2&lt;=Inputs!$L28+Inputs!$J28-1),Inputs!$K28/Inputs!$L28,0)</f>
        <v>0</v>
      </c>
    </row>
    <row r="102" spans="1:74" hidden="1" x14ac:dyDescent="0.25">
      <c r="B102" s="319">
        <f t="shared" si="48"/>
        <v>0</v>
      </c>
      <c r="D102" s="318">
        <f t="shared" si="43"/>
        <v>0</v>
      </c>
      <c r="E102" s="318">
        <f t="shared" si="44"/>
        <v>0</v>
      </c>
      <c r="F102" s="318">
        <f t="shared" si="45"/>
        <v>0</v>
      </c>
      <c r="G102" s="318">
        <f t="shared" si="46"/>
        <v>0</v>
      </c>
      <c r="H102" s="318">
        <f t="shared" si="47"/>
        <v>0</v>
      </c>
      <c r="J102" s="316">
        <f>IF(AND(OR(Inputs!$M29=0,J$2&lt;Inputs!$M29),J$2&gt;=Inputs!$J29,J$2&lt;=Inputs!$L29+Inputs!$J29-1),Inputs!$K29/Inputs!$L29,0)</f>
        <v>0</v>
      </c>
      <c r="K102" s="316">
        <f>IF(AND(OR(Inputs!$M29=0,K$2&lt;Inputs!$M29),K$2&gt;=Inputs!$J29,K$2&lt;=Inputs!$L29+Inputs!$J29-1),Inputs!$K29/Inputs!$L29,0)</f>
        <v>0</v>
      </c>
      <c r="L102" s="316">
        <f>IF(AND(OR(Inputs!$M29=0,L$2&lt;Inputs!$M29),L$2&gt;=Inputs!$J29,L$2&lt;=Inputs!$L29+Inputs!$J29-1),Inputs!$K29/Inputs!$L29,0)</f>
        <v>0</v>
      </c>
      <c r="M102" s="316">
        <f>IF(AND(OR(Inputs!$M29=0,M$2&lt;Inputs!$M29),M$2&gt;=Inputs!$J29,M$2&lt;=Inputs!$L29+Inputs!$J29-1),Inputs!$K29/Inputs!$L29,0)</f>
        <v>0</v>
      </c>
      <c r="N102" s="316">
        <f>IF(AND(OR(Inputs!$M29=0,N$2&lt;Inputs!$M29),N$2&gt;=Inputs!$J29,N$2&lt;=Inputs!$L29+Inputs!$J29-1),Inputs!$K29/Inputs!$L29,0)</f>
        <v>0</v>
      </c>
      <c r="O102" s="316">
        <f>IF(AND(OR(Inputs!$M29=0,O$2&lt;Inputs!$M29),O$2&gt;=Inputs!$J29,O$2&lt;=Inputs!$L29+Inputs!$J29-1),Inputs!$K29/Inputs!$L29,0)</f>
        <v>0</v>
      </c>
      <c r="P102" s="316">
        <f>IF(AND(OR(Inputs!$M29=0,P$2&lt;Inputs!$M29),P$2&gt;=Inputs!$J29,P$2&lt;=Inputs!$L29+Inputs!$J29-1),Inputs!$K29/Inputs!$L29,0)</f>
        <v>0</v>
      </c>
      <c r="Q102" s="316">
        <f>IF(AND(OR(Inputs!$M29=0,Q$2&lt;Inputs!$M29),Q$2&gt;=Inputs!$J29,Q$2&lt;=Inputs!$L29+Inputs!$J29-1),Inputs!$K29/Inputs!$L29,0)</f>
        <v>0</v>
      </c>
      <c r="R102" s="316">
        <f>IF(AND(OR(Inputs!$M29=0,R$2&lt;Inputs!$M29),R$2&gt;=Inputs!$J29,R$2&lt;=Inputs!$L29+Inputs!$J29-1),Inputs!$K29/Inputs!$L29,0)</f>
        <v>0</v>
      </c>
      <c r="S102" s="316">
        <f>IF(AND(OR(Inputs!$M29=0,S$2&lt;Inputs!$M29),S$2&gt;=Inputs!$J29,S$2&lt;=Inputs!$L29+Inputs!$J29-1),Inputs!$K29/Inputs!$L29,0)</f>
        <v>0</v>
      </c>
      <c r="T102" s="316">
        <f>IF(AND(OR(Inputs!$M29=0,T$2&lt;Inputs!$M29),T$2&gt;=Inputs!$J29,T$2&lt;=Inputs!$L29+Inputs!$J29-1),Inputs!$K29/Inputs!$L29,0)</f>
        <v>0</v>
      </c>
      <c r="U102" s="317">
        <f>IF(AND(OR(Inputs!$M29=0,U$2&lt;Inputs!$M29),U$2&gt;=Inputs!$J29,U$2&lt;=Inputs!$L29+Inputs!$J29-1),Inputs!$K29/Inputs!$L29,0)</f>
        <v>0</v>
      </c>
      <c r="V102" s="316">
        <f>IF(AND(OR(Inputs!$M29=0,V$2&lt;Inputs!$M29),V$2&gt;=Inputs!$J29,V$2&lt;=Inputs!$L29+Inputs!$J29-1),Inputs!$K29/Inputs!$L29,0)</f>
        <v>0</v>
      </c>
      <c r="W102" s="316">
        <f>IF(AND(OR(Inputs!$M29=0,W$2&lt;Inputs!$M29),W$2&gt;=Inputs!$J29,W$2&lt;=Inputs!$L29+Inputs!$J29-1),Inputs!$K29/Inputs!$L29,0)</f>
        <v>0</v>
      </c>
      <c r="X102" s="316">
        <f>IF(AND(OR(Inputs!$M29=0,X$2&lt;Inputs!$M29),X$2&gt;=Inputs!$J29,X$2&lt;=Inputs!$L29+Inputs!$J29-1),Inputs!$K29/Inputs!$L29,0)</f>
        <v>0</v>
      </c>
      <c r="Y102" s="316">
        <f>IF(AND(OR(Inputs!$M29=0,Y$2&lt;Inputs!$M29),Y$2&gt;=Inputs!$J29,Y$2&lt;=Inputs!$L29+Inputs!$J29-1),Inputs!$K29/Inputs!$L29,0)</f>
        <v>0</v>
      </c>
      <c r="Z102" s="316">
        <f>IF(AND(OR(Inputs!$M29=0,Z$2&lt;Inputs!$M29),Z$2&gt;=Inputs!$J29,Z$2&lt;=Inputs!$L29+Inputs!$J29-1),Inputs!$K29/Inputs!$L29,0)</f>
        <v>0</v>
      </c>
      <c r="AA102" s="316">
        <f>IF(AND(OR(Inputs!$M29=0,AA$2&lt;Inputs!$M29),AA$2&gt;=Inputs!$J29,AA$2&lt;=Inputs!$L29+Inputs!$J29-1),Inputs!$K29/Inputs!$L29,0)</f>
        <v>0</v>
      </c>
      <c r="AB102" s="316">
        <f>IF(AND(OR(Inputs!$M29=0,AB$2&lt;Inputs!$M29),AB$2&gt;=Inputs!$J29,AB$2&lt;=Inputs!$L29+Inputs!$J29-1),Inputs!$K29/Inputs!$L29,0)</f>
        <v>0</v>
      </c>
      <c r="AC102" s="316">
        <f>IF(AND(OR(Inputs!$M29=0,AC$2&lt;Inputs!$M29),AC$2&gt;=Inputs!$J29,AC$2&lt;=Inputs!$L29+Inputs!$J29-1),Inputs!$K29/Inputs!$L29,0)</f>
        <v>0</v>
      </c>
      <c r="AD102" s="316">
        <f>IF(AND(OR(Inputs!$M29=0,AD$2&lt;Inputs!$M29),AD$2&gt;=Inputs!$J29,AD$2&lt;=Inputs!$L29+Inputs!$J29-1),Inputs!$K29/Inputs!$L29,0)</f>
        <v>0</v>
      </c>
      <c r="AE102" s="316">
        <f>IF(AND(OR(Inputs!$M29=0,AE$2&lt;Inputs!$M29),AE$2&gt;=Inputs!$J29,AE$2&lt;=Inputs!$L29+Inputs!$J29-1),Inputs!$K29/Inputs!$L29,0)</f>
        <v>0</v>
      </c>
      <c r="AF102" s="316">
        <f>IF(AND(OR(Inputs!$M29=0,AF$2&lt;Inputs!$M29),AF$2&gt;=Inputs!$J29,AF$2&lt;=Inputs!$L29+Inputs!$J29-1),Inputs!$K29/Inputs!$L29,0)</f>
        <v>0</v>
      </c>
      <c r="AG102" s="317">
        <f>IF(AND(OR(Inputs!$M29=0,AG$2&lt;Inputs!$M29),AG$2&gt;=Inputs!$J29,AG$2&lt;=Inputs!$L29+Inputs!$J29-1),Inputs!$K29/Inputs!$L29,0)</f>
        <v>0</v>
      </c>
      <c r="AH102" s="316">
        <f>IF(AND(OR(Inputs!$M29=0,AH$2&lt;Inputs!$M29),AH$2&gt;=Inputs!$J29,AH$2&lt;=Inputs!$L29+Inputs!$J29-1),Inputs!$K29/Inputs!$L29,0)</f>
        <v>0</v>
      </c>
      <c r="AI102" s="316">
        <f>IF(AND(OR(Inputs!$M29=0,AI$2&lt;Inputs!$M29),AI$2&gt;=Inputs!$J29,AI$2&lt;=Inputs!$L29+Inputs!$J29-1),Inputs!$K29/Inputs!$L29,0)</f>
        <v>0</v>
      </c>
      <c r="AJ102" s="316">
        <f>IF(AND(OR(Inputs!$M29=0,AJ$2&lt;Inputs!$M29),AJ$2&gt;=Inputs!$J29,AJ$2&lt;=Inputs!$L29+Inputs!$J29-1),Inputs!$K29/Inputs!$L29,0)</f>
        <v>0</v>
      </c>
      <c r="AK102" s="316">
        <f>IF(AND(OR(Inputs!$M29=0,AK$2&lt;Inputs!$M29),AK$2&gt;=Inputs!$J29,AK$2&lt;=Inputs!$L29+Inputs!$J29-1),Inputs!$K29/Inputs!$L29,0)</f>
        <v>0</v>
      </c>
      <c r="AL102" s="316">
        <f>IF(AND(OR(Inputs!$M29=0,AL$2&lt;Inputs!$M29),AL$2&gt;=Inputs!$J29,AL$2&lt;=Inputs!$L29+Inputs!$J29-1),Inputs!$K29/Inputs!$L29,0)</f>
        <v>0</v>
      </c>
      <c r="AM102" s="316">
        <f>IF(AND(OR(Inputs!$M29=0,AM$2&lt;Inputs!$M29),AM$2&gt;=Inputs!$J29,AM$2&lt;=Inputs!$L29+Inputs!$J29-1),Inputs!$K29/Inputs!$L29,0)</f>
        <v>0</v>
      </c>
      <c r="AN102" s="316">
        <f>IF(AND(OR(Inputs!$M29=0,AN$2&lt;Inputs!$M29),AN$2&gt;=Inputs!$J29,AN$2&lt;=Inputs!$L29+Inputs!$J29-1),Inputs!$K29/Inputs!$L29,0)</f>
        <v>0</v>
      </c>
      <c r="AO102" s="316">
        <f>IF(AND(OR(Inputs!$M29=0,AO$2&lt;Inputs!$M29),AO$2&gt;=Inputs!$J29,AO$2&lt;=Inputs!$L29+Inputs!$J29-1),Inputs!$K29/Inputs!$L29,0)</f>
        <v>0</v>
      </c>
      <c r="AP102" s="316">
        <f>IF(AND(OR(Inputs!$M29=0,AP$2&lt;Inputs!$M29),AP$2&gt;=Inputs!$J29,AP$2&lt;=Inputs!$L29+Inputs!$J29-1),Inputs!$K29/Inputs!$L29,0)</f>
        <v>0</v>
      </c>
      <c r="AQ102" s="316">
        <f>IF(AND(OR(Inputs!$M29=0,AQ$2&lt;Inputs!$M29),AQ$2&gt;=Inputs!$J29,AQ$2&lt;=Inputs!$L29+Inputs!$J29-1),Inputs!$K29/Inputs!$L29,0)</f>
        <v>0</v>
      </c>
      <c r="AR102" s="316">
        <f>IF(AND(OR(Inputs!$M29=0,AR$2&lt;Inputs!$M29),AR$2&gt;=Inputs!$J29,AR$2&lt;=Inputs!$L29+Inputs!$J29-1),Inputs!$K29/Inputs!$L29,0)</f>
        <v>0</v>
      </c>
      <c r="AS102" s="317">
        <f>IF(AND(OR(Inputs!$M29=0,AS$2&lt;Inputs!$M29),AS$2&gt;=Inputs!$J29,AS$2&lt;=Inputs!$L29+Inputs!$J29-1),Inputs!$K29/Inputs!$L29,0)</f>
        <v>0</v>
      </c>
      <c r="AT102" s="316">
        <f>IF(AND(OR(Inputs!$M29=0,AT$2&lt;Inputs!$M29),AT$2&gt;=Inputs!$J29,AT$2&lt;=Inputs!$L29+Inputs!$J29-1),Inputs!$K29/Inputs!$L29,0)</f>
        <v>0</v>
      </c>
      <c r="AU102" s="316">
        <f>IF(AND(OR(Inputs!$M29=0,AU$2&lt;Inputs!$M29),AU$2&gt;=Inputs!$J29,AU$2&lt;=Inputs!$L29+Inputs!$J29-1),Inputs!$K29/Inputs!$L29,0)</f>
        <v>0</v>
      </c>
      <c r="AV102" s="316">
        <f>IF(AND(OR(Inputs!$M29=0,AV$2&lt;Inputs!$M29),AV$2&gt;=Inputs!$J29,AV$2&lt;=Inputs!$L29+Inputs!$J29-1),Inputs!$K29/Inputs!$L29,0)</f>
        <v>0</v>
      </c>
      <c r="AW102" s="316">
        <f>IF(AND(OR(Inputs!$M29=0,AW$2&lt;Inputs!$M29),AW$2&gt;=Inputs!$J29,AW$2&lt;=Inputs!$L29+Inputs!$J29-1),Inputs!$K29/Inputs!$L29,0)</f>
        <v>0</v>
      </c>
      <c r="AX102" s="316">
        <f>IF(AND(OR(Inputs!$M29=0,AX$2&lt;Inputs!$M29),AX$2&gt;=Inputs!$J29,AX$2&lt;=Inputs!$L29+Inputs!$J29-1),Inputs!$K29/Inputs!$L29,0)</f>
        <v>0</v>
      </c>
      <c r="AY102" s="316">
        <f>IF(AND(OR(Inputs!$M29=0,AY$2&lt;Inputs!$M29),AY$2&gt;=Inputs!$J29,AY$2&lt;=Inputs!$L29+Inputs!$J29-1),Inputs!$K29/Inputs!$L29,0)</f>
        <v>0</v>
      </c>
      <c r="AZ102" s="316">
        <f>IF(AND(OR(Inputs!$M29=0,AZ$2&lt;Inputs!$M29),AZ$2&gt;=Inputs!$J29,AZ$2&lt;=Inputs!$L29+Inputs!$J29-1),Inputs!$K29/Inputs!$L29,0)</f>
        <v>0</v>
      </c>
      <c r="BA102" s="316">
        <f>IF(AND(OR(Inputs!$M29=0,BA$2&lt;Inputs!$M29),BA$2&gt;=Inputs!$J29,BA$2&lt;=Inputs!$L29+Inputs!$J29-1),Inputs!$K29/Inputs!$L29,0)</f>
        <v>0</v>
      </c>
      <c r="BB102" s="316">
        <f>IF(AND(OR(Inputs!$M29=0,BB$2&lt;Inputs!$M29),BB$2&gt;=Inputs!$J29,BB$2&lt;=Inputs!$L29+Inputs!$J29-1),Inputs!$K29/Inputs!$L29,0)</f>
        <v>0</v>
      </c>
      <c r="BC102" s="316">
        <f>IF(AND(OR(Inputs!$M29=0,BC$2&lt;Inputs!$M29),BC$2&gt;=Inputs!$J29,BC$2&lt;=Inputs!$L29+Inputs!$J29-1),Inputs!$K29/Inputs!$L29,0)</f>
        <v>0</v>
      </c>
      <c r="BD102" s="316">
        <f>IF(AND(OR(Inputs!$M29=0,BD$2&lt;Inputs!$M29),BD$2&gt;=Inputs!$J29,BD$2&lt;=Inputs!$L29+Inputs!$J29-1),Inputs!$K29/Inputs!$L29,0)</f>
        <v>0</v>
      </c>
      <c r="BE102" s="317">
        <f>IF(AND(OR(Inputs!$M29=0,BE$2&lt;Inputs!$M29),BE$2&gt;=Inputs!$J29,BE$2&lt;=Inputs!$L29+Inputs!$J29-1),Inputs!$K29/Inputs!$L29,0)</f>
        <v>0</v>
      </c>
      <c r="BF102" s="316">
        <f>IF(AND(OR(Inputs!$M29=0,BF$2&lt;Inputs!$M29),BF$2&gt;=Inputs!$J29,BF$2&lt;=Inputs!$L29+Inputs!$J29-1),Inputs!$K29/Inputs!$L29,0)</f>
        <v>0</v>
      </c>
      <c r="BG102" s="316">
        <f>IF(AND(OR(Inputs!$M29=0,BG$2&lt;Inputs!$M29),BG$2&gt;=Inputs!$J29,BG$2&lt;=Inputs!$L29+Inputs!$J29-1),Inputs!$K29/Inputs!$L29,0)</f>
        <v>0</v>
      </c>
      <c r="BH102" s="316">
        <f>IF(AND(OR(Inputs!$M29=0,BH$2&lt;Inputs!$M29),BH$2&gt;=Inputs!$J29,BH$2&lt;=Inputs!$L29+Inputs!$J29-1),Inputs!$K29/Inputs!$L29,0)</f>
        <v>0</v>
      </c>
      <c r="BI102" s="316">
        <f>IF(AND(OR(Inputs!$M29=0,BI$2&lt;Inputs!$M29),BI$2&gt;=Inputs!$J29,BI$2&lt;=Inputs!$L29+Inputs!$J29-1),Inputs!$K29/Inputs!$L29,0)</f>
        <v>0</v>
      </c>
      <c r="BJ102" s="316">
        <f>IF(AND(OR(Inputs!$M29=0,BJ$2&lt;Inputs!$M29),BJ$2&gt;=Inputs!$J29,BJ$2&lt;=Inputs!$L29+Inputs!$J29-1),Inputs!$K29/Inputs!$L29,0)</f>
        <v>0</v>
      </c>
      <c r="BK102" s="316">
        <f>IF(AND(OR(Inputs!$M29=0,BK$2&lt;Inputs!$M29),BK$2&gt;=Inputs!$J29,BK$2&lt;=Inputs!$L29+Inputs!$J29-1),Inputs!$K29/Inputs!$L29,0)</f>
        <v>0</v>
      </c>
      <c r="BL102" s="316">
        <f>IF(AND(OR(Inputs!$M29=0,BL$2&lt;Inputs!$M29),BL$2&gt;=Inputs!$J29,BL$2&lt;=Inputs!$L29+Inputs!$J29-1),Inputs!$K29/Inputs!$L29,0)</f>
        <v>0</v>
      </c>
      <c r="BM102" s="316">
        <f>IF(AND(OR(Inputs!$M29=0,BM$2&lt;Inputs!$M29),BM$2&gt;=Inputs!$J29,BM$2&lt;=Inputs!$L29+Inputs!$J29-1),Inputs!$K29/Inputs!$L29,0)</f>
        <v>0</v>
      </c>
      <c r="BN102" s="316">
        <f>IF(AND(OR(Inputs!$M29=0,BN$2&lt;Inputs!$M29),BN$2&gt;=Inputs!$J29,BN$2&lt;=Inputs!$L29+Inputs!$J29-1),Inputs!$K29/Inputs!$L29,0)</f>
        <v>0</v>
      </c>
      <c r="BO102" s="316">
        <f>IF(AND(OR(Inputs!$M29=0,BO$2&lt;Inputs!$M29),BO$2&gt;=Inputs!$J29,BO$2&lt;=Inputs!$L29+Inputs!$J29-1),Inputs!$K29/Inputs!$L29,0)</f>
        <v>0</v>
      </c>
      <c r="BP102" s="316">
        <f>IF(AND(OR(Inputs!$M29=0,BP$2&lt;Inputs!$M29),BP$2&gt;=Inputs!$J29,BP$2&lt;=Inputs!$L29+Inputs!$J29-1),Inputs!$K29/Inputs!$L29,0)</f>
        <v>0</v>
      </c>
      <c r="BQ102" s="317">
        <f>IF(AND(OR(Inputs!$M29=0,BQ$2&lt;Inputs!$M29),BQ$2&gt;=Inputs!$J29,BQ$2&lt;=Inputs!$L29+Inputs!$J29-1),Inputs!$K29/Inputs!$L29,0)</f>
        <v>0</v>
      </c>
    </row>
    <row r="103" spans="1:74" hidden="1" x14ac:dyDescent="0.25">
      <c r="B103" s="319">
        <f t="shared" si="48"/>
        <v>0</v>
      </c>
      <c r="D103" s="318">
        <f t="shared" si="43"/>
        <v>0</v>
      </c>
      <c r="E103" s="318">
        <f t="shared" si="44"/>
        <v>0</v>
      </c>
      <c r="F103" s="318">
        <f t="shared" si="45"/>
        <v>0</v>
      </c>
      <c r="G103" s="318">
        <f t="shared" si="46"/>
        <v>0</v>
      </c>
      <c r="H103" s="318">
        <f t="shared" si="47"/>
        <v>0</v>
      </c>
      <c r="J103" s="316">
        <f>IF(AND(OR(Inputs!$M30=0,J$2&lt;Inputs!$M30),J$2&gt;=Inputs!$J30,J$2&lt;=Inputs!$L30+Inputs!$J30-1),Inputs!$K30/Inputs!$L30,0)</f>
        <v>0</v>
      </c>
      <c r="K103" s="316">
        <f>IF(AND(OR(Inputs!$M30=0,K$2&lt;Inputs!$M30),K$2&gt;=Inputs!$J30,K$2&lt;=Inputs!$L30+Inputs!$J30-1),Inputs!$K30/Inputs!$L30,0)</f>
        <v>0</v>
      </c>
      <c r="L103" s="316">
        <f>IF(AND(OR(Inputs!$M30=0,L$2&lt;Inputs!$M30),L$2&gt;=Inputs!$J30,L$2&lt;=Inputs!$L30+Inputs!$J30-1),Inputs!$K30/Inputs!$L30,0)</f>
        <v>0</v>
      </c>
      <c r="M103" s="316">
        <f>IF(AND(OR(Inputs!$M30=0,M$2&lt;Inputs!$M30),M$2&gt;=Inputs!$J30,M$2&lt;=Inputs!$L30+Inputs!$J30-1),Inputs!$K30/Inputs!$L30,0)</f>
        <v>0</v>
      </c>
      <c r="N103" s="316">
        <f>IF(AND(OR(Inputs!$M30=0,N$2&lt;Inputs!$M30),N$2&gt;=Inputs!$J30,N$2&lt;=Inputs!$L30+Inputs!$J30-1),Inputs!$K30/Inputs!$L30,0)</f>
        <v>0</v>
      </c>
      <c r="O103" s="316">
        <f>IF(AND(OR(Inputs!$M30=0,O$2&lt;Inputs!$M30),O$2&gt;=Inputs!$J30,O$2&lt;=Inputs!$L30+Inputs!$J30-1),Inputs!$K30/Inputs!$L30,0)</f>
        <v>0</v>
      </c>
      <c r="P103" s="316">
        <f>IF(AND(OR(Inputs!$M30=0,P$2&lt;Inputs!$M30),P$2&gt;=Inputs!$J30,P$2&lt;=Inputs!$L30+Inputs!$J30-1),Inputs!$K30/Inputs!$L30,0)</f>
        <v>0</v>
      </c>
      <c r="Q103" s="316">
        <f>IF(AND(OR(Inputs!$M30=0,Q$2&lt;Inputs!$M30),Q$2&gt;=Inputs!$J30,Q$2&lt;=Inputs!$L30+Inputs!$J30-1),Inputs!$K30/Inputs!$L30,0)</f>
        <v>0</v>
      </c>
      <c r="R103" s="316">
        <f>IF(AND(OR(Inputs!$M30=0,R$2&lt;Inputs!$M30),R$2&gt;=Inputs!$J30,R$2&lt;=Inputs!$L30+Inputs!$J30-1),Inputs!$K30/Inputs!$L30,0)</f>
        <v>0</v>
      </c>
      <c r="S103" s="316">
        <f>IF(AND(OR(Inputs!$M30=0,S$2&lt;Inputs!$M30),S$2&gt;=Inputs!$J30,S$2&lt;=Inputs!$L30+Inputs!$J30-1),Inputs!$K30/Inputs!$L30,0)</f>
        <v>0</v>
      </c>
      <c r="T103" s="316">
        <f>IF(AND(OR(Inputs!$M30=0,T$2&lt;Inputs!$M30),T$2&gt;=Inputs!$J30,T$2&lt;=Inputs!$L30+Inputs!$J30-1),Inputs!$K30/Inputs!$L30,0)</f>
        <v>0</v>
      </c>
      <c r="U103" s="317">
        <f>IF(AND(OR(Inputs!$M30=0,U$2&lt;Inputs!$M30),U$2&gt;=Inputs!$J30,U$2&lt;=Inputs!$L30+Inputs!$J30-1),Inputs!$K30/Inputs!$L30,0)</f>
        <v>0</v>
      </c>
      <c r="V103" s="316">
        <f>IF(AND(OR(Inputs!$M30=0,V$2&lt;Inputs!$M30),V$2&gt;=Inputs!$J30,V$2&lt;=Inputs!$L30+Inputs!$J30-1),Inputs!$K30/Inputs!$L30,0)</f>
        <v>0</v>
      </c>
      <c r="W103" s="316">
        <f>IF(AND(OR(Inputs!$M30=0,W$2&lt;Inputs!$M30),W$2&gt;=Inputs!$J30,W$2&lt;=Inputs!$L30+Inputs!$J30-1),Inputs!$K30/Inputs!$L30,0)</f>
        <v>0</v>
      </c>
      <c r="X103" s="316">
        <f>IF(AND(OR(Inputs!$M30=0,X$2&lt;Inputs!$M30),X$2&gt;=Inputs!$J30,X$2&lt;=Inputs!$L30+Inputs!$J30-1),Inputs!$K30/Inputs!$L30,0)</f>
        <v>0</v>
      </c>
      <c r="Y103" s="316">
        <f>IF(AND(OR(Inputs!$M30=0,Y$2&lt;Inputs!$M30),Y$2&gt;=Inputs!$J30,Y$2&lt;=Inputs!$L30+Inputs!$J30-1),Inputs!$K30/Inputs!$L30,0)</f>
        <v>0</v>
      </c>
      <c r="Z103" s="316">
        <f>IF(AND(OR(Inputs!$M30=0,Z$2&lt;Inputs!$M30),Z$2&gt;=Inputs!$J30,Z$2&lt;=Inputs!$L30+Inputs!$J30-1),Inputs!$K30/Inputs!$L30,0)</f>
        <v>0</v>
      </c>
      <c r="AA103" s="316">
        <f>IF(AND(OR(Inputs!$M30=0,AA$2&lt;Inputs!$M30),AA$2&gt;=Inputs!$J30,AA$2&lt;=Inputs!$L30+Inputs!$J30-1),Inputs!$K30/Inputs!$L30,0)</f>
        <v>0</v>
      </c>
      <c r="AB103" s="316">
        <f>IF(AND(OR(Inputs!$M30=0,AB$2&lt;Inputs!$M30),AB$2&gt;=Inputs!$J30,AB$2&lt;=Inputs!$L30+Inputs!$J30-1),Inputs!$K30/Inputs!$L30,0)</f>
        <v>0</v>
      </c>
      <c r="AC103" s="316">
        <f>IF(AND(OR(Inputs!$M30=0,AC$2&lt;Inputs!$M30),AC$2&gt;=Inputs!$J30,AC$2&lt;=Inputs!$L30+Inputs!$J30-1),Inputs!$K30/Inputs!$L30,0)</f>
        <v>0</v>
      </c>
      <c r="AD103" s="316">
        <f>IF(AND(OR(Inputs!$M30=0,AD$2&lt;Inputs!$M30),AD$2&gt;=Inputs!$J30,AD$2&lt;=Inputs!$L30+Inputs!$J30-1),Inputs!$K30/Inputs!$L30,0)</f>
        <v>0</v>
      </c>
      <c r="AE103" s="316">
        <f>IF(AND(OR(Inputs!$M30=0,AE$2&lt;Inputs!$M30),AE$2&gt;=Inputs!$J30,AE$2&lt;=Inputs!$L30+Inputs!$J30-1),Inputs!$K30/Inputs!$L30,0)</f>
        <v>0</v>
      </c>
      <c r="AF103" s="316">
        <f>IF(AND(OR(Inputs!$M30=0,AF$2&lt;Inputs!$M30),AF$2&gt;=Inputs!$J30,AF$2&lt;=Inputs!$L30+Inputs!$J30-1),Inputs!$K30/Inputs!$L30,0)</f>
        <v>0</v>
      </c>
      <c r="AG103" s="317">
        <f>IF(AND(OR(Inputs!$M30=0,AG$2&lt;Inputs!$M30),AG$2&gt;=Inputs!$J30,AG$2&lt;=Inputs!$L30+Inputs!$J30-1),Inputs!$K30/Inputs!$L30,0)</f>
        <v>0</v>
      </c>
      <c r="AH103" s="316">
        <f>IF(AND(OR(Inputs!$M30=0,AH$2&lt;Inputs!$M30),AH$2&gt;=Inputs!$J30,AH$2&lt;=Inputs!$L30+Inputs!$J30-1),Inputs!$K30/Inputs!$L30,0)</f>
        <v>0</v>
      </c>
      <c r="AI103" s="316">
        <f>IF(AND(OR(Inputs!$M30=0,AI$2&lt;Inputs!$M30),AI$2&gt;=Inputs!$J30,AI$2&lt;=Inputs!$L30+Inputs!$J30-1),Inputs!$K30/Inputs!$L30,0)</f>
        <v>0</v>
      </c>
      <c r="AJ103" s="316">
        <f>IF(AND(OR(Inputs!$M30=0,AJ$2&lt;Inputs!$M30),AJ$2&gt;=Inputs!$J30,AJ$2&lt;=Inputs!$L30+Inputs!$J30-1),Inputs!$K30/Inputs!$L30,0)</f>
        <v>0</v>
      </c>
      <c r="AK103" s="316">
        <f>IF(AND(OR(Inputs!$M30=0,AK$2&lt;Inputs!$M30),AK$2&gt;=Inputs!$J30,AK$2&lt;=Inputs!$L30+Inputs!$J30-1),Inputs!$K30/Inputs!$L30,0)</f>
        <v>0</v>
      </c>
      <c r="AL103" s="316">
        <f>IF(AND(OR(Inputs!$M30=0,AL$2&lt;Inputs!$M30),AL$2&gt;=Inputs!$J30,AL$2&lt;=Inputs!$L30+Inputs!$J30-1),Inputs!$K30/Inputs!$L30,0)</f>
        <v>0</v>
      </c>
      <c r="AM103" s="316">
        <f>IF(AND(OR(Inputs!$M30=0,AM$2&lt;Inputs!$M30),AM$2&gt;=Inputs!$J30,AM$2&lt;=Inputs!$L30+Inputs!$J30-1),Inputs!$K30/Inputs!$L30,0)</f>
        <v>0</v>
      </c>
      <c r="AN103" s="316">
        <f>IF(AND(OR(Inputs!$M30=0,AN$2&lt;Inputs!$M30),AN$2&gt;=Inputs!$J30,AN$2&lt;=Inputs!$L30+Inputs!$J30-1),Inputs!$K30/Inputs!$L30,0)</f>
        <v>0</v>
      </c>
      <c r="AO103" s="316">
        <f>IF(AND(OR(Inputs!$M30=0,AO$2&lt;Inputs!$M30),AO$2&gt;=Inputs!$J30,AO$2&lt;=Inputs!$L30+Inputs!$J30-1),Inputs!$K30/Inputs!$L30,0)</f>
        <v>0</v>
      </c>
      <c r="AP103" s="316">
        <f>IF(AND(OR(Inputs!$M30=0,AP$2&lt;Inputs!$M30),AP$2&gt;=Inputs!$J30,AP$2&lt;=Inputs!$L30+Inputs!$J30-1),Inputs!$K30/Inputs!$L30,0)</f>
        <v>0</v>
      </c>
      <c r="AQ103" s="316">
        <f>IF(AND(OR(Inputs!$M30=0,AQ$2&lt;Inputs!$M30),AQ$2&gt;=Inputs!$J30,AQ$2&lt;=Inputs!$L30+Inputs!$J30-1),Inputs!$K30/Inputs!$L30,0)</f>
        <v>0</v>
      </c>
      <c r="AR103" s="316">
        <f>IF(AND(OR(Inputs!$M30=0,AR$2&lt;Inputs!$M30),AR$2&gt;=Inputs!$J30,AR$2&lt;=Inputs!$L30+Inputs!$J30-1),Inputs!$K30/Inputs!$L30,0)</f>
        <v>0</v>
      </c>
      <c r="AS103" s="317">
        <f>IF(AND(OR(Inputs!$M30=0,AS$2&lt;Inputs!$M30),AS$2&gt;=Inputs!$J30,AS$2&lt;=Inputs!$L30+Inputs!$J30-1),Inputs!$K30/Inputs!$L30,0)</f>
        <v>0</v>
      </c>
      <c r="AT103" s="316">
        <f>IF(AND(OR(Inputs!$M30=0,AT$2&lt;Inputs!$M30),AT$2&gt;=Inputs!$J30,AT$2&lt;=Inputs!$L30+Inputs!$J30-1),Inputs!$K30/Inputs!$L30,0)</f>
        <v>0</v>
      </c>
      <c r="AU103" s="316">
        <f>IF(AND(OR(Inputs!$M30=0,AU$2&lt;Inputs!$M30),AU$2&gt;=Inputs!$J30,AU$2&lt;=Inputs!$L30+Inputs!$J30-1),Inputs!$K30/Inputs!$L30,0)</f>
        <v>0</v>
      </c>
      <c r="AV103" s="316">
        <f>IF(AND(OR(Inputs!$M30=0,AV$2&lt;Inputs!$M30),AV$2&gt;=Inputs!$J30,AV$2&lt;=Inputs!$L30+Inputs!$J30-1),Inputs!$K30/Inputs!$L30,0)</f>
        <v>0</v>
      </c>
      <c r="AW103" s="316">
        <f>IF(AND(OR(Inputs!$M30=0,AW$2&lt;Inputs!$M30),AW$2&gt;=Inputs!$J30,AW$2&lt;=Inputs!$L30+Inputs!$J30-1),Inputs!$K30/Inputs!$L30,0)</f>
        <v>0</v>
      </c>
      <c r="AX103" s="316">
        <f>IF(AND(OR(Inputs!$M30=0,AX$2&lt;Inputs!$M30),AX$2&gt;=Inputs!$J30,AX$2&lt;=Inputs!$L30+Inputs!$J30-1),Inputs!$K30/Inputs!$L30,0)</f>
        <v>0</v>
      </c>
      <c r="AY103" s="316">
        <f>IF(AND(OR(Inputs!$M30=0,AY$2&lt;Inputs!$M30),AY$2&gt;=Inputs!$J30,AY$2&lt;=Inputs!$L30+Inputs!$J30-1),Inputs!$K30/Inputs!$L30,0)</f>
        <v>0</v>
      </c>
      <c r="AZ103" s="316">
        <f>IF(AND(OR(Inputs!$M30=0,AZ$2&lt;Inputs!$M30),AZ$2&gt;=Inputs!$J30,AZ$2&lt;=Inputs!$L30+Inputs!$J30-1),Inputs!$K30/Inputs!$L30,0)</f>
        <v>0</v>
      </c>
      <c r="BA103" s="316">
        <f>IF(AND(OR(Inputs!$M30=0,BA$2&lt;Inputs!$M30),BA$2&gt;=Inputs!$J30,BA$2&lt;=Inputs!$L30+Inputs!$J30-1),Inputs!$K30/Inputs!$L30,0)</f>
        <v>0</v>
      </c>
      <c r="BB103" s="316">
        <f>IF(AND(OR(Inputs!$M30=0,BB$2&lt;Inputs!$M30),BB$2&gt;=Inputs!$J30,BB$2&lt;=Inputs!$L30+Inputs!$J30-1),Inputs!$K30/Inputs!$L30,0)</f>
        <v>0</v>
      </c>
      <c r="BC103" s="316">
        <f>IF(AND(OR(Inputs!$M30=0,BC$2&lt;Inputs!$M30),BC$2&gt;=Inputs!$J30,BC$2&lt;=Inputs!$L30+Inputs!$J30-1),Inputs!$K30/Inputs!$L30,0)</f>
        <v>0</v>
      </c>
      <c r="BD103" s="316">
        <f>IF(AND(OR(Inputs!$M30=0,BD$2&lt;Inputs!$M30),BD$2&gt;=Inputs!$J30,BD$2&lt;=Inputs!$L30+Inputs!$J30-1),Inputs!$K30/Inputs!$L30,0)</f>
        <v>0</v>
      </c>
      <c r="BE103" s="317">
        <f>IF(AND(OR(Inputs!$M30=0,BE$2&lt;Inputs!$M30),BE$2&gt;=Inputs!$J30,BE$2&lt;=Inputs!$L30+Inputs!$J30-1),Inputs!$K30/Inputs!$L30,0)</f>
        <v>0</v>
      </c>
      <c r="BF103" s="316">
        <f>IF(AND(OR(Inputs!$M30=0,BF$2&lt;Inputs!$M30),BF$2&gt;=Inputs!$J30,BF$2&lt;=Inputs!$L30+Inputs!$J30-1),Inputs!$K30/Inputs!$L30,0)</f>
        <v>0</v>
      </c>
      <c r="BG103" s="316">
        <f>IF(AND(OR(Inputs!$M30=0,BG$2&lt;Inputs!$M30),BG$2&gt;=Inputs!$J30,BG$2&lt;=Inputs!$L30+Inputs!$J30-1),Inputs!$K30/Inputs!$L30,0)</f>
        <v>0</v>
      </c>
      <c r="BH103" s="316">
        <f>IF(AND(OR(Inputs!$M30=0,BH$2&lt;Inputs!$M30),BH$2&gt;=Inputs!$J30,BH$2&lt;=Inputs!$L30+Inputs!$J30-1),Inputs!$K30/Inputs!$L30,0)</f>
        <v>0</v>
      </c>
      <c r="BI103" s="316">
        <f>IF(AND(OR(Inputs!$M30=0,BI$2&lt;Inputs!$M30),BI$2&gt;=Inputs!$J30,BI$2&lt;=Inputs!$L30+Inputs!$J30-1),Inputs!$K30/Inputs!$L30,0)</f>
        <v>0</v>
      </c>
      <c r="BJ103" s="316">
        <f>IF(AND(OR(Inputs!$M30=0,BJ$2&lt;Inputs!$M30),BJ$2&gt;=Inputs!$J30,BJ$2&lt;=Inputs!$L30+Inputs!$J30-1),Inputs!$K30/Inputs!$L30,0)</f>
        <v>0</v>
      </c>
      <c r="BK103" s="316">
        <f>IF(AND(OR(Inputs!$M30=0,BK$2&lt;Inputs!$M30),BK$2&gt;=Inputs!$J30,BK$2&lt;=Inputs!$L30+Inputs!$J30-1),Inputs!$K30/Inputs!$L30,0)</f>
        <v>0</v>
      </c>
      <c r="BL103" s="316">
        <f>IF(AND(OR(Inputs!$M30=0,BL$2&lt;Inputs!$M30),BL$2&gt;=Inputs!$J30,BL$2&lt;=Inputs!$L30+Inputs!$J30-1),Inputs!$K30/Inputs!$L30,0)</f>
        <v>0</v>
      </c>
      <c r="BM103" s="316">
        <f>IF(AND(OR(Inputs!$M30=0,BM$2&lt;Inputs!$M30),BM$2&gt;=Inputs!$J30,BM$2&lt;=Inputs!$L30+Inputs!$J30-1),Inputs!$K30/Inputs!$L30,0)</f>
        <v>0</v>
      </c>
      <c r="BN103" s="316">
        <f>IF(AND(OR(Inputs!$M30=0,BN$2&lt;Inputs!$M30),BN$2&gt;=Inputs!$J30,BN$2&lt;=Inputs!$L30+Inputs!$J30-1),Inputs!$K30/Inputs!$L30,0)</f>
        <v>0</v>
      </c>
      <c r="BO103" s="316">
        <f>IF(AND(OR(Inputs!$M30=0,BO$2&lt;Inputs!$M30),BO$2&gt;=Inputs!$J30,BO$2&lt;=Inputs!$L30+Inputs!$J30-1),Inputs!$K30/Inputs!$L30,0)</f>
        <v>0</v>
      </c>
      <c r="BP103" s="316">
        <f>IF(AND(OR(Inputs!$M30=0,BP$2&lt;Inputs!$M30),BP$2&gt;=Inputs!$J30,BP$2&lt;=Inputs!$L30+Inputs!$J30-1),Inputs!$K30/Inputs!$L30,0)</f>
        <v>0</v>
      </c>
      <c r="BQ103" s="317">
        <f>IF(AND(OR(Inputs!$M30=0,BQ$2&lt;Inputs!$M30),BQ$2&gt;=Inputs!$J30,BQ$2&lt;=Inputs!$L30+Inputs!$J30-1),Inputs!$K30/Inputs!$L30,0)</f>
        <v>0</v>
      </c>
    </row>
    <row r="104" spans="1:74" hidden="1" x14ac:dyDescent="0.25">
      <c r="B104" s="319">
        <f t="shared" si="48"/>
        <v>0</v>
      </c>
      <c r="D104" s="318">
        <f t="shared" si="43"/>
        <v>0</v>
      </c>
      <c r="E104" s="318">
        <f t="shared" si="44"/>
        <v>0</v>
      </c>
      <c r="F104" s="318">
        <f t="shared" si="45"/>
        <v>0</v>
      </c>
      <c r="G104" s="318">
        <f t="shared" si="46"/>
        <v>0</v>
      </c>
      <c r="H104" s="318">
        <f t="shared" si="47"/>
        <v>0</v>
      </c>
      <c r="J104" s="316">
        <f>IF(AND(OR(Inputs!$M31=0,J$2&lt;Inputs!$M31),J$2&gt;=Inputs!$J31,J$2&lt;=Inputs!$L31+Inputs!$J31-1),Inputs!$K31/Inputs!$L31,0)</f>
        <v>0</v>
      </c>
      <c r="K104" s="316">
        <f>IF(AND(OR(Inputs!$M31=0,K$2&lt;Inputs!$M31),K$2&gt;=Inputs!$J31,K$2&lt;=Inputs!$L31+Inputs!$J31-1),Inputs!$K31/Inputs!$L31,0)</f>
        <v>0</v>
      </c>
      <c r="L104" s="316">
        <f>IF(AND(OR(Inputs!$M31=0,L$2&lt;Inputs!$M31),L$2&gt;=Inputs!$J31,L$2&lt;=Inputs!$L31+Inputs!$J31-1),Inputs!$K31/Inputs!$L31,0)</f>
        <v>0</v>
      </c>
      <c r="M104" s="316">
        <f>IF(AND(OR(Inputs!$M31=0,M$2&lt;Inputs!$M31),M$2&gt;=Inputs!$J31,M$2&lt;=Inputs!$L31+Inputs!$J31-1),Inputs!$K31/Inputs!$L31,0)</f>
        <v>0</v>
      </c>
      <c r="N104" s="316">
        <f>IF(AND(OR(Inputs!$M31=0,N$2&lt;Inputs!$M31),N$2&gt;=Inputs!$J31,N$2&lt;=Inputs!$L31+Inputs!$J31-1),Inputs!$K31/Inputs!$L31,0)</f>
        <v>0</v>
      </c>
      <c r="O104" s="316">
        <f>IF(AND(OR(Inputs!$M31=0,O$2&lt;Inputs!$M31),O$2&gt;=Inputs!$J31,O$2&lt;=Inputs!$L31+Inputs!$J31-1),Inputs!$K31/Inputs!$L31,0)</f>
        <v>0</v>
      </c>
      <c r="P104" s="316">
        <f>IF(AND(OR(Inputs!$M31=0,P$2&lt;Inputs!$M31),P$2&gt;=Inputs!$J31,P$2&lt;=Inputs!$L31+Inputs!$J31-1),Inputs!$K31/Inputs!$L31,0)</f>
        <v>0</v>
      </c>
      <c r="Q104" s="316">
        <f>IF(AND(OR(Inputs!$M31=0,Q$2&lt;Inputs!$M31),Q$2&gt;=Inputs!$J31,Q$2&lt;=Inputs!$L31+Inputs!$J31-1),Inputs!$K31/Inputs!$L31,0)</f>
        <v>0</v>
      </c>
      <c r="R104" s="316">
        <f>IF(AND(OR(Inputs!$M31=0,R$2&lt;Inputs!$M31),R$2&gt;=Inputs!$J31,R$2&lt;=Inputs!$L31+Inputs!$J31-1),Inputs!$K31/Inputs!$L31,0)</f>
        <v>0</v>
      </c>
      <c r="S104" s="316">
        <f>IF(AND(OR(Inputs!$M31=0,S$2&lt;Inputs!$M31),S$2&gt;=Inputs!$J31,S$2&lt;=Inputs!$L31+Inputs!$J31-1),Inputs!$K31/Inputs!$L31,0)</f>
        <v>0</v>
      </c>
      <c r="T104" s="316">
        <f>IF(AND(OR(Inputs!$M31=0,T$2&lt;Inputs!$M31),T$2&gt;=Inputs!$J31,T$2&lt;=Inputs!$L31+Inputs!$J31-1),Inputs!$K31/Inputs!$L31,0)</f>
        <v>0</v>
      </c>
      <c r="U104" s="317">
        <f>IF(AND(OR(Inputs!$M31=0,U$2&lt;Inputs!$M31),U$2&gt;=Inputs!$J31,U$2&lt;=Inputs!$L31+Inputs!$J31-1),Inputs!$K31/Inputs!$L31,0)</f>
        <v>0</v>
      </c>
      <c r="V104" s="316">
        <f>IF(AND(OR(Inputs!$M31=0,V$2&lt;Inputs!$M31),V$2&gt;=Inputs!$J31,V$2&lt;=Inputs!$L31+Inputs!$J31-1),Inputs!$K31/Inputs!$L31,0)</f>
        <v>0</v>
      </c>
      <c r="W104" s="316">
        <f>IF(AND(OR(Inputs!$M31=0,W$2&lt;Inputs!$M31),W$2&gt;=Inputs!$J31,W$2&lt;=Inputs!$L31+Inputs!$J31-1),Inputs!$K31/Inputs!$L31,0)</f>
        <v>0</v>
      </c>
      <c r="X104" s="316">
        <f>IF(AND(OR(Inputs!$M31=0,X$2&lt;Inputs!$M31),X$2&gt;=Inputs!$J31,X$2&lt;=Inputs!$L31+Inputs!$J31-1),Inputs!$K31/Inputs!$L31,0)</f>
        <v>0</v>
      </c>
      <c r="Y104" s="316">
        <f>IF(AND(OR(Inputs!$M31=0,Y$2&lt;Inputs!$M31),Y$2&gt;=Inputs!$J31,Y$2&lt;=Inputs!$L31+Inputs!$J31-1),Inputs!$K31/Inputs!$L31,0)</f>
        <v>0</v>
      </c>
      <c r="Z104" s="316">
        <f>IF(AND(OR(Inputs!$M31=0,Z$2&lt;Inputs!$M31),Z$2&gt;=Inputs!$J31,Z$2&lt;=Inputs!$L31+Inputs!$J31-1),Inputs!$K31/Inputs!$L31,0)</f>
        <v>0</v>
      </c>
      <c r="AA104" s="316">
        <f>IF(AND(OR(Inputs!$M31=0,AA$2&lt;Inputs!$M31),AA$2&gt;=Inputs!$J31,AA$2&lt;=Inputs!$L31+Inputs!$J31-1),Inputs!$K31/Inputs!$L31,0)</f>
        <v>0</v>
      </c>
      <c r="AB104" s="316">
        <f>IF(AND(OR(Inputs!$M31=0,AB$2&lt;Inputs!$M31),AB$2&gt;=Inputs!$J31,AB$2&lt;=Inputs!$L31+Inputs!$J31-1),Inputs!$K31/Inputs!$L31,0)</f>
        <v>0</v>
      </c>
      <c r="AC104" s="316">
        <f>IF(AND(OR(Inputs!$M31=0,AC$2&lt;Inputs!$M31),AC$2&gt;=Inputs!$J31,AC$2&lt;=Inputs!$L31+Inputs!$J31-1),Inputs!$K31/Inputs!$L31,0)</f>
        <v>0</v>
      </c>
      <c r="AD104" s="316">
        <f>IF(AND(OR(Inputs!$M31=0,AD$2&lt;Inputs!$M31),AD$2&gt;=Inputs!$J31,AD$2&lt;=Inputs!$L31+Inputs!$J31-1),Inputs!$K31/Inputs!$L31,0)</f>
        <v>0</v>
      </c>
      <c r="AE104" s="316">
        <f>IF(AND(OR(Inputs!$M31=0,AE$2&lt;Inputs!$M31),AE$2&gt;=Inputs!$J31,AE$2&lt;=Inputs!$L31+Inputs!$J31-1),Inputs!$K31/Inputs!$L31,0)</f>
        <v>0</v>
      </c>
      <c r="AF104" s="316">
        <f>IF(AND(OR(Inputs!$M31=0,AF$2&lt;Inputs!$M31),AF$2&gt;=Inputs!$J31,AF$2&lt;=Inputs!$L31+Inputs!$J31-1),Inputs!$K31/Inputs!$L31,0)</f>
        <v>0</v>
      </c>
      <c r="AG104" s="317">
        <f>IF(AND(OR(Inputs!$M31=0,AG$2&lt;Inputs!$M31),AG$2&gt;=Inputs!$J31,AG$2&lt;=Inputs!$L31+Inputs!$J31-1),Inputs!$K31/Inputs!$L31,0)</f>
        <v>0</v>
      </c>
      <c r="AH104" s="316">
        <f>IF(AND(OR(Inputs!$M31=0,AH$2&lt;Inputs!$M31),AH$2&gt;=Inputs!$J31,AH$2&lt;=Inputs!$L31+Inputs!$J31-1),Inputs!$K31/Inputs!$L31,0)</f>
        <v>0</v>
      </c>
      <c r="AI104" s="316">
        <f>IF(AND(OR(Inputs!$M31=0,AI$2&lt;Inputs!$M31),AI$2&gt;=Inputs!$J31,AI$2&lt;=Inputs!$L31+Inputs!$J31-1),Inputs!$K31/Inputs!$L31,0)</f>
        <v>0</v>
      </c>
      <c r="AJ104" s="316">
        <f>IF(AND(OR(Inputs!$M31=0,AJ$2&lt;Inputs!$M31),AJ$2&gt;=Inputs!$J31,AJ$2&lt;=Inputs!$L31+Inputs!$J31-1),Inputs!$K31/Inputs!$L31,0)</f>
        <v>0</v>
      </c>
      <c r="AK104" s="316">
        <f>IF(AND(OR(Inputs!$M31=0,AK$2&lt;Inputs!$M31),AK$2&gt;=Inputs!$J31,AK$2&lt;=Inputs!$L31+Inputs!$J31-1),Inputs!$K31/Inputs!$L31,0)</f>
        <v>0</v>
      </c>
      <c r="AL104" s="316">
        <f>IF(AND(OR(Inputs!$M31=0,AL$2&lt;Inputs!$M31),AL$2&gt;=Inputs!$J31,AL$2&lt;=Inputs!$L31+Inputs!$J31-1),Inputs!$K31/Inputs!$L31,0)</f>
        <v>0</v>
      </c>
      <c r="AM104" s="316">
        <f>IF(AND(OR(Inputs!$M31=0,AM$2&lt;Inputs!$M31),AM$2&gt;=Inputs!$J31,AM$2&lt;=Inputs!$L31+Inputs!$J31-1),Inputs!$K31/Inputs!$L31,0)</f>
        <v>0</v>
      </c>
      <c r="AN104" s="316">
        <f>IF(AND(OR(Inputs!$M31=0,AN$2&lt;Inputs!$M31),AN$2&gt;=Inputs!$J31,AN$2&lt;=Inputs!$L31+Inputs!$J31-1),Inputs!$K31/Inputs!$L31,0)</f>
        <v>0</v>
      </c>
      <c r="AO104" s="316">
        <f>IF(AND(OR(Inputs!$M31=0,AO$2&lt;Inputs!$M31),AO$2&gt;=Inputs!$J31,AO$2&lt;=Inputs!$L31+Inputs!$J31-1),Inputs!$K31/Inputs!$L31,0)</f>
        <v>0</v>
      </c>
      <c r="AP104" s="316">
        <f>IF(AND(OR(Inputs!$M31=0,AP$2&lt;Inputs!$M31),AP$2&gt;=Inputs!$J31,AP$2&lt;=Inputs!$L31+Inputs!$J31-1),Inputs!$K31/Inputs!$L31,0)</f>
        <v>0</v>
      </c>
      <c r="AQ104" s="316">
        <f>IF(AND(OR(Inputs!$M31=0,AQ$2&lt;Inputs!$M31),AQ$2&gt;=Inputs!$J31,AQ$2&lt;=Inputs!$L31+Inputs!$J31-1),Inputs!$K31/Inputs!$L31,0)</f>
        <v>0</v>
      </c>
      <c r="AR104" s="316">
        <f>IF(AND(OR(Inputs!$M31=0,AR$2&lt;Inputs!$M31),AR$2&gt;=Inputs!$J31,AR$2&lt;=Inputs!$L31+Inputs!$J31-1),Inputs!$K31/Inputs!$L31,0)</f>
        <v>0</v>
      </c>
      <c r="AS104" s="317">
        <f>IF(AND(OR(Inputs!$M31=0,AS$2&lt;Inputs!$M31),AS$2&gt;=Inputs!$J31,AS$2&lt;=Inputs!$L31+Inputs!$J31-1),Inputs!$K31/Inputs!$L31,0)</f>
        <v>0</v>
      </c>
      <c r="AT104" s="316">
        <f>IF(AND(OR(Inputs!$M31=0,AT$2&lt;Inputs!$M31),AT$2&gt;=Inputs!$J31,AT$2&lt;=Inputs!$L31+Inputs!$J31-1),Inputs!$K31/Inputs!$L31,0)</f>
        <v>0</v>
      </c>
      <c r="AU104" s="316">
        <f>IF(AND(OR(Inputs!$M31=0,AU$2&lt;Inputs!$M31),AU$2&gt;=Inputs!$J31,AU$2&lt;=Inputs!$L31+Inputs!$J31-1),Inputs!$K31/Inputs!$L31,0)</f>
        <v>0</v>
      </c>
      <c r="AV104" s="316">
        <f>IF(AND(OR(Inputs!$M31=0,AV$2&lt;Inputs!$M31),AV$2&gt;=Inputs!$J31,AV$2&lt;=Inputs!$L31+Inputs!$J31-1),Inputs!$K31/Inputs!$L31,0)</f>
        <v>0</v>
      </c>
      <c r="AW104" s="316">
        <f>IF(AND(OR(Inputs!$M31=0,AW$2&lt;Inputs!$M31),AW$2&gt;=Inputs!$J31,AW$2&lt;=Inputs!$L31+Inputs!$J31-1),Inputs!$K31/Inputs!$L31,0)</f>
        <v>0</v>
      </c>
      <c r="AX104" s="316">
        <f>IF(AND(OR(Inputs!$M31=0,AX$2&lt;Inputs!$M31),AX$2&gt;=Inputs!$J31,AX$2&lt;=Inputs!$L31+Inputs!$J31-1),Inputs!$K31/Inputs!$L31,0)</f>
        <v>0</v>
      </c>
      <c r="AY104" s="316">
        <f>IF(AND(OR(Inputs!$M31=0,AY$2&lt;Inputs!$M31),AY$2&gt;=Inputs!$J31,AY$2&lt;=Inputs!$L31+Inputs!$J31-1),Inputs!$K31/Inputs!$L31,0)</f>
        <v>0</v>
      </c>
      <c r="AZ104" s="316">
        <f>IF(AND(OR(Inputs!$M31=0,AZ$2&lt;Inputs!$M31),AZ$2&gt;=Inputs!$J31,AZ$2&lt;=Inputs!$L31+Inputs!$J31-1),Inputs!$K31/Inputs!$L31,0)</f>
        <v>0</v>
      </c>
      <c r="BA104" s="316">
        <f>IF(AND(OR(Inputs!$M31=0,BA$2&lt;Inputs!$M31),BA$2&gt;=Inputs!$J31,BA$2&lt;=Inputs!$L31+Inputs!$J31-1),Inputs!$K31/Inputs!$L31,0)</f>
        <v>0</v>
      </c>
      <c r="BB104" s="316">
        <f>IF(AND(OR(Inputs!$M31=0,BB$2&lt;Inputs!$M31),BB$2&gt;=Inputs!$J31,BB$2&lt;=Inputs!$L31+Inputs!$J31-1),Inputs!$K31/Inputs!$L31,0)</f>
        <v>0</v>
      </c>
      <c r="BC104" s="316">
        <f>IF(AND(OR(Inputs!$M31=0,BC$2&lt;Inputs!$M31),BC$2&gt;=Inputs!$J31,BC$2&lt;=Inputs!$L31+Inputs!$J31-1),Inputs!$K31/Inputs!$L31,0)</f>
        <v>0</v>
      </c>
      <c r="BD104" s="316">
        <f>IF(AND(OR(Inputs!$M31=0,BD$2&lt;Inputs!$M31),BD$2&gt;=Inputs!$J31,BD$2&lt;=Inputs!$L31+Inputs!$J31-1),Inputs!$K31/Inputs!$L31,0)</f>
        <v>0</v>
      </c>
      <c r="BE104" s="317">
        <f>IF(AND(OR(Inputs!$M31=0,BE$2&lt;Inputs!$M31),BE$2&gt;=Inputs!$J31,BE$2&lt;=Inputs!$L31+Inputs!$J31-1),Inputs!$K31/Inputs!$L31,0)</f>
        <v>0</v>
      </c>
      <c r="BF104" s="316">
        <f>IF(AND(OR(Inputs!$M31=0,BF$2&lt;Inputs!$M31),BF$2&gt;=Inputs!$J31,BF$2&lt;=Inputs!$L31+Inputs!$J31-1),Inputs!$K31/Inputs!$L31,0)</f>
        <v>0</v>
      </c>
      <c r="BG104" s="316">
        <f>IF(AND(OR(Inputs!$M31=0,BG$2&lt;Inputs!$M31),BG$2&gt;=Inputs!$J31,BG$2&lt;=Inputs!$L31+Inputs!$J31-1),Inputs!$K31/Inputs!$L31,0)</f>
        <v>0</v>
      </c>
      <c r="BH104" s="316">
        <f>IF(AND(OR(Inputs!$M31=0,BH$2&lt;Inputs!$M31),BH$2&gt;=Inputs!$J31,BH$2&lt;=Inputs!$L31+Inputs!$J31-1),Inputs!$K31/Inputs!$L31,0)</f>
        <v>0</v>
      </c>
      <c r="BI104" s="316">
        <f>IF(AND(OR(Inputs!$M31=0,BI$2&lt;Inputs!$M31),BI$2&gt;=Inputs!$J31,BI$2&lt;=Inputs!$L31+Inputs!$J31-1),Inputs!$K31/Inputs!$L31,0)</f>
        <v>0</v>
      </c>
      <c r="BJ104" s="316">
        <f>IF(AND(OR(Inputs!$M31=0,BJ$2&lt;Inputs!$M31),BJ$2&gt;=Inputs!$J31,BJ$2&lt;=Inputs!$L31+Inputs!$J31-1),Inputs!$K31/Inputs!$L31,0)</f>
        <v>0</v>
      </c>
      <c r="BK104" s="316">
        <f>IF(AND(OR(Inputs!$M31=0,BK$2&lt;Inputs!$M31),BK$2&gt;=Inputs!$J31,BK$2&lt;=Inputs!$L31+Inputs!$J31-1),Inputs!$K31/Inputs!$L31,0)</f>
        <v>0</v>
      </c>
      <c r="BL104" s="316">
        <f>IF(AND(OR(Inputs!$M31=0,BL$2&lt;Inputs!$M31),BL$2&gt;=Inputs!$J31,BL$2&lt;=Inputs!$L31+Inputs!$J31-1),Inputs!$K31/Inputs!$L31,0)</f>
        <v>0</v>
      </c>
      <c r="BM104" s="316">
        <f>IF(AND(OR(Inputs!$M31=0,BM$2&lt;Inputs!$M31),BM$2&gt;=Inputs!$J31,BM$2&lt;=Inputs!$L31+Inputs!$J31-1),Inputs!$K31/Inputs!$L31,0)</f>
        <v>0</v>
      </c>
      <c r="BN104" s="316">
        <f>IF(AND(OR(Inputs!$M31=0,BN$2&lt;Inputs!$M31),BN$2&gt;=Inputs!$J31,BN$2&lt;=Inputs!$L31+Inputs!$J31-1),Inputs!$K31/Inputs!$L31,0)</f>
        <v>0</v>
      </c>
      <c r="BO104" s="316">
        <f>IF(AND(OR(Inputs!$M31=0,BO$2&lt;Inputs!$M31),BO$2&gt;=Inputs!$J31,BO$2&lt;=Inputs!$L31+Inputs!$J31-1),Inputs!$K31/Inputs!$L31,0)</f>
        <v>0</v>
      </c>
      <c r="BP104" s="316">
        <f>IF(AND(OR(Inputs!$M31=0,BP$2&lt;Inputs!$M31),BP$2&gt;=Inputs!$J31,BP$2&lt;=Inputs!$L31+Inputs!$J31-1),Inputs!$K31/Inputs!$L31,0)</f>
        <v>0</v>
      </c>
      <c r="BQ104" s="317">
        <f>IF(AND(OR(Inputs!$M31=0,BQ$2&lt;Inputs!$M31),BQ$2&gt;=Inputs!$J31,BQ$2&lt;=Inputs!$L31+Inputs!$J31-1),Inputs!$K31/Inputs!$L31,0)</f>
        <v>0</v>
      </c>
    </row>
    <row r="105" spans="1:74" hidden="1" x14ac:dyDescent="0.25">
      <c r="B105" s="319">
        <f t="shared" si="48"/>
        <v>0</v>
      </c>
      <c r="D105" s="318">
        <f t="shared" si="43"/>
        <v>0</v>
      </c>
      <c r="E105" s="318">
        <f t="shared" si="44"/>
        <v>0</v>
      </c>
      <c r="F105" s="318">
        <f t="shared" si="45"/>
        <v>0</v>
      </c>
      <c r="G105" s="318">
        <f t="shared" si="46"/>
        <v>0</v>
      </c>
      <c r="H105" s="318">
        <f t="shared" si="47"/>
        <v>0</v>
      </c>
      <c r="I105" s="8"/>
      <c r="J105" s="316">
        <f>IF(AND(OR(Inputs!$M32=0,J$2&lt;Inputs!$M32),J$2&gt;=Inputs!$J32,J$2&lt;=Inputs!$L32+Inputs!$J32-1),Inputs!$K32/Inputs!$L32,0)</f>
        <v>0</v>
      </c>
      <c r="K105" s="316">
        <f>IF(AND(OR(Inputs!$M32=0,K$2&lt;Inputs!$M32),K$2&gt;=Inputs!$J32,K$2&lt;=Inputs!$L32+Inputs!$J32-1),Inputs!$K32/Inputs!$L32,0)</f>
        <v>0</v>
      </c>
      <c r="L105" s="316">
        <f>IF(AND(OR(Inputs!$M32=0,L$2&lt;Inputs!$M32),L$2&gt;=Inputs!$J32,L$2&lt;=Inputs!$L32+Inputs!$J32-1),Inputs!$K32/Inputs!$L32,0)</f>
        <v>0</v>
      </c>
      <c r="M105" s="316">
        <f>IF(AND(OR(Inputs!$M32=0,M$2&lt;Inputs!$M32),M$2&gt;=Inputs!$J32,M$2&lt;=Inputs!$L32+Inputs!$J32-1),Inputs!$K32/Inputs!$L32,0)</f>
        <v>0</v>
      </c>
      <c r="N105" s="316">
        <f>IF(AND(OR(Inputs!$M32=0,N$2&lt;Inputs!$M32),N$2&gt;=Inputs!$J32,N$2&lt;=Inputs!$L32+Inputs!$J32-1),Inputs!$K32/Inputs!$L32,0)</f>
        <v>0</v>
      </c>
      <c r="O105" s="316">
        <f>IF(AND(OR(Inputs!$M32=0,O$2&lt;Inputs!$M32),O$2&gt;=Inputs!$J32,O$2&lt;=Inputs!$L32+Inputs!$J32-1),Inputs!$K32/Inputs!$L32,0)</f>
        <v>0</v>
      </c>
      <c r="P105" s="316">
        <f>IF(AND(OR(Inputs!$M32=0,P$2&lt;Inputs!$M32),P$2&gt;=Inputs!$J32,P$2&lt;=Inputs!$L32+Inputs!$J32-1),Inputs!$K32/Inputs!$L32,0)</f>
        <v>0</v>
      </c>
      <c r="Q105" s="316">
        <f>IF(AND(OR(Inputs!$M32=0,Q$2&lt;Inputs!$M32),Q$2&gt;=Inputs!$J32,Q$2&lt;=Inputs!$L32+Inputs!$J32-1),Inputs!$K32/Inputs!$L32,0)</f>
        <v>0</v>
      </c>
      <c r="R105" s="316">
        <f>IF(AND(OR(Inputs!$M32=0,R$2&lt;Inputs!$M32),R$2&gt;=Inputs!$J32,R$2&lt;=Inputs!$L32+Inputs!$J32-1),Inputs!$K32/Inputs!$L32,0)</f>
        <v>0</v>
      </c>
      <c r="S105" s="316">
        <f>IF(AND(OR(Inputs!$M32=0,S$2&lt;Inputs!$M32),S$2&gt;=Inputs!$J32,S$2&lt;=Inputs!$L32+Inputs!$J32-1),Inputs!$K32/Inputs!$L32,0)</f>
        <v>0</v>
      </c>
      <c r="T105" s="316">
        <f>IF(AND(OR(Inputs!$M32=0,T$2&lt;Inputs!$M32),T$2&gt;=Inputs!$J32,T$2&lt;=Inputs!$L32+Inputs!$J32-1),Inputs!$K32/Inputs!$L32,0)</f>
        <v>0</v>
      </c>
      <c r="U105" s="317">
        <f>IF(AND(OR(Inputs!$M32=0,U$2&lt;Inputs!$M32),U$2&gt;=Inputs!$J32,U$2&lt;=Inputs!$L32+Inputs!$J32-1),Inputs!$K32/Inputs!$L32,0)</f>
        <v>0</v>
      </c>
      <c r="V105" s="316">
        <f>IF(AND(OR(Inputs!$M32=0,V$2&lt;Inputs!$M32),V$2&gt;=Inputs!$J32,V$2&lt;=Inputs!$L32+Inputs!$J32-1),Inputs!$K32/Inputs!$L32,0)</f>
        <v>0</v>
      </c>
      <c r="W105" s="316">
        <f>IF(AND(OR(Inputs!$M32=0,W$2&lt;Inputs!$M32),W$2&gt;=Inputs!$J32,W$2&lt;=Inputs!$L32+Inputs!$J32-1),Inputs!$K32/Inputs!$L32,0)</f>
        <v>0</v>
      </c>
      <c r="X105" s="316">
        <f>IF(AND(OR(Inputs!$M32=0,X$2&lt;Inputs!$M32),X$2&gt;=Inputs!$J32,X$2&lt;=Inputs!$L32+Inputs!$J32-1),Inputs!$K32/Inputs!$L32,0)</f>
        <v>0</v>
      </c>
      <c r="Y105" s="316">
        <f>IF(AND(OR(Inputs!$M32=0,Y$2&lt;Inputs!$M32),Y$2&gt;=Inputs!$J32,Y$2&lt;=Inputs!$L32+Inputs!$J32-1),Inputs!$K32/Inputs!$L32,0)</f>
        <v>0</v>
      </c>
      <c r="Z105" s="316">
        <f>IF(AND(OR(Inputs!$M32=0,Z$2&lt;Inputs!$M32),Z$2&gt;=Inputs!$J32,Z$2&lt;=Inputs!$L32+Inputs!$J32-1),Inputs!$K32/Inputs!$L32,0)</f>
        <v>0</v>
      </c>
      <c r="AA105" s="316">
        <f>IF(AND(OR(Inputs!$M32=0,AA$2&lt;Inputs!$M32),AA$2&gt;=Inputs!$J32,AA$2&lt;=Inputs!$L32+Inputs!$J32-1),Inputs!$K32/Inputs!$L32,0)</f>
        <v>0</v>
      </c>
      <c r="AB105" s="316">
        <f>IF(AND(OR(Inputs!$M32=0,AB$2&lt;Inputs!$M32),AB$2&gt;=Inputs!$J32,AB$2&lt;=Inputs!$L32+Inputs!$J32-1),Inputs!$K32/Inputs!$L32,0)</f>
        <v>0</v>
      </c>
      <c r="AC105" s="316">
        <f>IF(AND(OR(Inputs!$M32=0,AC$2&lt;Inputs!$M32),AC$2&gt;=Inputs!$J32,AC$2&lt;=Inputs!$L32+Inputs!$J32-1),Inputs!$K32/Inputs!$L32,0)</f>
        <v>0</v>
      </c>
      <c r="AD105" s="316">
        <f>IF(AND(OR(Inputs!$M32=0,AD$2&lt;Inputs!$M32),AD$2&gt;=Inputs!$J32,AD$2&lt;=Inputs!$L32+Inputs!$J32-1),Inputs!$K32/Inputs!$L32,0)</f>
        <v>0</v>
      </c>
      <c r="AE105" s="316">
        <f>IF(AND(OR(Inputs!$M32=0,AE$2&lt;Inputs!$M32),AE$2&gt;=Inputs!$J32,AE$2&lt;=Inputs!$L32+Inputs!$J32-1),Inputs!$K32/Inputs!$L32,0)</f>
        <v>0</v>
      </c>
      <c r="AF105" s="316">
        <f>IF(AND(OR(Inputs!$M32=0,AF$2&lt;Inputs!$M32),AF$2&gt;=Inputs!$J32,AF$2&lt;=Inputs!$L32+Inputs!$J32-1),Inputs!$K32/Inputs!$L32,0)</f>
        <v>0</v>
      </c>
      <c r="AG105" s="317">
        <f>IF(AND(OR(Inputs!$M32=0,AG$2&lt;Inputs!$M32),AG$2&gt;=Inputs!$J32,AG$2&lt;=Inputs!$L32+Inputs!$J32-1),Inputs!$K32/Inputs!$L32,0)</f>
        <v>0</v>
      </c>
      <c r="AH105" s="316">
        <f>IF(AND(OR(Inputs!$M32=0,AH$2&lt;Inputs!$M32),AH$2&gt;=Inputs!$J32,AH$2&lt;=Inputs!$L32+Inputs!$J32-1),Inputs!$K32/Inputs!$L32,0)</f>
        <v>0</v>
      </c>
      <c r="AI105" s="316">
        <f>IF(AND(OR(Inputs!$M32=0,AI$2&lt;Inputs!$M32),AI$2&gt;=Inputs!$J32,AI$2&lt;=Inputs!$L32+Inputs!$J32-1),Inputs!$K32/Inputs!$L32,0)</f>
        <v>0</v>
      </c>
      <c r="AJ105" s="316">
        <f>IF(AND(OR(Inputs!$M32=0,AJ$2&lt;Inputs!$M32),AJ$2&gt;=Inputs!$J32,AJ$2&lt;=Inputs!$L32+Inputs!$J32-1),Inputs!$K32/Inputs!$L32,0)</f>
        <v>0</v>
      </c>
      <c r="AK105" s="316">
        <f>IF(AND(OR(Inputs!$M32=0,AK$2&lt;Inputs!$M32),AK$2&gt;=Inputs!$J32,AK$2&lt;=Inputs!$L32+Inputs!$J32-1),Inputs!$K32/Inputs!$L32,0)</f>
        <v>0</v>
      </c>
      <c r="AL105" s="316">
        <f>IF(AND(OR(Inputs!$M32=0,AL$2&lt;Inputs!$M32),AL$2&gt;=Inputs!$J32,AL$2&lt;=Inputs!$L32+Inputs!$J32-1),Inputs!$K32/Inputs!$L32,0)</f>
        <v>0</v>
      </c>
      <c r="AM105" s="316">
        <f>IF(AND(OR(Inputs!$M32=0,AM$2&lt;Inputs!$M32),AM$2&gt;=Inputs!$J32,AM$2&lt;=Inputs!$L32+Inputs!$J32-1),Inputs!$K32/Inputs!$L32,0)</f>
        <v>0</v>
      </c>
      <c r="AN105" s="316">
        <f>IF(AND(OR(Inputs!$M32=0,AN$2&lt;Inputs!$M32),AN$2&gt;=Inputs!$J32,AN$2&lt;=Inputs!$L32+Inputs!$J32-1),Inputs!$K32/Inputs!$L32,0)</f>
        <v>0</v>
      </c>
      <c r="AO105" s="316">
        <f>IF(AND(OR(Inputs!$M32=0,AO$2&lt;Inputs!$M32),AO$2&gt;=Inputs!$J32,AO$2&lt;=Inputs!$L32+Inputs!$J32-1),Inputs!$K32/Inputs!$L32,0)</f>
        <v>0</v>
      </c>
      <c r="AP105" s="316">
        <f>IF(AND(OR(Inputs!$M32=0,AP$2&lt;Inputs!$M32),AP$2&gt;=Inputs!$J32,AP$2&lt;=Inputs!$L32+Inputs!$J32-1),Inputs!$K32/Inputs!$L32,0)</f>
        <v>0</v>
      </c>
      <c r="AQ105" s="316">
        <f>IF(AND(OR(Inputs!$M32=0,AQ$2&lt;Inputs!$M32),AQ$2&gt;=Inputs!$J32,AQ$2&lt;=Inputs!$L32+Inputs!$J32-1),Inputs!$K32/Inputs!$L32,0)</f>
        <v>0</v>
      </c>
      <c r="AR105" s="316">
        <f>IF(AND(OR(Inputs!$M32=0,AR$2&lt;Inputs!$M32),AR$2&gt;=Inputs!$J32,AR$2&lt;=Inputs!$L32+Inputs!$J32-1),Inputs!$K32/Inputs!$L32,0)</f>
        <v>0</v>
      </c>
      <c r="AS105" s="317">
        <f>IF(AND(OR(Inputs!$M32=0,AS$2&lt;Inputs!$M32),AS$2&gt;=Inputs!$J32,AS$2&lt;=Inputs!$L32+Inputs!$J32-1),Inputs!$K32/Inputs!$L32,0)</f>
        <v>0</v>
      </c>
      <c r="AT105" s="316">
        <f>IF(AND(OR(Inputs!$M32=0,AT$2&lt;Inputs!$M32),AT$2&gt;=Inputs!$J32,AT$2&lt;=Inputs!$L32+Inputs!$J32-1),Inputs!$K32/Inputs!$L32,0)</f>
        <v>0</v>
      </c>
      <c r="AU105" s="316">
        <f>IF(AND(OR(Inputs!$M32=0,AU$2&lt;Inputs!$M32),AU$2&gt;=Inputs!$J32,AU$2&lt;=Inputs!$L32+Inputs!$J32-1),Inputs!$K32/Inputs!$L32,0)</f>
        <v>0</v>
      </c>
      <c r="AV105" s="316">
        <f>IF(AND(OR(Inputs!$M32=0,AV$2&lt;Inputs!$M32),AV$2&gt;=Inputs!$J32,AV$2&lt;=Inputs!$L32+Inputs!$J32-1),Inputs!$K32/Inputs!$L32,0)</f>
        <v>0</v>
      </c>
      <c r="AW105" s="316">
        <f>IF(AND(OR(Inputs!$M32=0,AW$2&lt;Inputs!$M32),AW$2&gt;=Inputs!$J32,AW$2&lt;=Inputs!$L32+Inputs!$J32-1),Inputs!$K32/Inputs!$L32,0)</f>
        <v>0</v>
      </c>
      <c r="AX105" s="316">
        <f>IF(AND(OR(Inputs!$M32=0,AX$2&lt;Inputs!$M32),AX$2&gt;=Inputs!$J32,AX$2&lt;=Inputs!$L32+Inputs!$J32-1),Inputs!$K32/Inputs!$L32,0)</f>
        <v>0</v>
      </c>
      <c r="AY105" s="316">
        <f>IF(AND(OR(Inputs!$M32=0,AY$2&lt;Inputs!$M32),AY$2&gt;=Inputs!$J32,AY$2&lt;=Inputs!$L32+Inputs!$J32-1),Inputs!$K32/Inputs!$L32,0)</f>
        <v>0</v>
      </c>
      <c r="AZ105" s="316">
        <f>IF(AND(OR(Inputs!$M32=0,AZ$2&lt;Inputs!$M32),AZ$2&gt;=Inputs!$J32,AZ$2&lt;=Inputs!$L32+Inputs!$J32-1),Inputs!$K32/Inputs!$L32,0)</f>
        <v>0</v>
      </c>
      <c r="BA105" s="316">
        <f>IF(AND(OR(Inputs!$M32=0,BA$2&lt;Inputs!$M32),BA$2&gt;=Inputs!$J32,BA$2&lt;=Inputs!$L32+Inputs!$J32-1),Inputs!$K32/Inputs!$L32,0)</f>
        <v>0</v>
      </c>
      <c r="BB105" s="316">
        <f>IF(AND(OR(Inputs!$M32=0,BB$2&lt;Inputs!$M32),BB$2&gt;=Inputs!$J32,BB$2&lt;=Inputs!$L32+Inputs!$J32-1),Inputs!$K32/Inputs!$L32,0)</f>
        <v>0</v>
      </c>
      <c r="BC105" s="316">
        <f>IF(AND(OR(Inputs!$M32=0,BC$2&lt;Inputs!$M32),BC$2&gt;=Inputs!$J32,BC$2&lt;=Inputs!$L32+Inputs!$J32-1),Inputs!$K32/Inputs!$L32,0)</f>
        <v>0</v>
      </c>
      <c r="BD105" s="316">
        <f>IF(AND(OR(Inputs!$M32=0,BD$2&lt;Inputs!$M32),BD$2&gt;=Inputs!$J32,BD$2&lt;=Inputs!$L32+Inputs!$J32-1),Inputs!$K32/Inputs!$L32,0)</f>
        <v>0</v>
      </c>
      <c r="BE105" s="317">
        <f>IF(AND(OR(Inputs!$M32=0,BE$2&lt;Inputs!$M32),BE$2&gt;=Inputs!$J32,BE$2&lt;=Inputs!$L32+Inputs!$J32-1),Inputs!$K32/Inputs!$L32,0)</f>
        <v>0</v>
      </c>
      <c r="BF105" s="316">
        <f>IF(AND(OR(Inputs!$M32=0,BF$2&lt;Inputs!$M32),BF$2&gt;=Inputs!$J32,BF$2&lt;=Inputs!$L32+Inputs!$J32-1),Inputs!$K32/Inputs!$L32,0)</f>
        <v>0</v>
      </c>
      <c r="BG105" s="316">
        <f>IF(AND(OR(Inputs!$M32=0,BG$2&lt;Inputs!$M32),BG$2&gt;=Inputs!$J32,BG$2&lt;=Inputs!$L32+Inputs!$J32-1),Inputs!$K32/Inputs!$L32,0)</f>
        <v>0</v>
      </c>
      <c r="BH105" s="316">
        <f>IF(AND(OR(Inputs!$M32=0,BH$2&lt;Inputs!$M32),BH$2&gt;=Inputs!$J32,BH$2&lt;=Inputs!$L32+Inputs!$J32-1),Inputs!$K32/Inputs!$L32,0)</f>
        <v>0</v>
      </c>
      <c r="BI105" s="316">
        <f>IF(AND(OR(Inputs!$M32=0,BI$2&lt;Inputs!$M32),BI$2&gt;=Inputs!$J32,BI$2&lt;=Inputs!$L32+Inputs!$J32-1),Inputs!$K32/Inputs!$L32,0)</f>
        <v>0</v>
      </c>
      <c r="BJ105" s="316">
        <f>IF(AND(OR(Inputs!$M32=0,BJ$2&lt;Inputs!$M32),BJ$2&gt;=Inputs!$J32,BJ$2&lt;=Inputs!$L32+Inputs!$J32-1),Inputs!$K32/Inputs!$L32,0)</f>
        <v>0</v>
      </c>
      <c r="BK105" s="316">
        <f>IF(AND(OR(Inputs!$M32=0,BK$2&lt;Inputs!$M32),BK$2&gt;=Inputs!$J32,BK$2&lt;=Inputs!$L32+Inputs!$J32-1),Inputs!$K32/Inputs!$L32,0)</f>
        <v>0</v>
      </c>
      <c r="BL105" s="316">
        <f>IF(AND(OR(Inputs!$M32=0,BL$2&lt;Inputs!$M32),BL$2&gt;=Inputs!$J32,BL$2&lt;=Inputs!$L32+Inputs!$J32-1),Inputs!$K32/Inputs!$L32,0)</f>
        <v>0</v>
      </c>
      <c r="BM105" s="316">
        <f>IF(AND(OR(Inputs!$M32=0,BM$2&lt;Inputs!$M32),BM$2&gt;=Inputs!$J32,BM$2&lt;=Inputs!$L32+Inputs!$J32-1),Inputs!$K32/Inputs!$L32,0)</f>
        <v>0</v>
      </c>
      <c r="BN105" s="316">
        <f>IF(AND(OR(Inputs!$M32=0,BN$2&lt;Inputs!$M32),BN$2&gt;=Inputs!$J32,BN$2&lt;=Inputs!$L32+Inputs!$J32-1),Inputs!$K32/Inputs!$L32,0)</f>
        <v>0</v>
      </c>
      <c r="BO105" s="316">
        <f>IF(AND(OR(Inputs!$M32=0,BO$2&lt;Inputs!$M32),BO$2&gt;=Inputs!$J32,BO$2&lt;=Inputs!$L32+Inputs!$J32-1),Inputs!$K32/Inputs!$L32,0)</f>
        <v>0</v>
      </c>
      <c r="BP105" s="316">
        <f>IF(AND(OR(Inputs!$M32=0,BP$2&lt;Inputs!$M32),BP$2&gt;=Inputs!$J32,BP$2&lt;=Inputs!$L32+Inputs!$J32-1),Inputs!$K32/Inputs!$L32,0)</f>
        <v>0</v>
      </c>
      <c r="BQ105" s="317">
        <f>IF(AND(OR(Inputs!$M32=0,BQ$2&lt;Inputs!$M32),BQ$2&gt;=Inputs!$J32,BQ$2&lt;=Inputs!$L32+Inputs!$J32-1),Inputs!$K32/Inputs!$L32,0)</f>
        <v>0</v>
      </c>
    </row>
    <row r="106" spans="1:74" s="10" customFormat="1" hidden="1" x14ac:dyDescent="0.25">
      <c r="A106" s="126"/>
      <c r="B106" s="9" t="s">
        <v>58</v>
      </c>
      <c r="C106" s="8"/>
      <c r="D106" s="9"/>
      <c r="E106" s="9"/>
      <c r="F106" s="9"/>
      <c r="G106" s="9"/>
      <c r="H106" s="9"/>
      <c r="I106" s="7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9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9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9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9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9"/>
      <c r="BR106" s="312"/>
      <c r="BS106" s="312"/>
      <c r="BT106" s="312"/>
      <c r="BU106" s="312"/>
      <c r="BV106" s="312"/>
    </row>
    <row r="107" spans="1:74" x14ac:dyDescent="0.25">
      <c r="B107" s="167" t="s">
        <v>150</v>
      </c>
      <c r="C107" s="8"/>
      <c r="D107" s="154">
        <f t="shared" si="43"/>
        <v>40</v>
      </c>
      <c r="E107" s="154">
        <f t="shared" si="44"/>
        <v>120</v>
      </c>
      <c r="F107" s="154">
        <f t="shared" si="45"/>
        <v>20</v>
      </c>
      <c r="G107" s="154">
        <f t="shared" si="46"/>
        <v>0</v>
      </c>
      <c r="H107" s="154">
        <f t="shared" si="47"/>
        <v>0</v>
      </c>
      <c r="I107" s="119"/>
      <c r="J107" s="10">
        <f>SUMIF(CapexCategory,$B107,J$80:J$105)</f>
        <v>0</v>
      </c>
      <c r="K107" s="75">
        <f t="shared" ref="K107:S110" si="49">SUMIF(CapexCategory,$B107,K$80:K$105)</f>
        <v>0</v>
      </c>
      <c r="L107" s="75">
        <f t="shared" si="49"/>
        <v>0</v>
      </c>
      <c r="M107" s="75">
        <f t="shared" si="49"/>
        <v>0</v>
      </c>
      <c r="N107" s="75">
        <f t="shared" si="49"/>
        <v>0</v>
      </c>
      <c r="O107" s="75">
        <f t="shared" si="49"/>
        <v>0</v>
      </c>
      <c r="P107" s="75">
        <f t="shared" si="49"/>
        <v>0</v>
      </c>
      <c r="Q107" s="75">
        <f t="shared" si="49"/>
        <v>0</v>
      </c>
      <c r="R107" s="75">
        <f t="shared" si="49"/>
        <v>10</v>
      </c>
      <c r="S107" s="75">
        <f t="shared" si="49"/>
        <v>10</v>
      </c>
      <c r="T107" s="75">
        <f t="shared" ref="T107:AC110" si="50">SUMIF(CapexCategory,$B107,T$80:T$105)</f>
        <v>10</v>
      </c>
      <c r="U107" s="154">
        <f t="shared" si="50"/>
        <v>10</v>
      </c>
      <c r="V107" s="10">
        <f t="shared" si="50"/>
        <v>10</v>
      </c>
      <c r="W107" s="75">
        <f t="shared" si="50"/>
        <v>10</v>
      </c>
      <c r="X107" s="75">
        <f t="shared" si="50"/>
        <v>10</v>
      </c>
      <c r="Y107" s="75">
        <f t="shared" si="50"/>
        <v>10</v>
      </c>
      <c r="Z107" s="75">
        <f t="shared" si="50"/>
        <v>10</v>
      </c>
      <c r="AA107" s="75">
        <f t="shared" si="50"/>
        <v>10</v>
      </c>
      <c r="AB107" s="75">
        <f t="shared" si="50"/>
        <v>10</v>
      </c>
      <c r="AC107" s="75">
        <f t="shared" si="50"/>
        <v>10</v>
      </c>
      <c r="AD107" s="75">
        <f t="shared" ref="AD107:AM110" si="51">SUMIF(CapexCategory,$B107,AD$80:AD$105)</f>
        <v>10</v>
      </c>
      <c r="AE107" s="75">
        <f t="shared" si="51"/>
        <v>10</v>
      </c>
      <c r="AF107" s="75">
        <f t="shared" si="51"/>
        <v>10</v>
      </c>
      <c r="AG107" s="154">
        <f t="shared" si="51"/>
        <v>10</v>
      </c>
      <c r="AH107" s="10">
        <f t="shared" si="51"/>
        <v>10</v>
      </c>
      <c r="AI107" s="75">
        <f t="shared" si="51"/>
        <v>10</v>
      </c>
      <c r="AJ107" s="75">
        <f t="shared" si="51"/>
        <v>0</v>
      </c>
      <c r="AK107" s="75">
        <f t="shared" si="51"/>
        <v>0</v>
      </c>
      <c r="AL107" s="75">
        <f t="shared" si="51"/>
        <v>0</v>
      </c>
      <c r="AM107" s="75">
        <f t="shared" si="51"/>
        <v>0</v>
      </c>
      <c r="AN107" s="75">
        <f t="shared" ref="AN107:AW110" si="52">SUMIF(CapexCategory,$B107,AN$80:AN$105)</f>
        <v>0</v>
      </c>
      <c r="AO107" s="75">
        <f t="shared" si="52"/>
        <v>0</v>
      </c>
      <c r="AP107" s="75">
        <f t="shared" si="52"/>
        <v>0</v>
      </c>
      <c r="AQ107" s="75">
        <f t="shared" si="52"/>
        <v>0</v>
      </c>
      <c r="AR107" s="75">
        <f t="shared" si="52"/>
        <v>0</v>
      </c>
      <c r="AS107" s="154">
        <f t="shared" si="52"/>
        <v>0</v>
      </c>
      <c r="AT107" s="10">
        <f t="shared" si="52"/>
        <v>0</v>
      </c>
      <c r="AU107" s="75">
        <f t="shared" si="52"/>
        <v>0</v>
      </c>
      <c r="AV107" s="75">
        <f t="shared" si="52"/>
        <v>0</v>
      </c>
      <c r="AW107" s="75">
        <f t="shared" si="52"/>
        <v>0</v>
      </c>
      <c r="AX107" s="75">
        <f t="shared" ref="AX107:BG110" si="53">SUMIF(CapexCategory,$B107,AX$80:AX$105)</f>
        <v>0</v>
      </c>
      <c r="AY107" s="75">
        <f t="shared" si="53"/>
        <v>0</v>
      </c>
      <c r="AZ107" s="75">
        <f t="shared" si="53"/>
        <v>0</v>
      </c>
      <c r="BA107" s="75">
        <f t="shared" si="53"/>
        <v>0</v>
      </c>
      <c r="BB107" s="75">
        <f t="shared" si="53"/>
        <v>0</v>
      </c>
      <c r="BC107" s="75">
        <f t="shared" si="53"/>
        <v>0</v>
      </c>
      <c r="BD107" s="75">
        <f t="shared" si="53"/>
        <v>0</v>
      </c>
      <c r="BE107" s="154">
        <f t="shared" si="53"/>
        <v>0</v>
      </c>
      <c r="BF107" s="10">
        <f t="shared" si="53"/>
        <v>0</v>
      </c>
      <c r="BG107" s="75">
        <f t="shared" si="53"/>
        <v>0</v>
      </c>
      <c r="BH107" s="75">
        <f t="shared" ref="BH107:BQ110" si="54">SUMIF(CapexCategory,$B107,BH$80:BH$105)</f>
        <v>0</v>
      </c>
      <c r="BI107" s="75">
        <f t="shared" si="54"/>
        <v>0</v>
      </c>
      <c r="BJ107" s="75">
        <f t="shared" si="54"/>
        <v>0</v>
      </c>
      <c r="BK107" s="75">
        <f t="shared" si="54"/>
        <v>0</v>
      </c>
      <c r="BL107" s="75">
        <f t="shared" si="54"/>
        <v>0</v>
      </c>
      <c r="BM107" s="75">
        <f t="shared" si="54"/>
        <v>0</v>
      </c>
      <c r="BN107" s="75">
        <f t="shared" si="54"/>
        <v>0</v>
      </c>
      <c r="BO107" s="75">
        <f t="shared" si="54"/>
        <v>0</v>
      </c>
      <c r="BP107" s="75">
        <f t="shared" si="54"/>
        <v>0</v>
      </c>
      <c r="BQ107" s="154">
        <f t="shared" si="54"/>
        <v>0</v>
      </c>
    </row>
    <row r="108" spans="1:74" x14ac:dyDescent="0.25">
      <c r="B108" s="167" t="s">
        <v>153</v>
      </c>
      <c r="C108" s="8"/>
      <c r="D108" s="154">
        <f t="shared" si="43"/>
        <v>0</v>
      </c>
      <c r="E108" s="154">
        <f t="shared" si="44"/>
        <v>0</v>
      </c>
      <c r="F108" s="154">
        <f t="shared" si="45"/>
        <v>13.125</v>
      </c>
      <c r="G108" s="154">
        <f t="shared" si="46"/>
        <v>0</v>
      </c>
      <c r="H108" s="154">
        <f t="shared" si="47"/>
        <v>0</v>
      </c>
      <c r="I108" s="119"/>
      <c r="J108" s="10">
        <f>SUMIF(CapexCategory,$B108,J$80:J$105)</f>
        <v>0</v>
      </c>
      <c r="K108" s="75">
        <f t="shared" si="49"/>
        <v>0</v>
      </c>
      <c r="L108" s="75">
        <f t="shared" si="49"/>
        <v>0</v>
      </c>
      <c r="M108" s="75">
        <f t="shared" si="49"/>
        <v>0</v>
      </c>
      <c r="N108" s="75">
        <f t="shared" si="49"/>
        <v>0</v>
      </c>
      <c r="O108" s="75">
        <f t="shared" si="49"/>
        <v>0</v>
      </c>
      <c r="P108" s="75">
        <f t="shared" si="49"/>
        <v>0</v>
      </c>
      <c r="Q108" s="75">
        <f t="shared" si="49"/>
        <v>0</v>
      </c>
      <c r="R108" s="75">
        <f t="shared" si="49"/>
        <v>0</v>
      </c>
      <c r="S108" s="75">
        <f t="shared" si="49"/>
        <v>0</v>
      </c>
      <c r="T108" s="75">
        <f t="shared" si="50"/>
        <v>0</v>
      </c>
      <c r="U108" s="154">
        <f t="shared" si="50"/>
        <v>0</v>
      </c>
      <c r="V108" s="10">
        <f t="shared" si="50"/>
        <v>0</v>
      </c>
      <c r="W108" s="75">
        <f t="shared" si="50"/>
        <v>0</v>
      </c>
      <c r="X108" s="75">
        <f t="shared" si="50"/>
        <v>0</v>
      </c>
      <c r="Y108" s="75">
        <f t="shared" si="50"/>
        <v>0</v>
      </c>
      <c r="Z108" s="75">
        <f t="shared" si="50"/>
        <v>0</v>
      </c>
      <c r="AA108" s="75">
        <f t="shared" si="50"/>
        <v>0</v>
      </c>
      <c r="AB108" s="75">
        <f t="shared" si="50"/>
        <v>0</v>
      </c>
      <c r="AC108" s="75">
        <f t="shared" si="50"/>
        <v>0</v>
      </c>
      <c r="AD108" s="75">
        <f t="shared" si="51"/>
        <v>0</v>
      </c>
      <c r="AE108" s="75">
        <f t="shared" si="51"/>
        <v>0</v>
      </c>
      <c r="AF108" s="75">
        <f t="shared" si="51"/>
        <v>0</v>
      </c>
      <c r="AG108" s="154">
        <f t="shared" si="51"/>
        <v>0</v>
      </c>
      <c r="AH108" s="10">
        <f t="shared" si="51"/>
        <v>1.875</v>
      </c>
      <c r="AI108" s="75">
        <f t="shared" si="51"/>
        <v>1.875</v>
      </c>
      <c r="AJ108" s="75">
        <f t="shared" si="51"/>
        <v>1.875</v>
      </c>
      <c r="AK108" s="75">
        <f t="shared" si="51"/>
        <v>1.875</v>
      </c>
      <c r="AL108" s="75">
        <f t="shared" si="51"/>
        <v>1.875</v>
      </c>
      <c r="AM108" s="75">
        <f t="shared" si="51"/>
        <v>1.875</v>
      </c>
      <c r="AN108" s="75">
        <f t="shared" si="52"/>
        <v>1.875</v>
      </c>
      <c r="AO108" s="75">
        <f t="shared" si="52"/>
        <v>0</v>
      </c>
      <c r="AP108" s="75">
        <f t="shared" si="52"/>
        <v>0</v>
      </c>
      <c r="AQ108" s="75">
        <f t="shared" si="52"/>
        <v>0</v>
      </c>
      <c r="AR108" s="75">
        <f>SUMIF(CapexCategory,$B108,AR$80:AR$105)</f>
        <v>0</v>
      </c>
      <c r="AS108" s="154">
        <f t="shared" si="52"/>
        <v>0</v>
      </c>
      <c r="AT108" s="10">
        <f t="shared" si="52"/>
        <v>0</v>
      </c>
      <c r="AU108" s="75">
        <f t="shared" si="52"/>
        <v>0</v>
      </c>
      <c r="AV108" s="75">
        <f t="shared" si="52"/>
        <v>0</v>
      </c>
      <c r="AW108" s="75">
        <f t="shared" si="52"/>
        <v>0</v>
      </c>
      <c r="AX108" s="75">
        <f t="shared" si="53"/>
        <v>0</v>
      </c>
      <c r="AY108" s="75">
        <f t="shared" si="53"/>
        <v>0</v>
      </c>
      <c r="AZ108" s="75">
        <f t="shared" si="53"/>
        <v>0</v>
      </c>
      <c r="BA108" s="75">
        <f t="shared" si="53"/>
        <v>0</v>
      </c>
      <c r="BB108" s="75">
        <f t="shared" si="53"/>
        <v>0</v>
      </c>
      <c r="BC108" s="75">
        <f t="shared" si="53"/>
        <v>0</v>
      </c>
      <c r="BD108" s="75">
        <f t="shared" si="53"/>
        <v>0</v>
      </c>
      <c r="BE108" s="154">
        <f t="shared" si="53"/>
        <v>0</v>
      </c>
      <c r="BF108" s="10">
        <f t="shared" si="53"/>
        <v>0</v>
      </c>
      <c r="BG108" s="75">
        <f t="shared" si="53"/>
        <v>0</v>
      </c>
      <c r="BH108" s="75">
        <f t="shared" si="54"/>
        <v>0</v>
      </c>
      <c r="BI108" s="75">
        <f t="shared" si="54"/>
        <v>0</v>
      </c>
      <c r="BJ108" s="75">
        <f t="shared" si="54"/>
        <v>0</v>
      </c>
      <c r="BK108" s="75">
        <f t="shared" si="54"/>
        <v>0</v>
      </c>
      <c r="BL108" s="75">
        <f t="shared" si="54"/>
        <v>0</v>
      </c>
      <c r="BM108" s="75">
        <f t="shared" si="54"/>
        <v>0</v>
      </c>
      <c r="BN108" s="75">
        <f t="shared" si="54"/>
        <v>0</v>
      </c>
      <c r="BO108" s="75">
        <f t="shared" si="54"/>
        <v>0</v>
      </c>
      <c r="BP108" s="75">
        <f t="shared" si="54"/>
        <v>0</v>
      </c>
      <c r="BQ108" s="154">
        <f t="shared" si="54"/>
        <v>0</v>
      </c>
    </row>
    <row r="109" spans="1:74" x14ac:dyDescent="0.25">
      <c r="B109" s="167" t="s">
        <v>151</v>
      </c>
      <c r="C109" s="8"/>
      <c r="D109" s="154">
        <f t="shared" si="43"/>
        <v>0</v>
      </c>
      <c r="E109" s="154">
        <f t="shared" si="44"/>
        <v>0</v>
      </c>
      <c r="F109" s="154">
        <f t="shared" si="45"/>
        <v>0</v>
      </c>
      <c r="G109" s="154">
        <f t="shared" si="46"/>
        <v>0</v>
      </c>
      <c r="H109" s="154">
        <f t="shared" si="47"/>
        <v>0</v>
      </c>
      <c r="I109" s="119"/>
      <c r="J109" s="10">
        <f>SUMIF(CapexCategory,$B109,J$80:J$105)</f>
        <v>0</v>
      </c>
      <c r="K109" s="75">
        <f t="shared" si="49"/>
        <v>0</v>
      </c>
      <c r="L109" s="75">
        <f t="shared" si="49"/>
        <v>0</v>
      </c>
      <c r="M109" s="75">
        <f t="shared" si="49"/>
        <v>0</v>
      </c>
      <c r="N109" s="75">
        <f t="shared" si="49"/>
        <v>0</v>
      </c>
      <c r="O109" s="75">
        <f t="shared" si="49"/>
        <v>0</v>
      </c>
      <c r="P109" s="75">
        <f t="shared" si="49"/>
        <v>0</v>
      </c>
      <c r="Q109" s="75">
        <f t="shared" si="49"/>
        <v>0</v>
      </c>
      <c r="R109" s="75">
        <f t="shared" si="49"/>
        <v>0</v>
      </c>
      <c r="S109" s="75">
        <f t="shared" si="49"/>
        <v>0</v>
      </c>
      <c r="T109" s="75">
        <f t="shared" si="50"/>
        <v>0</v>
      </c>
      <c r="U109" s="154">
        <f t="shared" si="50"/>
        <v>0</v>
      </c>
      <c r="V109" s="10">
        <f t="shared" si="50"/>
        <v>0</v>
      </c>
      <c r="W109" s="75">
        <f t="shared" si="50"/>
        <v>0</v>
      </c>
      <c r="X109" s="75">
        <f t="shared" si="50"/>
        <v>0</v>
      </c>
      <c r="Y109" s="75">
        <f t="shared" si="50"/>
        <v>0</v>
      </c>
      <c r="Z109" s="75">
        <f t="shared" si="50"/>
        <v>0</v>
      </c>
      <c r="AA109" s="75">
        <f t="shared" si="50"/>
        <v>0</v>
      </c>
      <c r="AB109" s="75">
        <f t="shared" si="50"/>
        <v>0</v>
      </c>
      <c r="AC109" s="75">
        <f t="shared" si="50"/>
        <v>0</v>
      </c>
      <c r="AD109" s="75">
        <f t="shared" si="51"/>
        <v>0</v>
      </c>
      <c r="AE109" s="75">
        <f t="shared" si="51"/>
        <v>0</v>
      </c>
      <c r="AF109" s="75">
        <f t="shared" si="51"/>
        <v>0</v>
      </c>
      <c r="AG109" s="154">
        <f t="shared" si="51"/>
        <v>0</v>
      </c>
      <c r="AH109" s="10">
        <f t="shared" si="51"/>
        <v>0</v>
      </c>
      <c r="AI109" s="75">
        <f t="shared" si="51"/>
        <v>0</v>
      </c>
      <c r="AJ109" s="75">
        <f t="shared" si="51"/>
        <v>0</v>
      </c>
      <c r="AK109" s="75">
        <f t="shared" si="51"/>
        <v>0</v>
      </c>
      <c r="AL109" s="75">
        <f t="shared" si="51"/>
        <v>0</v>
      </c>
      <c r="AM109" s="75">
        <f t="shared" si="51"/>
        <v>0</v>
      </c>
      <c r="AN109" s="75">
        <f t="shared" si="52"/>
        <v>0</v>
      </c>
      <c r="AO109" s="75">
        <f t="shared" si="52"/>
        <v>0</v>
      </c>
      <c r="AP109" s="75">
        <f t="shared" si="52"/>
        <v>0</v>
      </c>
      <c r="AQ109" s="75">
        <f t="shared" si="52"/>
        <v>0</v>
      </c>
      <c r="AR109" s="75">
        <f t="shared" si="52"/>
        <v>0</v>
      </c>
      <c r="AS109" s="154">
        <f t="shared" si="52"/>
        <v>0</v>
      </c>
      <c r="AT109" s="10">
        <f t="shared" si="52"/>
        <v>0</v>
      </c>
      <c r="AU109" s="75">
        <f t="shared" si="52"/>
        <v>0</v>
      </c>
      <c r="AV109" s="75">
        <f t="shared" si="52"/>
        <v>0</v>
      </c>
      <c r="AW109" s="75">
        <f t="shared" si="52"/>
        <v>0</v>
      </c>
      <c r="AX109" s="75">
        <f t="shared" si="53"/>
        <v>0</v>
      </c>
      <c r="AY109" s="75">
        <f t="shared" si="53"/>
        <v>0</v>
      </c>
      <c r="AZ109" s="75">
        <f t="shared" si="53"/>
        <v>0</v>
      </c>
      <c r="BA109" s="75">
        <f t="shared" si="53"/>
        <v>0</v>
      </c>
      <c r="BB109" s="75">
        <f t="shared" si="53"/>
        <v>0</v>
      </c>
      <c r="BC109" s="75">
        <f t="shared" si="53"/>
        <v>0</v>
      </c>
      <c r="BD109" s="75">
        <f t="shared" si="53"/>
        <v>0</v>
      </c>
      <c r="BE109" s="154">
        <f t="shared" si="53"/>
        <v>0</v>
      </c>
      <c r="BF109" s="10">
        <f t="shared" si="53"/>
        <v>0</v>
      </c>
      <c r="BG109" s="75">
        <f t="shared" si="53"/>
        <v>0</v>
      </c>
      <c r="BH109" s="75">
        <f t="shared" si="54"/>
        <v>0</v>
      </c>
      <c r="BI109" s="75">
        <f t="shared" si="54"/>
        <v>0</v>
      </c>
      <c r="BJ109" s="75">
        <f t="shared" si="54"/>
        <v>0</v>
      </c>
      <c r="BK109" s="75">
        <f t="shared" si="54"/>
        <v>0</v>
      </c>
      <c r="BL109" s="75">
        <f t="shared" si="54"/>
        <v>0</v>
      </c>
      <c r="BM109" s="75">
        <f t="shared" si="54"/>
        <v>0</v>
      </c>
      <c r="BN109" s="75">
        <f t="shared" si="54"/>
        <v>0</v>
      </c>
      <c r="BO109" s="75">
        <f t="shared" si="54"/>
        <v>0</v>
      </c>
      <c r="BP109" s="75">
        <f t="shared" si="54"/>
        <v>0</v>
      </c>
      <c r="BQ109" s="154">
        <f t="shared" si="54"/>
        <v>0</v>
      </c>
    </row>
    <row r="110" spans="1:74" x14ac:dyDescent="0.25">
      <c r="B110" s="167" t="s">
        <v>152</v>
      </c>
      <c r="C110" s="8"/>
      <c r="D110" s="154">
        <f t="shared" si="43"/>
        <v>0</v>
      </c>
      <c r="E110" s="154">
        <f t="shared" si="44"/>
        <v>0</v>
      </c>
      <c r="F110" s="154">
        <f t="shared" si="45"/>
        <v>0</v>
      </c>
      <c r="G110" s="154">
        <f t="shared" si="46"/>
        <v>0</v>
      </c>
      <c r="H110" s="154">
        <f t="shared" si="47"/>
        <v>0</v>
      </c>
      <c r="I110" s="119"/>
      <c r="J110" s="10">
        <f>SUMIF(CapexCategory,$B110,J$80:J$105)</f>
        <v>0</v>
      </c>
      <c r="K110" s="75">
        <f t="shared" si="49"/>
        <v>0</v>
      </c>
      <c r="L110" s="75">
        <f t="shared" si="49"/>
        <v>0</v>
      </c>
      <c r="M110" s="75">
        <f t="shared" si="49"/>
        <v>0</v>
      </c>
      <c r="N110" s="75">
        <f t="shared" si="49"/>
        <v>0</v>
      </c>
      <c r="O110" s="75">
        <f t="shared" si="49"/>
        <v>0</v>
      </c>
      <c r="P110" s="75">
        <f t="shared" si="49"/>
        <v>0</v>
      </c>
      <c r="Q110" s="75">
        <f t="shared" si="49"/>
        <v>0</v>
      </c>
      <c r="R110" s="75">
        <f t="shared" si="49"/>
        <v>0</v>
      </c>
      <c r="S110" s="75">
        <f t="shared" si="49"/>
        <v>0</v>
      </c>
      <c r="T110" s="75">
        <f t="shared" si="50"/>
        <v>0</v>
      </c>
      <c r="U110" s="154">
        <f t="shared" si="50"/>
        <v>0</v>
      </c>
      <c r="V110" s="10">
        <f t="shared" si="50"/>
        <v>0</v>
      </c>
      <c r="W110" s="75">
        <f t="shared" si="50"/>
        <v>0</v>
      </c>
      <c r="X110" s="75">
        <f t="shared" si="50"/>
        <v>0</v>
      </c>
      <c r="Y110" s="75">
        <f t="shared" si="50"/>
        <v>0</v>
      </c>
      <c r="Z110" s="75">
        <f t="shared" si="50"/>
        <v>0</v>
      </c>
      <c r="AA110" s="75">
        <f t="shared" si="50"/>
        <v>0</v>
      </c>
      <c r="AB110" s="75">
        <f t="shared" si="50"/>
        <v>0</v>
      </c>
      <c r="AC110" s="75">
        <f t="shared" si="50"/>
        <v>0</v>
      </c>
      <c r="AD110" s="75">
        <f t="shared" si="51"/>
        <v>0</v>
      </c>
      <c r="AE110" s="75">
        <f t="shared" si="51"/>
        <v>0</v>
      </c>
      <c r="AF110" s="75">
        <f t="shared" si="51"/>
        <v>0</v>
      </c>
      <c r="AG110" s="154">
        <f t="shared" si="51"/>
        <v>0</v>
      </c>
      <c r="AH110" s="10">
        <f t="shared" si="51"/>
        <v>0</v>
      </c>
      <c r="AI110" s="75">
        <f t="shared" si="51"/>
        <v>0</v>
      </c>
      <c r="AJ110" s="75">
        <f t="shared" si="51"/>
        <v>0</v>
      </c>
      <c r="AK110" s="75">
        <f t="shared" si="51"/>
        <v>0</v>
      </c>
      <c r="AL110" s="75">
        <f t="shared" si="51"/>
        <v>0</v>
      </c>
      <c r="AM110" s="75">
        <f t="shared" si="51"/>
        <v>0</v>
      </c>
      <c r="AN110" s="75">
        <f t="shared" si="52"/>
        <v>0</v>
      </c>
      <c r="AO110" s="75">
        <f t="shared" si="52"/>
        <v>0</v>
      </c>
      <c r="AP110" s="75">
        <f t="shared" si="52"/>
        <v>0</v>
      </c>
      <c r="AQ110" s="75">
        <f t="shared" si="52"/>
        <v>0</v>
      </c>
      <c r="AR110" s="75">
        <f t="shared" si="52"/>
        <v>0</v>
      </c>
      <c r="AS110" s="154">
        <f t="shared" si="52"/>
        <v>0</v>
      </c>
      <c r="AT110" s="10">
        <f t="shared" si="52"/>
        <v>0</v>
      </c>
      <c r="AU110" s="75">
        <f t="shared" si="52"/>
        <v>0</v>
      </c>
      <c r="AV110" s="75">
        <f t="shared" si="52"/>
        <v>0</v>
      </c>
      <c r="AW110" s="75">
        <f t="shared" si="52"/>
        <v>0</v>
      </c>
      <c r="AX110" s="75">
        <f t="shared" si="53"/>
        <v>0</v>
      </c>
      <c r="AY110" s="75">
        <f t="shared" si="53"/>
        <v>0</v>
      </c>
      <c r="AZ110" s="75">
        <f t="shared" si="53"/>
        <v>0</v>
      </c>
      <c r="BA110" s="75">
        <f t="shared" si="53"/>
        <v>0</v>
      </c>
      <c r="BB110" s="75">
        <f t="shared" si="53"/>
        <v>0</v>
      </c>
      <c r="BC110" s="75">
        <f t="shared" si="53"/>
        <v>0</v>
      </c>
      <c r="BD110" s="75">
        <f t="shared" si="53"/>
        <v>0</v>
      </c>
      <c r="BE110" s="154">
        <f t="shared" si="53"/>
        <v>0</v>
      </c>
      <c r="BF110" s="10">
        <f t="shared" si="53"/>
        <v>0</v>
      </c>
      <c r="BG110" s="75">
        <f t="shared" si="53"/>
        <v>0</v>
      </c>
      <c r="BH110" s="75">
        <f t="shared" si="54"/>
        <v>0</v>
      </c>
      <c r="BI110" s="75">
        <f t="shared" si="54"/>
        <v>0</v>
      </c>
      <c r="BJ110" s="75">
        <f t="shared" si="54"/>
        <v>0</v>
      </c>
      <c r="BK110" s="75">
        <f t="shared" si="54"/>
        <v>0</v>
      </c>
      <c r="BL110" s="75">
        <f t="shared" si="54"/>
        <v>0</v>
      </c>
      <c r="BM110" s="75">
        <f t="shared" si="54"/>
        <v>0</v>
      </c>
      <c r="BN110" s="75">
        <f t="shared" si="54"/>
        <v>0</v>
      </c>
      <c r="BO110" s="75">
        <f t="shared" si="54"/>
        <v>0</v>
      </c>
      <c r="BP110" s="75">
        <f t="shared" si="54"/>
        <v>0</v>
      </c>
      <c r="BQ110" s="154">
        <f t="shared" si="54"/>
        <v>0</v>
      </c>
    </row>
    <row r="111" spans="1:74" x14ac:dyDescent="0.25">
      <c r="A111" s="386"/>
      <c r="B111" s="169" t="s">
        <v>59</v>
      </c>
      <c r="C111" s="8"/>
      <c r="D111" s="158">
        <f t="shared" si="43"/>
        <v>0</v>
      </c>
      <c r="E111" s="158">
        <f t="shared" si="44"/>
        <v>0</v>
      </c>
      <c r="F111" s="158">
        <f t="shared" si="45"/>
        <v>0</v>
      </c>
      <c r="G111" s="158">
        <f t="shared" si="46"/>
        <v>0</v>
      </c>
      <c r="H111" s="158">
        <f t="shared" si="47"/>
        <v>0</v>
      </c>
      <c r="J111" s="147">
        <f>SUM(J80:J105)-SUM(J107:J110)</f>
        <v>0</v>
      </c>
      <c r="K111" s="147">
        <f t="shared" ref="K111:AO111" si="55">SUM(K80:K105)-SUM(K107:K110)</f>
        <v>0</v>
      </c>
      <c r="L111" s="147">
        <f t="shared" si="55"/>
        <v>0</v>
      </c>
      <c r="M111" s="147">
        <f t="shared" si="55"/>
        <v>0</v>
      </c>
      <c r="N111" s="147">
        <f t="shared" si="55"/>
        <v>0</v>
      </c>
      <c r="O111" s="147">
        <f t="shared" si="55"/>
        <v>0</v>
      </c>
      <c r="P111" s="147">
        <f t="shared" si="55"/>
        <v>0</v>
      </c>
      <c r="Q111" s="147">
        <f t="shared" si="55"/>
        <v>0</v>
      </c>
      <c r="R111" s="147">
        <f t="shared" si="55"/>
        <v>0</v>
      </c>
      <c r="S111" s="147">
        <f t="shared" si="55"/>
        <v>0</v>
      </c>
      <c r="T111" s="147">
        <f t="shared" si="55"/>
        <v>0</v>
      </c>
      <c r="U111" s="158">
        <f t="shared" si="55"/>
        <v>0</v>
      </c>
      <c r="V111" s="147">
        <f t="shared" si="55"/>
        <v>0</v>
      </c>
      <c r="W111" s="147">
        <f t="shared" si="55"/>
        <v>0</v>
      </c>
      <c r="X111" s="147">
        <f t="shared" si="55"/>
        <v>0</v>
      </c>
      <c r="Y111" s="147">
        <f t="shared" si="55"/>
        <v>0</v>
      </c>
      <c r="Z111" s="147">
        <f t="shared" si="55"/>
        <v>0</v>
      </c>
      <c r="AA111" s="147">
        <f t="shared" si="55"/>
        <v>0</v>
      </c>
      <c r="AB111" s="147">
        <f t="shared" si="55"/>
        <v>0</v>
      </c>
      <c r="AC111" s="147">
        <f t="shared" si="55"/>
        <v>0</v>
      </c>
      <c r="AD111" s="147">
        <f t="shared" si="55"/>
        <v>0</v>
      </c>
      <c r="AE111" s="147">
        <f t="shared" si="55"/>
        <v>0</v>
      </c>
      <c r="AF111" s="147">
        <f t="shared" si="55"/>
        <v>0</v>
      </c>
      <c r="AG111" s="158">
        <f t="shared" si="55"/>
        <v>0</v>
      </c>
      <c r="AH111" s="147">
        <f t="shared" si="55"/>
        <v>0</v>
      </c>
      <c r="AI111" s="147">
        <f t="shared" si="55"/>
        <v>0</v>
      </c>
      <c r="AJ111" s="147">
        <f t="shared" si="55"/>
        <v>0</v>
      </c>
      <c r="AK111" s="147">
        <f t="shared" si="55"/>
        <v>0</v>
      </c>
      <c r="AL111" s="147">
        <f t="shared" si="55"/>
        <v>0</v>
      </c>
      <c r="AM111" s="147">
        <f t="shared" si="55"/>
        <v>0</v>
      </c>
      <c r="AN111" s="147">
        <f t="shared" si="55"/>
        <v>0</v>
      </c>
      <c r="AO111" s="147">
        <f t="shared" si="55"/>
        <v>0</v>
      </c>
      <c r="AP111" s="147">
        <f t="shared" ref="AP111:BQ111" si="56">SUM(AP80:AP105)-SUM(AP107:AP110)</f>
        <v>0</v>
      </c>
      <c r="AQ111" s="147">
        <f t="shared" si="56"/>
        <v>0</v>
      </c>
      <c r="AR111" s="147">
        <f t="shared" si="56"/>
        <v>0</v>
      </c>
      <c r="AS111" s="158">
        <f t="shared" si="56"/>
        <v>0</v>
      </c>
      <c r="AT111" s="147">
        <f t="shared" si="56"/>
        <v>0</v>
      </c>
      <c r="AU111" s="147">
        <f t="shared" si="56"/>
        <v>0</v>
      </c>
      <c r="AV111" s="147">
        <f t="shared" si="56"/>
        <v>0</v>
      </c>
      <c r="AW111" s="147">
        <f t="shared" si="56"/>
        <v>0</v>
      </c>
      <c r="AX111" s="147">
        <f t="shared" si="56"/>
        <v>0</v>
      </c>
      <c r="AY111" s="147">
        <f t="shared" si="56"/>
        <v>0</v>
      </c>
      <c r="AZ111" s="147">
        <f t="shared" si="56"/>
        <v>0</v>
      </c>
      <c r="BA111" s="147">
        <f t="shared" si="56"/>
        <v>0</v>
      </c>
      <c r="BB111" s="147">
        <f t="shared" si="56"/>
        <v>0</v>
      </c>
      <c r="BC111" s="147">
        <f t="shared" si="56"/>
        <v>0</v>
      </c>
      <c r="BD111" s="147">
        <f t="shared" si="56"/>
        <v>0</v>
      </c>
      <c r="BE111" s="158">
        <f t="shared" si="56"/>
        <v>0</v>
      </c>
      <c r="BF111" s="147">
        <f t="shared" si="56"/>
        <v>0</v>
      </c>
      <c r="BG111" s="147">
        <f t="shared" si="56"/>
        <v>0</v>
      </c>
      <c r="BH111" s="147">
        <f t="shared" si="56"/>
        <v>0</v>
      </c>
      <c r="BI111" s="147">
        <f t="shared" si="56"/>
        <v>0</v>
      </c>
      <c r="BJ111" s="147">
        <f t="shared" si="56"/>
        <v>0</v>
      </c>
      <c r="BK111" s="147">
        <f t="shared" si="56"/>
        <v>0</v>
      </c>
      <c r="BL111" s="147">
        <f t="shared" si="56"/>
        <v>0</v>
      </c>
      <c r="BM111" s="147">
        <f t="shared" si="56"/>
        <v>0</v>
      </c>
      <c r="BN111" s="147">
        <f t="shared" si="56"/>
        <v>0</v>
      </c>
      <c r="BO111" s="147">
        <f t="shared" si="56"/>
        <v>0</v>
      </c>
      <c r="BP111" s="147">
        <f t="shared" si="56"/>
        <v>0</v>
      </c>
      <c r="BQ111" s="158">
        <f t="shared" si="56"/>
        <v>0</v>
      </c>
      <c r="BR111" s="312"/>
      <c r="BS111" s="312"/>
    </row>
    <row r="112" spans="1:74" s="9" customFormat="1" x14ac:dyDescent="0.25">
      <c r="A112" s="386"/>
      <c r="B112" s="82" t="s">
        <v>39</v>
      </c>
      <c r="C112" s="72"/>
      <c r="D112" s="9">
        <f t="shared" si="43"/>
        <v>40</v>
      </c>
      <c r="E112" s="9">
        <f t="shared" si="44"/>
        <v>120</v>
      </c>
      <c r="F112" s="9">
        <f t="shared" si="45"/>
        <v>33.125</v>
      </c>
      <c r="G112" s="9">
        <f t="shared" si="46"/>
        <v>0</v>
      </c>
      <c r="H112" s="9">
        <f t="shared" si="47"/>
        <v>0</v>
      </c>
      <c r="J112" s="9">
        <f>SUM(J107:J111)</f>
        <v>0</v>
      </c>
      <c r="K112" s="9">
        <f t="shared" ref="K112:BQ112" si="57">SUM(K107:K111)</f>
        <v>0</v>
      </c>
      <c r="L112" s="9">
        <f t="shared" si="57"/>
        <v>0</v>
      </c>
      <c r="M112" s="9">
        <f t="shared" si="57"/>
        <v>0</v>
      </c>
      <c r="N112" s="9">
        <f t="shared" si="57"/>
        <v>0</v>
      </c>
      <c r="O112" s="9">
        <f>SUM(O107:O111)</f>
        <v>0</v>
      </c>
      <c r="P112" s="9">
        <f t="shared" si="57"/>
        <v>0</v>
      </c>
      <c r="Q112" s="9">
        <f t="shared" si="57"/>
        <v>0</v>
      </c>
      <c r="R112" s="9">
        <f t="shared" si="57"/>
        <v>10</v>
      </c>
      <c r="S112" s="9">
        <f t="shared" si="57"/>
        <v>10</v>
      </c>
      <c r="T112" s="9">
        <f t="shared" si="57"/>
        <v>10</v>
      </c>
      <c r="U112" s="9">
        <f t="shared" si="57"/>
        <v>10</v>
      </c>
      <c r="V112" s="9">
        <f t="shared" si="57"/>
        <v>10</v>
      </c>
      <c r="W112" s="9">
        <f t="shared" si="57"/>
        <v>10</v>
      </c>
      <c r="X112" s="9">
        <f t="shared" si="57"/>
        <v>10</v>
      </c>
      <c r="Y112" s="9">
        <f t="shared" si="57"/>
        <v>10</v>
      </c>
      <c r="Z112" s="9">
        <f t="shared" si="57"/>
        <v>10</v>
      </c>
      <c r="AA112" s="9">
        <f t="shared" si="57"/>
        <v>10</v>
      </c>
      <c r="AB112" s="9">
        <f t="shared" si="57"/>
        <v>10</v>
      </c>
      <c r="AC112" s="9">
        <f t="shared" si="57"/>
        <v>10</v>
      </c>
      <c r="AD112" s="9">
        <f t="shared" si="57"/>
        <v>10</v>
      </c>
      <c r="AE112" s="9">
        <f t="shared" si="57"/>
        <v>10</v>
      </c>
      <c r="AF112" s="9">
        <f t="shared" si="57"/>
        <v>10</v>
      </c>
      <c r="AG112" s="9">
        <f t="shared" si="57"/>
        <v>10</v>
      </c>
      <c r="AH112" s="9">
        <f t="shared" si="57"/>
        <v>11.875</v>
      </c>
      <c r="AI112" s="9">
        <f t="shared" si="57"/>
        <v>11.875</v>
      </c>
      <c r="AJ112" s="9">
        <f t="shared" si="57"/>
        <v>1.875</v>
      </c>
      <c r="AK112" s="9">
        <f t="shared" si="57"/>
        <v>1.875</v>
      </c>
      <c r="AL112" s="9">
        <f t="shared" si="57"/>
        <v>1.875</v>
      </c>
      <c r="AM112" s="9">
        <f t="shared" si="57"/>
        <v>1.875</v>
      </c>
      <c r="AN112" s="9">
        <f t="shared" si="57"/>
        <v>1.875</v>
      </c>
      <c r="AO112" s="9">
        <f t="shared" si="57"/>
        <v>0</v>
      </c>
      <c r="AP112" s="9">
        <f t="shared" si="57"/>
        <v>0</v>
      </c>
      <c r="AQ112" s="9">
        <f t="shared" si="57"/>
        <v>0</v>
      </c>
      <c r="AR112" s="9">
        <f t="shared" si="57"/>
        <v>0</v>
      </c>
      <c r="AS112" s="9">
        <f t="shared" si="57"/>
        <v>0</v>
      </c>
      <c r="AT112" s="9">
        <f t="shared" si="57"/>
        <v>0</v>
      </c>
      <c r="AU112" s="9">
        <f t="shared" si="57"/>
        <v>0</v>
      </c>
      <c r="AV112" s="9">
        <f t="shared" si="57"/>
        <v>0</v>
      </c>
      <c r="AW112" s="9">
        <f t="shared" si="57"/>
        <v>0</v>
      </c>
      <c r="AX112" s="9">
        <f t="shared" si="57"/>
        <v>0</v>
      </c>
      <c r="AY112" s="9">
        <f t="shared" si="57"/>
        <v>0</v>
      </c>
      <c r="AZ112" s="9">
        <f t="shared" si="57"/>
        <v>0</v>
      </c>
      <c r="BA112" s="9">
        <f t="shared" si="57"/>
        <v>0</v>
      </c>
      <c r="BB112" s="9">
        <f t="shared" si="57"/>
        <v>0</v>
      </c>
      <c r="BC112" s="9">
        <f t="shared" si="57"/>
        <v>0</v>
      </c>
      <c r="BD112" s="9">
        <f t="shared" si="57"/>
        <v>0</v>
      </c>
      <c r="BE112" s="9">
        <f t="shared" si="57"/>
        <v>0</v>
      </c>
      <c r="BF112" s="9">
        <f t="shared" si="57"/>
        <v>0</v>
      </c>
      <c r="BG112" s="9">
        <f t="shared" si="57"/>
        <v>0</v>
      </c>
      <c r="BH112" s="9">
        <f t="shared" si="57"/>
        <v>0</v>
      </c>
      <c r="BI112" s="9">
        <f t="shared" si="57"/>
        <v>0</v>
      </c>
      <c r="BJ112" s="9">
        <f t="shared" si="57"/>
        <v>0</v>
      </c>
      <c r="BK112" s="9">
        <f t="shared" si="57"/>
        <v>0</v>
      </c>
      <c r="BL112" s="9">
        <f t="shared" si="57"/>
        <v>0</v>
      </c>
      <c r="BM112" s="9">
        <f t="shared" si="57"/>
        <v>0</v>
      </c>
      <c r="BN112" s="9">
        <f t="shared" si="57"/>
        <v>0</v>
      </c>
      <c r="BO112" s="9">
        <f t="shared" si="57"/>
        <v>0</v>
      </c>
      <c r="BP112" s="9">
        <f t="shared" si="57"/>
        <v>0</v>
      </c>
      <c r="BQ112" s="9">
        <f t="shared" si="57"/>
        <v>0</v>
      </c>
      <c r="BR112" s="157"/>
      <c r="BS112" s="157"/>
      <c r="BT112" s="157"/>
      <c r="BU112" s="157"/>
      <c r="BV112" s="157"/>
    </row>
    <row r="113" spans="1:74" ht="6" customHeight="1" x14ac:dyDescent="0.25">
      <c r="B113" s="59"/>
      <c r="C113" s="8"/>
      <c r="D113" s="6">
        <f t="shared" ref="D113" si="58">SUM(J113:U113)</f>
        <v>0</v>
      </c>
      <c r="E113" s="8">
        <f t="shared" ref="E113" si="59">SUM(V113:AG113)</f>
        <v>0</v>
      </c>
      <c r="F113" s="8">
        <f t="shared" ref="F113" si="60">SUM(AH113:AS113)</f>
        <v>0</v>
      </c>
      <c r="G113" s="8">
        <f t="shared" ref="G113" si="61">SUM(AT113:BE113)</f>
        <v>0</v>
      </c>
      <c r="H113" s="8">
        <f t="shared" ref="H113" si="62">SUM(BF113:BQ113)</f>
        <v>0</v>
      </c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</row>
    <row r="114" spans="1:74" x14ac:dyDescent="0.25">
      <c r="A114" s="125"/>
      <c r="B114" s="157" t="s">
        <v>183</v>
      </c>
      <c r="C114" s="2"/>
      <c r="D114" s="6"/>
      <c r="E114" s="6"/>
      <c r="F114" s="6"/>
      <c r="G114" s="6"/>
      <c r="H114" s="6"/>
      <c r="U114" s="58"/>
      <c r="AG114" s="58"/>
      <c r="AS114" s="58"/>
      <c r="BE114" s="58"/>
      <c r="BQ114" s="58"/>
    </row>
    <row r="115" spans="1:74" s="10" customFormat="1" hidden="1" x14ac:dyDescent="0.25">
      <c r="A115" s="126"/>
      <c r="B115" s="9" t="s">
        <v>60</v>
      </c>
      <c r="C115" s="8"/>
      <c r="D115" s="9"/>
      <c r="E115" s="9"/>
      <c r="F115" s="9"/>
      <c r="G115" s="9"/>
      <c r="H115" s="315"/>
      <c r="I115" s="7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9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9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9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9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9"/>
      <c r="BR115" s="312"/>
      <c r="BS115" s="312"/>
      <c r="BT115" s="312"/>
      <c r="BU115" s="312"/>
      <c r="BV115" s="312"/>
    </row>
    <row r="116" spans="1:74" hidden="1" x14ac:dyDescent="0.25">
      <c r="B116" s="319" t="str">
        <f>B6</f>
        <v>Construction</v>
      </c>
      <c r="C116" s="8"/>
      <c r="D116" s="318">
        <f>U116</f>
        <v>-40</v>
      </c>
      <c r="E116" s="318">
        <f>AG116</f>
        <v>-160</v>
      </c>
      <c r="F116" s="318">
        <f>AS116</f>
        <v>-180</v>
      </c>
      <c r="G116" s="318">
        <f>BE116</f>
        <v>0</v>
      </c>
      <c r="H116" s="318">
        <f>BQ116</f>
        <v>0</v>
      </c>
      <c r="J116" s="316">
        <f>IF(AND(Inputs!$M7&lt;&gt;0, J$2&gt;=Inputs!$M7),0,-J80)</f>
        <v>0</v>
      </c>
      <c r="K116" s="316">
        <f>IF(AND(Inputs!$M7&lt;&gt;0, K$2&gt;=Inputs!$M7),0,J116+-K80)</f>
        <v>0</v>
      </c>
      <c r="L116" s="316">
        <f>IF(AND(Inputs!$M7&lt;&gt;0, L$2&gt;=Inputs!$M7),0,K116+-L80)</f>
        <v>0</v>
      </c>
      <c r="M116" s="316">
        <f>IF(AND(Inputs!$M7&lt;&gt;0, M$2&gt;=Inputs!$M7),0,L116+-M80)</f>
        <v>0</v>
      </c>
      <c r="N116" s="316">
        <f>IF(AND(Inputs!$M7&lt;&gt;0, N$2&gt;=Inputs!$M7),0,M116+-N80)</f>
        <v>0</v>
      </c>
      <c r="O116" s="316">
        <f>IF(AND(Inputs!$M7&lt;&gt;0, O$2&gt;=Inputs!$M7),0,N116+-O80)</f>
        <v>0</v>
      </c>
      <c r="P116" s="316">
        <f>IF(AND(Inputs!$M7&lt;&gt;0, P$2&gt;=Inputs!$M7),0,O116+-P80)</f>
        <v>0</v>
      </c>
      <c r="Q116" s="316">
        <f>IF(AND(Inputs!$M7&lt;&gt;0, Q$2&gt;=Inputs!$M7),0,P116+-Q80)</f>
        <v>0</v>
      </c>
      <c r="R116" s="316">
        <f>IF(AND(Inputs!$M7&lt;&gt;0, R$2&gt;=Inputs!$M7),0,Q116+-R80)</f>
        <v>-10</v>
      </c>
      <c r="S116" s="316">
        <f>IF(AND(Inputs!$M7&lt;&gt;0, S$2&gt;=Inputs!$M7),0,R116+-S80)</f>
        <v>-20</v>
      </c>
      <c r="T116" s="316">
        <f>IF(AND(Inputs!$M7&lt;&gt;0, T$2&gt;=Inputs!$M7),0,S116+-T80)</f>
        <v>-30</v>
      </c>
      <c r="U116" s="317">
        <f>IF(AND(Inputs!$M7&lt;&gt;0, U$2&gt;=Inputs!$M7),0,T116+-U80)</f>
        <v>-40</v>
      </c>
      <c r="V116" s="316">
        <f>IF(AND(Inputs!$M7&lt;&gt;0, V$2&gt;=Inputs!$M7),0,U116+-V80)</f>
        <v>-50</v>
      </c>
      <c r="W116" s="316">
        <f>IF(AND(Inputs!$M7&lt;&gt;0, W$2&gt;=Inputs!$M7),0,V116+-W80)</f>
        <v>-60</v>
      </c>
      <c r="X116" s="316">
        <f>IF(AND(Inputs!$M7&lt;&gt;0, X$2&gt;=Inputs!$M7),0,W116+-X80)</f>
        <v>-70</v>
      </c>
      <c r="Y116" s="316">
        <f>IF(AND(Inputs!$M7&lt;&gt;0, Y$2&gt;=Inputs!$M7),0,X116+-Y80)</f>
        <v>-80</v>
      </c>
      <c r="Z116" s="316">
        <f>IF(AND(Inputs!$M7&lt;&gt;0, Z$2&gt;=Inputs!$M7),0,Y116+-Z80)</f>
        <v>-90</v>
      </c>
      <c r="AA116" s="316">
        <f>IF(AND(Inputs!$M7&lt;&gt;0, AA$2&gt;=Inputs!$M7),0,Z116+-AA80)</f>
        <v>-100</v>
      </c>
      <c r="AB116" s="316">
        <f>IF(AND(Inputs!$M7&lt;&gt;0, AB$2&gt;=Inputs!$M7),0,AA116+-AB80)</f>
        <v>-110</v>
      </c>
      <c r="AC116" s="316">
        <f>IF(AND(Inputs!$M7&lt;&gt;0, AC$2&gt;=Inputs!$M7),0,AB116+-AC80)</f>
        <v>-120</v>
      </c>
      <c r="AD116" s="316">
        <f>IF(AND(Inputs!$M7&lt;&gt;0, AD$2&gt;=Inputs!$M7),0,AC116+-AD80)</f>
        <v>-130</v>
      </c>
      <c r="AE116" s="316">
        <f>IF(AND(Inputs!$M7&lt;&gt;0, AE$2&gt;=Inputs!$M7),0,AD116+-AE80)</f>
        <v>-140</v>
      </c>
      <c r="AF116" s="316">
        <f>IF(AND(Inputs!$M7&lt;&gt;0, AF$2&gt;=Inputs!$M7),0,AE116+-AF80)</f>
        <v>-150</v>
      </c>
      <c r="AG116" s="317">
        <f>IF(AND(Inputs!$M7&lt;&gt;0, AG$2&gt;=Inputs!$M7),0,AF116+-AG80)</f>
        <v>-160</v>
      </c>
      <c r="AH116" s="316">
        <f>IF(AND(Inputs!$M7&lt;&gt;0, AH$2&gt;=Inputs!$M7),0,AG116+-AH80)</f>
        <v>-170</v>
      </c>
      <c r="AI116" s="316">
        <f>IF(AND(Inputs!$M7&lt;&gt;0, AI$2&gt;=Inputs!$M7),0,AH116+-AI80)</f>
        <v>-180</v>
      </c>
      <c r="AJ116" s="316">
        <f>IF(AND(Inputs!$M7&lt;&gt;0, AJ$2&gt;=Inputs!$M7),0,AI116+-AJ80)</f>
        <v>-180</v>
      </c>
      <c r="AK116" s="316">
        <f>IF(AND(Inputs!$M7&lt;&gt;0, AK$2&gt;=Inputs!$M7),0,AJ116+-AK80)</f>
        <v>-180</v>
      </c>
      <c r="AL116" s="316">
        <f>IF(AND(Inputs!$M7&lt;&gt;0, AL$2&gt;=Inputs!$M7),0,AK116+-AL80)</f>
        <v>-180</v>
      </c>
      <c r="AM116" s="316">
        <f>IF(AND(Inputs!$M7&lt;&gt;0, AM$2&gt;=Inputs!$M7),0,AL116+-AM80)</f>
        <v>-180</v>
      </c>
      <c r="AN116" s="316">
        <f>IF(AND(Inputs!$M7&lt;&gt;0, AN$2&gt;=Inputs!$M7),0,AM116+-AN80)</f>
        <v>-180</v>
      </c>
      <c r="AO116" s="316">
        <f>IF(AND(Inputs!$M7&lt;&gt;0, AO$2&gt;=Inputs!$M7),0,AN116+-AO80)</f>
        <v>-180</v>
      </c>
      <c r="AP116" s="316">
        <f>IF(AND(Inputs!$M7&lt;&gt;0, AP$2&gt;=Inputs!$M7),0,AO116+-AP80)</f>
        <v>-180</v>
      </c>
      <c r="AQ116" s="316">
        <f>IF(AND(Inputs!$M7&lt;&gt;0, AQ$2&gt;=Inputs!$M7),0,AP116+-AQ80)</f>
        <v>-180</v>
      </c>
      <c r="AR116" s="316">
        <f>IF(AND(Inputs!$M7&lt;&gt;0, AR$2&gt;=Inputs!$M7),0,AQ116+-AR80)</f>
        <v>-180</v>
      </c>
      <c r="AS116" s="317">
        <f>IF(AND(Inputs!$M7&lt;&gt;0, AS$2&gt;=Inputs!$M7),0,AR116+-AS80)</f>
        <v>-180</v>
      </c>
      <c r="AT116" s="316">
        <f>IF(AND(Inputs!$M7&lt;&gt;0, AT$2&gt;=Inputs!$M7),0,AS116+-AT80)</f>
        <v>-180</v>
      </c>
      <c r="AU116" s="316">
        <f>IF(AND(Inputs!$M7&lt;&gt;0, AU$2&gt;=Inputs!$M7),0,AT116+-AU80)</f>
        <v>-180</v>
      </c>
      <c r="AV116" s="316">
        <f>IF(AND(Inputs!$M7&lt;&gt;0, AV$2&gt;=Inputs!$M7),0,AU116+-AV80)</f>
        <v>-180</v>
      </c>
      <c r="AW116" s="316">
        <f>IF(AND(Inputs!$M7&lt;&gt;0, AW$2&gt;=Inputs!$M7),0,AV116+-AW80)</f>
        <v>0</v>
      </c>
      <c r="AX116" s="316">
        <f>IF(AND(Inputs!$M7&lt;&gt;0, AX$2&gt;=Inputs!$M7),0,AW116+-AX80)</f>
        <v>0</v>
      </c>
      <c r="AY116" s="316">
        <f>IF(AND(Inputs!$M7&lt;&gt;0, AY$2&gt;=Inputs!$M7),0,AX116+-AY80)</f>
        <v>0</v>
      </c>
      <c r="AZ116" s="316">
        <f>IF(AND(Inputs!$M7&lt;&gt;0, AZ$2&gt;=Inputs!$M7),0,AY116+-AZ80)</f>
        <v>0</v>
      </c>
      <c r="BA116" s="316">
        <f>IF(AND(Inputs!$M7&lt;&gt;0, BA$2&gt;=Inputs!$M7),0,AZ116+-BA80)</f>
        <v>0</v>
      </c>
      <c r="BB116" s="316">
        <f>IF(AND(Inputs!$M7&lt;&gt;0, BB$2&gt;=Inputs!$M7),0,BA116+-BB80)</f>
        <v>0</v>
      </c>
      <c r="BC116" s="316">
        <f>IF(AND(Inputs!$M7&lt;&gt;0, BC$2&gt;=Inputs!$M7),0,BB116+-BC80)</f>
        <v>0</v>
      </c>
      <c r="BD116" s="316">
        <f>IF(AND(Inputs!$M7&lt;&gt;0, BD$2&gt;=Inputs!$M7),0,BC116+-BD80)</f>
        <v>0</v>
      </c>
      <c r="BE116" s="317">
        <f>IF(AND(Inputs!$M7&lt;&gt;0, BE$2&gt;=Inputs!$M7),0,BD116+-BE80)</f>
        <v>0</v>
      </c>
      <c r="BF116" s="316">
        <f>IF(AND(Inputs!$M7&lt;&gt;0, BF$2&gt;=Inputs!$M7),0,BE116+-BF80)</f>
        <v>0</v>
      </c>
      <c r="BG116" s="316">
        <f>IF(AND(Inputs!$M7&lt;&gt;0, BG$2&gt;=Inputs!$M7),0,BF116+-BG80)</f>
        <v>0</v>
      </c>
      <c r="BH116" s="316">
        <f>IF(AND(Inputs!$M7&lt;&gt;0, BH$2&gt;=Inputs!$M7),0,BG116+-BH80)</f>
        <v>0</v>
      </c>
      <c r="BI116" s="316">
        <f>IF(AND(Inputs!$M7&lt;&gt;0, BI$2&gt;=Inputs!$M7),0,BH116+-BI80)</f>
        <v>0</v>
      </c>
      <c r="BJ116" s="316">
        <f>IF(AND(Inputs!$M7&lt;&gt;0, BJ$2&gt;=Inputs!$M7),0,BI116+-BJ80)</f>
        <v>0</v>
      </c>
      <c r="BK116" s="316">
        <f>IF(AND(Inputs!$M7&lt;&gt;0, BK$2&gt;=Inputs!$M7),0,BJ116+-BK80)</f>
        <v>0</v>
      </c>
      <c r="BL116" s="316">
        <f>IF(AND(Inputs!$M7&lt;&gt;0, BL$2&gt;=Inputs!$M7),0,BK116+-BL80)</f>
        <v>0</v>
      </c>
      <c r="BM116" s="316">
        <f>IF(AND(Inputs!$M7&lt;&gt;0, BM$2&gt;=Inputs!$M7),0,BL116+-BM80)</f>
        <v>0</v>
      </c>
      <c r="BN116" s="316">
        <f>IF(AND(Inputs!$M7&lt;&gt;0, BN$2&gt;=Inputs!$M7),0,BM116+-BN80)</f>
        <v>0</v>
      </c>
      <c r="BO116" s="316">
        <f>IF(AND(Inputs!$M7&lt;&gt;0, BO$2&gt;=Inputs!$M7),0,BN116+-BO80)</f>
        <v>0</v>
      </c>
      <c r="BP116" s="316">
        <f>IF(AND(Inputs!$M7&lt;&gt;0, BP$2&gt;=Inputs!$M7),0,BO116+-BP80)</f>
        <v>0</v>
      </c>
      <c r="BQ116" s="317">
        <f>IF(AND(Inputs!$M7&lt;&gt;0, BQ$2&gt;=Inputs!$M7),0,BP116+-BQ80)</f>
        <v>0</v>
      </c>
    </row>
    <row r="117" spans="1:74" hidden="1" x14ac:dyDescent="0.25">
      <c r="B117" s="319" t="str">
        <f t="shared" ref="B117:B141" si="63">B7</f>
        <v>Machine</v>
      </c>
      <c r="D117" s="318">
        <f t="shared" ref="D117:D141" si="64">U117</f>
        <v>0</v>
      </c>
      <c r="E117" s="318">
        <f t="shared" ref="E117:E141" si="65">AG117</f>
        <v>0</v>
      </c>
      <c r="F117" s="318">
        <f t="shared" ref="F117:F141" si="66">AS117</f>
        <v>0</v>
      </c>
      <c r="G117" s="318">
        <f t="shared" ref="G117:G141" si="67">BE117</f>
        <v>0</v>
      </c>
      <c r="H117" s="318">
        <f t="shared" ref="H117:H141" si="68">BQ117</f>
        <v>0</v>
      </c>
      <c r="J117" s="316">
        <f>IF(AND(Inputs!$M8&lt;&gt;0, J$2&gt;=Inputs!$M8),0,-J81)</f>
        <v>0</v>
      </c>
      <c r="K117" s="316">
        <f>IF(AND(Inputs!$M8&lt;&gt;0, K$2&gt;=Inputs!$M8),0,J117+-K81)</f>
        <v>0</v>
      </c>
      <c r="L117" s="316">
        <f>IF(AND(Inputs!$M8&lt;&gt;0, L$2&gt;=Inputs!$M8),0,K117+-L81)</f>
        <v>0</v>
      </c>
      <c r="M117" s="316">
        <f>IF(AND(Inputs!$M8&lt;&gt;0, M$2&gt;=Inputs!$M8),0,L117+-M81)</f>
        <v>0</v>
      </c>
      <c r="N117" s="316">
        <f>IF(AND(Inputs!$M8&lt;&gt;0, N$2&gt;=Inputs!$M8),0,M117+-N81)</f>
        <v>0</v>
      </c>
      <c r="O117" s="316">
        <f>IF(AND(Inputs!$M8&lt;&gt;0, O$2&gt;=Inputs!$M8),0,N117+-O81)</f>
        <v>0</v>
      </c>
      <c r="P117" s="316">
        <f>IF(AND(Inputs!$M8&lt;&gt;0, P$2&gt;=Inputs!$M8),0,O117+-P81)</f>
        <v>0</v>
      </c>
      <c r="Q117" s="316">
        <f>IF(AND(Inputs!$M8&lt;&gt;0, Q$2&gt;=Inputs!$M8),0,P117+-Q81)</f>
        <v>0</v>
      </c>
      <c r="R117" s="316">
        <f>IF(AND(Inputs!$M8&lt;&gt;0, R$2&gt;=Inputs!$M8),0,Q117+-R81)</f>
        <v>0</v>
      </c>
      <c r="S117" s="316">
        <f>IF(AND(Inputs!$M8&lt;&gt;0, S$2&gt;=Inputs!$M8),0,R117+-S81)</f>
        <v>0</v>
      </c>
      <c r="T117" s="316">
        <f>IF(AND(Inputs!$M8&lt;&gt;0, T$2&gt;=Inputs!$M8),0,S117+-T81)</f>
        <v>0</v>
      </c>
      <c r="U117" s="317">
        <f>IF(AND(Inputs!$M8&lt;&gt;0, U$2&gt;=Inputs!$M8),0,T117+-U81)</f>
        <v>0</v>
      </c>
      <c r="V117" s="316">
        <f>IF(AND(Inputs!$M8&lt;&gt;0, V$2&gt;=Inputs!$M8),0,U117+-V81)</f>
        <v>0</v>
      </c>
      <c r="W117" s="316">
        <f>IF(AND(Inputs!$M8&lt;&gt;0, W$2&gt;=Inputs!$M8),0,V117+-W81)</f>
        <v>0</v>
      </c>
      <c r="X117" s="316">
        <f>IF(AND(Inputs!$M8&lt;&gt;0, X$2&gt;=Inputs!$M8),0,W117+-X81)</f>
        <v>0</v>
      </c>
      <c r="Y117" s="316">
        <f>IF(AND(Inputs!$M8&lt;&gt;0, Y$2&gt;=Inputs!$M8),0,X117+-Y81)</f>
        <v>0</v>
      </c>
      <c r="Z117" s="316">
        <f>IF(AND(Inputs!$M8&lt;&gt;0, Z$2&gt;=Inputs!$M8),0,Y117+-Z81)</f>
        <v>0</v>
      </c>
      <c r="AA117" s="316">
        <f>IF(AND(Inputs!$M8&lt;&gt;0, AA$2&gt;=Inputs!$M8),0,Z117+-AA81)</f>
        <v>0</v>
      </c>
      <c r="AB117" s="316">
        <f>IF(AND(Inputs!$M8&lt;&gt;0, AB$2&gt;=Inputs!$M8),0,AA117+-AB81)</f>
        <v>0</v>
      </c>
      <c r="AC117" s="316">
        <f>IF(AND(Inputs!$M8&lt;&gt;0, AC$2&gt;=Inputs!$M8),0,AB117+-AC81)</f>
        <v>0</v>
      </c>
      <c r="AD117" s="316">
        <f>IF(AND(Inputs!$M8&lt;&gt;0, AD$2&gt;=Inputs!$M8),0,AC117+-AD81)</f>
        <v>0</v>
      </c>
      <c r="AE117" s="316">
        <f>IF(AND(Inputs!$M8&lt;&gt;0, AE$2&gt;=Inputs!$M8),0,AD117+-AE81)</f>
        <v>0</v>
      </c>
      <c r="AF117" s="316">
        <f>IF(AND(Inputs!$M8&lt;&gt;0, AF$2&gt;=Inputs!$M8),0,AE117+-AF81)</f>
        <v>0</v>
      </c>
      <c r="AG117" s="317">
        <f>IF(AND(Inputs!$M8&lt;&gt;0, AG$2&gt;=Inputs!$M8),0,AF117+-AG81)</f>
        <v>0</v>
      </c>
      <c r="AH117" s="316">
        <f>IF(AND(Inputs!$M8&lt;&gt;0, AH$2&gt;=Inputs!$M8),0,AG117+-AH81)</f>
        <v>-1.875</v>
      </c>
      <c r="AI117" s="316">
        <f>IF(AND(Inputs!$M8&lt;&gt;0, AI$2&gt;=Inputs!$M8),0,AH117+-AI81)</f>
        <v>-3.75</v>
      </c>
      <c r="AJ117" s="316">
        <f>IF(AND(Inputs!$M8&lt;&gt;0, AJ$2&gt;=Inputs!$M8),0,AI117+-AJ81)</f>
        <v>-5.625</v>
      </c>
      <c r="AK117" s="316">
        <f>IF(AND(Inputs!$M8&lt;&gt;0, AK$2&gt;=Inputs!$M8),0,AJ117+-AK81)</f>
        <v>-7.5</v>
      </c>
      <c r="AL117" s="316">
        <f>IF(AND(Inputs!$M8&lt;&gt;0, AL$2&gt;=Inputs!$M8),0,AK117+-AL81)</f>
        <v>-9.375</v>
      </c>
      <c r="AM117" s="316">
        <f>IF(AND(Inputs!$M8&lt;&gt;0, AM$2&gt;=Inputs!$M8),0,AL117+-AM81)</f>
        <v>-11.25</v>
      </c>
      <c r="AN117" s="316">
        <f>IF(AND(Inputs!$M8&lt;&gt;0, AN$2&gt;=Inputs!$M8),0,AM117+-AN81)</f>
        <v>-13.125</v>
      </c>
      <c r="AO117" s="316">
        <f>IF(AND(Inputs!$M8&lt;&gt;0, AO$2&gt;=Inputs!$M8),0,AN117+-AO81)</f>
        <v>0</v>
      </c>
      <c r="AP117" s="316">
        <f>IF(AND(Inputs!$M8&lt;&gt;0, AP$2&gt;=Inputs!$M8),0,AO117+-AP81)</f>
        <v>0</v>
      </c>
      <c r="AQ117" s="316">
        <f>IF(AND(Inputs!$M8&lt;&gt;0, AQ$2&gt;=Inputs!$M8),0,AP117+-AQ81)</f>
        <v>0</v>
      </c>
      <c r="AR117" s="316">
        <f>IF(AND(Inputs!$M8&lt;&gt;0, AR$2&gt;=Inputs!$M8),0,AQ117+-AR81)</f>
        <v>0</v>
      </c>
      <c r="AS117" s="317">
        <f>IF(AND(Inputs!$M8&lt;&gt;0, AS$2&gt;=Inputs!$M8),0,AR117+-AS81)</f>
        <v>0</v>
      </c>
      <c r="AT117" s="316">
        <f>IF(AND(Inputs!$M8&lt;&gt;0, AT$2&gt;=Inputs!$M8),0,AS117+-AT81)</f>
        <v>0</v>
      </c>
      <c r="AU117" s="316">
        <f>IF(AND(Inputs!$M8&lt;&gt;0, AU$2&gt;=Inputs!$M8),0,AT117+-AU81)</f>
        <v>0</v>
      </c>
      <c r="AV117" s="316">
        <f>IF(AND(Inputs!$M8&lt;&gt;0, AV$2&gt;=Inputs!$M8),0,AU117+-AV81)</f>
        <v>0</v>
      </c>
      <c r="AW117" s="316">
        <f>IF(AND(Inputs!$M8&lt;&gt;0, AW$2&gt;=Inputs!$M8),0,AV117+-AW81)</f>
        <v>0</v>
      </c>
      <c r="AX117" s="316">
        <f>IF(AND(Inputs!$M8&lt;&gt;0, AX$2&gt;=Inputs!$M8),0,AW117+-AX81)</f>
        <v>0</v>
      </c>
      <c r="AY117" s="316">
        <f>IF(AND(Inputs!$M8&lt;&gt;0, AY$2&gt;=Inputs!$M8),0,AX117+-AY81)</f>
        <v>0</v>
      </c>
      <c r="AZ117" s="316">
        <f>IF(AND(Inputs!$M8&lt;&gt;0, AZ$2&gt;=Inputs!$M8),0,AY117+-AZ81)</f>
        <v>0</v>
      </c>
      <c r="BA117" s="316">
        <f>IF(AND(Inputs!$M8&lt;&gt;0, BA$2&gt;=Inputs!$M8),0,AZ117+-BA81)</f>
        <v>0</v>
      </c>
      <c r="BB117" s="316">
        <f>IF(AND(Inputs!$M8&lt;&gt;0, BB$2&gt;=Inputs!$M8),0,BA117+-BB81)</f>
        <v>0</v>
      </c>
      <c r="BC117" s="316">
        <f>IF(AND(Inputs!$M8&lt;&gt;0, BC$2&gt;=Inputs!$M8),0,BB117+-BC81)</f>
        <v>0</v>
      </c>
      <c r="BD117" s="316">
        <f>IF(AND(Inputs!$M8&lt;&gt;0, BD$2&gt;=Inputs!$M8),0,BC117+-BD81)</f>
        <v>0</v>
      </c>
      <c r="BE117" s="317">
        <f>IF(AND(Inputs!$M8&lt;&gt;0, BE$2&gt;=Inputs!$M8),0,BD117+-BE81)</f>
        <v>0</v>
      </c>
      <c r="BF117" s="316">
        <f>IF(AND(Inputs!$M8&lt;&gt;0, BF$2&gt;=Inputs!$M8),0,BE117+-BF81)</f>
        <v>0</v>
      </c>
      <c r="BG117" s="316">
        <f>IF(AND(Inputs!$M8&lt;&gt;0, BG$2&gt;=Inputs!$M8),0,BF117+-BG81)</f>
        <v>0</v>
      </c>
      <c r="BH117" s="316">
        <f>IF(AND(Inputs!$M8&lt;&gt;0, BH$2&gt;=Inputs!$M8),0,BG117+-BH81)</f>
        <v>0</v>
      </c>
      <c r="BI117" s="316">
        <f>IF(AND(Inputs!$M8&lt;&gt;0, BI$2&gt;=Inputs!$M8),0,BH117+-BI81)</f>
        <v>0</v>
      </c>
      <c r="BJ117" s="316">
        <f>IF(AND(Inputs!$M8&lt;&gt;0, BJ$2&gt;=Inputs!$M8),0,BI117+-BJ81)</f>
        <v>0</v>
      </c>
      <c r="BK117" s="316">
        <f>IF(AND(Inputs!$M8&lt;&gt;0, BK$2&gt;=Inputs!$M8),0,BJ117+-BK81)</f>
        <v>0</v>
      </c>
      <c r="BL117" s="316">
        <f>IF(AND(Inputs!$M8&lt;&gt;0, BL$2&gt;=Inputs!$M8),0,BK117+-BL81)</f>
        <v>0</v>
      </c>
      <c r="BM117" s="316">
        <f>IF(AND(Inputs!$M8&lt;&gt;0, BM$2&gt;=Inputs!$M8),0,BL117+-BM81)</f>
        <v>0</v>
      </c>
      <c r="BN117" s="316">
        <f>IF(AND(Inputs!$M8&lt;&gt;0, BN$2&gt;=Inputs!$M8),0,BM117+-BN81)</f>
        <v>0</v>
      </c>
      <c r="BO117" s="316">
        <f>IF(AND(Inputs!$M8&lt;&gt;0, BO$2&gt;=Inputs!$M8),0,BN117+-BO81)</f>
        <v>0</v>
      </c>
      <c r="BP117" s="316">
        <f>IF(AND(Inputs!$M8&lt;&gt;0, BP$2&gt;=Inputs!$M8),0,BO117+-BP81)</f>
        <v>0</v>
      </c>
      <c r="BQ117" s="317">
        <f>IF(AND(Inputs!$M8&lt;&gt;0, BQ$2&gt;=Inputs!$M8),0,BP117+-BQ81)</f>
        <v>0</v>
      </c>
    </row>
    <row r="118" spans="1:74" hidden="1" x14ac:dyDescent="0.25">
      <c r="B118" s="319" t="str">
        <f t="shared" si="63"/>
        <v>Land</v>
      </c>
      <c r="D118" s="318">
        <f t="shared" si="64"/>
        <v>0</v>
      </c>
      <c r="E118" s="318">
        <f t="shared" si="65"/>
        <v>0</v>
      </c>
      <c r="F118" s="318">
        <f t="shared" si="66"/>
        <v>0</v>
      </c>
      <c r="G118" s="318">
        <f t="shared" si="67"/>
        <v>0</v>
      </c>
      <c r="H118" s="318">
        <f t="shared" si="68"/>
        <v>0</v>
      </c>
      <c r="J118" s="316">
        <f>IF(AND(Inputs!$M9&lt;&gt;0, J$2&gt;=Inputs!$M9),0,-J82)</f>
        <v>0</v>
      </c>
      <c r="K118" s="316">
        <f>IF(AND(Inputs!$M9&lt;&gt;0, K$2&gt;=Inputs!$M9),0,J118+-K82)</f>
        <v>0</v>
      </c>
      <c r="L118" s="316">
        <f>IF(AND(Inputs!$M9&lt;&gt;0, L$2&gt;=Inputs!$M9),0,K118+-L82)</f>
        <v>0</v>
      </c>
      <c r="M118" s="316">
        <f>IF(AND(Inputs!$M9&lt;&gt;0, M$2&gt;=Inputs!$M9),0,L118+-M82)</f>
        <v>0</v>
      </c>
      <c r="N118" s="316">
        <f>IF(AND(Inputs!$M9&lt;&gt;0, N$2&gt;=Inputs!$M9),0,M118+-N82)</f>
        <v>0</v>
      </c>
      <c r="O118" s="316">
        <f>IF(AND(Inputs!$M9&lt;&gt;0, O$2&gt;=Inputs!$M9),0,N118+-O82)</f>
        <v>0</v>
      </c>
      <c r="P118" s="316">
        <f>IF(AND(Inputs!$M9&lt;&gt;0, P$2&gt;=Inputs!$M9),0,O118+-P82)</f>
        <v>0</v>
      </c>
      <c r="Q118" s="316">
        <f>IF(AND(Inputs!$M9&lt;&gt;0, Q$2&gt;=Inputs!$M9),0,P118+-Q82)</f>
        <v>0</v>
      </c>
      <c r="R118" s="316">
        <f>IF(AND(Inputs!$M9&lt;&gt;0, R$2&gt;=Inputs!$M9),0,Q118+-R82)</f>
        <v>0</v>
      </c>
      <c r="S118" s="316">
        <f>IF(AND(Inputs!$M9&lt;&gt;0, S$2&gt;=Inputs!$M9),0,R118+-S82)</f>
        <v>0</v>
      </c>
      <c r="T118" s="316">
        <f>IF(AND(Inputs!$M9&lt;&gt;0, T$2&gt;=Inputs!$M9),0,S118+-T82)</f>
        <v>0</v>
      </c>
      <c r="U118" s="317">
        <f>IF(AND(Inputs!$M9&lt;&gt;0, U$2&gt;=Inputs!$M9),0,T118+-U82)</f>
        <v>0</v>
      </c>
      <c r="V118" s="316">
        <f>IF(AND(Inputs!$M9&lt;&gt;0, V$2&gt;=Inputs!$M9),0,U118+-V82)</f>
        <v>0</v>
      </c>
      <c r="W118" s="316">
        <f>IF(AND(Inputs!$M9&lt;&gt;0, W$2&gt;=Inputs!$M9),0,V118+-W82)</f>
        <v>0</v>
      </c>
      <c r="X118" s="316">
        <f>IF(AND(Inputs!$M9&lt;&gt;0, X$2&gt;=Inputs!$M9),0,W118+-X82)</f>
        <v>0</v>
      </c>
      <c r="Y118" s="316">
        <f>IF(AND(Inputs!$M9&lt;&gt;0, Y$2&gt;=Inputs!$M9),0,X118+-Y82)</f>
        <v>0</v>
      </c>
      <c r="Z118" s="316">
        <f>IF(AND(Inputs!$M9&lt;&gt;0, Z$2&gt;=Inputs!$M9),0,Y118+-Z82)</f>
        <v>0</v>
      </c>
      <c r="AA118" s="316">
        <f>IF(AND(Inputs!$M9&lt;&gt;0, AA$2&gt;=Inputs!$M9),0,Z118+-AA82)</f>
        <v>0</v>
      </c>
      <c r="AB118" s="316">
        <f>IF(AND(Inputs!$M9&lt;&gt;0, AB$2&gt;=Inputs!$M9),0,AA118+-AB82)</f>
        <v>0</v>
      </c>
      <c r="AC118" s="316">
        <f>IF(AND(Inputs!$M9&lt;&gt;0, AC$2&gt;=Inputs!$M9),0,AB118+-AC82)</f>
        <v>0</v>
      </c>
      <c r="AD118" s="316">
        <f>IF(AND(Inputs!$M9&lt;&gt;0, AD$2&gt;=Inputs!$M9),0,AC118+-AD82)</f>
        <v>0</v>
      </c>
      <c r="AE118" s="316">
        <f>IF(AND(Inputs!$M9&lt;&gt;0, AE$2&gt;=Inputs!$M9),0,AD118+-AE82)</f>
        <v>0</v>
      </c>
      <c r="AF118" s="316">
        <f>IF(AND(Inputs!$M9&lt;&gt;0, AF$2&gt;=Inputs!$M9),0,AE118+-AF82)</f>
        <v>0</v>
      </c>
      <c r="AG118" s="317">
        <f>IF(AND(Inputs!$M9&lt;&gt;0, AG$2&gt;=Inputs!$M9),0,AF118+-AG82)</f>
        <v>0</v>
      </c>
      <c r="AH118" s="316">
        <f>IF(AND(Inputs!$M9&lt;&gt;0, AH$2&gt;=Inputs!$M9),0,AG118+-AH82)</f>
        <v>0</v>
      </c>
      <c r="AI118" s="316">
        <f>IF(AND(Inputs!$M9&lt;&gt;0, AI$2&gt;=Inputs!$M9),0,AH118+-AI82)</f>
        <v>0</v>
      </c>
      <c r="AJ118" s="316">
        <f>IF(AND(Inputs!$M9&lt;&gt;0, AJ$2&gt;=Inputs!$M9),0,AI118+-AJ82)</f>
        <v>0</v>
      </c>
      <c r="AK118" s="316">
        <f>IF(AND(Inputs!$M9&lt;&gt;0, AK$2&gt;=Inputs!$M9),0,AJ118+-AK82)</f>
        <v>0</v>
      </c>
      <c r="AL118" s="316">
        <f>IF(AND(Inputs!$M9&lt;&gt;0, AL$2&gt;=Inputs!$M9),0,AK118+-AL82)</f>
        <v>0</v>
      </c>
      <c r="AM118" s="316">
        <f>IF(AND(Inputs!$M9&lt;&gt;0, AM$2&gt;=Inputs!$M9),0,AL118+-AM82)</f>
        <v>0</v>
      </c>
      <c r="AN118" s="316">
        <f>IF(AND(Inputs!$M9&lt;&gt;0, AN$2&gt;=Inputs!$M9),0,AM118+-AN82)</f>
        <v>0</v>
      </c>
      <c r="AO118" s="316">
        <f>IF(AND(Inputs!$M9&lt;&gt;0, AO$2&gt;=Inputs!$M9),0,AN118+-AO82)</f>
        <v>0</v>
      </c>
      <c r="AP118" s="316">
        <f>IF(AND(Inputs!$M9&lt;&gt;0, AP$2&gt;=Inputs!$M9),0,AO118+-AP82)</f>
        <v>0</v>
      </c>
      <c r="AQ118" s="316">
        <f>IF(AND(Inputs!$M9&lt;&gt;0, AQ$2&gt;=Inputs!$M9),0,AP118+-AQ82)</f>
        <v>0</v>
      </c>
      <c r="AR118" s="316">
        <f>IF(AND(Inputs!$M9&lt;&gt;0, AR$2&gt;=Inputs!$M9),0,AQ118+-AR82)</f>
        <v>0</v>
      </c>
      <c r="AS118" s="317">
        <f>IF(AND(Inputs!$M9&lt;&gt;0, AS$2&gt;=Inputs!$M9),0,AR118+-AS82)</f>
        <v>0</v>
      </c>
      <c r="AT118" s="316">
        <f>IF(AND(Inputs!$M9&lt;&gt;0, AT$2&gt;=Inputs!$M9),0,AS118+-AT82)</f>
        <v>0</v>
      </c>
      <c r="AU118" s="316">
        <f>IF(AND(Inputs!$M9&lt;&gt;0, AU$2&gt;=Inputs!$M9),0,AT118+-AU82)</f>
        <v>0</v>
      </c>
      <c r="AV118" s="316">
        <f>IF(AND(Inputs!$M9&lt;&gt;0, AV$2&gt;=Inputs!$M9),0,AU118+-AV82)</f>
        <v>0</v>
      </c>
      <c r="AW118" s="316">
        <f>IF(AND(Inputs!$M9&lt;&gt;0, AW$2&gt;=Inputs!$M9),0,AV118+-AW82)</f>
        <v>0</v>
      </c>
      <c r="AX118" s="316">
        <f>IF(AND(Inputs!$M9&lt;&gt;0, AX$2&gt;=Inputs!$M9),0,AW118+-AX82)</f>
        <v>0</v>
      </c>
      <c r="AY118" s="316">
        <f>IF(AND(Inputs!$M9&lt;&gt;0, AY$2&gt;=Inputs!$M9),0,AX118+-AY82)</f>
        <v>0</v>
      </c>
      <c r="AZ118" s="316">
        <f>IF(AND(Inputs!$M9&lt;&gt;0, AZ$2&gt;=Inputs!$M9),0,AY118+-AZ82)</f>
        <v>0</v>
      </c>
      <c r="BA118" s="316">
        <f>IF(AND(Inputs!$M9&lt;&gt;0, BA$2&gt;=Inputs!$M9),0,AZ118+-BA82)</f>
        <v>0</v>
      </c>
      <c r="BB118" s="316">
        <f>IF(AND(Inputs!$M9&lt;&gt;0, BB$2&gt;=Inputs!$M9),0,BA118+-BB82)</f>
        <v>0</v>
      </c>
      <c r="BC118" s="316">
        <f>IF(AND(Inputs!$M9&lt;&gt;0, BC$2&gt;=Inputs!$M9),0,BB118+-BC82)</f>
        <v>0</v>
      </c>
      <c r="BD118" s="316">
        <f>IF(AND(Inputs!$M9&lt;&gt;0, BD$2&gt;=Inputs!$M9),0,BC118+-BD82)</f>
        <v>0</v>
      </c>
      <c r="BE118" s="317">
        <f>IF(AND(Inputs!$M9&lt;&gt;0, BE$2&gt;=Inputs!$M9),0,BD118+-BE82)</f>
        <v>0</v>
      </c>
      <c r="BF118" s="316">
        <f>IF(AND(Inputs!$M9&lt;&gt;0, BF$2&gt;=Inputs!$M9),0,BE118+-BF82)</f>
        <v>0</v>
      </c>
      <c r="BG118" s="316">
        <f>IF(AND(Inputs!$M9&lt;&gt;0, BG$2&gt;=Inputs!$M9),0,BF118+-BG82)</f>
        <v>0</v>
      </c>
      <c r="BH118" s="316">
        <f>IF(AND(Inputs!$M9&lt;&gt;0, BH$2&gt;=Inputs!$M9),0,BG118+-BH82)</f>
        <v>0</v>
      </c>
      <c r="BI118" s="316">
        <f>IF(AND(Inputs!$M9&lt;&gt;0, BI$2&gt;=Inputs!$M9),0,BH118+-BI82)</f>
        <v>0</v>
      </c>
      <c r="BJ118" s="316">
        <f>IF(AND(Inputs!$M9&lt;&gt;0, BJ$2&gt;=Inputs!$M9),0,BI118+-BJ82)</f>
        <v>0</v>
      </c>
      <c r="BK118" s="316">
        <f>IF(AND(Inputs!$M9&lt;&gt;0, BK$2&gt;=Inputs!$M9),0,BJ118+-BK82)</f>
        <v>0</v>
      </c>
      <c r="BL118" s="316">
        <f>IF(AND(Inputs!$M9&lt;&gt;0, BL$2&gt;=Inputs!$M9),0,BK118+-BL82)</f>
        <v>0</v>
      </c>
      <c r="BM118" s="316">
        <f>IF(AND(Inputs!$M9&lt;&gt;0, BM$2&gt;=Inputs!$M9),0,BL118+-BM82)</f>
        <v>0</v>
      </c>
      <c r="BN118" s="316">
        <f>IF(AND(Inputs!$M9&lt;&gt;0, BN$2&gt;=Inputs!$M9),0,BM118+-BN82)</f>
        <v>0</v>
      </c>
      <c r="BO118" s="316">
        <f>IF(AND(Inputs!$M9&lt;&gt;0, BO$2&gt;=Inputs!$M9),0,BN118+-BO82)</f>
        <v>0</v>
      </c>
      <c r="BP118" s="316">
        <f>IF(AND(Inputs!$M9&lt;&gt;0, BP$2&gt;=Inputs!$M9),0,BO118+-BP82)</f>
        <v>0</v>
      </c>
      <c r="BQ118" s="317">
        <f>IF(AND(Inputs!$M9&lt;&gt;0, BQ$2&gt;=Inputs!$M9),0,BP118+-BQ82)</f>
        <v>0</v>
      </c>
    </row>
    <row r="119" spans="1:74" hidden="1" x14ac:dyDescent="0.25">
      <c r="B119" s="319">
        <f t="shared" si="63"/>
        <v>0</v>
      </c>
      <c r="D119" s="318">
        <f t="shared" si="64"/>
        <v>0</v>
      </c>
      <c r="E119" s="318">
        <f t="shared" si="65"/>
        <v>0</v>
      </c>
      <c r="F119" s="318">
        <f t="shared" si="66"/>
        <v>0</v>
      </c>
      <c r="G119" s="318">
        <f t="shared" si="67"/>
        <v>0</v>
      </c>
      <c r="H119" s="318">
        <f t="shared" si="68"/>
        <v>0</v>
      </c>
      <c r="J119" s="316">
        <f>IF(AND(Inputs!$M10&lt;&gt;0, J$2&gt;=Inputs!$M10),0,-J83)</f>
        <v>0</v>
      </c>
      <c r="K119" s="316">
        <f>IF(AND(Inputs!$M10&lt;&gt;0, K$2&gt;=Inputs!$M10),0,J119+-K83)</f>
        <v>0</v>
      </c>
      <c r="L119" s="316">
        <f>IF(AND(Inputs!$M10&lt;&gt;0, L$2&gt;=Inputs!$M10),0,K119+-L83)</f>
        <v>0</v>
      </c>
      <c r="M119" s="316">
        <f>IF(AND(Inputs!$M10&lt;&gt;0, M$2&gt;=Inputs!$M10),0,L119+-M83)</f>
        <v>0</v>
      </c>
      <c r="N119" s="316">
        <f>IF(AND(Inputs!$M10&lt;&gt;0, N$2&gt;=Inputs!$M10),0,M119+-N83)</f>
        <v>0</v>
      </c>
      <c r="O119" s="316">
        <f>IF(AND(Inputs!$M10&lt;&gt;0, O$2&gt;=Inputs!$M10),0,N119+-O83)</f>
        <v>0</v>
      </c>
      <c r="P119" s="316">
        <f>IF(AND(Inputs!$M10&lt;&gt;0, P$2&gt;=Inputs!$M10),0,O119+-P83)</f>
        <v>0</v>
      </c>
      <c r="Q119" s="316">
        <f>IF(AND(Inputs!$M10&lt;&gt;0, Q$2&gt;=Inputs!$M10),0,P119+-Q83)</f>
        <v>0</v>
      </c>
      <c r="R119" s="316">
        <f>IF(AND(Inputs!$M10&lt;&gt;0, R$2&gt;=Inputs!$M10),0,Q119+-R83)</f>
        <v>0</v>
      </c>
      <c r="S119" s="316">
        <f>IF(AND(Inputs!$M10&lt;&gt;0, S$2&gt;=Inputs!$M10),0,R119+-S83)</f>
        <v>0</v>
      </c>
      <c r="T119" s="316">
        <f>IF(AND(Inputs!$M10&lt;&gt;0, T$2&gt;=Inputs!$M10),0,S119+-T83)</f>
        <v>0</v>
      </c>
      <c r="U119" s="317">
        <f>IF(AND(Inputs!$M10&lt;&gt;0, U$2&gt;=Inputs!$M10),0,T119+-U83)</f>
        <v>0</v>
      </c>
      <c r="V119" s="316">
        <f>IF(AND(Inputs!$M10&lt;&gt;0, V$2&gt;=Inputs!$M10),0,U119+-V83)</f>
        <v>0</v>
      </c>
      <c r="W119" s="316">
        <f>IF(AND(Inputs!$M10&lt;&gt;0, W$2&gt;=Inputs!$M10),0,V119+-W83)</f>
        <v>0</v>
      </c>
      <c r="X119" s="316">
        <f>IF(AND(Inputs!$M10&lt;&gt;0, X$2&gt;=Inputs!$M10),0,W119+-X83)</f>
        <v>0</v>
      </c>
      <c r="Y119" s="316">
        <f>IF(AND(Inputs!$M10&lt;&gt;0, Y$2&gt;=Inputs!$M10),0,X119+-Y83)</f>
        <v>0</v>
      </c>
      <c r="Z119" s="316">
        <f>IF(AND(Inputs!$M10&lt;&gt;0, Z$2&gt;=Inputs!$M10),0,Y119+-Z83)</f>
        <v>0</v>
      </c>
      <c r="AA119" s="316">
        <f>IF(AND(Inputs!$M10&lt;&gt;0, AA$2&gt;=Inputs!$M10),0,Z119+-AA83)</f>
        <v>0</v>
      </c>
      <c r="AB119" s="316">
        <f>IF(AND(Inputs!$M10&lt;&gt;0, AB$2&gt;=Inputs!$M10),0,AA119+-AB83)</f>
        <v>0</v>
      </c>
      <c r="AC119" s="316">
        <f>IF(AND(Inputs!$M10&lt;&gt;0, AC$2&gt;=Inputs!$M10),0,AB119+-AC83)</f>
        <v>0</v>
      </c>
      <c r="AD119" s="316">
        <f>IF(AND(Inputs!$M10&lt;&gt;0, AD$2&gt;=Inputs!$M10),0,AC119+-AD83)</f>
        <v>0</v>
      </c>
      <c r="AE119" s="316">
        <f>IF(AND(Inputs!$M10&lt;&gt;0, AE$2&gt;=Inputs!$M10),0,AD119+-AE83)</f>
        <v>0</v>
      </c>
      <c r="AF119" s="316">
        <f>IF(AND(Inputs!$M10&lt;&gt;0, AF$2&gt;=Inputs!$M10),0,AE119+-AF83)</f>
        <v>0</v>
      </c>
      <c r="AG119" s="317">
        <f>IF(AND(Inputs!$M10&lt;&gt;0, AG$2&gt;=Inputs!$M10),0,AF119+-AG83)</f>
        <v>0</v>
      </c>
      <c r="AH119" s="316">
        <f>IF(AND(Inputs!$M10&lt;&gt;0, AH$2&gt;=Inputs!$M10),0,AG119+-AH83)</f>
        <v>0</v>
      </c>
      <c r="AI119" s="316">
        <f>IF(AND(Inputs!$M10&lt;&gt;0, AI$2&gt;=Inputs!$M10),0,AH119+-AI83)</f>
        <v>0</v>
      </c>
      <c r="AJ119" s="316">
        <f>IF(AND(Inputs!$M10&lt;&gt;0, AJ$2&gt;=Inputs!$M10),0,AI119+-AJ83)</f>
        <v>0</v>
      </c>
      <c r="AK119" s="316">
        <f>IF(AND(Inputs!$M10&lt;&gt;0, AK$2&gt;=Inputs!$M10),0,AJ119+-AK83)</f>
        <v>0</v>
      </c>
      <c r="AL119" s="316">
        <f>IF(AND(Inputs!$M10&lt;&gt;0, AL$2&gt;=Inputs!$M10),0,AK119+-AL83)</f>
        <v>0</v>
      </c>
      <c r="AM119" s="316">
        <f>IF(AND(Inputs!$M10&lt;&gt;0, AM$2&gt;=Inputs!$M10),0,AL119+-AM83)</f>
        <v>0</v>
      </c>
      <c r="AN119" s="316">
        <f>IF(AND(Inputs!$M10&lt;&gt;0, AN$2&gt;=Inputs!$M10),0,AM119+-AN83)</f>
        <v>0</v>
      </c>
      <c r="AO119" s="316">
        <f>IF(AND(Inputs!$M10&lt;&gt;0, AO$2&gt;=Inputs!$M10),0,AN119+-AO83)</f>
        <v>0</v>
      </c>
      <c r="AP119" s="316">
        <f>IF(AND(Inputs!$M10&lt;&gt;0, AP$2&gt;=Inputs!$M10),0,AO119+-AP83)</f>
        <v>0</v>
      </c>
      <c r="AQ119" s="316">
        <f>IF(AND(Inputs!$M10&lt;&gt;0, AQ$2&gt;=Inputs!$M10),0,AP119+-AQ83)</f>
        <v>0</v>
      </c>
      <c r="AR119" s="316">
        <f>IF(AND(Inputs!$M10&lt;&gt;0, AR$2&gt;=Inputs!$M10),0,AQ119+-AR83)</f>
        <v>0</v>
      </c>
      <c r="AS119" s="317">
        <f>IF(AND(Inputs!$M10&lt;&gt;0, AS$2&gt;=Inputs!$M10),0,AR119+-AS83)</f>
        <v>0</v>
      </c>
      <c r="AT119" s="316">
        <f>IF(AND(Inputs!$M10&lt;&gt;0, AT$2&gt;=Inputs!$M10),0,AS119+-AT83)</f>
        <v>0</v>
      </c>
      <c r="AU119" s="316">
        <f>IF(AND(Inputs!$M10&lt;&gt;0, AU$2&gt;=Inputs!$M10),0,AT119+-AU83)</f>
        <v>0</v>
      </c>
      <c r="AV119" s="316">
        <f>IF(AND(Inputs!$M10&lt;&gt;0, AV$2&gt;=Inputs!$M10),0,AU119+-AV83)</f>
        <v>0</v>
      </c>
      <c r="AW119" s="316">
        <f>IF(AND(Inputs!$M10&lt;&gt;0, AW$2&gt;=Inputs!$M10),0,AV119+-AW83)</f>
        <v>0</v>
      </c>
      <c r="AX119" s="316">
        <f>IF(AND(Inputs!$M10&lt;&gt;0, AX$2&gt;=Inputs!$M10),0,AW119+-AX83)</f>
        <v>0</v>
      </c>
      <c r="AY119" s="316">
        <f>IF(AND(Inputs!$M10&lt;&gt;0, AY$2&gt;=Inputs!$M10),0,AX119+-AY83)</f>
        <v>0</v>
      </c>
      <c r="AZ119" s="316">
        <f>IF(AND(Inputs!$M10&lt;&gt;0, AZ$2&gt;=Inputs!$M10),0,AY119+-AZ83)</f>
        <v>0</v>
      </c>
      <c r="BA119" s="316">
        <f>IF(AND(Inputs!$M10&lt;&gt;0, BA$2&gt;=Inputs!$M10),0,AZ119+-BA83)</f>
        <v>0</v>
      </c>
      <c r="BB119" s="316">
        <f>IF(AND(Inputs!$M10&lt;&gt;0, BB$2&gt;=Inputs!$M10),0,BA119+-BB83)</f>
        <v>0</v>
      </c>
      <c r="BC119" s="316">
        <f>IF(AND(Inputs!$M10&lt;&gt;0, BC$2&gt;=Inputs!$M10),0,BB119+-BC83)</f>
        <v>0</v>
      </c>
      <c r="BD119" s="316">
        <f>IF(AND(Inputs!$M10&lt;&gt;0, BD$2&gt;=Inputs!$M10),0,BC119+-BD83)</f>
        <v>0</v>
      </c>
      <c r="BE119" s="317">
        <f>IF(AND(Inputs!$M10&lt;&gt;0, BE$2&gt;=Inputs!$M10),0,BD119+-BE83)</f>
        <v>0</v>
      </c>
      <c r="BF119" s="316">
        <f>IF(AND(Inputs!$M10&lt;&gt;0, BF$2&gt;=Inputs!$M10),0,BE119+-BF83)</f>
        <v>0</v>
      </c>
      <c r="BG119" s="316">
        <f>IF(AND(Inputs!$M10&lt;&gt;0, BG$2&gt;=Inputs!$M10),0,BF119+-BG83)</f>
        <v>0</v>
      </c>
      <c r="BH119" s="316">
        <f>IF(AND(Inputs!$M10&lt;&gt;0, BH$2&gt;=Inputs!$M10),0,BG119+-BH83)</f>
        <v>0</v>
      </c>
      <c r="BI119" s="316">
        <f>IF(AND(Inputs!$M10&lt;&gt;0, BI$2&gt;=Inputs!$M10),0,BH119+-BI83)</f>
        <v>0</v>
      </c>
      <c r="BJ119" s="316">
        <f>IF(AND(Inputs!$M10&lt;&gt;0, BJ$2&gt;=Inputs!$M10),0,BI119+-BJ83)</f>
        <v>0</v>
      </c>
      <c r="BK119" s="316">
        <f>IF(AND(Inputs!$M10&lt;&gt;0, BK$2&gt;=Inputs!$M10),0,BJ119+-BK83)</f>
        <v>0</v>
      </c>
      <c r="BL119" s="316">
        <f>IF(AND(Inputs!$M10&lt;&gt;0, BL$2&gt;=Inputs!$M10),0,BK119+-BL83)</f>
        <v>0</v>
      </c>
      <c r="BM119" s="316">
        <f>IF(AND(Inputs!$M10&lt;&gt;0, BM$2&gt;=Inputs!$M10),0,BL119+-BM83)</f>
        <v>0</v>
      </c>
      <c r="BN119" s="316">
        <f>IF(AND(Inputs!$M10&lt;&gt;0, BN$2&gt;=Inputs!$M10),0,BM119+-BN83)</f>
        <v>0</v>
      </c>
      <c r="BO119" s="316">
        <f>IF(AND(Inputs!$M10&lt;&gt;0, BO$2&gt;=Inputs!$M10),0,BN119+-BO83)</f>
        <v>0</v>
      </c>
      <c r="BP119" s="316">
        <f>IF(AND(Inputs!$M10&lt;&gt;0, BP$2&gt;=Inputs!$M10),0,BO119+-BP83)</f>
        <v>0</v>
      </c>
      <c r="BQ119" s="317">
        <f>IF(AND(Inputs!$M10&lt;&gt;0, BQ$2&gt;=Inputs!$M10),0,BP119+-BQ83)</f>
        <v>0</v>
      </c>
    </row>
    <row r="120" spans="1:74" hidden="1" x14ac:dyDescent="0.25">
      <c r="B120" s="319">
        <f t="shared" si="63"/>
        <v>0</v>
      </c>
      <c r="D120" s="318">
        <f t="shared" si="64"/>
        <v>0</v>
      </c>
      <c r="E120" s="318">
        <f t="shared" si="65"/>
        <v>0</v>
      </c>
      <c r="F120" s="318">
        <f t="shared" si="66"/>
        <v>0</v>
      </c>
      <c r="G120" s="318">
        <f t="shared" si="67"/>
        <v>0</v>
      </c>
      <c r="H120" s="318">
        <f t="shared" si="68"/>
        <v>0</v>
      </c>
      <c r="J120" s="316">
        <f>IF(AND(Inputs!$M11&lt;&gt;0, J$2&gt;=Inputs!$M11),0,-J84)</f>
        <v>0</v>
      </c>
      <c r="K120" s="316">
        <f>IF(AND(Inputs!$M11&lt;&gt;0, K$2&gt;=Inputs!$M11),0,J120+-K84)</f>
        <v>0</v>
      </c>
      <c r="L120" s="316">
        <f>IF(AND(Inputs!$M11&lt;&gt;0, L$2&gt;=Inputs!$M11),0,K120+-L84)</f>
        <v>0</v>
      </c>
      <c r="M120" s="316">
        <f>IF(AND(Inputs!$M11&lt;&gt;0, M$2&gt;=Inputs!$M11),0,L120+-M84)</f>
        <v>0</v>
      </c>
      <c r="N120" s="316">
        <f>IF(AND(Inputs!$M11&lt;&gt;0, N$2&gt;=Inputs!$M11),0,M120+-N84)</f>
        <v>0</v>
      </c>
      <c r="O120" s="316">
        <f>IF(AND(Inputs!$M11&lt;&gt;0, O$2&gt;=Inputs!$M11),0,N120+-O84)</f>
        <v>0</v>
      </c>
      <c r="P120" s="316">
        <f>IF(AND(Inputs!$M11&lt;&gt;0, P$2&gt;=Inputs!$M11),0,O120+-P84)</f>
        <v>0</v>
      </c>
      <c r="Q120" s="316">
        <f>IF(AND(Inputs!$M11&lt;&gt;0, Q$2&gt;=Inputs!$M11),0,P120+-Q84)</f>
        <v>0</v>
      </c>
      <c r="R120" s="316">
        <f>IF(AND(Inputs!$M11&lt;&gt;0, R$2&gt;=Inputs!$M11),0,Q120+-R84)</f>
        <v>0</v>
      </c>
      <c r="S120" s="316">
        <f>IF(AND(Inputs!$M11&lt;&gt;0, S$2&gt;=Inputs!$M11),0,R120+-S84)</f>
        <v>0</v>
      </c>
      <c r="T120" s="316">
        <f>IF(AND(Inputs!$M11&lt;&gt;0, T$2&gt;=Inputs!$M11),0,S120+-T84)</f>
        <v>0</v>
      </c>
      <c r="U120" s="317">
        <f>IF(AND(Inputs!$M11&lt;&gt;0, U$2&gt;=Inputs!$M11),0,T120+-U84)</f>
        <v>0</v>
      </c>
      <c r="V120" s="316">
        <f>IF(AND(Inputs!$M11&lt;&gt;0, V$2&gt;=Inputs!$M11),0,U120+-V84)</f>
        <v>0</v>
      </c>
      <c r="W120" s="316">
        <f>IF(AND(Inputs!$M11&lt;&gt;0, W$2&gt;=Inputs!$M11),0,V120+-W84)</f>
        <v>0</v>
      </c>
      <c r="X120" s="316">
        <f>IF(AND(Inputs!$M11&lt;&gt;0, X$2&gt;=Inputs!$M11),0,W120+-X84)</f>
        <v>0</v>
      </c>
      <c r="Y120" s="316">
        <f>IF(AND(Inputs!$M11&lt;&gt;0, Y$2&gt;=Inputs!$M11),0,X120+-Y84)</f>
        <v>0</v>
      </c>
      <c r="Z120" s="316">
        <f>IF(AND(Inputs!$M11&lt;&gt;0, Z$2&gt;=Inputs!$M11),0,Y120+-Z84)</f>
        <v>0</v>
      </c>
      <c r="AA120" s="316">
        <f>IF(AND(Inputs!$M11&lt;&gt;0, AA$2&gt;=Inputs!$M11),0,Z120+-AA84)</f>
        <v>0</v>
      </c>
      <c r="AB120" s="316">
        <f>IF(AND(Inputs!$M11&lt;&gt;0, AB$2&gt;=Inputs!$M11),0,AA120+-AB84)</f>
        <v>0</v>
      </c>
      <c r="AC120" s="316">
        <f>IF(AND(Inputs!$M11&lt;&gt;0, AC$2&gt;=Inputs!$M11),0,AB120+-AC84)</f>
        <v>0</v>
      </c>
      <c r="AD120" s="316">
        <f>IF(AND(Inputs!$M11&lt;&gt;0, AD$2&gt;=Inputs!$M11),0,AC120+-AD84)</f>
        <v>0</v>
      </c>
      <c r="AE120" s="316">
        <f>IF(AND(Inputs!$M11&lt;&gt;0, AE$2&gt;=Inputs!$M11),0,AD120+-AE84)</f>
        <v>0</v>
      </c>
      <c r="AF120" s="316">
        <f>IF(AND(Inputs!$M11&lt;&gt;0, AF$2&gt;=Inputs!$M11),0,AE120+-AF84)</f>
        <v>0</v>
      </c>
      <c r="AG120" s="317">
        <f>IF(AND(Inputs!$M11&lt;&gt;0, AG$2&gt;=Inputs!$M11),0,AF120+-AG84)</f>
        <v>0</v>
      </c>
      <c r="AH120" s="316">
        <f>IF(AND(Inputs!$M11&lt;&gt;0, AH$2&gt;=Inputs!$M11),0,AG120+-AH84)</f>
        <v>0</v>
      </c>
      <c r="AI120" s="316">
        <f>IF(AND(Inputs!$M11&lt;&gt;0, AI$2&gt;=Inputs!$M11),0,AH120+-AI84)</f>
        <v>0</v>
      </c>
      <c r="AJ120" s="316">
        <f>IF(AND(Inputs!$M11&lt;&gt;0, AJ$2&gt;=Inputs!$M11),0,AI120+-AJ84)</f>
        <v>0</v>
      </c>
      <c r="AK120" s="316">
        <f>IF(AND(Inputs!$M11&lt;&gt;0, AK$2&gt;=Inputs!$M11),0,AJ120+-AK84)</f>
        <v>0</v>
      </c>
      <c r="AL120" s="316">
        <f>IF(AND(Inputs!$M11&lt;&gt;0, AL$2&gt;=Inputs!$M11),0,AK120+-AL84)</f>
        <v>0</v>
      </c>
      <c r="AM120" s="316">
        <f>IF(AND(Inputs!$M11&lt;&gt;0, AM$2&gt;=Inputs!$M11),0,AL120+-AM84)</f>
        <v>0</v>
      </c>
      <c r="AN120" s="316">
        <f>IF(AND(Inputs!$M11&lt;&gt;0, AN$2&gt;=Inputs!$M11),0,AM120+-AN84)</f>
        <v>0</v>
      </c>
      <c r="AO120" s="316">
        <f>IF(AND(Inputs!$M11&lt;&gt;0, AO$2&gt;=Inputs!$M11),0,AN120+-AO84)</f>
        <v>0</v>
      </c>
      <c r="AP120" s="316">
        <f>IF(AND(Inputs!$M11&lt;&gt;0, AP$2&gt;=Inputs!$M11),0,AO120+-AP84)</f>
        <v>0</v>
      </c>
      <c r="AQ120" s="316">
        <f>IF(AND(Inputs!$M11&lt;&gt;0, AQ$2&gt;=Inputs!$M11),0,AP120+-AQ84)</f>
        <v>0</v>
      </c>
      <c r="AR120" s="316">
        <f>IF(AND(Inputs!$M11&lt;&gt;0, AR$2&gt;=Inputs!$M11),0,AQ120+-AR84)</f>
        <v>0</v>
      </c>
      <c r="AS120" s="317">
        <f>IF(AND(Inputs!$M11&lt;&gt;0, AS$2&gt;=Inputs!$M11),0,AR120+-AS84)</f>
        <v>0</v>
      </c>
      <c r="AT120" s="316">
        <f>IF(AND(Inputs!$M11&lt;&gt;0, AT$2&gt;=Inputs!$M11),0,AS120+-AT84)</f>
        <v>0</v>
      </c>
      <c r="AU120" s="316">
        <f>IF(AND(Inputs!$M11&lt;&gt;0, AU$2&gt;=Inputs!$M11),0,AT120+-AU84)</f>
        <v>0</v>
      </c>
      <c r="AV120" s="316">
        <f>IF(AND(Inputs!$M11&lt;&gt;0, AV$2&gt;=Inputs!$M11),0,AU120+-AV84)</f>
        <v>0</v>
      </c>
      <c r="AW120" s="316">
        <f>IF(AND(Inputs!$M11&lt;&gt;0, AW$2&gt;=Inputs!$M11),0,AV120+-AW84)</f>
        <v>0</v>
      </c>
      <c r="AX120" s="316">
        <f>IF(AND(Inputs!$M11&lt;&gt;0, AX$2&gt;=Inputs!$M11),0,AW120+-AX84)</f>
        <v>0</v>
      </c>
      <c r="AY120" s="316">
        <f>IF(AND(Inputs!$M11&lt;&gt;0, AY$2&gt;=Inputs!$M11),0,AX120+-AY84)</f>
        <v>0</v>
      </c>
      <c r="AZ120" s="316">
        <f>IF(AND(Inputs!$M11&lt;&gt;0, AZ$2&gt;=Inputs!$M11),0,AY120+-AZ84)</f>
        <v>0</v>
      </c>
      <c r="BA120" s="316">
        <f>IF(AND(Inputs!$M11&lt;&gt;0, BA$2&gt;=Inputs!$M11),0,AZ120+-BA84)</f>
        <v>0</v>
      </c>
      <c r="BB120" s="316">
        <f>IF(AND(Inputs!$M11&lt;&gt;0, BB$2&gt;=Inputs!$M11),0,BA120+-BB84)</f>
        <v>0</v>
      </c>
      <c r="BC120" s="316">
        <f>IF(AND(Inputs!$M11&lt;&gt;0, BC$2&gt;=Inputs!$M11),0,BB120+-BC84)</f>
        <v>0</v>
      </c>
      <c r="BD120" s="316">
        <f>IF(AND(Inputs!$M11&lt;&gt;0, BD$2&gt;=Inputs!$M11),0,BC120+-BD84)</f>
        <v>0</v>
      </c>
      <c r="BE120" s="317">
        <f>IF(AND(Inputs!$M11&lt;&gt;0, BE$2&gt;=Inputs!$M11),0,BD120+-BE84)</f>
        <v>0</v>
      </c>
      <c r="BF120" s="316">
        <f>IF(AND(Inputs!$M11&lt;&gt;0, BF$2&gt;=Inputs!$M11),0,BE120+-BF84)</f>
        <v>0</v>
      </c>
      <c r="BG120" s="316">
        <f>IF(AND(Inputs!$M11&lt;&gt;0, BG$2&gt;=Inputs!$M11),0,BF120+-BG84)</f>
        <v>0</v>
      </c>
      <c r="BH120" s="316">
        <f>IF(AND(Inputs!$M11&lt;&gt;0, BH$2&gt;=Inputs!$M11),0,BG120+-BH84)</f>
        <v>0</v>
      </c>
      <c r="BI120" s="316">
        <f>IF(AND(Inputs!$M11&lt;&gt;0, BI$2&gt;=Inputs!$M11),0,BH120+-BI84)</f>
        <v>0</v>
      </c>
      <c r="BJ120" s="316">
        <f>IF(AND(Inputs!$M11&lt;&gt;0, BJ$2&gt;=Inputs!$M11),0,BI120+-BJ84)</f>
        <v>0</v>
      </c>
      <c r="BK120" s="316">
        <f>IF(AND(Inputs!$M11&lt;&gt;0, BK$2&gt;=Inputs!$M11),0,BJ120+-BK84)</f>
        <v>0</v>
      </c>
      <c r="BL120" s="316">
        <f>IF(AND(Inputs!$M11&lt;&gt;0, BL$2&gt;=Inputs!$M11),0,BK120+-BL84)</f>
        <v>0</v>
      </c>
      <c r="BM120" s="316">
        <f>IF(AND(Inputs!$M11&lt;&gt;0, BM$2&gt;=Inputs!$M11),0,BL120+-BM84)</f>
        <v>0</v>
      </c>
      <c r="BN120" s="316">
        <f>IF(AND(Inputs!$M11&lt;&gt;0, BN$2&gt;=Inputs!$M11),0,BM120+-BN84)</f>
        <v>0</v>
      </c>
      <c r="BO120" s="316">
        <f>IF(AND(Inputs!$M11&lt;&gt;0, BO$2&gt;=Inputs!$M11),0,BN120+-BO84)</f>
        <v>0</v>
      </c>
      <c r="BP120" s="316">
        <f>IF(AND(Inputs!$M11&lt;&gt;0, BP$2&gt;=Inputs!$M11),0,BO120+-BP84)</f>
        <v>0</v>
      </c>
      <c r="BQ120" s="317">
        <f>IF(AND(Inputs!$M11&lt;&gt;0, BQ$2&gt;=Inputs!$M11),0,BP120+-BQ84)</f>
        <v>0</v>
      </c>
    </row>
    <row r="121" spans="1:74" hidden="1" x14ac:dyDescent="0.25">
      <c r="B121" s="319">
        <f t="shared" si="63"/>
        <v>0</v>
      </c>
      <c r="D121" s="318">
        <f t="shared" si="64"/>
        <v>0</v>
      </c>
      <c r="E121" s="318">
        <f t="shared" si="65"/>
        <v>0</v>
      </c>
      <c r="F121" s="318">
        <f t="shared" si="66"/>
        <v>0</v>
      </c>
      <c r="G121" s="318">
        <f t="shared" si="67"/>
        <v>0</v>
      </c>
      <c r="H121" s="318">
        <f t="shared" si="68"/>
        <v>0</v>
      </c>
      <c r="J121" s="316">
        <f>IF(AND(Inputs!$M12&lt;&gt;0, J$2&gt;=Inputs!$M12),0,-J85)</f>
        <v>0</v>
      </c>
      <c r="K121" s="316">
        <f>IF(AND(Inputs!$M12&lt;&gt;0, K$2&gt;=Inputs!$M12),0,J121+-K85)</f>
        <v>0</v>
      </c>
      <c r="L121" s="316">
        <f>IF(AND(Inputs!$M12&lt;&gt;0, L$2&gt;=Inputs!$M12),0,K121+-L85)</f>
        <v>0</v>
      </c>
      <c r="M121" s="316">
        <f>IF(AND(Inputs!$M12&lt;&gt;0, M$2&gt;=Inputs!$M12),0,L121+-M85)</f>
        <v>0</v>
      </c>
      <c r="N121" s="316">
        <f>IF(AND(Inputs!$M12&lt;&gt;0, N$2&gt;=Inputs!$M12),0,M121+-N85)</f>
        <v>0</v>
      </c>
      <c r="O121" s="316">
        <f>IF(AND(Inputs!$M12&lt;&gt;0, O$2&gt;=Inputs!$M12),0,N121+-O85)</f>
        <v>0</v>
      </c>
      <c r="P121" s="316">
        <f>IF(AND(Inputs!$M12&lt;&gt;0, P$2&gt;=Inputs!$M12),0,O121+-P85)</f>
        <v>0</v>
      </c>
      <c r="Q121" s="316">
        <f>IF(AND(Inputs!$M12&lt;&gt;0, Q$2&gt;=Inputs!$M12),0,P121+-Q85)</f>
        <v>0</v>
      </c>
      <c r="R121" s="316">
        <f>IF(AND(Inputs!$M12&lt;&gt;0, R$2&gt;=Inputs!$M12),0,Q121+-R85)</f>
        <v>0</v>
      </c>
      <c r="S121" s="316">
        <f>IF(AND(Inputs!$M12&lt;&gt;0, S$2&gt;=Inputs!$M12),0,R121+-S85)</f>
        <v>0</v>
      </c>
      <c r="T121" s="316">
        <f>IF(AND(Inputs!$M12&lt;&gt;0, T$2&gt;=Inputs!$M12),0,S121+-T85)</f>
        <v>0</v>
      </c>
      <c r="U121" s="317">
        <f>IF(AND(Inputs!$M12&lt;&gt;0, U$2&gt;=Inputs!$M12),0,T121+-U85)</f>
        <v>0</v>
      </c>
      <c r="V121" s="316">
        <f>IF(AND(Inputs!$M12&lt;&gt;0, V$2&gt;=Inputs!$M12),0,U121+-V85)</f>
        <v>0</v>
      </c>
      <c r="W121" s="316">
        <f>IF(AND(Inputs!$M12&lt;&gt;0, W$2&gt;=Inputs!$M12),0,V121+-W85)</f>
        <v>0</v>
      </c>
      <c r="X121" s="316">
        <f>IF(AND(Inputs!$M12&lt;&gt;0, X$2&gt;=Inputs!$M12),0,W121+-X85)</f>
        <v>0</v>
      </c>
      <c r="Y121" s="316">
        <f>IF(AND(Inputs!$M12&lt;&gt;0, Y$2&gt;=Inputs!$M12),0,X121+-Y85)</f>
        <v>0</v>
      </c>
      <c r="Z121" s="316">
        <f>IF(AND(Inputs!$M12&lt;&gt;0, Z$2&gt;=Inputs!$M12),0,Y121+-Z85)</f>
        <v>0</v>
      </c>
      <c r="AA121" s="316">
        <f>IF(AND(Inputs!$M12&lt;&gt;0, AA$2&gt;=Inputs!$M12),0,Z121+-AA85)</f>
        <v>0</v>
      </c>
      <c r="AB121" s="316">
        <f>IF(AND(Inputs!$M12&lt;&gt;0, AB$2&gt;=Inputs!$M12),0,AA121+-AB85)</f>
        <v>0</v>
      </c>
      <c r="AC121" s="316">
        <f>IF(AND(Inputs!$M12&lt;&gt;0, AC$2&gt;=Inputs!$M12),0,AB121+-AC85)</f>
        <v>0</v>
      </c>
      <c r="AD121" s="316">
        <f>IF(AND(Inputs!$M12&lt;&gt;0, AD$2&gt;=Inputs!$M12),0,AC121+-AD85)</f>
        <v>0</v>
      </c>
      <c r="AE121" s="316">
        <f>IF(AND(Inputs!$M12&lt;&gt;0, AE$2&gt;=Inputs!$M12),0,AD121+-AE85)</f>
        <v>0</v>
      </c>
      <c r="AF121" s="316">
        <f>IF(AND(Inputs!$M12&lt;&gt;0, AF$2&gt;=Inputs!$M12),0,AE121+-AF85)</f>
        <v>0</v>
      </c>
      <c r="AG121" s="317">
        <f>IF(AND(Inputs!$M12&lt;&gt;0, AG$2&gt;=Inputs!$M12),0,AF121+-AG85)</f>
        <v>0</v>
      </c>
      <c r="AH121" s="316">
        <f>IF(AND(Inputs!$M12&lt;&gt;0, AH$2&gt;=Inputs!$M12),0,AG121+-AH85)</f>
        <v>0</v>
      </c>
      <c r="AI121" s="316">
        <f>IF(AND(Inputs!$M12&lt;&gt;0, AI$2&gt;=Inputs!$M12),0,AH121+-AI85)</f>
        <v>0</v>
      </c>
      <c r="AJ121" s="316">
        <f>IF(AND(Inputs!$M12&lt;&gt;0, AJ$2&gt;=Inputs!$M12),0,AI121+-AJ85)</f>
        <v>0</v>
      </c>
      <c r="AK121" s="316">
        <f>IF(AND(Inputs!$M12&lt;&gt;0, AK$2&gt;=Inputs!$M12),0,AJ121+-AK85)</f>
        <v>0</v>
      </c>
      <c r="AL121" s="316">
        <f>IF(AND(Inputs!$M12&lt;&gt;0, AL$2&gt;=Inputs!$M12),0,AK121+-AL85)</f>
        <v>0</v>
      </c>
      <c r="AM121" s="316">
        <f>IF(AND(Inputs!$M12&lt;&gt;0, AM$2&gt;=Inputs!$M12),0,AL121+-AM85)</f>
        <v>0</v>
      </c>
      <c r="AN121" s="316">
        <f>IF(AND(Inputs!$M12&lt;&gt;0, AN$2&gt;=Inputs!$M12),0,AM121+-AN85)</f>
        <v>0</v>
      </c>
      <c r="AO121" s="316">
        <f>IF(AND(Inputs!$M12&lt;&gt;0, AO$2&gt;=Inputs!$M12),0,AN121+-AO85)</f>
        <v>0</v>
      </c>
      <c r="AP121" s="316">
        <f>IF(AND(Inputs!$M12&lt;&gt;0, AP$2&gt;=Inputs!$M12),0,AO121+-AP85)</f>
        <v>0</v>
      </c>
      <c r="AQ121" s="316">
        <f>IF(AND(Inputs!$M12&lt;&gt;0, AQ$2&gt;=Inputs!$M12),0,AP121+-AQ85)</f>
        <v>0</v>
      </c>
      <c r="AR121" s="316">
        <f>IF(AND(Inputs!$M12&lt;&gt;0, AR$2&gt;=Inputs!$M12),0,AQ121+-AR85)</f>
        <v>0</v>
      </c>
      <c r="AS121" s="317">
        <f>IF(AND(Inputs!$M12&lt;&gt;0, AS$2&gt;=Inputs!$M12),0,AR121+-AS85)</f>
        <v>0</v>
      </c>
      <c r="AT121" s="316">
        <f>IF(AND(Inputs!$M12&lt;&gt;0, AT$2&gt;=Inputs!$M12),0,AS121+-AT85)</f>
        <v>0</v>
      </c>
      <c r="AU121" s="316">
        <f>IF(AND(Inputs!$M12&lt;&gt;0, AU$2&gt;=Inputs!$M12),0,AT121+-AU85)</f>
        <v>0</v>
      </c>
      <c r="AV121" s="316">
        <f>IF(AND(Inputs!$M12&lt;&gt;0, AV$2&gt;=Inputs!$M12),0,AU121+-AV85)</f>
        <v>0</v>
      </c>
      <c r="AW121" s="316">
        <f>IF(AND(Inputs!$M12&lt;&gt;0, AW$2&gt;=Inputs!$M12),0,AV121+-AW85)</f>
        <v>0</v>
      </c>
      <c r="AX121" s="316">
        <f>IF(AND(Inputs!$M12&lt;&gt;0, AX$2&gt;=Inputs!$M12),0,AW121+-AX85)</f>
        <v>0</v>
      </c>
      <c r="AY121" s="316">
        <f>IF(AND(Inputs!$M12&lt;&gt;0, AY$2&gt;=Inputs!$M12),0,AX121+-AY85)</f>
        <v>0</v>
      </c>
      <c r="AZ121" s="316">
        <f>IF(AND(Inputs!$M12&lt;&gt;0, AZ$2&gt;=Inputs!$M12),0,AY121+-AZ85)</f>
        <v>0</v>
      </c>
      <c r="BA121" s="316">
        <f>IF(AND(Inputs!$M12&lt;&gt;0, BA$2&gt;=Inputs!$M12),0,AZ121+-BA85)</f>
        <v>0</v>
      </c>
      <c r="BB121" s="316">
        <f>IF(AND(Inputs!$M12&lt;&gt;0, BB$2&gt;=Inputs!$M12),0,BA121+-BB85)</f>
        <v>0</v>
      </c>
      <c r="BC121" s="316">
        <f>IF(AND(Inputs!$M12&lt;&gt;0, BC$2&gt;=Inputs!$M12),0,BB121+-BC85)</f>
        <v>0</v>
      </c>
      <c r="BD121" s="316">
        <f>IF(AND(Inputs!$M12&lt;&gt;0, BD$2&gt;=Inputs!$M12),0,BC121+-BD85)</f>
        <v>0</v>
      </c>
      <c r="BE121" s="317">
        <f>IF(AND(Inputs!$M12&lt;&gt;0, BE$2&gt;=Inputs!$M12),0,BD121+-BE85)</f>
        <v>0</v>
      </c>
      <c r="BF121" s="316">
        <f>IF(AND(Inputs!$M12&lt;&gt;0, BF$2&gt;=Inputs!$M12),0,BE121+-BF85)</f>
        <v>0</v>
      </c>
      <c r="BG121" s="316">
        <f>IF(AND(Inputs!$M12&lt;&gt;0, BG$2&gt;=Inputs!$M12),0,BF121+-BG85)</f>
        <v>0</v>
      </c>
      <c r="BH121" s="316">
        <f>IF(AND(Inputs!$M12&lt;&gt;0, BH$2&gt;=Inputs!$M12),0,BG121+-BH85)</f>
        <v>0</v>
      </c>
      <c r="BI121" s="316">
        <f>IF(AND(Inputs!$M12&lt;&gt;0, BI$2&gt;=Inputs!$M12),0,BH121+-BI85)</f>
        <v>0</v>
      </c>
      <c r="BJ121" s="316">
        <f>IF(AND(Inputs!$M12&lt;&gt;0, BJ$2&gt;=Inputs!$M12),0,BI121+-BJ85)</f>
        <v>0</v>
      </c>
      <c r="BK121" s="316">
        <f>IF(AND(Inputs!$M12&lt;&gt;0, BK$2&gt;=Inputs!$M12),0,BJ121+-BK85)</f>
        <v>0</v>
      </c>
      <c r="BL121" s="316">
        <f>IF(AND(Inputs!$M12&lt;&gt;0, BL$2&gt;=Inputs!$M12),0,BK121+-BL85)</f>
        <v>0</v>
      </c>
      <c r="BM121" s="316">
        <f>IF(AND(Inputs!$M12&lt;&gt;0, BM$2&gt;=Inputs!$M12),0,BL121+-BM85)</f>
        <v>0</v>
      </c>
      <c r="BN121" s="316">
        <f>IF(AND(Inputs!$M12&lt;&gt;0, BN$2&gt;=Inputs!$M12),0,BM121+-BN85)</f>
        <v>0</v>
      </c>
      <c r="BO121" s="316">
        <f>IF(AND(Inputs!$M12&lt;&gt;0, BO$2&gt;=Inputs!$M12),0,BN121+-BO85)</f>
        <v>0</v>
      </c>
      <c r="BP121" s="316">
        <f>IF(AND(Inputs!$M12&lt;&gt;0, BP$2&gt;=Inputs!$M12),0,BO121+-BP85)</f>
        <v>0</v>
      </c>
      <c r="BQ121" s="317">
        <f>IF(AND(Inputs!$M12&lt;&gt;0, BQ$2&gt;=Inputs!$M12),0,BP121+-BQ85)</f>
        <v>0</v>
      </c>
    </row>
    <row r="122" spans="1:74" hidden="1" x14ac:dyDescent="0.25">
      <c r="B122" s="319">
        <f t="shared" si="63"/>
        <v>0</v>
      </c>
      <c r="D122" s="318">
        <f t="shared" si="64"/>
        <v>0</v>
      </c>
      <c r="E122" s="318">
        <f t="shared" si="65"/>
        <v>0</v>
      </c>
      <c r="F122" s="318">
        <f t="shared" si="66"/>
        <v>0</v>
      </c>
      <c r="G122" s="318">
        <f t="shared" si="67"/>
        <v>0</v>
      </c>
      <c r="H122" s="318">
        <f t="shared" si="68"/>
        <v>0</v>
      </c>
      <c r="J122" s="316">
        <f>IF(AND(Inputs!$M13&lt;&gt;0, J$2&gt;=Inputs!$M13),0,-J86)</f>
        <v>0</v>
      </c>
      <c r="K122" s="316">
        <f>IF(AND(Inputs!$M13&lt;&gt;0, K$2&gt;=Inputs!$M13),0,J122+-K86)</f>
        <v>0</v>
      </c>
      <c r="L122" s="316">
        <f>IF(AND(Inputs!$M13&lt;&gt;0, L$2&gt;=Inputs!$M13),0,K122+-L86)</f>
        <v>0</v>
      </c>
      <c r="M122" s="316">
        <f>IF(AND(Inputs!$M13&lt;&gt;0, M$2&gt;=Inputs!$M13),0,L122+-M86)</f>
        <v>0</v>
      </c>
      <c r="N122" s="316">
        <f>IF(AND(Inputs!$M13&lt;&gt;0, N$2&gt;=Inputs!$M13),0,M122+-N86)</f>
        <v>0</v>
      </c>
      <c r="O122" s="316">
        <f>IF(AND(Inputs!$M13&lt;&gt;0, O$2&gt;=Inputs!$M13),0,N122+-O86)</f>
        <v>0</v>
      </c>
      <c r="P122" s="316">
        <f>IF(AND(Inputs!$M13&lt;&gt;0, P$2&gt;=Inputs!$M13),0,O122+-P86)</f>
        <v>0</v>
      </c>
      <c r="Q122" s="316">
        <f>IF(AND(Inputs!$M13&lt;&gt;0, Q$2&gt;=Inputs!$M13),0,P122+-Q86)</f>
        <v>0</v>
      </c>
      <c r="R122" s="316">
        <f>IF(AND(Inputs!$M13&lt;&gt;0, R$2&gt;=Inputs!$M13),0,Q122+-R86)</f>
        <v>0</v>
      </c>
      <c r="S122" s="316">
        <f>IF(AND(Inputs!$M13&lt;&gt;0, S$2&gt;=Inputs!$M13),0,R122+-S86)</f>
        <v>0</v>
      </c>
      <c r="T122" s="316">
        <f>IF(AND(Inputs!$M13&lt;&gt;0, T$2&gt;=Inputs!$M13),0,S122+-T86)</f>
        <v>0</v>
      </c>
      <c r="U122" s="317">
        <f>IF(AND(Inputs!$M13&lt;&gt;0, U$2&gt;=Inputs!$M13),0,T122+-U86)</f>
        <v>0</v>
      </c>
      <c r="V122" s="316">
        <f>IF(AND(Inputs!$M13&lt;&gt;0, V$2&gt;=Inputs!$M13),0,U122+-V86)</f>
        <v>0</v>
      </c>
      <c r="W122" s="316">
        <f>IF(AND(Inputs!$M13&lt;&gt;0, W$2&gt;=Inputs!$M13),0,V122+-W86)</f>
        <v>0</v>
      </c>
      <c r="X122" s="316">
        <f>IF(AND(Inputs!$M13&lt;&gt;0, X$2&gt;=Inputs!$M13),0,W122+-X86)</f>
        <v>0</v>
      </c>
      <c r="Y122" s="316">
        <f>IF(AND(Inputs!$M13&lt;&gt;0, Y$2&gt;=Inputs!$M13),0,X122+-Y86)</f>
        <v>0</v>
      </c>
      <c r="Z122" s="316">
        <f>IF(AND(Inputs!$M13&lt;&gt;0, Z$2&gt;=Inputs!$M13),0,Y122+-Z86)</f>
        <v>0</v>
      </c>
      <c r="AA122" s="316">
        <f>IF(AND(Inputs!$M13&lt;&gt;0, AA$2&gt;=Inputs!$M13),0,Z122+-AA86)</f>
        <v>0</v>
      </c>
      <c r="AB122" s="316">
        <f>IF(AND(Inputs!$M13&lt;&gt;0, AB$2&gt;=Inputs!$M13),0,AA122+-AB86)</f>
        <v>0</v>
      </c>
      <c r="AC122" s="316">
        <f>IF(AND(Inputs!$M13&lt;&gt;0, AC$2&gt;=Inputs!$M13),0,AB122+-AC86)</f>
        <v>0</v>
      </c>
      <c r="AD122" s="316">
        <f>IF(AND(Inputs!$M13&lt;&gt;0, AD$2&gt;=Inputs!$M13),0,AC122+-AD86)</f>
        <v>0</v>
      </c>
      <c r="AE122" s="316">
        <f>IF(AND(Inputs!$M13&lt;&gt;0, AE$2&gt;=Inputs!$M13),0,AD122+-AE86)</f>
        <v>0</v>
      </c>
      <c r="AF122" s="316">
        <f>IF(AND(Inputs!$M13&lt;&gt;0, AF$2&gt;=Inputs!$M13),0,AE122+-AF86)</f>
        <v>0</v>
      </c>
      <c r="AG122" s="317">
        <f>IF(AND(Inputs!$M13&lt;&gt;0, AG$2&gt;=Inputs!$M13),0,AF122+-AG86)</f>
        <v>0</v>
      </c>
      <c r="AH122" s="316">
        <f>IF(AND(Inputs!$M13&lt;&gt;0, AH$2&gt;=Inputs!$M13),0,AG122+-AH86)</f>
        <v>0</v>
      </c>
      <c r="AI122" s="316">
        <f>IF(AND(Inputs!$M13&lt;&gt;0, AI$2&gt;=Inputs!$M13),0,AH122+-AI86)</f>
        <v>0</v>
      </c>
      <c r="AJ122" s="316">
        <f>IF(AND(Inputs!$M13&lt;&gt;0, AJ$2&gt;=Inputs!$M13),0,AI122+-AJ86)</f>
        <v>0</v>
      </c>
      <c r="AK122" s="316">
        <f>IF(AND(Inputs!$M13&lt;&gt;0, AK$2&gt;=Inputs!$M13),0,AJ122+-AK86)</f>
        <v>0</v>
      </c>
      <c r="AL122" s="316">
        <f>IF(AND(Inputs!$M13&lt;&gt;0, AL$2&gt;=Inputs!$M13),0,AK122+-AL86)</f>
        <v>0</v>
      </c>
      <c r="AM122" s="316">
        <f>IF(AND(Inputs!$M13&lt;&gt;0, AM$2&gt;=Inputs!$M13),0,AL122+-AM86)</f>
        <v>0</v>
      </c>
      <c r="AN122" s="316">
        <f>IF(AND(Inputs!$M13&lt;&gt;0, AN$2&gt;=Inputs!$M13),0,AM122+-AN86)</f>
        <v>0</v>
      </c>
      <c r="AO122" s="316">
        <f>IF(AND(Inputs!$M13&lt;&gt;0, AO$2&gt;=Inputs!$M13),0,AN122+-AO86)</f>
        <v>0</v>
      </c>
      <c r="AP122" s="316">
        <f>IF(AND(Inputs!$M13&lt;&gt;0, AP$2&gt;=Inputs!$M13),0,AO122+-AP86)</f>
        <v>0</v>
      </c>
      <c r="AQ122" s="316">
        <f>IF(AND(Inputs!$M13&lt;&gt;0, AQ$2&gt;=Inputs!$M13),0,AP122+-AQ86)</f>
        <v>0</v>
      </c>
      <c r="AR122" s="316">
        <f>IF(AND(Inputs!$M13&lt;&gt;0, AR$2&gt;=Inputs!$M13),0,AQ122+-AR86)</f>
        <v>0</v>
      </c>
      <c r="AS122" s="317">
        <f>IF(AND(Inputs!$M13&lt;&gt;0, AS$2&gt;=Inputs!$M13),0,AR122+-AS86)</f>
        <v>0</v>
      </c>
      <c r="AT122" s="316">
        <f>IF(AND(Inputs!$M13&lt;&gt;0, AT$2&gt;=Inputs!$M13),0,AS122+-AT86)</f>
        <v>0</v>
      </c>
      <c r="AU122" s="316">
        <f>IF(AND(Inputs!$M13&lt;&gt;0, AU$2&gt;=Inputs!$M13),0,AT122+-AU86)</f>
        <v>0</v>
      </c>
      <c r="AV122" s="316">
        <f>IF(AND(Inputs!$M13&lt;&gt;0, AV$2&gt;=Inputs!$M13),0,AU122+-AV86)</f>
        <v>0</v>
      </c>
      <c r="AW122" s="316">
        <f>IF(AND(Inputs!$M13&lt;&gt;0, AW$2&gt;=Inputs!$M13),0,AV122+-AW86)</f>
        <v>0</v>
      </c>
      <c r="AX122" s="316">
        <f>IF(AND(Inputs!$M13&lt;&gt;0, AX$2&gt;=Inputs!$M13),0,AW122+-AX86)</f>
        <v>0</v>
      </c>
      <c r="AY122" s="316">
        <f>IF(AND(Inputs!$M13&lt;&gt;0, AY$2&gt;=Inputs!$M13),0,AX122+-AY86)</f>
        <v>0</v>
      </c>
      <c r="AZ122" s="316">
        <f>IF(AND(Inputs!$M13&lt;&gt;0, AZ$2&gt;=Inputs!$M13),0,AY122+-AZ86)</f>
        <v>0</v>
      </c>
      <c r="BA122" s="316">
        <f>IF(AND(Inputs!$M13&lt;&gt;0, BA$2&gt;=Inputs!$M13),0,AZ122+-BA86)</f>
        <v>0</v>
      </c>
      <c r="BB122" s="316">
        <f>IF(AND(Inputs!$M13&lt;&gt;0, BB$2&gt;=Inputs!$M13),0,BA122+-BB86)</f>
        <v>0</v>
      </c>
      <c r="BC122" s="316">
        <f>IF(AND(Inputs!$M13&lt;&gt;0, BC$2&gt;=Inputs!$M13),0,BB122+-BC86)</f>
        <v>0</v>
      </c>
      <c r="BD122" s="316">
        <f>IF(AND(Inputs!$M13&lt;&gt;0, BD$2&gt;=Inputs!$M13),0,BC122+-BD86)</f>
        <v>0</v>
      </c>
      <c r="BE122" s="317">
        <f>IF(AND(Inputs!$M13&lt;&gt;0, BE$2&gt;=Inputs!$M13),0,BD122+-BE86)</f>
        <v>0</v>
      </c>
      <c r="BF122" s="316">
        <f>IF(AND(Inputs!$M13&lt;&gt;0, BF$2&gt;=Inputs!$M13),0,BE122+-BF86)</f>
        <v>0</v>
      </c>
      <c r="BG122" s="316">
        <f>IF(AND(Inputs!$M13&lt;&gt;0, BG$2&gt;=Inputs!$M13),0,BF122+-BG86)</f>
        <v>0</v>
      </c>
      <c r="BH122" s="316">
        <f>IF(AND(Inputs!$M13&lt;&gt;0, BH$2&gt;=Inputs!$M13),0,BG122+-BH86)</f>
        <v>0</v>
      </c>
      <c r="BI122" s="316">
        <f>IF(AND(Inputs!$M13&lt;&gt;0, BI$2&gt;=Inputs!$M13),0,BH122+-BI86)</f>
        <v>0</v>
      </c>
      <c r="BJ122" s="316">
        <f>IF(AND(Inputs!$M13&lt;&gt;0, BJ$2&gt;=Inputs!$M13),0,BI122+-BJ86)</f>
        <v>0</v>
      </c>
      <c r="BK122" s="316">
        <f>IF(AND(Inputs!$M13&lt;&gt;0, BK$2&gt;=Inputs!$M13),0,BJ122+-BK86)</f>
        <v>0</v>
      </c>
      <c r="BL122" s="316">
        <f>IF(AND(Inputs!$M13&lt;&gt;0, BL$2&gt;=Inputs!$M13),0,BK122+-BL86)</f>
        <v>0</v>
      </c>
      <c r="BM122" s="316">
        <f>IF(AND(Inputs!$M13&lt;&gt;0, BM$2&gt;=Inputs!$M13),0,BL122+-BM86)</f>
        <v>0</v>
      </c>
      <c r="BN122" s="316">
        <f>IF(AND(Inputs!$M13&lt;&gt;0, BN$2&gt;=Inputs!$M13),0,BM122+-BN86)</f>
        <v>0</v>
      </c>
      <c r="BO122" s="316">
        <f>IF(AND(Inputs!$M13&lt;&gt;0, BO$2&gt;=Inputs!$M13),0,BN122+-BO86)</f>
        <v>0</v>
      </c>
      <c r="BP122" s="316">
        <f>IF(AND(Inputs!$M13&lt;&gt;0, BP$2&gt;=Inputs!$M13),0,BO122+-BP86)</f>
        <v>0</v>
      </c>
      <c r="BQ122" s="317">
        <f>IF(AND(Inputs!$M13&lt;&gt;0, BQ$2&gt;=Inputs!$M13),0,BP122+-BQ86)</f>
        <v>0</v>
      </c>
    </row>
    <row r="123" spans="1:74" hidden="1" x14ac:dyDescent="0.25">
      <c r="B123" s="319">
        <f t="shared" si="63"/>
        <v>0</v>
      </c>
      <c r="D123" s="318">
        <f t="shared" si="64"/>
        <v>0</v>
      </c>
      <c r="E123" s="318">
        <f t="shared" si="65"/>
        <v>0</v>
      </c>
      <c r="F123" s="318">
        <f t="shared" si="66"/>
        <v>0</v>
      </c>
      <c r="G123" s="318">
        <f t="shared" si="67"/>
        <v>0</v>
      </c>
      <c r="H123" s="318">
        <f t="shared" si="68"/>
        <v>0</v>
      </c>
      <c r="J123" s="316">
        <f>IF(AND(Inputs!$M14&lt;&gt;0, J$2&gt;=Inputs!$M14),0,-J87)</f>
        <v>0</v>
      </c>
      <c r="K123" s="316">
        <f>IF(AND(Inputs!$M14&lt;&gt;0, K$2&gt;=Inputs!$M14),0,J123+-K87)</f>
        <v>0</v>
      </c>
      <c r="L123" s="316">
        <f>IF(AND(Inputs!$M14&lt;&gt;0, L$2&gt;=Inputs!$M14),0,K123+-L87)</f>
        <v>0</v>
      </c>
      <c r="M123" s="316">
        <f>IF(AND(Inputs!$M14&lt;&gt;0, M$2&gt;=Inputs!$M14),0,L123+-M87)</f>
        <v>0</v>
      </c>
      <c r="N123" s="316">
        <f>IF(AND(Inputs!$M14&lt;&gt;0, N$2&gt;=Inputs!$M14),0,M123+-N87)</f>
        <v>0</v>
      </c>
      <c r="O123" s="316">
        <f>IF(AND(Inputs!$M14&lt;&gt;0, O$2&gt;=Inputs!$M14),0,N123+-O87)</f>
        <v>0</v>
      </c>
      <c r="P123" s="316">
        <f>IF(AND(Inputs!$M14&lt;&gt;0, P$2&gt;=Inputs!$M14),0,O123+-P87)</f>
        <v>0</v>
      </c>
      <c r="Q123" s="316">
        <f>IF(AND(Inputs!$M14&lt;&gt;0, Q$2&gt;=Inputs!$M14),0,P123+-Q87)</f>
        <v>0</v>
      </c>
      <c r="R123" s="316">
        <f>IF(AND(Inputs!$M14&lt;&gt;0, R$2&gt;=Inputs!$M14),0,Q123+-R87)</f>
        <v>0</v>
      </c>
      <c r="S123" s="316">
        <f>IF(AND(Inputs!$M14&lt;&gt;0, S$2&gt;=Inputs!$M14),0,R123+-S87)</f>
        <v>0</v>
      </c>
      <c r="T123" s="316">
        <f>IF(AND(Inputs!$M14&lt;&gt;0, T$2&gt;=Inputs!$M14),0,S123+-T87)</f>
        <v>0</v>
      </c>
      <c r="U123" s="317">
        <f>IF(AND(Inputs!$M14&lt;&gt;0, U$2&gt;=Inputs!$M14),0,T123+-U87)</f>
        <v>0</v>
      </c>
      <c r="V123" s="316">
        <f>IF(AND(Inputs!$M14&lt;&gt;0, V$2&gt;=Inputs!$M14),0,U123+-V87)</f>
        <v>0</v>
      </c>
      <c r="W123" s="316">
        <f>IF(AND(Inputs!$M14&lt;&gt;0, W$2&gt;=Inputs!$M14),0,V123+-W87)</f>
        <v>0</v>
      </c>
      <c r="X123" s="316">
        <f>IF(AND(Inputs!$M14&lt;&gt;0, X$2&gt;=Inputs!$M14),0,W123+-X87)</f>
        <v>0</v>
      </c>
      <c r="Y123" s="316">
        <f>IF(AND(Inputs!$M14&lt;&gt;0, Y$2&gt;=Inputs!$M14),0,X123+-Y87)</f>
        <v>0</v>
      </c>
      <c r="Z123" s="316">
        <f>IF(AND(Inputs!$M14&lt;&gt;0, Z$2&gt;=Inputs!$M14),0,Y123+-Z87)</f>
        <v>0</v>
      </c>
      <c r="AA123" s="316">
        <f>IF(AND(Inputs!$M14&lt;&gt;0, AA$2&gt;=Inputs!$M14),0,Z123+-AA87)</f>
        <v>0</v>
      </c>
      <c r="AB123" s="316">
        <f>IF(AND(Inputs!$M14&lt;&gt;0, AB$2&gt;=Inputs!$M14),0,AA123+-AB87)</f>
        <v>0</v>
      </c>
      <c r="AC123" s="316">
        <f>IF(AND(Inputs!$M14&lt;&gt;0, AC$2&gt;=Inputs!$M14),0,AB123+-AC87)</f>
        <v>0</v>
      </c>
      <c r="AD123" s="316">
        <f>IF(AND(Inputs!$M14&lt;&gt;0, AD$2&gt;=Inputs!$M14),0,AC123+-AD87)</f>
        <v>0</v>
      </c>
      <c r="AE123" s="316">
        <f>IF(AND(Inputs!$M14&lt;&gt;0, AE$2&gt;=Inputs!$M14),0,AD123+-AE87)</f>
        <v>0</v>
      </c>
      <c r="AF123" s="316">
        <f>IF(AND(Inputs!$M14&lt;&gt;0, AF$2&gt;=Inputs!$M14),0,AE123+-AF87)</f>
        <v>0</v>
      </c>
      <c r="AG123" s="317">
        <f>IF(AND(Inputs!$M14&lt;&gt;0, AG$2&gt;=Inputs!$M14),0,AF123+-AG87)</f>
        <v>0</v>
      </c>
      <c r="AH123" s="316">
        <f>IF(AND(Inputs!$M14&lt;&gt;0, AH$2&gt;=Inputs!$M14),0,AG123+-AH87)</f>
        <v>0</v>
      </c>
      <c r="AI123" s="316">
        <f>IF(AND(Inputs!$M14&lt;&gt;0, AI$2&gt;=Inputs!$M14),0,AH123+-AI87)</f>
        <v>0</v>
      </c>
      <c r="AJ123" s="316">
        <f>IF(AND(Inputs!$M14&lt;&gt;0, AJ$2&gt;=Inputs!$M14),0,AI123+-AJ87)</f>
        <v>0</v>
      </c>
      <c r="AK123" s="316">
        <f>IF(AND(Inputs!$M14&lt;&gt;0, AK$2&gt;=Inputs!$M14),0,AJ123+-AK87)</f>
        <v>0</v>
      </c>
      <c r="AL123" s="316">
        <f>IF(AND(Inputs!$M14&lt;&gt;0, AL$2&gt;=Inputs!$M14),0,AK123+-AL87)</f>
        <v>0</v>
      </c>
      <c r="AM123" s="316">
        <f>IF(AND(Inputs!$M14&lt;&gt;0, AM$2&gt;=Inputs!$M14),0,AL123+-AM87)</f>
        <v>0</v>
      </c>
      <c r="AN123" s="316">
        <f>IF(AND(Inputs!$M14&lt;&gt;0, AN$2&gt;=Inputs!$M14),0,AM123+-AN87)</f>
        <v>0</v>
      </c>
      <c r="AO123" s="316">
        <f>IF(AND(Inputs!$M14&lt;&gt;0, AO$2&gt;=Inputs!$M14),0,AN123+-AO87)</f>
        <v>0</v>
      </c>
      <c r="AP123" s="316">
        <f>IF(AND(Inputs!$M14&lt;&gt;0, AP$2&gt;=Inputs!$M14),0,AO123+-AP87)</f>
        <v>0</v>
      </c>
      <c r="AQ123" s="316">
        <f>IF(AND(Inputs!$M14&lt;&gt;0, AQ$2&gt;=Inputs!$M14),0,AP123+-AQ87)</f>
        <v>0</v>
      </c>
      <c r="AR123" s="316">
        <f>IF(AND(Inputs!$M14&lt;&gt;0, AR$2&gt;=Inputs!$M14),0,AQ123+-AR87)</f>
        <v>0</v>
      </c>
      <c r="AS123" s="317">
        <f>IF(AND(Inputs!$M14&lt;&gt;0, AS$2&gt;=Inputs!$M14),0,AR123+-AS87)</f>
        <v>0</v>
      </c>
      <c r="AT123" s="316">
        <f>IF(AND(Inputs!$M14&lt;&gt;0, AT$2&gt;=Inputs!$M14),0,AS123+-AT87)</f>
        <v>0</v>
      </c>
      <c r="AU123" s="316">
        <f>IF(AND(Inputs!$M14&lt;&gt;0, AU$2&gt;=Inputs!$M14),0,AT123+-AU87)</f>
        <v>0</v>
      </c>
      <c r="AV123" s="316">
        <f>IF(AND(Inputs!$M14&lt;&gt;0, AV$2&gt;=Inputs!$M14),0,AU123+-AV87)</f>
        <v>0</v>
      </c>
      <c r="AW123" s="316">
        <f>IF(AND(Inputs!$M14&lt;&gt;0, AW$2&gt;=Inputs!$M14),0,AV123+-AW87)</f>
        <v>0</v>
      </c>
      <c r="AX123" s="316">
        <f>IF(AND(Inputs!$M14&lt;&gt;0, AX$2&gt;=Inputs!$M14),0,AW123+-AX87)</f>
        <v>0</v>
      </c>
      <c r="AY123" s="316">
        <f>IF(AND(Inputs!$M14&lt;&gt;0, AY$2&gt;=Inputs!$M14),0,AX123+-AY87)</f>
        <v>0</v>
      </c>
      <c r="AZ123" s="316">
        <f>IF(AND(Inputs!$M14&lt;&gt;0, AZ$2&gt;=Inputs!$M14),0,AY123+-AZ87)</f>
        <v>0</v>
      </c>
      <c r="BA123" s="316">
        <f>IF(AND(Inputs!$M14&lt;&gt;0, BA$2&gt;=Inputs!$M14),0,AZ123+-BA87)</f>
        <v>0</v>
      </c>
      <c r="BB123" s="316">
        <f>IF(AND(Inputs!$M14&lt;&gt;0, BB$2&gt;=Inputs!$M14),0,BA123+-BB87)</f>
        <v>0</v>
      </c>
      <c r="BC123" s="316">
        <f>IF(AND(Inputs!$M14&lt;&gt;0, BC$2&gt;=Inputs!$M14),0,BB123+-BC87)</f>
        <v>0</v>
      </c>
      <c r="BD123" s="316">
        <f>IF(AND(Inputs!$M14&lt;&gt;0, BD$2&gt;=Inputs!$M14),0,BC123+-BD87)</f>
        <v>0</v>
      </c>
      <c r="BE123" s="317">
        <f>IF(AND(Inputs!$M14&lt;&gt;0, BE$2&gt;=Inputs!$M14),0,BD123+-BE87)</f>
        <v>0</v>
      </c>
      <c r="BF123" s="316">
        <f>IF(AND(Inputs!$M14&lt;&gt;0, BF$2&gt;=Inputs!$M14),0,BE123+-BF87)</f>
        <v>0</v>
      </c>
      <c r="BG123" s="316">
        <f>IF(AND(Inputs!$M14&lt;&gt;0, BG$2&gt;=Inputs!$M14),0,BF123+-BG87)</f>
        <v>0</v>
      </c>
      <c r="BH123" s="316">
        <f>IF(AND(Inputs!$M14&lt;&gt;0, BH$2&gt;=Inputs!$M14),0,BG123+-BH87)</f>
        <v>0</v>
      </c>
      <c r="BI123" s="316">
        <f>IF(AND(Inputs!$M14&lt;&gt;0, BI$2&gt;=Inputs!$M14),0,BH123+-BI87)</f>
        <v>0</v>
      </c>
      <c r="BJ123" s="316">
        <f>IF(AND(Inputs!$M14&lt;&gt;0, BJ$2&gt;=Inputs!$M14),0,BI123+-BJ87)</f>
        <v>0</v>
      </c>
      <c r="BK123" s="316">
        <f>IF(AND(Inputs!$M14&lt;&gt;0, BK$2&gt;=Inputs!$M14),0,BJ123+-BK87)</f>
        <v>0</v>
      </c>
      <c r="BL123" s="316">
        <f>IF(AND(Inputs!$M14&lt;&gt;0, BL$2&gt;=Inputs!$M14),0,BK123+-BL87)</f>
        <v>0</v>
      </c>
      <c r="BM123" s="316">
        <f>IF(AND(Inputs!$M14&lt;&gt;0, BM$2&gt;=Inputs!$M14),0,BL123+-BM87)</f>
        <v>0</v>
      </c>
      <c r="BN123" s="316">
        <f>IF(AND(Inputs!$M14&lt;&gt;0, BN$2&gt;=Inputs!$M14),0,BM123+-BN87)</f>
        <v>0</v>
      </c>
      <c r="BO123" s="316">
        <f>IF(AND(Inputs!$M14&lt;&gt;0, BO$2&gt;=Inputs!$M14),0,BN123+-BO87)</f>
        <v>0</v>
      </c>
      <c r="BP123" s="316">
        <f>IF(AND(Inputs!$M14&lt;&gt;0, BP$2&gt;=Inputs!$M14),0,BO123+-BP87)</f>
        <v>0</v>
      </c>
      <c r="BQ123" s="317">
        <f>IF(AND(Inputs!$M14&lt;&gt;0, BQ$2&gt;=Inputs!$M14),0,BP123+-BQ87)</f>
        <v>0</v>
      </c>
    </row>
    <row r="124" spans="1:74" hidden="1" x14ac:dyDescent="0.25">
      <c r="B124" s="319">
        <f t="shared" si="63"/>
        <v>0</v>
      </c>
      <c r="D124" s="318">
        <f t="shared" si="64"/>
        <v>0</v>
      </c>
      <c r="E124" s="318">
        <f t="shared" si="65"/>
        <v>0</v>
      </c>
      <c r="F124" s="318">
        <f t="shared" si="66"/>
        <v>0</v>
      </c>
      <c r="G124" s="318">
        <f t="shared" si="67"/>
        <v>0</v>
      </c>
      <c r="H124" s="318">
        <f t="shared" si="68"/>
        <v>0</v>
      </c>
      <c r="J124" s="316">
        <f>IF(AND(Inputs!$M15&lt;&gt;0, J$2&gt;=Inputs!$M15),0,-J88)</f>
        <v>0</v>
      </c>
      <c r="K124" s="316">
        <f>IF(AND(Inputs!$M15&lt;&gt;0, K$2&gt;=Inputs!$M15),0,J124+-K88)</f>
        <v>0</v>
      </c>
      <c r="L124" s="316">
        <f>IF(AND(Inputs!$M15&lt;&gt;0, L$2&gt;=Inputs!$M15),0,K124+-L88)</f>
        <v>0</v>
      </c>
      <c r="M124" s="316">
        <f>IF(AND(Inputs!$M15&lt;&gt;0, M$2&gt;=Inputs!$M15),0,L124+-M88)</f>
        <v>0</v>
      </c>
      <c r="N124" s="316">
        <f>IF(AND(Inputs!$M15&lt;&gt;0, N$2&gt;=Inputs!$M15),0,M124+-N88)</f>
        <v>0</v>
      </c>
      <c r="O124" s="316">
        <f>IF(AND(Inputs!$M15&lt;&gt;0, O$2&gt;=Inputs!$M15),0,N124+-O88)</f>
        <v>0</v>
      </c>
      <c r="P124" s="316">
        <f>IF(AND(Inputs!$M15&lt;&gt;0, P$2&gt;=Inputs!$M15),0,O124+-P88)</f>
        <v>0</v>
      </c>
      <c r="Q124" s="316">
        <f>IF(AND(Inputs!$M15&lt;&gt;0, Q$2&gt;=Inputs!$M15),0,P124+-Q88)</f>
        <v>0</v>
      </c>
      <c r="R124" s="316">
        <f>IF(AND(Inputs!$M15&lt;&gt;0, R$2&gt;=Inputs!$M15),0,Q124+-R88)</f>
        <v>0</v>
      </c>
      <c r="S124" s="316">
        <f>IF(AND(Inputs!$M15&lt;&gt;0, S$2&gt;=Inputs!$M15),0,R124+-S88)</f>
        <v>0</v>
      </c>
      <c r="T124" s="316">
        <f>IF(AND(Inputs!$M15&lt;&gt;0, T$2&gt;=Inputs!$M15),0,S124+-T88)</f>
        <v>0</v>
      </c>
      <c r="U124" s="317">
        <f>IF(AND(Inputs!$M15&lt;&gt;0, U$2&gt;=Inputs!$M15),0,T124+-U88)</f>
        <v>0</v>
      </c>
      <c r="V124" s="316">
        <f>IF(AND(Inputs!$M15&lt;&gt;0, V$2&gt;=Inputs!$M15),0,U124+-V88)</f>
        <v>0</v>
      </c>
      <c r="W124" s="316">
        <f>IF(AND(Inputs!$M15&lt;&gt;0, W$2&gt;=Inputs!$M15),0,V124+-W88)</f>
        <v>0</v>
      </c>
      <c r="X124" s="316">
        <f>IF(AND(Inputs!$M15&lt;&gt;0, X$2&gt;=Inputs!$M15),0,W124+-X88)</f>
        <v>0</v>
      </c>
      <c r="Y124" s="316">
        <f>IF(AND(Inputs!$M15&lt;&gt;0, Y$2&gt;=Inputs!$M15),0,X124+-Y88)</f>
        <v>0</v>
      </c>
      <c r="Z124" s="316">
        <f>IF(AND(Inputs!$M15&lt;&gt;0, Z$2&gt;=Inputs!$M15),0,Y124+-Z88)</f>
        <v>0</v>
      </c>
      <c r="AA124" s="316">
        <f>IF(AND(Inputs!$M15&lt;&gt;0, AA$2&gt;=Inputs!$M15),0,Z124+-AA88)</f>
        <v>0</v>
      </c>
      <c r="AB124" s="316">
        <f>IF(AND(Inputs!$M15&lt;&gt;0, AB$2&gt;=Inputs!$M15),0,AA124+-AB88)</f>
        <v>0</v>
      </c>
      <c r="AC124" s="316">
        <f>IF(AND(Inputs!$M15&lt;&gt;0, AC$2&gt;=Inputs!$M15),0,AB124+-AC88)</f>
        <v>0</v>
      </c>
      <c r="AD124" s="316">
        <f>IF(AND(Inputs!$M15&lt;&gt;0, AD$2&gt;=Inputs!$M15),0,AC124+-AD88)</f>
        <v>0</v>
      </c>
      <c r="AE124" s="316">
        <f>IF(AND(Inputs!$M15&lt;&gt;0, AE$2&gt;=Inputs!$M15),0,AD124+-AE88)</f>
        <v>0</v>
      </c>
      <c r="AF124" s="316">
        <f>IF(AND(Inputs!$M15&lt;&gt;0, AF$2&gt;=Inputs!$M15),0,AE124+-AF88)</f>
        <v>0</v>
      </c>
      <c r="AG124" s="317">
        <f>IF(AND(Inputs!$M15&lt;&gt;0, AG$2&gt;=Inputs!$M15),0,AF124+-AG88)</f>
        <v>0</v>
      </c>
      <c r="AH124" s="316">
        <f>IF(AND(Inputs!$M15&lt;&gt;0, AH$2&gt;=Inputs!$M15),0,AG124+-AH88)</f>
        <v>0</v>
      </c>
      <c r="AI124" s="316">
        <f>IF(AND(Inputs!$M15&lt;&gt;0, AI$2&gt;=Inputs!$M15),0,AH124+-AI88)</f>
        <v>0</v>
      </c>
      <c r="AJ124" s="316">
        <f>IF(AND(Inputs!$M15&lt;&gt;0, AJ$2&gt;=Inputs!$M15),0,AI124+-AJ88)</f>
        <v>0</v>
      </c>
      <c r="AK124" s="316">
        <f>IF(AND(Inputs!$M15&lt;&gt;0, AK$2&gt;=Inputs!$M15),0,AJ124+-AK88)</f>
        <v>0</v>
      </c>
      <c r="AL124" s="316">
        <f>IF(AND(Inputs!$M15&lt;&gt;0, AL$2&gt;=Inputs!$M15),0,AK124+-AL88)</f>
        <v>0</v>
      </c>
      <c r="AM124" s="316">
        <f>IF(AND(Inputs!$M15&lt;&gt;0, AM$2&gt;=Inputs!$M15),0,AL124+-AM88)</f>
        <v>0</v>
      </c>
      <c r="AN124" s="316">
        <f>IF(AND(Inputs!$M15&lt;&gt;0, AN$2&gt;=Inputs!$M15),0,AM124+-AN88)</f>
        <v>0</v>
      </c>
      <c r="AO124" s="316">
        <f>IF(AND(Inputs!$M15&lt;&gt;0, AO$2&gt;=Inputs!$M15),0,AN124+-AO88)</f>
        <v>0</v>
      </c>
      <c r="AP124" s="316">
        <f>IF(AND(Inputs!$M15&lt;&gt;0, AP$2&gt;=Inputs!$M15),0,AO124+-AP88)</f>
        <v>0</v>
      </c>
      <c r="AQ124" s="316">
        <f>IF(AND(Inputs!$M15&lt;&gt;0, AQ$2&gt;=Inputs!$M15),0,AP124+-AQ88)</f>
        <v>0</v>
      </c>
      <c r="AR124" s="316">
        <f>IF(AND(Inputs!$M15&lt;&gt;0, AR$2&gt;=Inputs!$M15),0,AQ124+-AR88)</f>
        <v>0</v>
      </c>
      <c r="AS124" s="317">
        <f>IF(AND(Inputs!$M15&lt;&gt;0, AS$2&gt;=Inputs!$M15),0,AR124+-AS88)</f>
        <v>0</v>
      </c>
      <c r="AT124" s="316">
        <f>IF(AND(Inputs!$M15&lt;&gt;0, AT$2&gt;=Inputs!$M15),0,AS124+-AT88)</f>
        <v>0</v>
      </c>
      <c r="AU124" s="316">
        <f>IF(AND(Inputs!$M15&lt;&gt;0, AU$2&gt;=Inputs!$M15),0,AT124+-AU88)</f>
        <v>0</v>
      </c>
      <c r="AV124" s="316">
        <f>IF(AND(Inputs!$M15&lt;&gt;0, AV$2&gt;=Inputs!$M15),0,AU124+-AV88)</f>
        <v>0</v>
      </c>
      <c r="AW124" s="316">
        <f>IF(AND(Inputs!$M15&lt;&gt;0, AW$2&gt;=Inputs!$M15),0,AV124+-AW88)</f>
        <v>0</v>
      </c>
      <c r="AX124" s="316">
        <f>IF(AND(Inputs!$M15&lt;&gt;0, AX$2&gt;=Inputs!$M15),0,AW124+-AX88)</f>
        <v>0</v>
      </c>
      <c r="AY124" s="316">
        <f>IF(AND(Inputs!$M15&lt;&gt;0, AY$2&gt;=Inputs!$M15),0,AX124+-AY88)</f>
        <v>0</v>
      </c>
      <c r="AZ124" s="316">
        <f>IF(AND(Inputs!$M15&lt;&gt;0, AZ$2&gt;=Inputs!$M15),0,AY124+-AZ88)</f>
        <v>0</v>
      </c>
      <c r="BA124" s="316">
        <f>IF(AND(Inputs!$M15&lt;&gt;0, BA$2&gt;=Inputs!$M15),0,AZ124+-BA88)</f>
        <v>0</v>
      </c>
      <c r="BB124" s="316">
        <f>IF(AND(Inputs!$M15&lt;&gt;0, BB$2&gt;=Inputs!$M15),0,BA124+-BB88)</f>
        <v>0</v>
      </c>
      <c r="BC124" s="316">
        <f>IF(AND(Inputs!$M15&lt;&gt;0, BC$2&gt;=Inputs!$M15),0,BB124+-BC88)</f>
        <v>0</v>
      </c>
      <c r="BD124" s="316">
        <f>IF(AND(Inputs!$M15&lt;&gt;0, BD$2&gt;=Inputs!$M15),0,BC124+-BD88)</f>
        <v>0</v>
      </c>
      <c r="BE124" s="317">
        <f>IF(AND(Inputs!$M15&lt;&gt;0, BE$2&gt;=Inputs!$M15),0,BD124+-BE88)</f>
        <v>0</v>
      </c>
      <c r="BF124" s="316">
        <f>IF(AND(Inputs!$M15&lt;&gt;0, BF$2&gt;=Inputs!$M15),0,BE124+-BF88)</f>
        <v>0</v>
      </c>
      <c r="BG124" s="316">
        <f>IF(AND(Inputs!$M15&lt;&gt;0, BG$2&gt;=Inputs!$M15),0,BF124+-BG88)</f>
        <v>0</v>
      </c>
      <c r="BH124" s="316">
        <f>IF(AND(Inputs!$M15&lt;&gt;0, BH$2&gt;=Inputs!$M15),0,BG124+-BH88)</f>
        <v>0</v>
      </c>
      <c r="BI124" s="316">
        <f>IF(AND(Inputs!$M15&lt;&gt;0, BI$2&gt;=Inputs!$M15),0,BH124+-BI88)</f>
        <v>0</v>
      </c>
      <c r="BJ124" s="316">
        <f>IF(AND(Inputs!$M15&lt;&gt;0, BJ$2&gt;=Inputs!$M15),0,BI124+-BJ88)</f>
        <v>0</v>
      </c>
      <c r="BK124" s="316">
        <f>IF(AND(Inputs!$M15&lt;&gt;0, BK$2&gt;=Inputs!$M15),0,BJ124+-BK88)</f>
        <v>0</v>
      </c>
      <c r="BL124" s="316">
        <f>IF(AND(Inputs!$M15&lt;&gt;0, BL$2&gt;=Inputs!$M15),0,BK124+-BL88)</f>
        <v>0</v>
      </c>
      <c r="BM124" s="316">
        <f>IF(AND(Inputs!$M15&lt;&gt;0, BM$2&gt;=Inputs!$M15),0,BL124+-BM88)</f>
        <v>0</v>
      </c>
      <c r="BN124" s="316">
        <f>IF(AND(Inputs!$M15&lt;&gt;0, BN$2&gt;=Inputs!$M15),0,BM124+-BN88)</f>
        <v>0</v>
      </c>
      <c r="BO124" s="316">
        <f>IF(AND(Inputs!$M15&lt;&gt;0, BO$2&gt;=Inputs!$M15),0,BN124+-BO88)</f>
        <v>0</v>
      </c>
      <c r="BP124" s="316">
        <f>IF(AND(Inputs!$M15&lt;&gt;0, BP$2&gt;=Inputs!$M15),0,BO124+-BP88)</f>
        <v>0</v>
      </c>
      <c r="BQ124" s="317">
        <f>IF(AND(Inputs!$M15&lt;&gt;0, BQ$2&gt;=Inputs!$M15),0,BP124+-BQ88)</f>
        <v>0</v>
      </c>
    </row>
    <row r="125" spans="1:74" hidden="1" x14ac:dyDescent="0.25">
      <c r="B125" s="319">
        <f t="shared" si="63"/>
        <v>0</v>
      </c>
      <c r="D125" s="318">
        <f t="shared" si="64"/>
        <v>0</v>
      </c>
      <c r="E125" s="318">
        <f t="shared" si="65"/>
        <v>0</v>
      </c>
      <c r="F125" s="318">
        <f t="shared" si="66"/>
        <v>0</v>
      </c>
      <c r="G125" s="318">
        <f t="shared" si="67"/>
        <v>0</v>
      </c>
      <c r="H125" s="318">
        <f t="shared" si="68"/>
        <v>0</v>
      </c>
      <c r="J125" s="316">
        <f>IF(AND(Inputs!$M16&lt;&gt;0, J$2&gt;=Inputs!$M16),0,-J89)</f>
        <v>0</v>
      </c>
      <c r="K125" s="316">
        <f>IF(AND(Inputs!$M16&lt;&gt;0, K$2&gt;=Inputs!$M16),0,J125+-K89)</f>
        <v>0</v>
      </c>
      <c r="L125" s="316">
        <f>IF(AND(Inputs!$M16&lt;&gt;0, L$2&gt;=Inputs!$M16),0,K125+-L89)</f>
        <v>0</v>
      </c>
      <c r="M125" s="316">
        <f>IF(AND(Inputs!$M16&lt;&gt;0, M$2&gt;=Inputs!$M16),0,L125+-M89)</f>
        <v>0</v>
      </c>
      <c r="N125" s="316">
        <f>IF(AND(Inputs!$M16&lt;&gt;0, N$2&gt;=Inputs!$M16),0,M125+-N89)</f>
        <v>0</v>
      </c>
      <c r="O125" s="316">
        <f>IF(AND(Inputs!$M16&lt;&gt;0, O$2&gt;=Inputs!$M16),0,N125+-O89)</f>
        <v>0</v>
      </c>
      <c r="P125" s="316">
        <f>IF(AND(Inputs!$M16&lt;&gt;0, P$2&gt;=Inputs!$M16),0,O125+-P89)</f>
        <v>0</v>
      </c>
      <c r="Q125" s="316">
        <f>IF(AND(Inputs!$M16&lt;&gt;0, Q$2&gt;=Inputs!$M16),0,P125+-Q89)</f>
        <v>0</v>
      </c>
      <c r="R125" s="316">
        <f>IF(AND(Inputs!$M16&lt;&gt;0, R$2&gt;=Inputs!$M16),0,Q125+-R89)</f>
        <v>0</v>
      </c>
      <c r="S125" s="316">
        <f>IF(AND(Inputs!$M16&lt;&gt;0, S$2&gt;=Inputs!$M16),0,R125+-S89)</f>
        <v>0</v>
      </c>
      <c r="T125" s="316">
        <f>IF(AND(Inputs!$M16&lt;&gt;0, T$2&gt;=Inputs!$M16),0,S125+-T89)</f>
        <v>0</v>
      </c>
      <c r="U125" s="317">
        <f>IF(AND(Inputs!$M16&lt;&gt;0, U$2&gt;=Inputs!$M16),0,T125+-U89)</f>
        <v>0</v>
      </c>
      <c r="V125" s="316">
        <f>IF(AND(Inputs!$M16&lt;&gt;0, V$2&gt;=Inputs!$M16),0,U125+-V89)</f>
        <v>0</v>
      </c>
      <c r="W125" s="316">
        <f>IF(AND(Inputs!$M16&lt;&gt;0, W$2&gt;=Inputs!$M16),0,V125+-W89)</f>
        <v>0</v>
      </c>
      <c r="X125" s="316">
        <f>IF(AND(Inputs!$M16&lt;&gt;0, X$2&gt;=Inputs!$M16),0,W125+-X89)</f>
        <v>0</v>
      </c>
      <c r="Y125" s="316">
        <f>IF(AND(Inputs!$M16&lt;&gt;0, Y$2&gt;=Inputs!$M16),0,X125+-Y89)</f>
        <v>0</v>
      </c>
      <c r="Z125" s="316">
        <f>IF(AND(Inputs!$M16&lt;&gt;0, Z$2&gt;=Inputs!$M16),0,Y125+-Z89)</f>
        <v>0</v>
      </c>
      <c r="AA125" s="316">
        <f>IF(AND(Inputs!$M16&lt;&gt;0, AA$2&gt;=Inputs!$M16),0,Z125+-AA89)</f>
        <v>0</v>
      </c>
      <c r="AB125" s="316">
        <f>IF(AND(Inputs!$M16&lt;&gt;0, AB$2&gt;=Inputs!$M16),0,AA125+-AB89)</f>
        <v>0</v>
      </c>
      <c r="AC125" s="316">
        <f>IF(AND(Inputs!$M16&lt;&gt;0, AC$2&gt;=Inputs!$M16),0,AB125+-AC89)</f>
        <v>0</v>
      </c>
      <c r="AD125" s="316">
        <f>IF(AND(Inputs!$M16&lt;&gt;0, AD$2&gt;=Inputs!$M16),0,AC125+-AD89)</f>
        <v>0</v>
      </c>
      <c r="AE125" s="316">
        <f>IF(AND(Inputs!$M16&lt;&gt;0, AE$2&gt;=Inputs!$M16),0,AD125+-AE89)</f>
        <v>0</v>
      </c>
      <c r="AF125" s="316">
        <f>IF(AND(Inputs!$M16&lt;&gt;0, AF$2&gt;=Inputs!$M16),0,AE125+-AF89)</f>
        <v>0</v>
      </c>
      <c r="AG125" s="317">
        <f>IF(AND(Inputs!$M16&lt;&gt;0, AG$2&gt;=Inputs!$M16),0,AF125+-AG89)</f>
        <v>0</v>
      </c>
      <c r="AH125" s="316">
        <f>IF(AND(Inputs!$M16&lt;&gt;0, AH$2&gt;=Inputs!$M16),0,AG125+-AH89)</f>
        <v>0</v>
      </c>
      <c r="AI125" s="316">
        <f>IF(AND(Inputs!$M16&lt;&gt;0, AI$2&gt;=Inputs!$M16),0,AH125+-AI89)</f>
        <v>0</v>
      </c>
      <c r="AJ125" s="316">
        <f>IF(AND(Inputs!$M16&lt;&gt;0, AJ$2&gt;=Inputs!$M16),0,AI125+-AJ89)</f>
        <v>0</v>
      </c>
      <c r="AK125" s="316">
        <f>IF(AND(Inputs!$M16&lt;&gt;0, AK$2&gt;=Inputs!$M16),0,AJ125+-AK89)</f>
        <v>0</v>
      </c>
      <c r="AL125" s="316">
        <f>IF(AND(Inputs!$M16&lt;&gt;0, AL$2&gt;=Inputs!$M16),0,AK125+-AL89)</f>
        <v>0</v>
      </c>
      <c r="AM125" s="316">
        <f>IF(AND(Inputs!$M16&lt;&gt;0, AM$2&gt;=Inputs!$M16),0,AL125+-AM89)</f>
        <v>0</v>
      </c>
      <c r="AN125" s="316">
        <f>IF(AND(Inputs!$M16&lt;&gt;0, AN$2&gt;=Inputs!$M16),0,AM125+-AN89)</f>
        <v>0</v>
      </c>
      <c r="AO125" s="316">
        <f>IF(AND(Inputs!$M16&lt;&gt;0, AO$2&gt;=Inputs!$M16),0,AN125+-AO89)</f>
        <v>0</v>
      </c>
      <c r="AP125" s="316">
        <f>IF(AND(Inputs!$M16&lt;&gt;0, AP$2&gt;=Inputs!$M16),0,AO125+-AP89)</f>
        <v>0</v>
      </c>
      <c r="AQ125" s="316">
        <f>IF(AND(Inputs!$M16&lt;&gt;0, AQ$2&gt;=Inputs!$M16),0,AP125+-AQ89)</f>
        <v>0</v>
      </c>
      <c r="AR125" s="316">
        <f>IF(AND(Inputs!$M16&lt;&gt;0, AR$2&gt;=Inputs!$M16),0,AQ125+-AR89)</f>
        <v>0</v>
      </c>
      <c r="AS125" s="317">
        <f>IF(AND(Inputs!$M16&lt;&gt;0, AS$2&gt;=Inputs!$M16),0,AR125+-AS89)</f>
        <v>0</v>
      </c>
      <c r="AT125" s="316">
        <f>IF(AND(Inputs!$M16&lt;&gt;0, AT$2&gt;=Inputs!$M16),0,AS125+-AT89)</f>
        <v>0</v>
      </c>
      <c r="AU125" s="316">
        <f>IF(AND(Inputs!$M16&lt;&gt;0, AU$2&gt;=Inputs!$M16),0,AT125+-AU89)</f>
        <v>0</v>
      </c>
      <c r="AV125" s="316">
        <f>IF(AND(Inputs!$M16&lt;&gt;0, AV$2&gt;=Inputs!$M16),0,AU125+-AV89)</f>
        <v>0</v>
      </c>
      <c r="AW125" s="316">
        <f>IF(AND(Inputs!$M16&lt;&gt;0, AW$2&gt;=Inputs!$M16),0,AV125+-AW89)</f>
        <v>0</v>
      </c>
      <c r="AX125" s="316">
        <f>IF(AND(Inputs!$M16&lt;&gt;0, AX$2&gt;=Inputs!$M16),0,AW125+-AX89)</f>
        <v>0</v>
      </c>
      <c r="AY125" s="316">
        <f>IF(AND(Inputs!$M16&lt;&gt;0, AY$2&gt;=Inputs!$M16),0,AX125+-AY89)</f>
        <v>0</v>
      </c>
      <c r="AZ125" s="316">
        <f>IF(AND(Inputs!$M16&lt;&gt;0, AZ$2&gt;=Inputs!$M16),0,AY125+-AZ89)</f>
        <v>0</v>
      </c>
      <c r="BA125" s="316">
        <f>IF(AND(Inputs!$M16&lt;&gt;0, BA$2&gt;=Inputs!$M16),0,AZ125+-BA89)</f>
        <v>0</v>
      </c>
      <c r="BB125" s="316">
        <f>IF(AND(Inputs!$M16&lt;&gt;0, BB$2&gt;=Inputs!$M16),0,BA125+-BB89)</f>
        <v>0</v>
      </c>
      <c r="BC125" s="316">
        <f>IF(AND(Inputs!$M16&lt;&gt;0, BC$2&gt;=Inputs!$M16),0,BB125+-BC89)</f>
        <v>0</v>
      </c>
      <c r="BD125" s="316">
        <f>IF(AND(Inputs!$M16&lt;&gt;0, BD$2&gt;=Inputs!$M16),0,BC125+-BD89)</f>
        <v>0</v>
      </c>
      <c r="BE125" s="317">
        <f>IF(AND(Inputs!$M16&lt;&gt;0, BE$2&gt;=Inputs!$M16),0,BD125+-BE89)</f>
        <v>0</v>
      </c>
      <c r="BF125" s="316">
        <f>IF(AND(Inputs!$M16&lt;&gt;0, BF$2&gt;=Inputs!$M16),0,BE125+-BF89)</f>
        <v>0</v>
      </c>
      <c r="BG125" s="316">
        <f>IF(AND(Inputs!$M16&lt;&gt;0, BG$2&gt;=Inputs!$M16),0,BF125+-BG89)</f>
        <v>0</v>
      </c>
      <c r="BH125" s="316">
        <f>IF(AND(Inputs!$M16&lt;&gt;0, BH$2&gt;=Inputs!$M16),0,BG125+-BH89)</f>
        <v>0</v>
      </c>
      <c r="BI125" s="316">
        <f>IF(AND(Inputs!$M16&lt;&gt;0, BI$2&gt;=Inputs!$M16),0,BH125+-BI89)</f>
        <v>0</v>
      </c>
      <c r="BJ125" s="316">
        <f>IF(AND(Inputs!$M16&lt;&gt;0, BJ$2&gt;=Inputs!$M16),0,BI125+-BJ89)</f>
        <v>0</v>
      </c>
      <c r="BK125" s="316">
        <f>IF(AND(Inputs!$M16&lt;&gt;0, BK$2&gt;=Inputs!$M16),0,BJ125+-BK89)</f>
        <v>0</v>
      </c>
      <c r="BL125" s="316">
        <f>IF(AND(Inputs!$M16&lt;&gt;0, BL$2&gt;=Inputs!$M16),0,BK125+-BL89)</f>
        <v>0</v>
      </c>
      <c r="BM125" s="316">
        <f>IF(AND(Inputs!$M16&lt;&gt;0, BM$2&gt;=Inputs!$M16),0,BL125+-BM89)</f>
        <v>0</v>
      </c>
      <c r="BN125" s="316">
        <f>IF(AND(Inputs!$M16&lt;&gt;0, BN$2&gt;=Inputs!$M16),0,BM125+-BN89)</f>
        <v>0</v>
      </c>
      <c r="BO125" s="316">
        <f>IF(AND(Inputs!$M16&lt;&gt;0, BO$2&gt;=Inputs!$M16),0,BN125+-BO89)</f>
        <v>0</v>
      </c>
      <c r="BP125" s="316">
        <f>IF(AND(Inputs!$M16&lt;&gt;0, BP$2&gt;=Inputs!$M16),0,BO125+-BP89)</f>
        <v>0</v>
      </c>
      <c r="BQ125" s="317">
        <f>IF(AND(Inputs!$M16&lt;&gt;0, BQ$2&gt;=Inputs!$M16),0,BP125+-BQ89)</f>
        <v>0</v>
      </c>
    </row>
    <row r="126" spans="1:74" hidden="1" x14ac:dyDescent="0.25">
      <c r="B126" s="319">
        <f t="shared" si="63"/>
        <v>0</v>
      </c>
      <c r="D126" s="318">
        <f t="shared" si="64"/>
        <v>0</v>
      </c>
      <c r="E126" s="318">
        <f t="shared" si="65"/>
        <v>0</v>
      </c>
      <c r="F126" s="318">
        <f t="shared" si="66"/>
        <v>0</v>
      </c>
      <c r="G126" s="318">
        <f t="shared" si="67"/>
        <v>0</v>
      </c>
      <c r="H126" s="318">
        <f t="shared" si="68"/>
        <v>0</v>
      </c>
      <c r="J126" s="316">
        <f>IF(AND(Inputs!$M17&lt;&gt;0, J$2&gt;=Inputs!$M17),0,-J90)</f>
        <v>0</v>
      </c>
      <c r="K126" s="316">
        <f>IF(AND(Inputs!$M17&lt;&gt;0, K$2&gt;=Inputs!$M17),0,J126+-K90)</f>
        <v>0</v>
      </c>
      <c r="L126" s="316">
        <f>IF(AND(Inputs!$M17&lt;&gt;0, L$2&gt;=Inputs!$M17),0,K126+-L90)</f>
        <v>0</v>
      </c>
      <c r="M126" s="316">
        <f>IF(AND(Inputs!$M17&lt;&gt;0, M$2&gt;=Inputs!$M17),0,L126+-M90)</f>
        <v>0</v>
      </c>
      <c r="N126" s="316">
        <f>IF(AND(Inputs!$M17&lt;&gt;0, N$2&gt;=Inputs!$M17),0,M126+-N90)</f>
        <v>0</v>
      </c>
      <c r="O126" s="316">
        <f>IF(AND(Inputs!$M17&lt;&gt;0, O$2&gt;=Inputs!$M17),0,N126+-O90)</f>
        <v>0</v>
      </c>
      <c r="P126" s="316">
        <f>IF(AND(Inputs!$M17&lt;&gt;0, P$2&gt;=Inputs!$M17),0,O126+-P90)</f>
        <v>0</v>
      </c>
      <c r="Q126" s="316">
        <f>IF(AND(Inputs!$M17&lt;&gt;0, Q$2&gt;=Inputs!$M17),0,P126+-Q90)</f>
        <v>0</v>
      </c>
      <c r="R126" s="316">
        <f>IF(AND(Inputs!$M17&lt;&gt;0, R$2&gt;=Inputs!$M17),0,Q126+-R90)</f>
        <v>0</v>
      </c>
      <c r="S126" s="316">
        <f>IF(AND(Inputs!$M17&lt;&gt;0, S$2&gt;=Inputs!$M17),0,R126+-S90)</f>
        <v>0</v>
      </c>
      <c r="T126" s="316">
        <f>IF(AND(Inputs!$M17&lt;&gt;0, T$2&gt;=Inputs!$M17),0,S126+-T90)</f>
        <v>0</v>
      </c>
      <c r="U126" s="317">
        <f>IF(AND(Inputs!$M17&lt;&gt;0, U$2&gt;=Inputs!$M17),0,T126+-U90)</f>
        <v>0</v>
      </c>
      <c r="V126" s="316">
        <f>IF(AND(Inputs!$M17&lt;&gt;0, V$2&gt;=Inputs!$M17),0,U126+-V90)</f>
        <v>0</v>
      </c>
      <c r="W126" s="316">
        <f>IF(AND(Inputs!$M17&lt;&gt;0, W$2&gt;=Inputs!$M17),0,V126+-W90)</f>
        <v>0</v>
      </c>
      <c r="X126" s="316">
        <f>IF(AND(Inputs!$M17&lt;&gt;0, X$2&gt;=Inputs!$M17),0,W126+-X90)</f>
        <v>0</v>
      </c>
      <c r="Y126" s="316">
        <f>IF(AND(Inputs!$M17&lt;&gt;0, Y$2&gt;=Inputs!$M17),0,X126+-Y90)</f>
        <v>0</v>
      </c>
      <c r="Z126" s="316">
        <f>IF(AND(Inputs!$M17&lt;&gt;0, Z$2&gt;=Inputs!$M17),0,Y126+-Z90)</f>
        <v>0</v>
      </c>
      <c r="AA126" s="316">
        <f>IF(AND(Inputs!$M17&lt;&gt;0, AA$2&gt;=Inputs!$M17),0,Z126+-AA90)</f>
        <v>0</v>
      </c>
      <c r="AB126" s="316">
        <f>IF(AND(Inputs!$M17&lt;&gt;0, AB$2&gt;=Inputs!$M17),0,AA126+-AB90)</f>
        <v>0</v>
      </c>
      <c r="AC126" s="316">
        <f>IF(AND(Inputs!$M17&lt;&gt;0, AC$2&gt;=Inputs!$M17),0,AB126+-AC90)</f>
        <v>0</v>
      </c>
      <c r="AD126" s="316">
        <f>IF(AND(Inputs!$M17&lt;&gt;0, AD$2&gt;=Inputs!$M17),0,AC126+-AD90)</f>
        <v>0</v>
      </c>
      <c r="AE126" s="316">
        <f>IF(AND(Inputs!$M17&lt;&gt;0, AE$2&gt;=Inputs!$M17),0,AD126+-AE90)</f>
        <v>0</v>
      </c>
      <c r="AF126" s="316">
        <f>IF(AND(Inputs!$M17&lt;&gt;0, AF$2&gt;=Inputs!$M17),0,AE126+-AF90)</f>
        <v>0</v>
      </c>
      <c r="AG126" s="317">
        <f>IF(AND(Inputs!$M17&lt;&gt;0, AG$2&gt;=Inputs!$M17),0,AF126+-AG90)</f>
        <v>0</v>
      </c>
      <c r="AH126" s="316">
        <f>IF(AND(Inputs!$M17&lt;&gt;0, AH$2&gt;=Inputs!$M17),0,AG126+-AH90)</f>
        <v>0</v>
      </c>
      <c r="AI126" s="316">
        <f>IF(AND(Inputs!$M17&lt;&gt;0, AI$2&gt;=Inputs!$M17),0,AH126+-AI90)</f>
        <v>0</v>
      </c>
      <c r="AJ126" s="316">
        <f>IF(AND(Inputs!$M17&lt;&gt;0, AJ$2&gt;=Inputs!$M17),0,AI126+-AJ90)</f>
        <v>0</v>
      </c>
      <c r="AK126" s="316">
        <f>IF(AND(Inputs!$M17&lt;&gt;0, AK$2&gt;=Inputs!$M17),0,AJ126+-AK90)</f>
        <v>0</v>
      </c>
      <c r="AL126" s="316">
        <f>IF(AND(Inputs!$M17&lt;&gt;0, AL$2&gt;=Inputs!$M17),0,AK126+-AL90)</f>
        <v>0</v>
      </c>
      <c r="AM126" s="316">
        <f>IF(AND(Inputs!$M17&lt;&gt;0, AM$2&gt;=Inputs!$M17),0,AL126+-AM90)</f>
        <v>0</v>
      </c>
      <c r="AN126" s="316">
        <f>IF(AND(Inputs!$M17&lt;&gt;0, AN$2&gt;=Inputs!$M17),0,AM126+-AN90)</f>
        <v>0</v>
      </c>
      <c r="AO126" s="316">
        <f>IF(AND(Inputs!$M17&lt;&gt;0, AO$2&gt;=Inputs!$M17),0,AN126+-AO90)</f>
        <v>0</v>
      </c>
      <c r="AP126" s="316">
        <f>IF(AND(Inputs!$M17&lt;&gt;0, AP$2&gt;=Inputs!$M17),0,AO126+-AP90)</f>
        <v>0</v>
      </c>
      <c r="AQ126" s="316">
        <f>IF(AND(Inputs!$M17&lt;&gt;0, AQ$2&gt;=Inputs!$M17),0,AP126+-AQ90)</f>
        <v>0</v>
      </c>
      <c r="AR126" s="316">
        <f>IF(AND(Inputs!$M17&lt;&gt;0, AR$2&gt;=Inputs!$M17),0,AQ126+-AR90)</f>
        <v>0</v>
      </c>
      <c r="AS126" s="317">
        <f>IF(AND(Inputs!$M17&lt;&gt;0, AS$2&gt;=Inputs!$M17),0,AR126+-AS90)</f>
        <v>0</v>
      </c>
      <c r="AT126" s="316">
        <f>IF(AND(Inputs!$M17&lt;&gt;0, AT$2&gt;=Inputs!$M17),0,AS126+-AT90)</f>
        <v>0</v>
      </c>
      <c r="AU126" s="316">
        <f>IF(AND(Inputs!$M17&lt;&gt;0, AU$2&gt;=Inputs!$M17),0,AT126+-AU90)</f>
        <v>0</v>
      </c>
      <c r="AV126" s="316">
        <f>IF(AND(Inputs!$M17&lt;&gt;0, AV$2&gt;=Inputs!$M17),0,AU126+-AV90)</f>
        <v>0</v>
      </c>
      <c r="AW126" s="316">
        <f>IF(AND(Inputs!$M17&lt;&gt;0, AW$2&gt;=Inputs!$M17),0,AV126+-AW90)</f>
        <v>0</v>
      </c>
      <c r="AX126" s="316">
        <f>IF(AND(Inputs!$M17&lt;&gt;0, AX$2&gt;=Inputs!$M17),0,AW126+-AX90)</f>
        <v>0</v>
      </c>
      <c r="AY126" s="316">
        <f>IF(AND(Inputs!$M17&lt;&gt;0, AY$2&gt;=Inputs!$M17),0,AX126+-AY90)</f>
        <v>0</v>
      </c>
      <c r="AZ126" s="316">
        <f>IF(AND(Inputs!$M17&lt;&gt;0, AZ$2&gt;=Inputs!$M17),0,AY126+-AZ90)</f>
        <v>0</v>
      </c>
      <c r="BA126" s="316">
        <f>IF(AND(Inputs!$M17&lt;&gt;0, BA$2&gt;=Inputs!$M17),0,AZ126+-BA90)</f>
        <v>0</v>
      </c>
      <c r="BB126" s="316">
        <f>IF(AND(Inputs!$M17&lt;&gt;0, BB$2&gt;=Inputs!$M17),0,BA126+-BB90)</f>
        <v>0</v>
      </c>
      <c r="BC126" s="316">
        <f>IF(AND(Inputs!$M17&lt;&gt;0, BC$2&gt;=Inputs!$M17),0,BB126+-BC90)</f>
        <v>0</v>
      </c>
      <c r="BD126" s="316">
        <f>IF(AND(Inputs!$M17&lt;&gt;0, BD$2&gt;=Inputs!$M17),0,BC126+-BD90)</f>
        <v>0</v>
      </c>
      <c r="BE126" s="317">
        <f>IF(AND(Inputs!$M17&lt;&gt;0, BE$2&gt;=Inputs!$M17),0,BD126+-BE90)</f>
        <v>0</v>
      </c>
      <c r="BF126" s="316">
        <f>IF(AND(Inputs!$M17&lt;&gt;0, BF$2&gt;=Inputs!$M17),0,BE126+-BF90)</f>
        <v>0</v>
      </c>
      <c r="BG126" s="316">
        <f>IF(AND(Inputs!$M17&lt;&gt;0, BG$2&gt;=Inputs!$M17),0,BF126+-BG90)</f>
        <v>0</v>
      </c>
      <c r="BH126" s="316">
        <f>IF(AND(Inputs!$M17&lt;&gt;0, BH$2&gt;=Inputs!$M17),0,BG126+-BH90)</f>
        <v>0</v>
      </c>
      <c r="BI126" s="316">
        <f>IF(AND(Inputs!$M17&lt;&gt;0, BI$2&gt;=Inputs!$M17),0,BH126+-BI90)</f>
        <v>0</v>
      </c>
      <c r="BJ126" s="316">
        <f>IF(AND(Inputs!$M17&lt;&gt;0, BJ$2&gt;=Inputs!$M17),0,BI126+-BJ90)</f>
        <v>0</v>
      </c>
      <c r="BK126" s="316">
        <f>IF(AND(Inputs!$M17&lt;&gt;0, BK$2&gt;=Inputs!$M17),0,BJ126+-BK90)</f>
        <v>0</v>
      </c>
      <c r="BL126" s="316">
        <f>IF(AND(Inputs!$M17&lt;&gt;0, BL$2&gt;=Inputs!$M17),0,BK126+-BL90)</f>
        <v>0</v>
      </c>
      <c r="BM126" s="316">
        <f>IF(AND(Inputs!$M17&lt;&gt;0, BM$2&gt;=Inputs!$M17),0,BL126+-BM90)</f>
        <v>0</v>
      </c>
      <c r="BN126" s="316">
        <f>IF(AND(Inputs!$M17&lt;&gt;0, BN$2&gt;=Inputs!$M17),0,BM126+-BN90)</f>
        <v>0</v>
      </c>
      <c r="BO126" s="316">
        <f>IF(AND(Inputs!$M17&lt;&gt;0, BO$2&gt;=Inputs!$M17),0,BN126+-BO90)</f>
        <v>0</v>
      </c>
      <c r="BP126" s="316">
        <f>IF(AND(Inputs!$M17&lt;&gt;0, BP$2&gt;=Inputs!$M17),0,BO126+-BP90)</f>
        <v>0</v>
      </c>
      <c r="BQ126" s="317">
        <f>IF(AND(Inputs!$M17&lt;&gt;0, BQ$2&gt;=Inputs!$M17),0,BP126+-BQ90)</f>
        <v>0</v>
      </c>
    </row>
    <row r="127" spans="1:74" hidden="1" x14ac:dyDescent="0.25">
      <c r="B127" s="319">
        <f t="shared" si="63"/>
        <v>0</v>
      </c>
      <c r="D127" s="318">
        <f t="shared" si="64"/>
        <v>0</v>
      </c>
      <c r="E127" s="318">
        <f t="shared" si="65"/>
        <v>0</v>
      </c>
      <c r="F127" s="318">
        <f t="shared" si="66"/>
        <v>0</v>
      </c>
      <c r="G127" s="318">
        <f t="shared" si="67"/>
        <v>0</v>
      </c>
      <c r="H127" s="318">
        <f t="shared" si="68"/>
        <v>0</v>
      </c>
      <c r="J127" s="316">
        <f>IF(AND(Inputs!$M18&lt;&gt;0, J$2&gt;=Inputs!$M18),0,-J91)</f>
        <v>0</v>
      </c>
      <c r="K127" s="316">
        <f>IF(AND(Inputs!$M18&lt;&gt;0, K$2&gt;=Inputs!$M18),0,J127+-K91)</f>
        <v>0</v>
      </c>
      <c r="L127" s="316">
        <f>IF(AND(Inputs!$M18&lt;&gt;0, L$2&gt;=Inputs!$M18),0,K127+-L91)</f>
        <v>0</v>
      </c>
      <c r="M127" s="316">
        <f>IF(AND(Inputs!$M18&lt;&gt;0, M$2&gt;=Inputs!$M18),0,L127+-M91)</f>
        <v>0</v>
      </c>
      <c r="N127" s="316">
        <f>IF(AND(Inputs!$M18&lt;&gt;0, N$2&gt;=Inputs!$M18),0,M127+-N91)</f>
        <v>0</v>
      </c>
      <c r="O127" s="316">
        <f>IF(AND(Inputs!$M18&lt;&gt;0, O$2&gt;=Inputs!$M18),0,N127+-O91)</f>
        <v>0</v>
      </c>
      <c r="P127" s="316">
        <f>IF(AND(Inputs!$M18&lt;&gt;0, P$2&gt;=Inputs!$M18),0,O127+-P91)</f>
        <v>0</v>
      </c>
      <c r="Q127" s="316">
        <f>IF(AND(Inputs!$M18&lt;&gt;0, Q$2&gt;=Inputs!$M18),0,P127+-Q91)</f>
        <v>0</v>
      </c>
      <c r="R127" s="316">
        <f>IF(AND(Inputs!$M18&lt;&gt;0, R$2&gt;=Inputs!$M18),0,Q127+-R91)</f>
        <v>0</v>
      </c>
      <c r="S127" s="316">
        <f>IF(AND(Inputs!$M18&lt;&gt;0, S$2&gt;=Inputs!$M18),0,R127+-S91)</f>
        <v>0</v>
      </c>
      <c r="T127" s="316">
        <f>IF(AND(Inputs!$M18&lt;&gt;0, T$2&gt;=Inputs!$M18),0,S127+-T91)</f>
        <v>0</v>
      </c>
      <c r="U127" s="317">
        <f>IF(AND(Inputs!$M18&lt;&gt;0, U$2&gt;=Inputs!$M18),0,T127+-U91)</f>
        <v>0</v>
      </c>
      <c r="V127" s="316">
        <f>IF(AND(Inputs!$M18&lt;&gt;0, V$2&gt;=Inputs!$M18),0,U127+-V91)</f>
        <v>0</v>
      </c>
      <c r="W127" s="316">
        <f>IF(AND(Inputs!$M18&lt;&gt;0, W$2&gt;=Inputs!$M18),0,V127+-W91)</f>
        <v>0</v>
      </c>
      <c r="X127" s="316">
        <f>IF(AND(Inputs!$M18&lt;&gt;0, X$2&gt;=Inputs!$M18),0,W127+-X91)</f>
        <v>0</v>
      </c>
      <c r="Y127" s="316">
        <f>IF(AND(Inputs!$M18&lt;&gt;0, Y$2&gt;=Inputs!$M18),0,X127+-Y91)</f>
        <v>0</v>
      </c>
      <c r="Z127" s="316">
        <f>IF(AND(Inputs!$M18&lt;&gt;0, Z$2&gt;=Inputs!$M18),0,Y127+-Z91)</f>
        <v>0</v>
      </c>
      <c r="AA127" s="316">
        <f>IF(AND(Inputs!$M18&lt;&gt;0, AA$2&gt;=Inputs!$M18),0,Z127+-AA91)</f>
        <v>0</v>
      </c>
      <c r="AB127" s="316">
        <f>IF(AND(Inputs!$M18&lt;&gt;0, AB$2&gt;=Inputs!$M18),0,AA127+-AB91)</f>
        <v>0</v>
      </c>
      <c r="AC127" s="316">
        <f>IF(AND(Inputs!$M18&lt;&gt;0, AC$2&gt;=Inputs!$M18),0,AB127+-AC91)</f>
        <v>0</v>
      </c>
      <c r="AD127" s="316">
        <f>IF(AND(Inputs!$M18&lt;&gt;0, AD$2&gt;=Inputs!$M18),0,AC127+-AD91)</f>
        <v>0</v>
      </c>
      <c r="AE127" s="316">
        <f>IF(AND(Inputs!$M18&lt;&gt;0, AE$2&gt;=Inputs!$M18),0,AD127+-AE91)</f>
        <v>0</v>
      </c>
      <c r="AF127" s="316">
        <f>IF(AND(Inputs!$M18&lt;&gt;0, AF$2&gt;=Inputs!$M18),0,AE127+-AF91)</f>
        <v>0</v>
      </c>
      <c r="AG127" s="317">
        <f>IF(AND(Inputs!$M18&lt;&gt;0, AG$2&gt;=Inputs!$M18),0,AF127+-AG91)</f>
        <v>0</v>
      </c>
      <c r="AH127" s="316">
        <f>IF(AND(Inputs!$M18&lt;&gt;0, AH$2&gt;=Inputs!$M18),0,AG127+-AH91)</f>
        <v>0</v>
      </c>
      <c r="AI127" s="316">
        <f>IF(AND(Inputs!$M18&lt;&gt;0, AI$2&gt;=Inputs!$M18),0,AH127+-AI91)</f>
        <v>0</v>
      </c>
      <c r="AJ127" s="316">
        <f>IF(AND(Inputs!$M18&lt;&gt;0, AJ$2&gt;=Inputs!$M18),0,AI127+-AJ91)</f>
        <v>0</v>
      </c>
      <c r="AK127" s="316">
        <f>IF(AND(Inputs!$M18&lt;&gt;0, AK$2&gt;=Inputs!$M18),0,AJ127+-AK91)</f>
        <v>0</v>
      </c>
      <c r="AL127" s="316">
        <f>IF(AND(Inputs!$M18&lt;&gt;0, AL$2&gt;=Inputs!$M18),0,AK127+-AL91)</f>
        <v>0</v>
      </c>
      <c r="AM127" s="316">
        <f>IF(AND(Inputs!$M18&lt;&gt;0, AM$2&gt;=Inputs!$M18),0,AL127+-AM91)</f>
        <v>0</v>
      </c>
      <c r="AN127" s="316">
        <f>IF(AND(Inputs!$M18&lt;&gt;0, AN$2&gt;=Inputs!$M18),0,AM127+-AN91)</f>
        <v>0</v>
      </c>
      <c r="AO127" s="316">
        <f>IF(AND(Inputs!$M18&lt;&gt;0, AO$2&gt;=Inputs!$M18),0,AN127+-AO91)</f>
        <v>0</v>
      </c>
      <c r="AP127" s="316">
        <f>IF(AND(Inputs!$M18&lt;&gt;0, AP$2&gt;=Inputs!$M18),0,AO127+-AP91)</f>
        <v>0</v>
      </c>
      <c r="AQ127" s="316">
        <f>IF(AND(Inputs!$M18&lt;&gt;0, AQ$2&gt;=Inputs!$M18),0,AP127+-AQ91)</f>
        <v>0</v>
      </c>
      <c r="AR127" s="316">
        <f>IF(AND(Inputs!$M18&lt;&gt;0, AR$2&gt;=Inputs!$M18),0,AQ127+-AR91)</f>
        <v>0</v>
      </c>
      <c r="AS127" s="317">
        <f>IF(AND(Inputs!$M18&lt;&gt;0, AS$2&gt;=Inputs!$M18),0,AR127+-AS91)</f>
        <v>0</v>
      </c>
      <c r="AT127" s="316">
        <f>IF(AND(Inputs!$M18&lt;&gt;0, AT$2&gt;=Inputs!$M18),0,AS127+-AT91)</f>
        <v>0</v>
      </c>
      <c r="AU127" s="316">
        <f>IF(AND(Inputs!$M18&lt;&gt;0, AU$2&gt;=Inputs!$M18),0,AT127+-AU91)</f>
        <v>0</v>
      </c>
      <c r="AV127" s="316">
        <f>IF(AND(Inputs!$M18&lt;&gt;0, AV$2&gt;=Inputs!$M18),0,AU127+-AV91)</f>
        <v>0</v>
      </c>
      <c r="AW127" s="316">
        <f>IF(AND(Inputs!$M18&lt;&gt;0, AW$2&gt;=Inputs!$M18),0,AV127+-AW91)</f>
        <v>0</v>
      </c>
      <c r="AX127" s="316">
        <f>IF(AND(Inputs!$M18&lt;&gt;0, AX$2&gt;=Inputs!$M18),0,AW127+-AX91)</f>
        <v>0</v>
      </c>
      <c r="AY127" s="316">
        <f>IF(AND(Inputs!$M18&lt;&gt;0, AY$2&gt;=Inputs!$M18),0,AX127+-AY91)</f>
        <v>0</v>
      </c>
      <c r="AZ127" s="316">
        <f>IF(AND(Inputs!$M18&lt;&gt;0, AZ$2&gt;=Inputs!$M18),0,AY127+-AZ91)</f>
        <v>0</v>
      </c>
      <c r="BA127" s="316">
        <f>IF(AND(Inputs!$M18&lt;&gt;0, BA$2&gt;=Inputs!$M18),0,AZ127+-BA91)</f>
        <v>0</v>
      </c>
      <c r="BB127" s="316">
        <f>IF(AND(Inputs!$M18&lt;&gt;0, BB$2&gt;=Inputs!$M18),0,BA127+-BB91)</f>
        <v>0</v>
      </c>
      <c r="BC127" s="316">
        <f>IF(AND(Inputs!$M18&lt;&gt;0, BC$2&gt;=Inputs!$M18),0,BB127+-BC91)</f>
        <v>0</v>
      </c>
      <c r="BD127" s="316">
        <f>IF(AND(Inputs!$M18&lt;&gt;0, BD$2&gt;=Inputs!$M18),0,BC127+-BD91)</f>
        <v>0</v>
      </c>
      <c r="BE127" s="317">
        <f>IF(AND(Inputs!$M18&lt;&gt;0, BE$2&gt;=Inputs!$M18),0,BD127+-BE91)</f>
        <v>0</v>
      </c>
      <c r="BF127" s="316">
        <f>IF(AND(Inputs!$M18&lt;&gt;0, BF$2&gt;=Inputs!$M18),0,BE127+-BF91)</f>
        <v>0</v>
      </c>
      <c r="BG127" s="316">
        <f>IF(AND(Inputs!$M18&lt;&gt;0, BG$2&gt;=Inputs!$M18),0,BF127+-BG91)</f>
        <v>0</v>
      </c>
      <c r="BH127" s="316">
        <f>IF(AND(Inputs!$M18&lt;&gt;0, BH$2&gt;=Inputs!$M18),0,BG127+-BH91)</f>
        <v>0</v>
      </c>
      <c r="BI127" s="316">
        <f>IF(AND(Inputs!$M18&lt;&gt;0, BI$2&gt;=Inputs!$M18),0,BH127+-BI91)</f>
        <v>0</v>
      </c>
      <c r="BJ127" s="316">
        <f>IF(AND(Inputs!$M18&lt;&gt;0, BJ$2&gt;=Inputs!$M18),0,BI127+-BJ91)</f>
        <v>0</v>
      </c>
      <c r="BK127" s="316">
        <f>IF(AND(Inputs!$M18&lt;&gt;0, BK$2&gt;=Inputs!$M18),0,BJ127+-BK91)</f>
        <v>0</v>
      </c>
      <c r="BL127" s="316">
        <f>IF(AND(Inputs!$M18&lt;&gt;0, BL$2&gt;=Inputs!$M18),0,BK127+-BL91)</f>
        <v>0</v>
      </c>
      <c r="BM127" s="316">
        <f>IF(AND(Inputs!$M18&lt;&gt;0, BM$2&gt;=Inputs!$M18),0,BL127+-BM91)</f>
        <v>0</v>
      </c>
      <c r="BN127" s="316">
        <f>IF(AND(Inputs!$M18&lt;&gt;0, BN$2&gt;=Inputs!$M18),0,BM127+-BN91)</f>
        <v>0</v>
      </c>
      <c r="BO127" s="316">
        <f>IF(AND(Inputs!$M18&lt;&gt;0, BO$2&gt;=Inputs!$M18),0,BN127+-BO91)</f>
        <v>0</v>
      </c>
      <c r="BP127" s="316">
        <f>IF(AND(Inputs!$M18&lt;&gt;0, BP$2&gt;=Inputs!$M18),0,BO127+-BP91)</f>
        <v>0</v>
      </c>
      <c r="BQ127" s="317">
        <f>IF(AND(Inputs!$M18&lt;&gt;0, BQ$2&gt;=Inputs!$M18),0,BP127+-BQ91)</f>
        <v>0</v>
      </c>
    </row>
    <row r="128" spans="1:74" hidden="1" x14ac:dyDescent="0.25">
      <c r="B128" s="319">
        <f t="shared" si="63"/>
        <v>0</v>
      </c>
      <c r="D128" s="318">
        <f t="shared" si="64"/>
        <v>0</v>
      </c>
      <c r="E128" s="318">
        <f t="shared" si="65"/>
        <v>0</v>
      </c>
      <c r="F128" s="318">
        <f t="shared" si="66"/>
        <v>0</v>
      </c>
      <c r="G128" s="318">
        <f t="shared" si="67"/>
        <v>0</v>
      </c>
      <c r="H128" s="318">
        <f t="shared" si="68"/>
        <v>0</v>
      </c>
      <c r="J128" s="316">
        <f>IF(AND(Inputs!$M19&lt;&gt;0, J$2&gt;=Inputs!$M19),0,-J92)</f>
        <v>0</v>
      </c>
      <c r="K128" s="316">
        <f>IF(AND(Inputs!$M19&lt;&gt;0, K$2&gt;=Inputs!$M19),0,J128+-K92)</f>
        <v>0</v>
      </c>
      <c r="L128" s="316">
        <f>IF(AND(Inputs!$M19&lt;&gt;0, L$2&gt;=Inputs!$M19),0,K128+-L92)</f>
        <v>0</v>
      </c>
      <c r="M128" s="316">
        <f>IF(AND(Inputs!$M19&lt;&gt;0, M$2&gt;=Inputs!$M19),0,L128+-M92)</f>
        <v>0</v>
      </c>
      <c r="N128" s="316">
        <f>IF(AND(Inputs!$M19&lt;&gt;0, N$2&gt;=Inputs!$M19),0,M128+-N92)</f>
        <v>0</v>
      </c>
      <c r="O128" s="316">
        <f>IF(AND(Inputs!$M19&lt;&gt;0, O$2&gt;=Inputs!$M19),0,N128+-O92)</f>
        <v>0</v>
      </c>
      <c r="P128" s="316">
        <f>IF(AND(Inputs!$M19&lt;&gt;0, P$2&gt;=Inputs!$M19),0,O128+-P92)</f>
        <v>0</v>
      </c>
      <c r="Q128" s="316">
        <f>IF(AND(Inputs!$M19&lt;&gt;0, Q$2&gt;=Inputs!$M19),0,P128+-Q92)</f>
        <v>0</v>
      </c>
      <c r="R128" s="316">
        <f>IF(AND(Inputs!$M19&lt;&gt;0, R$2&gt;=Inputs!$M19),0,Q128+-R92)</f>
        <v>0</v>
      </c>
      <c r="S128" s="316">
        <f>IF(AND(Inputs!$M19&lt;&gt;0, S$2&gt;=Inputs!$M19),0,R128+-S92)</f>
        <v>0</v>
      </c>
      <c r="T128" s="316">
        <f>IF(AND(Inputs!$M19&lt;&gt;0, T$2&gt;=Inputs!$M19),0,S128+-T92)</f>
        <v>0</v>
      </c>
      <c r="U128" s="317">
        <f>IF(AND(Inputs!$M19&lt;&gt;0, U$2&gt;=Inputs!$M19),0,T128+-U92)</f>
        <v>0</v>
      </c>
      <c r="V128" s="316">
        <f>IF(AND(Inputs!$M19&lt;&gt;0, V$2&gt;=Inputs!$M19),0,U128+-V92)</f>
        <v>0</v>
      </c>
      <c r="W128" s="316">
        <f>IF(AND(Inputs!$M19&lt;&gt;0, W$2&gt;=Inputs!$M19),0,V128+-W92)</f>
        <v>0</v>
      </c>
      <c r="X128" s="316">
        <f>IF(AND(Inputs!$M19&lt;&gt;0, X$2&gt;=Inputs!$M19),0,W128+-X92)</f>
        <v>0</v>
      </c>
      <c r="Y128" s="316">
        <f>IF(AND(Inputs!$M19&lt;&gt;0, Y$2&gt;=Inputs!$M19),0,X128+-Y92)</f>
        <v>0</v>
      </c>
      <c r="Z128" s="316">
        <f>IF(AND(Inputs!$M19&lt;&gt;0, Z$2&gt;=Inputs!$M19),0,Y128+-Z92)</f>
        <v>0</v>
      </c>
      <c r="AA128" s="316">
        <f>IF(AND(Inputs!$M19&lt;&gt;0, AA$2&gt;=Inputs!$M19),0,Z128+-AA92)</f>
        <v>0</v>
      </c>
      <c r="AB128" s="316">
        <f>IF(AND(Inputs!$M19&lt;&gt;0, AB$2&gt;=Inputs!$M19),0,AA128+-AB92)</f>
        <v>0</v>
      </c>
      <c r="AC128" s="316">
        <f>IF(AND(Inputs!$M19&lt;&gt;0, AC$2&gt;=Inputs!$M19),0,AB128+-AC92)</f>
        <v>0</v>
      </c>
      <c r="AD128" s="316">
        <f>IF(AND(Inputs!$M19&lt;&gt;0, AD$2&gt;=Inputs!$M19),0,AC128+-AD92)</f>
        <v>0</v>
      </c>
      <c r="AE128" s="316">
        <f>IF(AND(Inputs!$M19&lt;&gt;0, AE$2&gt;=Inputs!$M19),0,AD128+-AE92)</f>
        <v>0</v>
      </c>
      <c r="AF128" s="316">
        <f>IF(AND(Inputs!$M19&lt;&gt;0, AF$2&gt;=Inputs!$M19),0,AE128+-AF92)</f>
        <v>0</v>
      </c>
      <c r="AG128" s="317">
        <f>IF(AND(Inputs!$M19&lt;&gt;0, AG$2&gt;=Inputs!$M19),0,AF128+-AG92)</f>
        <v>0</v>
      </c>
      <c r="AH128" s="316">
        <f>IF(AND(Inputs!$M19&lt;&gt;0, AH$2&gt;=Inputs!$M19),0,AG128+-AH92)</f>
        <v>0</v>
      </c>
      <c r="AI128" s="316">
        <f>IF(AND(Inputs!$M19&lt;&gt;0, AI$2&gt;=Inputs!$M19),0,AH128+-AI92)</f>
        <v>0</v>
      </c>
      <c r="AJ128" s="316">
        <f>IF(AND(Inputs!$M19&lt;&gt;0, AJ$2&gt;=Inputs!$M19),0,AI128+-AJ92)</f>
        <v>0</v>
      </c>
      <c r="AK128" s="316">
        <f>IF(AND(Inputs!$M19&lt;&gt;0, AK$2&gt;=Inputs!$M19),0,AJ128+-AK92)</f>
        <v>0</v>
      </c>
      <c r="AL128" s="316">
        <f>IF(AND(Inputs!$M19&lt;&gt;0, AL$2&gt;=Inputs!$M19),0,AK128+-AL92)</f>
        <v>0</v>
      </c>
      <c r="AM128" s="316">
        <f>IF(AND(Inputs!$M19&lt;&gt;0, AM$2&gt;=Inputs!$M19),0,AL128+-AM92)</f>
        <v>0</v>
      </c>
      <c r="AN128" s="316">
        <f>IF(AND(Inputs!$M19&lt;&gt;0, AN$2&gt;=Inputs!$M19),0,AM128+-AN92)</f>
        <v>0</v>
      </c>
      <c r="AO128" s="316">
        <f>IF(AND(Inputs!$M19&lt;&gt;0, AO$2&gt;=Inputs!$M19),0,AN128+-AO92)</f>
        <v>0</v>
      </c>
      <c r="AP128" s="316">
        <f>IF(AND(Inputs!$M19&lt;&gt;0, AP$2&gt;=Inputs!$M19),0,AO128+-AP92)</f>
        <v>0</v>
      </c>
      <c r="AQ128" s="316">
        <f>IF(AND(Inputs!$M19&lt;&gt;0, AQ$2&gt;=Inputs!$M19),0,AP128+-AQ92)</f>
        <v>0</v>
      </c>
      <c r="AR128" s="316">
        <f>IF(AND(Inputs!$M19&lt;&gt;0, AR$2&gt;=Inputs!$M19),0,AQ128+-AR92)</f>
        <v>0</v>
      </c>
      <c r="AS128" s="317">
        <f>IF(AND(Inputs!$M19&lt;&gt;0, AS$2&gt;=Inputs!$M19),0,AR128+-AS92)</f>
        <v>0</v>
      </c>
      <c r="AT128" s="316">
        <f>IF(AND(Inputs!$M19&lt;&gt;0, AT$2&gt;=Inputs!$M19),0,AS128+-AT92)</f>
        <v>0</v>
      </c>
      <c r="AU128" s="316">
        <f>IF(AND(Inputs!$M19&lt;&gt;0, AU$2&gt;=Inputs!$M19),0,AT128+-AU92)</f>
        <v>0</v>
      </c>
      <c r="AV128" s="316">
        <f>IF(AND(Inputs!$M19&lt;&gt;0, AV$2&gt;=Inputs!$M19),0,AU128+-AV92)</f>
        <v>0</v>
      </c>
      <c r="AW128" s="316">
        <f>IF(AND(Inputs!$M19&lt;&gt;0, AW$2&gt;=Inputs!$M19),0,AV128+-AW92)</f>
        <v>0</v>
      </c>
      <c r="AX128" s="316">
        <f>IF(AND(Inputs!$M19&lt;&gt;0, AX$2&gt;=Inputs!$M19),0,AW128+-AX92)</f>
        <v>0</v>
      </c>
      <c r="AY128" s="316">
        <f>IF(AND(Inputs!$M19&lt;&gt;0, AY$2&gt;=Inputs!$M19),0,AX128+-AY92)</f>
        <v>0</v>
      </c>
      <c r="AZ128" s="316">
        <f>IF(AND(Inputs!$M19&lt;&gt;0, AZ$2&gt;=Inputs!$M19),0,AY128+-AZ92)</f>
        <v>0</v>
      </c>
      <c r="BA128" s="316">
        <f>IF(AND(Inputs!$M19&lt;&gt;0, BA$2&gt;=Inputs!$M19),0,AZ128+-BA92)</f>
        <v>0</v>
      </c>
      <c r="BB128" s="316">
        <f>IF(AND(Inputs!$M19&lt;&gt;0, BB$2&gt;=Inputs!$M19),0,BA128+-BB92)</f>
        <v>0</v>
      </c>
      <c r="BC128" s="316">
        <f>IF(AND(Inputs!$M19&lt;&gt;0, BC$2&gt;=Inputs!$M19),0,BB128+-BC92)</f>
        <v>0</v>
      </c>
      <c r="BD128" s="316">
        <f>IF(AND(Inputs!$M19&lt;&gt;0, BD$2&gt;=Inputs!$M19),0,BC128+-BD92)</f>
        <v>0</v>
      </c>
      <c r="BE128" s="317">
        <f>IF(AND(Inputs!$M19&lt;&gt;0, BE$2&gt;=Inputs!$M19),0,BD128+-BE92)</f>
        <v>0</v>
      </c>
      <c r="BF128" s="316">
        <f>IF(AND(Inputs!$M19&lt;&gt;0, BF$2&gt;=Inputs!$M19),0,BE128+-BF92)</f>
        <v>0</v>
      </c>
      <c r="BG128" s="316">
        <f>IF(AND(Inputs!$M19&lt;&gt;0, BG$2&gt;=Inputs!$M19),0,BF128+-BG92)</f>
        <v>0</v>
      </c>
      <c r="BH128" s="316">
        <f>IF(AND(Inputs!$M19&lt;&gt;0, BH$2&gt;=Inputs!$M19),0,BG128+-BH92)</f>
        <v>0</v>
      </c>
      <c r="BI128" s="316">
        <f>IF(AND(Inputs!$M19&lt;&gt;0, BI$2&gt;=Inputs!$M19),0,BH128+-BI92)</f>
        <v>0</v>
      </c>
      <c r="BJ128" s="316">
        <f>IF(AND(Inputs!$M19&lt;&gt;0, BJ$2&gt;=Inputs!$M19),0,BI128+-BJ92)</f>
        <v>0</v>
      </c>
      <c r="BK128" s="316">
        <f>IF(AND(Inputs!$M19&lt;&gt;0, BK$2&gt;=Inputs!$M19),0,BJ128+-BK92)</f>
        <v>0</v>
      </c>
      <c r="BL128" s="316">
        <f>IF(AND(Inputs!$M19&lt;&gt;0, BL$2&gt;=Inputs!$M19),0,BK128+-BL92)</f>
        <v>0</v>
      </c>
      <c r="BM128" s="316">
        <f>IF(AND(Inputs!$M19&lt;&gt;0, BM$2&gt;=Inputs!$M19),0,BL128+-BM92)</f>
        <v>0</v>
      </c>
      <c r="BN128" s="316">
        <f>IF(AND(Inputs!$M19&lt;&gt;0, BN$2&gt;=Inputs!$M19),0,BM128+-BN92)</f>
        <v>0</v>
      </c>
      <c r="BO128" s="316">
        <f>IF(AND(Inputs!$M19&lt;&gt;0, BO$2&gt;=Inputs!$M19),0,BN128+-BO92)</f>
        <v>0</v>
      </c>
      <c r="BP128" s="316">
        <f>IF(AND(Inputs!$M19&lt;&gt;0, BP$2&gt;=Inputs!$M19),0,BO128+-BP92)</f>
        <v>0</v>
      </c>
      <c r="BQ128" s="317">
        <f>IF(AND(Inputs!$M19&lt;&gt;0, BQ$2&gt;=Inputs!$M19),0,BP128+-BQ92)</f>
        <v>0</v>
      </c>
    </row>
    <row r="129" spans="1:74" hidden="1" x14ac:dyDescent="0.25">
      <c r="B129" s="319">
        <f t="shared" si="63"/>
        <v>0</v>
      </c>
      <c r="D129" s="318">
        <f t="shared" si="64"/>
        <v>0</v>
      </c>
      <c r="E129" s="318">
        <f t="shared" si="65"/>
        <v>0</v>
      </c>
      <c r="F129" s="318">
        <f t="shared" si="66"/>
        <v>0</v>
      </c>
      <c r="G129" s="318">
        <f t="shared" si="67"/>
        <v>0</v>
      </c>
      <c r="H129" s="318">
        <f t="shared" si="68"/>
        <v>0</v>
      </c>
      <c r="J129" s="316">
        <f>IF(AND(Inputs!$M20&lt;&gt;0, J$2&gt;=Inputs!$M20),0,-J93)</f>
        <v>0</v>
      </c>
      <c r="K129" s="316">
        <f>IF(AND(Inputs!$M20&lt;&gt;0, K$2&gt;=Inputs!$M20),0,J129+-K93)</f>
        <v>0</v>
      </c>
      <c r="L129" s="316">
        <f>IF(AND(Inputs!$M20&lt;&gt;0, L$2&gt;=Inputs!$M20),0,K129+-L93)</f>
        <v>0</v>
      </c>
      <c r="M129" s="316">
        <f>IF(AND(Inputs!$M20&lt;&gt;0, M$2&gt;=Inputs!$M20),0,L129+-M93)</f>
        <v>0</v>
      </c>
      <c r="N129" s="316">
        <f>IF(AND(Inputs!$M20&lt;&gt;0, N$2&gt;=Inputs!$M20),0,M129+-N93)</f>
        <v>0</v>
      </c>
      <c r="O129" s="316">
        <f>IF(AND(Inputs!$M20&lt;&gt;0, O$2&gt;=Inputs!$M20),0,N129+-O93)</f>
        <v>0</v>
      </c>
      <c r="P129" s="316">
        <f>IF(AND(Inputs!$M20&lt;&gt;0, P$2&gt;=Inputs!$M20),0,O129+-P93)</f>
        <v>0</v>
      </c>
      <c r="Q129" s="316">
        <f>IF(AND(Inputs!$M20&lt;&gt;0, Q$2&gt;=Inputs!$M20),0,P129+-Q93)</f>
        <v>0</v>
      </c>
      <c r="R129" s="316">
        <f>IF(AND(Inputs!$M20&lt;&gt;0, R$2&gt;=Inputs!$M20),0,Q129+-R93)</f>
        <v>0</v>
      </c>
      <c r="S129" s="316">
        <f>IF(AND(Inputs!$M20&lt;&gt;0, S$2&gt;=Inputs!$M20),0,R129+-S93)</f>
        <v>0</v>
      </c>
      <c r="T129" s="316">
        <f>IF(AND(Inputs!$M20&lt;&gt;0, T$2&gt;=Inputs!$M20),0,S129+-T93)</f>
        <v>0</v>
      </c>
      <c r="U129" s="317">
        <f>IF(AND(Inputs!$M20&lt;&gt;0, U$2&gt;=Inputs!$M20),0,T129+-U93)</f>
        <v>0</v>
      </c>
      <c r="V129" s="316">
        <f>IF(AND(Inputs!$M20&lt;&gt;0, V$2&gt;=Inputs!$M20),0,U129+-V93)</f>
        <v>0</v>
      </c>
      <c r="W129" s="316">
        <f>IF(AND(Inputs!$M20&lt;&gt;0, W$2&gt;=Inputs!$M20),0,V129+-W93)</f>
        <v>0</v>
      </c>
      <c r="X129" s="316">
        <f>IF(AND(Inputs!$M20&lt;&gt;0, X$2&gt;=Inputs!$M20),0,W129+-X93)</f>
        <v>0</v>
      </c>
      <c r="Y129" s="316">
        <f>IF(AND(Inputs!$M20&lt;&gt;0, Y$2&gt;=Inputs!$M20),0,X129+-Y93)</f>
        <v>0</v>
      </c>
      <c r="Z129" s="316">
        <f>IF(AND(Inputs!$M20&lt;&gt;0, Z$2&gt;=Inputs!$M20),0,Y129+-Z93)</f>
        <v>0</v>
      </c>
      <c r="AA129" s="316">
        <f>IF(AND(Inputs!$M20&lt;&gt;0, AA$2&gt;=Inputs!$M20),0,Z129+-AA93)</f>
        <v>0</v>
      </c>
      <c r="AB129" s="316">
        <f>IF(AND(Inputs!$M20&lt;&gt;0, AB$2&gt;=Inputs!$M20),0,AA129+-AB93)</f>
        <v>0</v>
      </c>
      <c r="AC129" s="316">
        <f>IF(AND(Inputs!$M20&lt;&gt;0, AC$2&gt;=Inputs!$M20),0,AB129+-AC93)</f>
        <v>0</v>
      </c>
      <c r="AD129" s="316">
        <f>IF(AND(Inputs!$M20&lt;&gt;0, AD$2&gt;=Inputs!$M20),0,AC129+-AD93)</f>
        <v>0</v>
      </c>
      <c r="AE129" s="316">
        <f>IF(AND(Inputs!$M20&lt;&gt;0, AE$2&gt;=Inputs!$M20),0,AD129+-AE93)</f>
        <v>0</v>
      </c>
      <c r="AF129" s="316">
        <f>IF(AND(Inputs!$M20&lt;&gt;0, AF$2&gt;=Inputs!$M20),0,AE129+-AF93)</f>
        <v>0</v>
      </c>
      <c r="AG129" s="317">
        <f>IF(AND(Inputs!$M20&lt;&gt;0, AG$2&gt;=Inputs!$M20),0,AF129+-AG93)</f>
        <v>0</v>
      </c>
      <c r="AH129" s="316">
        <f>IF(AND(Inputs!$M20&lt;&gt;0, AH$2&gt;=Inputs!$M20),0,AG129+-AH93)</f>
        <v>0</v>
      </c>
      <c r="AI129" s="316">
        <f>IF(AND(Inputs!$M20&lt;&gt;0, AI$2&gt;=Inputs!$M20),0,AH129+-AI93)</f>
        <v>0</v>
      </c>
      <c r="AJ129" s="316">
        <f>IF(AND(Inputs!$M20&lt;&gt;0, AJ$2&gt;=Inputs!$M20),0,AI129+-AJ93)</f>
        <v>0</v>
      </c>
      <c r="AK129" s="316">
        <f>IF(AND(Inputs!$M20&lt;&gt;0, AK$2&gt;=Inputs!$M20),0,AJ129+-AK93)</f>
        <v>0</v>
      </c>
      <c r="AL129" s="316">
        <f>IF(AND(Inputs!$M20&lt;&gt;0, AL$2&gt;=Inputs!$M20),0,AK129+-AL93)</f>
        <v>0</v>
      </c>
      <c r="AM129" s="316">
        <f>IF(AND(Inputs!$M20&lt;&gt;0, AM$2&gt;=Inputs!$M20),0,AL129+-AM93)</f>
        <v>0</v>
      </c>
      <c r="AN129" s="316">
        <f>IF(AND(Inputs!$M20&lt;&gt;0, AN$2&gt;=Inputs!$M20),0,AM129+-AN93)</f>
        <v>0</v>
      </c>
      <c r="AO129" s="316">
        <f>IF(AND(Inputs!$M20&lt;&gt;0, AO$2&gt;=Inputs!$M20),0,AN129+-AO93)</f>
        <v>0</v>
      </c>
      <c r="AP129" s="316">
        <f>IF(AND(Inputs!$M20&lt;&gt;0, AP$2&gt;=Inputs!$M20),0,AO129+-AP93)</f>
        <v>0</v>
      </c>
      <c r="AQ129" s="316">
        <f>IF(AND(Inputs!$M20&lt;&gt;0, AQ$2&gt;=Inputs!$M20),0,AP129+-AQ93)</f>
        <v>0</v>
      </c>
      <c r="AR129" s="316">
        <f>IF(AND(Inputs!$M20&lt;&gt;0, AR$2&gt;=Inputs!$M20),0,AQ129+-AR93)</f>
        <v>0</v>
      </c>
      <c r="AS129" s="317">
        <f>IF(AND(Inputs!$M20&lt;&gt;0, AS$2&gt;=Inputs!$M20),0,AR129+-AS93)</f>
        <v>0</v>
      </c>
      <c r="AT129" s="316">
        <f>IF(AND(Inputs!$M20&lt;&gt;0, AT$2&gt;=Inputs!$M20),0,AS129+-AT93)</f>
        <v>0</v>
      </c>
      <c r="AU129" s="316">
        <f>IF(AND(Inputs!$M20&lt;&gt;0, AU$2&gt;=Inputs!$M20),0,AT129+-AU93)</f>
        <v>0</v>
      </c>
      <c r="AV129" s="316">
        <f>IF(AND(Inputs!$M20&lt;&gt;0, AV$2&gt;=Inputs!$M20),0,AU129+-AV93)</f>
        <v>0</v>
      </c>
      <c r="AW129" s="316">
        <f>IF(AND(Inputs!$M20&lt;&gt;0, AW$2&gt;=Inputs!$M20),0,AV129+-AW93)</f>
        <v>0</v>
      </c>
      <c r="AX129" s="316">
        <f>IF(AND(Inputs!$M20&lt;&gt;0, AX$2&gt;=Inputs!$M20),0,AW129+-AX93)</f>
        <v>0</v>
      </c>
      <c r="AY129" s="316">
        <f>IF(AND(Inputs!$M20&lt;&gt;0, AY$2&gt;=Inputs!$M20),0,AX129+-AY93)</f>
        <v>0</v>
      </c>
      <c r="AZ129" s="316">
        <f>IF(AND(Inputs!$M20&lt;&gt;0, AZ$2&gt;=Inputs!$M20),0,AY129+-AZ93)</f>
        <v>0</v>
      </c>
      <c r="BA129" s="316">
        <f>IF(AND(Inputs!$M20&lt;&gt;0, BA$2&gt;=Inputs!$M20),0,AZ129+-BA93)</f>
        <v>0</v>
      </c>
      <c r="BB129" s="316">
        <f>IF(AND(Inputs!$M20&lt;&gt;0, BB$2&gt;=Inputs!$M20),0,BA129+-BB93)</f>
        <v>0</v>
      </c>
      <c r="BC129" s="316">
        <f>IF(AND(Inputs!$M20&lt;&gt;0, BC$2&gt;=Inputs!$M20),0,BB129+-BC93)</f>
        <v>0</v>
      </c>
      <c r="BD129" s="316">
        <f>IF(AND(Inputs!$M20&lt;&gt;0, BD$2&gt;=Inputs!$M20),0,BC129+-BD93)</f>
        <v>0</v>
      </c>
      <c r="BE129" s="317">
        <f>IF(AND(Inputs!$M20&lt;&gt;0, BE$2&gt;=Inputs!$M20),0,BD129+-BE93)</f>
        <v>0</v>
      </c>
      <c r="BF129" s="316">
        <f>IF(AND(Inputs!$M20&lt;&gt;0, BF$2&gt;=Inputs!$M20),0,BE129+-BF93)</f>
        <v>0</v>
      </c>
      <c r="BG129" s="316">
        <f>IF(AND(Inputs!$M20&lt;&gt;0, BG$2&gt;=Inputs!$M20),0,BF129+-BG93)</f>
        <v>0</v>
      </c>
      <c r="BH129" s="316">
        <f>IF(AND(Inputs!$M20&lt;&gt;0, BH$2&gt;=Inputs!$M20),0,BG129+-BH93)</f>
        <v>0</v>
      </c>
      <c r="BI129" s="316">
        <f>IF(AND(Inputs!$M20&lt;&gt;0, BI$2&gt;=Inputs!$M20),0,BH129+-BI93)</f>
        <v>0</v>
      </c>
      <c r="BJ129" s="316">
        <f>IF(AND(Inputs!$M20&lt;&gt;0, BJ$2&gt;=Inputs!$M20),0,BI129+-BJ93)</f>
        <v>0</v>
      </c>
      <c r="BK129" s="316">
        <f>IF(AND(Inputs!$M20&lt;&gt;0, BK$2&gt;=Inputs!$M20),0,BJ129+-BK93)</f>
        <v>0</v>
      </c>
      <c r="BL129" s="316">
        <f>IF(AND(Inputs!$M20&lt;&gt;0, BL$2&gt;=Inputs!$M20),0,BK129+-BL93)</f>
        <v>0</v>
      </c>
      <c r="BM129" s="316">
        <f>IF(AND(Inputs!$M20&lt;&gt;0, BM$2&gt;=Inputs!$M20),0,BL129+-BM93)</f>
        <v>0</v>
      </c>
      <c r="BN129" s="316">
        <f>IF(AND(Inputs!$M20&lt;&gt;0, BN$2&gt;=Inputs!$M20),0,BM129+-BN93)</f>
        <v>0</v>
      </c>
      <c r="BO129" s="316">
        <f>IF(AND(Inputs!$M20&lt;&gt;0, BO$2&gt;=Inputs!$M20),0,BN129+-BO93)</f>
        <v>0</v>
      </c>
      <c r="BP129" s="316">
        <f>IF(AND(Inputs!$M20&lt;&gt;0, BP$2&gt;=Inputs!$M20),0,BO129+-BP93)</f>
        <v>0</v>
      </c>
      <c r="BQ129" s="317">
        <f>IF(AND(Inputs!$M20&lt;&gt;0, BQ$2&gt;=Inputs!$M20),0,BP129+-BQ93)</f>
        <v>0</v>
      </c>
    </row>
    <row r="130" spans="1:74" hidden="1" x14ac:dyDescent="0.25">
      <c r="B130" s="319">
        <f t="shared" si="63"/>
        <v>0</v>
      </c>
      <c r="D130" s="318">
        <f t="shared" si="64"/>
        <v>0</v>
      </c>
      <c r="E130" s="318">
        <f t="shared" si="65"/>
        <v>0</v>
      </c>
      <c r="F130" s="318">
        <f t="shared" si="66"/>
        <v>0</v>
      </c>
      <c r="G130" s="318">
        <f t="shared" si="67"/>
        <v>0</v>
      </c>
      <c r="H130" s="318">
        <f t="shared" si="68"/>
        <v>0</v>
      </c>
      <c r="J130" s="316">
        <f>IF(AND(Inputs!$M21&lt;&gt;0, J$2&gt;=Inputs!$M21),0,-J94)</f>
        <v>0</v>
      </c>
      <c r="K130" s="316">
        <f>IF(AND(Inputs!$M21&lt;&gt;0, K$2&gt;=Inputs!$M21),0,J130+-K94)</f>
        <v>0</v>
      </c>
      <c r="L130" s="316">
        <f>IF(AND(Inputs!$M21&lt;&gt;0, L$2&gt;=Inputs!$M21),0,K130+-L94)</f>
        <v>0</v>
      </c>
      <c r="M130" s="316">
        <f>IF(AND(Inputs!$M21&lt;&gt;0, M$2&gt;=Inputs!$M21),0,L130+-M94)</f>
        <v>0</v>
      </c>
      <c r="N130" s="316">
        <f>IF(AND(Inputs!$M21&lt;&gt;0, N$2&gt;=Inputs!$M21),0,M130+-N94)</f>
        <v>0</v>
      </c>
      <c r="O130" s="316">
        <f>IF(AND(Inputs!$M21&lt;&gt;0, O$2&gt;=Inputs!$M21),0,N130+-O94)</f>
        <v>0</v>
      </c>
      <c r="P130" s="316">
        <f>IF(AND(Inputs!$M21&lt;&gt;0, P$2&gt;=Inputs!$M21),0,O130+-P94)</f>
        <v>0</v>
      </c>
      <c r="Q130" s="316">
        <f>IF(AND(Inputs!$M21&lt;&gt;0, Q$2&gt;=Inputs!$M21),0,P130+-Q94)</f>
        <v>0</v>
      </c>
      <c r="R130" s="316">
        <f>IF(AND(Inputs!$M21&lt;&gt;0, R$2&gt;=Inputs!$M21),0,Q130+-R94)</f>
        <v>0</v>
      </c>
      <c r="S130" s="316">
        <f>IF(AND(Inputs!$M21&lt;&gt;0, S$2&gt;=Inputs!$M21),0,R130+-S94)</f>
        <v>0</v>
      </c>
      <c r="T130" s="316">
        <f>IF(AND(Inputs!$M21&lt;&gt;0, T$2&gt;=Inputs!$M21),0,S130+-T94)</f>
        <v>0</v>
      </c>
      <c r="U130" s="317">
        <f>IF(AND(Inputs!$M21&lt;&gt;0, U$2&gt;=Inputs!$M21),0,T130+-U94)</f>
        <v>0</v>
      </c>
      <c r="V130" s="316">
        <f>IF(AND(Inputs!$M21&lt;&gt;0, V$2&gt;=Inputs!$M21),0,U130+-V94)</f>
        <v>0</v>
      </c>
      <c r="W130" s="316">
        <f>IF(AND(Inputs!$M21&lt;&gt;0, W$2&gt;=Inputs!$M21),0,V130+-W94)</f>
        <v>0</v>
      </c>
      <c r="X130" s="316">
        <f>IF(AND(Inputs!$M21&lt;&gt;0, X$2&gt;=Inputs!$M21),0,W130+-X94)</f>
        <v>0</v>
      </c>
      <c r="Y130" s="316">
        <f>IF(AND(Inputs!$M21&lt;&gt;0, Y$2&gt;=Inputs!$M21),0,X130+-Y94)</f>
        <v>0</v>
      </c>
      <c r="Z130" s="316">
        <f>IF(AND(Inputs!$M21&lt;&gt;0, Z$2&gt;=Inputs!$M21),0,Y130+-Z94)</f>
        <v>0</v>
      </c>
      <c r="AA130" s="316">
        <f>IF(AND(Inputs!$M21&lt;&gt;0, AA$2&gt;=Inputs!$M21),0,Z130+-AA94)</f>
        <v>0</v>
      </c>
      <c r="AB130" s="316">
        <f>IF(AND(Inputs!$M21&lt;&gt;0, AB$2&gt;=Inputs!$M21),0,AA130+-AB94)</f>
        <v>0</v>
      </c>
      <c r="AC130" s="316">
        <f>IF(AND(Inputs!$M21&lt;&gt;0, AC$2&gt;=Inputs!$M21),0,AB130+-AC94)</f>
        <v>0</v>
      </c>
      <c r="AD130" s="316">
        <f>IF(AND(Inputs!$M21&lt;&gt;0, AD$2&gt;=Inputs!$M21),0,AC130+-AD94)</f>
        <v>0</v>
      </c>
      <c r="AE130" s="316">
        <f>IF(AND(Inputs!$M21&lt;&gt;0, AE$2&gt;=Inputs!$M21),0,AD130+-AE94)</f>
        <v>0</v>
      </c>
      <c r="AF130" s="316">
        <f>IF(AND(Inputs!$M21&lt;&gt;0, AF$2&gt;=Inputs!$M21),0,AE130+-AF94)</f>
        <v>0</v>
      </c>
      <c r="AG130" s="317">
        <f>IF(AND(Inputs!$M21&lt;&gt;0, AG$2&gt;=Inputs!$M21),0,AF130+-AG94)</f>
        <v>0</v>
      </c>
      <c r="AH130" s="316">
        <f>IF(AND(Inputs!$M21&lt;&gt;0, AH$2&gt;=Inputs!$M21),0,AG130+-AH94)</f>
        <v>0</v>
      </c>
      <c r="AI130" s="316">
        <f>IF(AND(Inputs!$M21&lt;&gt;0, AI$2&gt;=Inputs!$M21),0,AH130+-AI94)</f>
        <v>0</v>
      </c>
      <c r="AJ130" s="316">
        <f>IF(AND(Inputs!$M21&lt;&gt;0, AJ$2&gt;=Inputs!$M21),0,AI130+-AJ94)</f>
        <v>0</v>
      </c>
      <c r="AK130" s="316">
        <f>IF(AND(Inputs!$M21&lt;&gt;0, AK$2&gt;=Inputs!$M21),0,AJ130+-AK94)</f>
        <v>0</v>
      </c>
      <c r="AL130" s="316">
        <f>IF(AND(Inputs!$M21&lt;&gt;0, AL$2&gt;=Inputs!$M21),0,AK130+-AL94)</f>
        <v>0</v>
      </c>
      <c r="AM130" s="316">
        <f>IF(AND(Inputs!$M21&lt;&gt;0, AM$2&gt;=Inputs!$M21),0,AL130+-AM94)</f>
        <v>0</v>
      </c>
      <c r="AN130" s="316">
        <f>IF(AND(Inputs!$M21&lt;&gt;0, AN$2&gt;=Inputs!$M21),0,AM130+-AN94)</f>
        <v>0</v>
      </c>
      <c r="AO130" s="316">
        <f>IF(AND(Inputs!$M21&lt;&gt;0, AO$2&gt;=Inputs!$M21),0,AN130+-AO94)</f>
        <v>0</v>
      </c>
      <c r="AP130" s="316">
        <f>IF(AND(Inputs!$M21&lt;&gt;0, AP$2&gt;=Inputs!$M21),0,AO130+-AP94)</f>
        <v>0</v>
      </c>
      <c r="AQ130" s="316">
        <f>IF(AND(Inputs!$M21&lt;&gt;0, AQ$2&gt;=Inputs!$M21),0,AP130+-AQ94)</f>
        <v>0</v>
      </c>
      <c r="AR130" s="316">
        <f>IF(AND(Inputs!$M21&lt;&gt;0, AR$2&gt;=Inputs!$M21),0,AQ130+-AR94)</f>
        <v>0</v>
      </c>
      <c r="AS130" s="317">
        <f>IF(AND(Inputs!$M21&lt;&gt;0, AS$2&gt;=Inputs!$M21),0,AR130+-AS94)</f>
        <v>0</v>
      </c>
      <c r="AT130" s="316">
        <f>IF(AND(Inputs!$M21&lt;&gt;0, AT$2&gt;=Inputs!$M21),0,AS130+-AT94)</f>
        <v>0</v>
      </c>
      <c r="AU130" s="316">
        <f>IF(AND(Inputs!$M21&lt;&gt;0, AU$2&gt;=Inputs!$M21),0,AT130+-AU94)</f>
        <v>0</v>
      </c>
      <c r="AV130" s="316">
        <f>IF(AND(Inputs!$M21&lt;&gt;0, AV$2&gt;=Inputs!$M21),0,AU130+-AV94)</f>
        <v>0</v>
      </c>
      <c r="AW130" s="316">
        <f>IF(AND(Inputs!$M21&lt;&gt;0, AW$2&gt;=Inputs!$M21),0,AV130+-AW94)</f>
        <v>0</v>
      </c>
      <c r="AX130" s="316">
        <f>IF(AND(Inputs!$M21&lt;&gt;0, AX$2&gt;=Inputs!$M21),0,AW130+-AX94)</f>
        <v>0</v>
      </c>
      <c r="AY130" s="316">
        <f>IF(AND(Inputs!$M21&lt;&gt;0, AY$2&gt;=Inputs!$M21),0,AX130+-AY94)</f>
        <v>0</v>
      </c>
      <c r="AZ130" s="316">
        <f>IF(AND(Inputs!$M21&lt;&gt;0, AZ$2&gt;=Inputs!$M21),0,AY130+-AZ94)</f>
        <v>0</v>
      </c>
      <c r="BA130" s="316">
        <f>IF(AND(Inputs!$M21&lt;&gt;0, BA$2&gt;=Inputs!$M21),0,AZ130+-BA94)</f>
        <v>0</v>
      </c>
      <c r="BB130" s="316">
        <f>IF(AND(Inputs!$M21&lt;&gt;0, BB$2&gt;=Inputs!$M21),0,BA130+-BB94)</f>
        <v>0</v>
      </c>
      <c r="BC130" s="316">
        <f>IF(AND(Inputs!$M21&lt;&gt;0, BC$2&gt;=Inputs!$M21),0,BB130+-BC94)</f>
        <v>0</v>
      </c>
      <c r="BD130" s="316">
        <f>IF(AND(Inputs!$M21&lt;&gt;0, BD$2&gt;=Inputs!$M21),0,BC130+-BD94)</f>
        <v>0</v>
      </c>
      <c r="BE130" s="317">
        <f>IF(AND(Inputs!$M21&lt;&gt;0, BE$2&gt;=Inputs!$M21),0,BD130+-BE94)</f>
        <v>0</v>
      </c>
      <c r="BF130" s="316">
        <f>IF(AND(Inputs!$M21&lt;&gt;0, BF$2&gt;=Inputs!$M21),0,BE130+-BF94)</f>
        <v>0</v>
      </c>
      <c r="BG130" s="316">
        <f>IF(AND(Inputs!$M21&lt;&gt;0, BG$2&gt;=Inputs!$M21),0,BF130+-BG94)</f>
        <v>0</v>
      </c>
      <c r="BH130" s="316">
        <f>IF(AND(Inputs!$M21&lt;&gt;0, BH$2&gt;=Inputs!$M21),0,BG130+-BH94)</f>
        <v>0</v>
      </c>
      <c r="BI130" s="316">
        <f>IF(AND(Inputs!$M21&lt;&gt;0, BI$2&gt;=Inputs!$M21),0,BH130+-BI94)</f>
        <v>0</v>
      </c>
      <c r="BJ130" s="316">
        <f>IF(AND(Inputs!$M21&lt;&gt;0, BJ$2&gt;=Inputs!$M21),0,BI130+-BJ94)</f>
        <v>0</v>
      </c>
      <c r="BK130" s="316">
        <f>IF(AND(Inputs!$M21&lt;&gt;0, BK$2&gt;=Inputs!$M21),0,BJ130+-BK94)</f>
        <v>0</v>
      </c>
      <c r="BL130" s="316">
        <f>IF(AND(Inputs!$M21&lt;&gt;0, BL$2&gt;=Inputs!$M21),0,BK130+-BL94)</f>
        <v>0</v>
      </c>
      <c r="BM130" s="316">
        <f>IF(AND(Inputs!$M21&lt;&gt;0, BM$2&gt;=Inputs!$M21),0,BL130+-BM94)</f>
        <v>0</v>
      </c>
      <c r="BN130" s="316">
        <f>IF(AND(Inputs!$M21&lt;&gt;0, BN$2&gt;=Inputs!$M21),0,BM130+-BN94)</f>
        <v>0</v>
      </c>
      <c r="BO130" s="316">
        <f>IF(AND(Inputs!$M21&lt;&gt;0, BO$2&gt;=Inputs!$M21),0,BN130+-BO94)</f>
        <v>0</v>
      </c>
      <c r="BP130" s="316">
        <f>IF(AND(Inputs!$M21&lt;&gt;0, BP$2&gt;=Inputs!$M21),0,BO130+-BP94)</f>
        <v>0</v>
      </c>
      <c r="BQ130" s="317">
        <f>IF(AND(Inputs!$M21&lt;&gt;0, BQ$2&gt;=Inputs!$M21),0,BP130+-BQ94)</f>
        <v>0</v>
      </c>
    </row>
    <row r="131" spans="1:74" hidden="1" x14ac:dyDescent="0.25">
      <c r="B131" s="319">
        <f t="shared" si="63"/>
        <v>0</v>
      </c>
      <c r="D131" s="318">
        <f t="shared" si="64"/>
        <v>0</v>
      </c>
      <c r="E131" s="318">
        <f t="shared" si="65"/>
        <v>0</v>
      </c>
      <c r="F131" s="318">
        <f t="shared" si="66"/>
        <v>0</v>
      </c>
      <c r="G131" s="318">
        <f t="shared" si="67"/>
        <v>0</v>
      </c>
      <c r="H131" s="318">
        <f t="shared" si="68"/>
        <v>0</v>
      </c>
      <c r="J131" s="316">
        <f>IF(AND(Inputs!$M22&lt;&gt;0, J$2&gt;=Inputs!$M22),0,-J95)</f>
        <v>0</v>
      </c>
      <c r="K131" s="316">
        <f>IF(AND(Inputs!$M22&lt;&gt;0, K$2&gt;=Inputs!$M22),0,J131+-K95)</f>
        <v>0</v>
      </c>
      <c r="L131" s="316">
        <f>IF(AND(Inputs!$M22&lt;&gt;0, L$2&gt;=Inputs!$M22),0,K131+-L95)</f>
        <v>0</v>
      </c>
      <c r="M131" s="316">
        <f>IF(AND(Inputs!$M22&lt;&gt;0, M$2&gt;=Inputs!$M22),0,L131+-M95)</f>
        <v>0</v>
      </c>
      <c r="N131" s="316">
        <f>IF(AND(Inputs!$M22&lt;&gt;0, N$2&gt;=Inputs!$M22),0,M131+-N95)</f>
        <v>0</v>
      </c>
      <c r="O131" s="316">
        <f>IF(AND(Inputs!$M22&lt;&gt;0, O$2&gt;=Inputs!$M22),0,N131+-O95)</f>
        <v>0</v>
      </c>
      <c r="P131" s="316">
        <f>IF(AND(Inputs!$M22&lt;&gt;0, P$2&gt;=Inputs!$M22),0,O131+-P95)</f>
        <v>0</v>
      </c>
      <c r="Q131" s="316">
        <f>IF(AND(Inputs!$M22&lt;&gt;0, Q$2&gt;=Inputs!$M22),0,P131+-Q95)</f>
        <v>0</v>
      </c>
      <c r="R131" s="316">
        <f>IF(AND(Inputs!$M22&lt;&gt;0, R$2&gt;=Inputs!$M22),0,Q131+-R95)</f>
        <v>0</v>
      </c>
      <c r="S131" s="316">
        <f>IF(AND(Inputs!$M22&lt;&gt;0, S$2&gt;=Inputs!$M22),0,R131+-S95)</f>
        <v>0</v>
      </c>
      <c r="T131" s="316">
        <f>IF(AND(Inputs!$M22&lt;&gt;0, T$2&gt;=Inputs!$M22),0,S131+-T95)</f>
        <v>0</v>
      </c>
      <c r="U131" s="317">
        <f>IF(AND(Inputs!$M22&lt;&gt;0, U$2&gt;=Inputs!$M22),0,T131+-U95)</f>
        <v>0</v>
      </c>
      <c r="V131" s="316">
        <f>IF(AND(Inputs!$M22&lt;&gt;0, V$2&gt;=Inputs!$M22),0,U131+-V95)</f>
        <v>0</v>
      </c>
      <c r="W131" s="316">
        <f>IF(AND(Inputs!$M22&lt;&gt;0, W$2&gt;=Inputs!$M22),0,V131+-W95)</f>
        <v>0</v>
      </c>
      <c r="X131" s="316">
        <f>IF(AND(Inputs!$M22&lt;&gt;0, X$2&gt;=Inputs!$M22),0,W131+-X95)</f>
        <v>0</v>
      </c>
      <c r="Y131" s="316">
        <f>IF(AND(Inputs!$M22&lt;&gt;0, Y$2&gt;=Inputs!$M22),0,X131+-Y95)</f>
        <v>0</v>
      </c>
      <c r="Z131" s="316">
        <f>IF(AND(Inputs!$M22&lt;&gt;0, Z$2&gt;=Inputs!$M22),0,Y131+-Z95)</f>
        <v>0</v>
      </c>
      <c r="AA131" s="316">
        <f>IF(AND(Inputs!$M22&lt;&gt;0, AA$2&gt;=Inputs!$M22),0,Z131+-AA95)</f>
        <v>0</v>
      </c>
      <c r="AB131" s="316">
        <f>IF(AND(Inputs!$M22&lt;&gt;0, AB$2&gt;=Inputs!$M22),0,AA131+-AB95)</f>
        <v>0</v>
      </c>
      <c r="AC131" s="316">
        <f>IF(AND(Inputs!$M22&lt;&gt;0, AC$2&gt;=Inputs!$M22),0,AB131+-AC95)</f>
        <v>0</v>
      </c>
      <c r="AD131" s="316">
        <f>IF(AND(Inputs!$M22&lt;&gt;0, AD$2&gt;=Inputs!$M22),0,AC131+-AD95)</f>
        <v>0</v>
      </c>
      <c r="AE131" s="316">
        <f>IF(AND(Inputs!$M22&lt;&gt;0, AE$2&gt;=Inputs!$M22),0,AD131+-AE95)</f>
        <v>0</v>
      </c>
      <c r="AF131" s="316">
        <f>IF(AND(Inputs!$M22&lt;&gt;0, AF$2&gt;=Inputs!$M22),0,AE131+-AF95)</f>
        <v>0</v>
      </c>
      <c r="AG131" s="317">
        <f>IF(AND(Inputs!$M22&lt;&gt;0, AG$2&gt;=Inputs!$M22),0,AF131+-AG95)</f>
        <v>0</v>
      </c>
      <c r="AH131" s="316">
        <f>IF(AND(Inputs!$M22&lt;&gt;0, AH$2&gt;=Inputs!$M22),0,AG131+-AH95)</f>
        <v>0</v>
      </c>
      <c r="AI131" s="316">
        <f>IF(AND(Inputs!$M22&lt;&gt;0, AI$2&gt;=Inputs!$M22),0,AH131+-AI95)</f>
        <v>0</v>
      </c>
      <c r="AJ131" s="316">
        <f>IF(AND(Inputs!$M22&lt;&gt;0, AJ$2&gt;=Inputs!$M22),0,AI131+-AJ95)</f>
        <v>0</v>
      </c>
      <c r="AK131" s="316">
        <f>IF(AND(Inputs!$M22&lt;&gt;0, AK$2&gt;=Inputs!$M22),0,AJ131+-AK95)</f>
        <v>0</v>
      </c>
      <c r="AL131" s="316">
        <f>IF(AND(Inputs!$M22&lt;&gt;0, AL$2&gt;=Inputs!$M22),0,AK131+-AL95)</f>
        <v>0</v>
      </c>
      <c r="AM131" s="316">
        <f>IF(AND(Inputs!$M22&lt;&gt;0, AM$2&gt;=Inputs!$M22),0,AL131+-AM95)</f>
        <v>0</v>
      </c>
      <c r="AN131" s="316">
        <f>IF(AND(Inputs!$M22&lt;&gt;0, AN$2&gt;=Inputs!$M22),0,AM131+-AN95)</f>
        <v>0</v>
      </c>
      <c r="AO131" s="316">
        <f>IF(AND(Inputs!$M22&lt;&gt;0, AO$2&gt;=Inputs!$M22),0,AN131+-AO95)</f>
        <v>0</v>
      </c>
      <c r="AP131" s="316">
        <f>IF(AND(Inputs!$M22&lt;&gt;0, AP$2&gt;=Inputs!$M22),0,AO131+-AP95)</f>
        <v>0</v>
      </c>
      <c r="AQ131" s="316">
        <f>IF(AND(Inputs!$M22&lt;&gt;0, AQ$2&gt;=Inputs!$M22),0,AP131+-AQ95)</f>
        <v>0</v>
      </c>
      <c r="AR131" s="316">
        <f>IF(AND(Inputs!$M22&lt;&gt;0, AR$2&gt;=Inputs!$M22),0,AQ131+-AR95)</f>
        <v>0</v>
      </c>
      <c r="AS131" s="317">
        <f>IF(AND(Inputs!$M22&lt;&gt;0, AS$2&gt;=Inputs!$M22),0,AR131+-AS95)</f>
        <v>0</v>
      </c>
      <c r="AT131" s="316">
        <f>IF(AND(Inputs!$M22&lt;&gt;0, AT$2&gt;=Inputs!$M22),0,AS131+-AT95)</f>
        <v>0</v>
      </c>
      <c r="AU131" s="316">
        <f>IF(AND(Inputs!$M22&lt;&gt;0, AU$2&gt;=Inputs!$M22),0,AT131+-AU95)</f>
        <v>0</v>
      </c>
      <c r="AV131" s="316">
        <f>IF(AND(Inputs!$M22&lt;&gt;0, AV$2&gt;=Inputs!$M22),0,AU131+-AV95)</f>
        <v>0</v>
      </c>
      <c r="AW131" s="316">
        <f>IF(AND(Inputs!$M22&lt;&gt;0, AW$2&gt;=Inputs!$M22),0,AV131+-AW95)</f>
        <v>0</v>
      </c>
      <c r="AX131" s="316">
        <f>IF(AND(Inputs!$M22&lt;&gt;0, AX$2&gt;=Inputs!$M22),0,AW131+-AX95)</f>
        <v>0</v>
      </c>
      <c r="AY131" s="316">
        <f>IF(AND(Inputs!$M22&lt;&gt;0, AY$2&gt;=Inputs!$M22),0,AX131+-AY95)</f>
        <v>0</v>
      </c>
      <c r="AZ131" s="316">
        <f>IF(AND(Inputs!$M22&lt;&gt;0, AZ$2&gt;=Inputs!$M22),0,AY131+-AZ95)</f>
        <v>0</v>
      </c>
      <c r="BA131" s="316">
        <f>IF(AND(Inputs!$M22&lt;&gt;0, BA$2&gt;=Inputs!$M22),0,AZ131+-BA95)</f>
        <v>0</v>
      </c>
      <c r="BB131" s="316">
        <f>IF(AND(Inputs!$M22&lt;&gt;0, BB$2&gt;=Inputs!$M22),0,BA131+-BB95)</f>
        <v>0</v>
      </c>
      <c r="BC131" s="316">
        <f>IF(AND(Inputs!$M22&lt;&gt;0, BC$2&gt;=Inputs!$M22),0,BB131+-BC95)</f>
        <v>0</v>
      </c>
      <c r="BD131" s="316">
        <f>IF(AND(Inputs!$M22&lt;&gt;0, BD$2&gt;=Inputs!$M22),0,BC131+-BD95)</f>
        <v>0</v>
      </c>
      <c r="BE131" s="317">
        <f>IF(AND(Inputs!$M22&lt;&gt;0, BE$2&gt;=Inputs!$M22),0,BD131+-BE95)</f>
        <v>0</v>
      </c>
      <c r="BF131" s="316">
        <f>IF(AND(Inputs!$M22&lt;&gt;0, BF$2&gt;=Inputs!$M22),0,BE131+-BF95)</f>
        <v>0</v>
      </c>
      <c r="BG131" s="316">
        <f>IF(AND(Inputs!$M22&lt;&gt;0, BG$2&gt;=Inputs!$M22),0,BF131+-BG95)</f>
        <v>0</v>
      </c>
      <c r="BH131" s="316">
        <f>IF(AND(Inputs!$M22&lt;&gt;0, BH$2&gt;=Inputs!$M22),0,BG131+-BH95)</f>
        <v>0</v>
      </c>
      <c r="BI131" s="316">
        <f>IF(AND(Inputs!$M22&lt;&gt;0, BI$2&gt;=Inputs!$M22),0,BH131+-BI95)</f>
        <v>0</v>
      </c>
      <c r="BJ131" s="316">
        <f>IF(AND(Inputs!$M22&lt;&gt;0, BJ$2&gt;=Inputs!$M22),0,BI131+-BJ95)</f>
        <v>0</v>
      </c>
      <c r="BK131" s="316">
        <f>IF(AND(Inputs!$M22&lt;&gt;0, BK$2&gt;=Inputs!$M22),0,BJ131+-BK95)</f>
        <v>0</v>
      </c>
      <c r="BL131" s="316">
        <f>IF(AND(Inputs!$M22&lt;&gt;0, BL$2&gt;=Inputs!$M22),0,BK131+-BL95)</f>
        <v>0</v>
      </c>
      <c r="BM131" s="316">
        <f>IF(AND(Inputs!$M22&lt;&gt;0, BM$2&gt;=Inputs!$M22),0,BL131+-BM95)</f>
        <v>0</v>
      </c>
      <c r="BN131" s="316">
        <f>IF(AND(Inputs!$M22&lt;&gt;0, BN$2&gt;=Inputs!$M22),0,BM131+-BN95)</f>
        <v>0</v>
      </c>
      <c r="BO131" s="316">
        <f>IF(AND(Inputs!$M22&lt;&gt;0, BO$2&gt;=Inputs!$M22),0,BN131+-BO95)</f>
        <v>0</v>
      </c>
      <c r="BP131" s="316">
        <f>IF(AND(Inputs!$M22&lt;&gt;0, BP$2&gt;=Inputs!$M22),0,BO131+-BP95)</f>
        <v>0</v>
      </c>
      <c r="BQ131" s="317">
        <f>IF(AND(Inputs!$M22&lt;&gt;0, BQ$2&gt;=Inputs!$M22),0,BP131+-BQ95)</f>
        <v>0</v>
      </c>
    </row>
    <row r="132" spans="1:74" hidden="1" x14ac:dyDescent="0.25">
      <c r="B132" s="319">
        <f t="shared" si="63"/>
        <v>0</v>
      </c>
      <c r="D132" s="318">
        <f t="shared" si="64"/>
        <v>0</v>
      </c>
      <c r="E132" s="318">
        <f t="shared" si="65"/>
        <v>0</v>
      </c>
      <c r="F132" s="318">
        <f t="shared" si="66"/>
        <v>0</v>
      </c>
      <c r="G132" s="318">
        <f t="shared" si="67"/>
        <v>0</v>
      </c>
      <c r="H132" s="318">
        <f t="shared" si="68"/>
        <v>0</v>
      </c>
      <c r="J132" s="316">
        <f>IF(AND(Inputs!$M23&lt;&gt;0, J$2&gt;=Inputs!$M23),0,-J96)</f>
        <v>0</v>
      </c>
      <c r="K132" s="316">
        <f>IF(AND(Inputs!$M23&lt;&gt;0, K$2&gt;=Inputs!$M23),0,J132+-K96)</f>
        <v>0</v>
      </c>
      <c r="L132" s="316">
        <f>IF(AND(Inputs!$M23&lt;&gt;0, L$2&gt;=Inputs!$M23),0,K132+-L96)</f>
        <v>0</v>
      </c>
      <c r="M132" s="316">
        <f>IF(AND(Inputs!$M23&lt;&gt;0, M$2&gt;=Inputs!$M23),0,L132+-M96)</f>
        <v>0</v>
      </c>
      <c r="N132" s="316">
        <f>IF(AND(Inputs!$M23&lt;&gt;0, N$2&gt;=Inputs!$M23),0,M132+-N96)</f>
        <v>0</v>
      </c>
      <c r="O132" s="316">
        <f>IF(AND(Inputs!$M23&lt;&gt;0, O$2&gt;=Inputs!$M23),0,N132+-O96)</f>
        <v>0</v>
      </c>
      <c r="P132" s="316">
        <f>IF(AND(Inputs!$M23&lt;&gt;0, P$2&gt;=Inputs!$M23),0,O132+-P96)</f>
        <v>0</v>
      </c>
      <c r="Q132" s="316">
        <f>IF(AND(Inputs!$M23&lt;&gt;0, Q$2&gt;=Inputs!$M23),0,P132+-Q96)</f>
        <v>0</v>
      </c>
      <c r="R132" s="316">
        <f>IF(AND(Inputs!$M23&lt;&gt;0, R$2&gt;=Inputs!$M23),0,Q132+-R96)</f>
        <v>0</v>
      </c>
      <c r="S132" s="316">
        <f>IF(AND(Inputs!$M23&lt;&gt;0, S$2&gt;=Inputs!$M23),0,R132+-S96)</f>
        <v>0</v>
      </c>
      <c r="T132" s="316">
        <f>IF(AND(Inputs!$M23&lt;&gt;0, T$2&gt;=Inputs!$M23),0,S132+-T96)</f>
        <v>0</v>
      </c>
      <c r="U132" s="317">
        <f>IF(AND(Inputs!$M23&lt;&gt;0, U$2&gt;=Inputs!$M23),0,T132+-U96)</f>
        <v>0</v>
      </c>
      <c r="V132" s="316">
        <f>IF(AND(Inputs!$M23&lt;&gt;0, V$2&gt;=Inputs!$M23),0,U132+-V96)</f>
        <v>0</v>
      </c>
      <c r="W132" s="316">
        <f>IF(AND(Inputs!$M23&lt;&gt;0, W$2&gt;=Inputs!$M23),0,V132+-W96)</f>
        <v>0</v>
      </c>
      <c r="X132" s="316">
        <f>IF(AND(Inputs!$M23&lt;&gt;0, X$2&gt;=Inputs!$M23),0,W132+-X96)</f>
        <v>0</v>
      </c>
      <c r="Y132" s="316">
        <f>IF(AND(Inputs!$M23&lt;&gt;0, Y$2&gt;=Inputs!$M23),0,X132+-Y96)</f>
        <v>0</v>
      </c>
      <c r="Z132" s="316">
        <f>IF(AND(Inputs!$M23&lt;&gt;0, Z$2&gt;=Inputs!$M23),0,Y132+-Z96)</f>
        <v>0</v>
      </c>
      <c r="AA132" s="316">
        <f>IF(AND(Inputs!$M23&lt;&gt;0, AA$2&gt;=Inputs!$M23),0,Z132+-AA96)</f>
        <v>0</v>
      </c>
      <c r="AB132" s="316">
        <f>IF(AND(Inputs!$M23&lt;&gt;0, AB$2&gt;=Inputs!$M23),0,AA132+-AB96)</f>
        <v>0</v>
      </c>
      <c r="AC132" s="316">
        <f>IF(AND(Inputs!$M23&lt;&gt;0, AC$2&gt;=Inputs!$M23),0,AB132+-AC96)</f>
        <v>0</v>
      </c>
      <c r="AD132" s="316">
        <f>IF(AND(Inputs!$M23&lt;&gt;0, AD$2&gt;=Inputs!$M23),0,AC132+-AD96)</f>
        <v>0</v>
      </c>
      <c r="AE132" s="316">
        <f>IF(AND(Inputs!$M23&lt;&gt;0, AE$2&gt;=Inputs!$M23),0,AD132+-AE96)</f>
        <v>0</v>
      </c>
      <c r="AF132" s="316">
        <f>IF(AND(Inputs!$M23&lt;&gt;0, AF$2&gt;=Inputs!$M23),0,AE132+-AF96)</f>
        <v>0</v>
      </c>
      <c r="AG132" s="317">
        <f>IF(AND(Inputs!$M23&lt;&gt;0, AG$2&gt;=Inputs!$M23),0,AF132+-AG96)</f>
        <v>0</v>
      </c>
      <c r="AH132" s="316">
        <f>IF(AND(Inputs!$M23&lt;&gt;0, AH$2&gt;=Inputs!$M23),0,AG132+-AH96)</f>
        <v>0</v>
      </c>
      <c r="AI132" s="316">
        <f>IF(AND(Inputs!$M23&lt;&gt;0, AI$2&gt;=Inputs!$M23),0,AH132+-AI96)</f>
        <v>0</v>
      </c>
      <c r="AJ132" s="316">
        <f>IF(AND(Inputs!$M23&lt;&gt;0, AJ$2&gt;=Inputs!$M23),0,AI132+-AJ96)</f>
        <v>0</v>
      </c>
      <c r="AK132" s="316">
        <f>IF(AND(Inputs!$M23&lt;&gt;0, AK$2&gt;=Inputs!$M23),0,AJ132+-AK96)</f>
        <v>0</v>
      </c>
      <c r="AL132" s="316">
        <f>IF(AND(Inputs!$M23&lt;&gt;0, AL$2&gt;=Inputs!$M23),0,AK132+-AL96)</f>
        <v>0</v>
      </c>
      <c r="AM132" s="316">
        <f>IF(AND(Inputs!$M23&lt;&gt;0, AM$2&gt;=Inputs!$M23),0,AL132+-AM96)</f>
        <v>0</v>
      </c>
      <c r="AN132" s="316">
        <f>IF(AND(Inputs!$M23&lt;&gt;0, AN$2&gt;=Inputs!$M23),0,AM132+-AN96)</f>
        <v>0</v>
      </c>
      <c r="AO132" s="316">
        <f>IF(AND(Inputs!$M23&lt;&gt;0, AO$2&gt;=Inputs!$M23),0,AN132+-AO96)</f>
        <v>0</v>
      </c>
      <c r="AP132" s="316">
        <f>IF(AND(Inputs!$M23&lt;&gt;0, AP$2&gt;=Inputs!$M23),0,AO132+-AP96)</f>
        <v>0</v>
      </c>
      <c r="AQ132" s="316">
        <f>IF(AND(Inputs!$M23&lt;&gt;0, AQ$2&gt;=Inputs!$M23),0,AP132+-AQ96)</f>
        <v>0</v>
      </c>
      <c r="AR132" s="316">
        <f>IF(AND(Inputs!$M23&lt;&gt;0, AR$2&gt;=Inputs!$M23),0,AQ132+-AR96)</f>
        <v>0</v>
      </c>
      <c r="AS132" s="317">
        <f>IF(AND(Inputs!$M23&lt;&gt;0, AS$2&gt;=Inputs!$M23),0,AR132+-AS96)</f>
        <v>0</v>
      </c>
      <c r="AT132" s="316">
        <f>IF(AND(Inputs!$M23&lt;&gt;0, AT$2&gt;=Inputs!$M23),0,AS132+-AT96)</f>
        <v>0</v>
      </c>
      <c r="AU132" s="316">
        <f>IF(AND(Inputs!$M23&lt;&gt;0, AU$2&gt;=Inputs!$M23),0,AT132+-AU96)</f>
        <v>0</v>
      </c>
      <c r="AV132" s="316">
        <f>IF(AND(Inputs!$M23&lt;&gt;0, AV$2&gt;=Inputs!$M23),0,AU132+-AV96)</f>
        <v>0</v>
      </c>
      <c r="AW132" s="316">
        <f>IF(AND(Inputs!$M23&lt;&gt;0, AW$2&gt;=Inputs!$M23),0,AV132+-AW96)</f>
        <v>0</v>
      </c>
      <c r="AX132" s="316">
        <f>IF(AND(Inputs!$M23&lt;&gt;0, AX$2&gt;=Inputs!$M23),0,AW132+-AX96)</f>
        <v>0</v>
      </c>
      <c r="AY132" s="316">
        <f>IF(AND(Inputs!$M23&lt;&gt;0, AY$2&gt;=Inputs!$M23),0,AX132+-AY96)</f>
        <v>0</v>
      </c>
      <c r="AZ132" s="316">
        <f>IF(AND(Inputs!$M23&lt;&gt;0, AZ$2&gt;=Inputs!$M23),0,AY132+-AZ96)</f>
        <v>0</v>
      </c>
      <c r="BA132" s="316">
        <f>IF(AND(Inputs!$M23&lt;&gt;0, BA$2&gt;=Inputs!$M23),0,AZ132+-BA96)</f>
        <v>0</v>
      </c>
      <c r="BB132" s="316">
        <f>IF(AND(Inputs!$M23&lt;&gt;0, BB$2&gt;=Inputs!$M23),0,BA132+-BB96)</f>
        <v>0</v>
      </c>
      <c r="BC132" s="316">
        <f>IF(AND(Inputs!$M23&lt;&gt;0, BC$2&gt;=Inputs!$M23),0,BB132+-BC96)</f>
        <v>0</v>
      </c>
      <c r="BD132" s="316">
        <f>IF(AND(Inputs!$M23&lt;&gt;0, BD$2&gt;=Inputs!$M23),0,BC132+-BD96)</f>
        <v>0</v>
      </c>
      <c r="BE132" s="317">
        <f>IF(AND(Inputs!$M23&lt;&gt;0, BE$2&gt;=Inputs!$M23),0,BD132+-BE96)</f>
        <v>0</v>
      </c>
      <c r="BF132" s="316">
        <f>IF(AND(Inputs!$M23&lt;&gt;0, BF$2&gt;=Inputs!$M23),0,BE132+-BF96)</f>
        <v>0</v>
      </c>
      <c r="BG132" s="316">
        <f>IF(AND(Inputs!$M23&lt;&gt;0, BG$2&gt;=Inputs!$M23),0,BF132+-BG96)</f>
        <v>0</v>
      </c>
      <c r="BH132" s="316">
        <f>IF(AND(Inputs!$M23&lt;&gt;0, BH$2&gt;=Inputs!$M23),0,BG132+-BH96)</f>
        <v>0</v>
      </c>
      <c r="BI132" s="316">
        <f>IF(AND(Inputs!$M23&lt;&gt;0, BI$2&gt;=Inputs!$M23),0,BH132+-BI96)</f>
        <v>0</v>
      </c>
      <c r="BJ132" s="316">
        <f>IF(AND(Inputs!$M23&lt;&gt;0, BJ$2&gt;=Inputs!$M23),0,BI132+-BJ96)</f>
        <v>0</v>
      </c>
      <c r="BK132" s="316">
        <f>IF(AND(Inputs!$M23&lt;&gt;0, BK$2&gt;=Inputs!$M23),0,BJ132+-BK96)</f>
        <v>0</v>
      </c>
      <c r="BL132" s="316">
        <f>IF(AND(Inputs!$M23&lt;&gt;0, BL$2&gt;=Inputs!$M23),0,BK132+-BL96)</f>
        <v>0</v>
      </c>
      <c r="BM132" s="316">
        <f>IF(AND(Inputs!$M23&lt;&gt;0, BM$2&gt;=Inputs!$M23),0,BL132+-BM96)</f>
        <v>0</v>
      </c>
      <c r="BN132" s="316">
        <f>IF(AND(Inputs!$M23&lt;&gt;0, BN$2&gt;=Inputs!$M23),0,BM132+-BN96)</f>
        <v>0</v>
      </c>
      <c r="BO132" s="316">
        <f>IF(AND(Inputs!$M23&lt;&gt;0, BO$2&gt;=Inputs!$M23),0,BN132+-BO96)</f>
        <v>0</v>
      </c>
      <c r="BP132" s="316">
        <f>IF(AND(Inputs!$M23&lt;&gt;0, BP$2&gt;=Inputs!$M23),0,BO132+-BP96)</f>
        <v>0</v>
      </c>
      <c r="BQ132" s="317">
        <f>IF(AND(Inputs!$M23&lt;&gt;0, BQ$2&gt;=Inputs!$M23),0,BP132+-BQ96)</f>
        <v>0</v>
      </c>
    </row>
    <row r="133" spans="1:74" hidden="1" x14ac:dyDescent="0.25">
      <c r="B133" s="319">
        <f t="shared" si="63"/>
        <v>0</v>
      </c>
      <c r="D133" s="318">
        <f t="shared" si="64"/>
        <v>0</v>
      </c>
      <c r="E133" s="318">
        <f t="shared" si="65"/>
        <v>0</v>
      </c>
      <c r="F133" s="318">
        <f t="shared" si="66"/>
        <v>0</v>
      </c>
      <c r="G133" s="318">
        <f t="shared" si="67"/>
        <v>0</v>
      </c>
      <c r="H133" s="318">
        <f t="shared" si="68"/>
        <v>0</v>
      </c>
      <c r="J133" s="316">
        <f>IF(AND(Inputs!$M24&lt;&gt;0, J$2&gt;=Inputs!$M24),0,-J97)</f>
        <v>0</v>
      </c>
      <c r="K133" s="316">
        <f>IF(AND(Inputs!$M24&lt;&gt;0, K$2&gt;=Inputs!$M24),0,J133+-K97)</f>
        <v>0</v>
      </c>
      <c r="L133" s="316">
        <f>IF(AND(Inputs!$M24&lt;&gt;0, L$2&gt;=Inputs!$M24),0,K133+-L97)</f>
        <v>0</v>
      </c>
      <c r="M133" s="316">
        <f>IF(AND(Inputs!$M24&lt;&gt;0, M$2&gt;=Inputs!$M24),0,L133+-M97)</f>
        <v>0</v>
      </c>
      <c r="N133" s="316">
        <f>IF(AND(Inputs!$M24&lt;&gt;0, N$2&gt;=Inputs!$M24),0,M133+-N97)</f>
        <v>0</v>
      </c>
      <c r="O133" s="316">
        <f>IF(AND(Inputs!$M24&lt;&gt;0, O$2&gt;=Inputs!$M24),0,N133+-O97)</f>
        <v>0</v>
      </c>
      <c r="P133" s="316">
        <f>IF(AND(Inputs!$M24&lt;&gt;0, P$2&gt;=Inputs!$M24),0,O133+-P97)</f>
        <v>0</v>
      </c>
      <c r="Q133" s="316">
        <f>IF(AND(Inputs!$M24&lt;&gt;0, Q$2&gt;=Inputs!$M24),0,P133+-Q97)</f>
        <v>0</v>
      </c>
      <c r="R133" s="316">
        <f>IF(AND(Inputs!$M24&lt;&gt;0, R$2&gt;=Inputs!$M24),0,Q133+-R97)</f>
        <v>0</v>
      </c>
      <c r="S133" s="316">
        <f>IF(AND(Inputs!$M24&lt;&gt;0, S$2&gt;=Inputs!$M24),0,R133+-S97)</f>
        <v>0</v>
      </c>
      <c r="T133" s="316">
        <f>IF(AND(Inputs!$M24&lt;&gt;0, T$2&gt;=Inputs!$M24),0,S133+-T97)</f>
        <v>0</v>
      </c>
      <c r="U133" s="317">
        <f>IF(AND(Inputs!$M24&lt;&gt;0, U$2&gt;=Inputs!$M24),0,T133+-U97)</f>
        <v>0</v>
      </c>
      <c r="V133" s="316">
        <f>IF(AND(Inputs!$M24&lt;&gt;0, V$2&gt;=Inputs!$M24),0,U133+-V97)</f>
        <v>0</v>
      </c>
      <c r="W133" s="316">
        <f>IF(AND(Inputs!$M24&lt;&gt;0, W$2&gt;=Inputs!$M24),0,V133+-W97)</f>
        <v>0</v>
      </c>
      <c r="X133" s="316">
        <f>IF(AND(Inputs!$M24&lt;&gt;0, X$2&gt;=Inputs!$M24),0,W133+-X97)</f>
        <v>0</v>
      </c>
      <c r="Y133" s="316">
        <f>IF(AND(Inputs!$M24&lt;&gt;0, Y$2&gt;=Inputs!$M24),0,X133+-Y97)</f>
        <v>0</v>
      </c>
      <c r="Z133" s="316">
        <f>IF(AND(Inputs!$M24&lt;&gt;0, Z$2&gt;=Inputs!$M24),0,Y133+-Z97)</f>
        <v>0</v>
      </c>
      <c r="AA133" s="316">
        <f>IF(AND(Inputs!$M24&lt;&gt;0, AA$2&gt;=Inputs!$M24),0,Z133+-AA97)</f>
        <v>0</v>
      </c>
      <c r="AB133" s="316">
        <f>IF(AND(Inputs!$M24&lt;&gt;0, AB$2&gt;=Inputs!$M24),0,AA133+-AB97)</f>
        <v>0</v>
      </c>
      <c r="AC133" s="316">
        <f>IF(AND(Inputs!$M24&lt;&gt;0, AC$2&gt;=Inputs!$M24),0,AB133+-AC97)</f>
        <v>0</v>
      </c>
      <c r="AD133" s="316">
        <f>IF(AND(Inputs!$M24&lt;&gt;0, AD$2&gt;=Inputs!$M24),0,AC133+-AD97)</f>
        <v>0</v>
      </c>
      <c r="AE133" s="316">
        <f>IF(AND(Inputs!$M24&lt;&gt;0, AE$2&gt;=Inputs!$M24),0,AD133+-AE97)</f>
        <v>0</v>
      </c>
      <c r="AF133" s="316">
        <f>IF(AND(Inputs!$M24&lt;&gt;0, AF$2&gt;=Inputs!$M24),0,AE133+-AF97)</f>
        <v>0</v>
      </c>
      <c r="AG133" s="317">
        <f>IF(AND(Inputs!$M24&lt;&gt;0, AG$2&gt;=Inputs!$M24),0,AF133+-AG97)</f>
        <v>0</v>
      </c>
      <c r="AH133" s="316">
        <f>IF(AND(Inputs!$M24&lt;&gt;0, AH$2&gt;=Inputs!$M24),0,AG133+-AH97)</f>
        <v>0</v>
      </c>
      <c r="AI133" s="316">
        <f>IF(AND(Inputs!$M24&lt;&gt;0, AI$2&gt;=Inputs!$M24),0,AH133+-AI97)</f>
        <v>0</v>
      </c>
      <c r="AJ133" s="316">
        <f>IF(AND(Inputs!$M24&lt;&gt;0, AJ$2&gt;=Inputs!$M24),0,AI133+-AJ97)</f>
        <v>0</v>
      </c>
      <c r="AK133" s="316">
        <f>IF(AND(Inputs!$M24&lt;&gt;0, AK$2&gt;=Inputs!$M24),0,AJ133+-AK97)</f>
        <v>0</v>
      </c>
      <c r="AL133" s="316">
        <f>IF(AND(Inputs!$M24&lt;&gt;0, AL$2&gt;=Inputs!$M24),0,AK133+-AL97)</f>
        <v>0</v>
      </c>
      <c r="AM133" s="316">
        <f>IF(AND(Inputs!$M24&lt;&gt;0, AM$2&gt;=Inputs!$M24),0,AL133+-AM97)</f>
        <v>0</v>
      </c>
      <c r="AN133" s="316">
        <f>IF(AND(Inputs!$M24&lt;&gt;0, AN$2&gt;=Inputs!$M24),0,AM133+-AN97)</f>
        <v>0</v>
      </c>
      <c r="AO133" s="316">
        <f>IF(AND(Inputs!$M24&lt;&gt;0, AO$2&gt;=Inputs!$M24),0,AN133+-AO97)</f>
        <v>0</v>
      </c>
      <c r="AP133" s="316">
        <f>IF(AND(Inputs!$M24&lt;&gt;0, AP$2&gt;=Inputs!$M24),0,AO133+-AP97)</f>
        <v>0</v>
      </c>
      <c r="AQ133" s="316">
        <f>IF(AND(Inputs!$M24&lt;&gt;0, AQ$2&gt;=Inputs!$M24),0,AP133+-AQ97)</f>
        <v>0</v>
      </c>
      <c r="AR133" s="316">
        <f>IF(AND(Inputs!$M24&lt;&gt;0, AR$2&gt;=Inputs!$M24),0,AQ133+-AR97)</f>
        <v>0</v>
      </c>
      <c r="AS133" s="317">
        <f>IF(AND(Inputs!$M24&lt;&gt;0, AS$2&gt;=Inputs!$M24),0,AR133+-AS97)</f>
        <v>0</v>
      </c>
      <c r="AT133" s="316">
        <f>IF(AND(Inputs!$M24&lt;&gt;0, AT$2&gt;=Inputs!$M24),0,AS133+-AT97)</f>
        <v>0</v>
      </c>
      <c r="AU133" s="316">
        <f>IF(AND(Inputs!$M24&lt;&gt;0, AU$2&gt;=Inputs!$M24),0,AT133+-AU97)</f>
        <v>0</v>
      </c>
      <c r="AV133" s="316">
        <f>IF(AND(Inputs!$M24&lt;&gt;0, AV$2&gt;=Inputs!$M24),0,AU133+-AV97)</f>
        <v>0</v>
      </c>
      <c r="AW133" s="316">
        <f>IF(AND(Inputs!$M24&lt;&gt;0, AW$2&gt;=Inputs!$M24),0,AV133+-AW97)</f>
        <v>0</v>
      </c>
      <c r="AX133" s="316">
        <f>IF(AND(Inputs!$M24&lt;&gt;0, AX$2&gt;=Inputs!$M24),0,AW133+-AX97)</f>
        <v>0</v>
      </c>
      <c r="AY133" s="316">
        <f>IF(AND(Inputs!$M24&lt;&gt;0, AY$2&gt;=Inputs!$M24),0,AX133+-AY97)</f>
        <v>0</v>
      </c>
      <c r="AZ133" s="316">
        <f>IF(AND(Inputs!$M24&lt;&gt;0, AZ$2&gt;=Inputs!$M24),0,AY133+-AZ97)</f>
        <v>0</v>
      </c>
      <c r="BA133" s="316">
        <f>IF(AND(Inputs!$M24&lt;&gt;0, BA$2&gt;=Inputs!$M24),0,AZ133+-BA97)</f>
        <v>0</v>
      </c>
      <c r="BB133" s="316">
        <f>IF(AND(Inputs!$M24&lt;&gt;0, BB$2&gt;=Inputs!$M24),0,BA133+-BB97)</f>
        <v>0</v>
      </c>
      <c r="BC133" s="316">
        <f>IF(AND(Inputs!$M24&lt;&gt;0, BC$2&gt;=Inputs!$M24),0,BB133+-BC97)</f>
        <v>0</v>
      </c>
      <c r="BD133" s="316">
        <f>IF(AND(Inputs!$M24&lt;&gt;0, BD$2&gt;=Inputs!$M24),0,BC133+-BD97)</f>
        <v>0</v>
      </c>
      <c r="BE133" s="317">
        <f>IF(AND(Inputs!$M24&lt;&gt;0, BE$2&gt;=Inputs!$M24),0,BD133+-BE97)</f>
        <v>0</v>
      </c>
      <c r="BF133" s="316">
        <f>IF(AND(Inputs!$M24&lt;&gt;0, BF$2&gt;=Inputs!$M24),0,BE133+-BF97)</f>
        <v>0</v>
      </c>
      <c r="BG133" s="316">
        <f>IF(AND(Inputs!$M24&lt;&gt;0, BG$2&gt;=Inputs!$M24),0,BF133+-BG97)</f>
        <v>0</v>
      </c>
      <c r="BH133" s="316">
        <f>IF(AND(Inputs!$M24&lt;&gt;0, BH$2&gt;=Inputs!$M24),0,BG133+-BH97)</f>
        <v>0</v>
      </c>
      <c r="BI133" s="316">
        <f>IF(AND(Inputs!$M24&lt;&gt;0, BI$2&gt;=Inputs!$M24),0,BH133+-BI97)</f>
        <v>0</v>
      </c>
      <c r="BJ133" s="316">
        <f>IF(AND(Inputs!$M24&lt;&gt;0, BJ$2&gt;=Inputs!$M24),0,BI133+-BJ97)</f>
        <v>0</v>
      </c>
      <c r="BK133" s="316">
        <f>IF(AND(Inputs!$M24&lt;&gt;0, BK$2&gt;=Inputs!$M24),0,BJ133+-BK97)</f>
        <v>0</v>
      </c>
      <c r="BL133" s="316">
        <f>IF(AND(Inputs!$M24&lt;&gt;0, BL$2&gt;=Inputs!$M24),0,BK133+-BL97)</f>
        <v>0</v>
      </c>
      <c r="BM133" s="316">
        <f>IF(AND(Inputs!$M24&lt;&gt;0, BM$2&gt;=Inputs!$M24),0,BL133+-BM97)</f>
        <v>0</v>
      </c>
      <c r="BN133" s="316">
        <f>IF(AND(Inputs!$M24&lt;&gt;0, BN$2&gt;=Inputs!$M24),0,BM133+-BN97)</f>
        <v>0</v>
      </c>
      <c r="BO133" s="316">
        <f>IF(AND(Inputs!$M24&lt;&gt;0, BO$2&gt;=Inputs!$M24),0,BN133+-BO97)</f>
        <v>0</v>
      </c>
      <c r="BP133" s="316">
        <f>IF(AND(Inputs!$M24&lt;&gt;0, BP$2&gt;=Inputs!$M24),0,BO133+-BP97)</f>
        <v>0</v>
      </c>
      <c r="BQ133" s="317">
        <f>IF(AND(Inputs!$M24&lt;&gt;0, BQ$2&gt;=Inputs!$M24),0,BP133+-BQ97)</f>
        <v>0</v>
      </c>
    </row>
    <row r="134" spans="1:74" hidden="1" x14ac:dyDescent="0.25">
      <c r="B134" s="319">
        <f t="shared" si="63"/>
        <v>0</v>
      </c>
      <c r="D134" s="318">
        <f t="shared" si="64"/>
        <v>0</v>
      </c>
      <c r="E134" s="318">
        <f t="shared" si="65"/>
        <v>0</v>
      </c>
      <c r="F134" s="318">
        <f t="shared" si="66"/>
        <v>0</v>
      </c>
      <c r="G134" s="318">
        <f t="shared" si="67"/>
        <v>0</v>
      </c>
      <c r="H134" s="318">
        <f t="shared" si="68"/>
        <v>0</v>
      </c>
      <c r="J134" s="316">
        <f>IF(AND(Inputs!$M25&lt;&gt;0, J$2&gt;=Inputs!$M25),0,-J98)</f>
        <v>0</v>
      </c>
      <c r="K134" s="316">
        <f>IF(AND(Inputs!$M25&lt;&gt;0, K$2&gt;=Inputs!$M25),0,J134+-K98)</f>
        <v>0</v>
      </c>
      <c r="L134" s="316">
        <f>IF(AND(Inputs!$M25&lt;&gt;0, L$2&gt;=Inputs!$M25),0,K134+-L98)</f>
        <v>0</v>
      </c>
      <c r="M134" s="316">
        <f>IF(AND(Inputs!$M25&lt;&gt;0, M$2&gt;=Inputs!$M25),0,L134+-M98)</f>
        <v>0</v>
      </c>
      <c r="N134" s="316">
        <f>IF(AND(Inputs!$M25&lt;&gt;0, N$2&gt;=Inputs!$M25),0,M134+-N98)</f>
        <v>0</v>
      </c>
      <c r="O134" s="316">
        <f>IF(AND(Inputs!$M25&lt;&gt;0, O$2&gt;=Inputs!$M25),0,N134+-O98)</f>
        <v>0</v>
      </c>
      <c r="P134" s="316">
        <f>IF(AND(Inputs!$M25&lt;&gt;0, P$2&gt;=Inputs!$M25),0,O134+-P98)</f>
        <v>0</v>
      </c>
      <c r="Q134" s="316">
        <f>IF(AND(Inputs!$M25&lt;&gt;0, Q$2&gt;=Inputs!$M25),0,P134+-Q98)</f>
        <v>0</v>
      </c>
      <c r="R134" s="316">
        <f>IF(AND(Inputs!$M25&lt;&gt;0, R$2&gt;=Inputs!$M25),0,Q134+-R98)</f>
        <v>0</v>
      </c>
      <c r="S134" s="316">
        <f>IF(AND(Inputs!$M25&lt;&gt;0, S$2&gt;=Inputs!$M25),0,R134+-S98)</f>
        <v>0</v>
      </c>
      <c r="T134" s="316">
        <f>IF(AND(Inputs!$M25&lt;&gt;0, T$2&gt;=Inputs!$M25),0,S134+-T98)</f>
        <v>0</v>
      </c>
      <c r="U134" s="317">
        <f>IF(AND(Inputs!$M25&lt;&gt;0, U$2&gt;=Inputs!$M25),0,T134+-U98)</f>
        <v>0</v>
      </c>
      <c r="V134" s="316">
        <f>IF(AND(Inputs!$M25&lt;&gt;0, V$2&gt;=Inputs!$M25),0,U134+-V98)</f>
        <v>0</v>
      </c>
      <c r="W134" s="316">
        <f>IF(AND(Inputs!$M25&lt;&gt;0, W$2&gt;=Inputs!$M25),0,V134+-W98)</f>
        <v>0</v>
      </c>
      <c r="X134" s="316">
        <f>IF(AND(Inputs!$M25&lt;&gt;0, X$2&gt;=Inputs!$M25),0,W134+-X98)</f>
        <v>0</v>
      </c>
      <c r="Y134" s="316">
        <f>IF(AND(Inputs!$M25&lt;&gt;0, Y$2&gt;=Inputs!$M25),0,X134+-Y98)</f>
        <v>0</v>
      </c>
      <c r="Z134" s="316">
        <f>IF(AND(Inputs!$M25&lt;&gt;0, Z$2&gt;=Inputs!$M25),0,Y134+-Z98)</f>
        <v>0</v>
      </c>
      <c r="AA134" s="316">
        <f>IF(AND(Inputs!$M25&lt;&gt;0, AA$2&gt;=Inputs!$M25),0,Z134+-AA98)</f>
        <v>0</v>
      </c>
      <c r="AB134" s="316">
        <f>IF(AND(Inputs!$M25&lt;&gt;0, AB$2&gt;=Inputs!$M25),0,AA134+-AB98)</f>
        <v>0</v>
      </c>
      <c r="AC134" s="316">
        <f>IF(AND(Inputs!$M25&lt;&gt;0, AC$2&gt;=Inputs!$M25),0,AB134+-AC98)</f>
        <v>0</v>
      </c>
      <c r="AD134" s="316">
        <f>IF(AND(Inputs!$M25&lt;&gt;0, AD$2&gt;=Inputs!$M25),0,AC134+-AD98)</f>
        <v>0</v>
      </c>
      <c r="AE134" s="316">
        <f>IF(AND(Inputs!$M25&lt;&gt;0, AE$2&gt;=Inputs!$M25),0,AD134+-AE98)</f>
        <v>0</v>
      </c>
      <c r="AF134" s="316">
        <f>IF(AND(Inputs!$M25&lt;&gt;0, AF$2&gt;=Inputs!$M25),0,AE134+-AF98)</f>
        <v>0</v>
      </c>
      <c r="AG134" s="317">
        <f>IF(AND(Inputs!$M25&lt;&gt;0, AG$2&gt;=Inputs!$M25),0,AF134+-AG98)</f>
        <v>0</v>
      </c>
      <c r="AH134" s="316">
        <f>IF(AND(Inputs!$M25&lt;&gt;0, AH$2&gt;=Inputs!$M25),0,AG134+-AH98)</f>
        <v>0</v>
      </c>
      <c r="AI134" s="316">
        <f>IF(AND(Inputs!$M25&lt;&gt;0, AI$2&gt;=Inputs!$M25),0,AH134+-AI98)</f>
        <v>0</v>
      </c>
      <c r="AJ134" s="316">
        <f>IF(AND(Inputs!$M25&lt;&gt;0, AJ$2&gt;=Inputs!$M25),0,AI134+-AJ98)</f>
        <v>0</v>
      </c>
      <c r="AK134" s="316">
        <f>IF(AND(Inputs!$M25&lt;&gt;0, AK$2&gt;=Inputs!$M25),0,AJ134+-AK98)</f>
        <v>0</v>
      </c>
      <c r="AL134" s="316">
        <f>IF(AND(Inputs!$M25&lt;&gt;0, AL$2&gt;=Inputs!$M25),0,AK134+-AL98)</f>
        <v>0</v>
      </c>
      <c r="AM134" s="316">
        <f>IF(AND(Inputs!$M25&lt;&gt;0, AM$2&gt;=Inputs!$M25),0,AL134+-AM98)</f>
        <v>0</v>
      </c>
      <c r="AN134" s="316">
        <f>IF(AND(Inputs!$M25&lt;&gt;0, AN$2&gt;=Inputs!$M25),0,AM134+-AN98)</f>
        <v>0</v>
      </c>
      <c r="AO134" s="316">
        <f>IF(AND(Inputs!$M25&lt;&gt;0, AO$2&gt;=Inputs!$M25),0,AN134+-AO98)</f>
        <v>0</v>
      </c>
      <c r="AP134" s="316">
        <f>IF(AND(Inputs!$M25&lt;&gt;0, AP$2&gt;=Inputs!$M25),0,AO134+-AP98)</f>
        <v>0</v>
      </c>
      <c r="AQ134" s="316">
        <f>IF(AND(Inputs!$M25&lt;&gt;0, AQ$2&gt;=Inputs!$M25),0,AP134+-AQ98)</f>
        <v>0</v>
      </c>
      <c r="AR134" s="316">
        <f>IF(AND(Inputs!$M25&lt;&gt;0, AR$2&gt;=Inputs!$M25),0,AQ134+-AR98)</f>
        <v>0</v>
      </c>
      <c r="AS134" s="317">
        <f>IF(AND(Inputs!$M25&lt;&gt;0, AS$2&gt;=Inputs!$M25),0,AR134+-AS98)</f>
        <v>0</v>
      </c>
      <c r="AT134" s="316">
        <f>IF(AND(Inputs!$M25&lt;&gt;0, AT$2&gt;=Inputs!$M25),0,AS134+-AT98)</f>
        <v>0</v>
      </c>
      <c r="AU134" s="316">
        <f>IF(AND(Inputs!$M25&lt;&gt;0, AU$2&gt;=Inputs!$M25),0,AT134+-AU98)</f>
        <v>0</v>
      </c>
      <c r="AV134" s="316">
        <f>IF(AND(Inputs!$M25&lt;&gt;0, AV$2&gt;=Inputs!$M25),0,AU134+-AV98)</f>
        <v>0</v>
      </c>
      <c r="AW134" s="316">
        <f>IF(AND(Inputs!$M25&lt;&gt;0, AW$2&gt;=Inputs!$M25),0,AV134+-AW98)</f>
        <v>0</v>
      </c>
      <c r="AX134" s="316">
        <f>IF(AND(Inputs!$M25&lt;&gt;0, AX$2&gt;=Inputs!$M25),0,AW134+-AX98)</f>
        <v>0</v>
      </c>
      <c r="AY134" s="316">
        <f>IF(AND(Inputs!$M25&lt;&gt;0, AY$2&gt;=Inputs!$M25),0,AX134+-AY98)</f>
        <v>0</v>
      </c>
      <c r="AZ134" s="316">
        <f>IF(AND(Inputs!$M25&lt;&gt;0, AZ$2&gt;=Inputs!$M25),0,AY134+-AZ98)</f>
        <v>0</v>
      </c>
      <c r="BA134" s="316">
        <f>IF(AND(Inputs!$M25&lt;&gt;0, BA$2&gt;=Inputs!$M25),0,AZ134+-BA98)</f>
        <v>0</v>
      </c>
      <c r="BB134" s="316">
        <f>IF(AND(Inputs!$M25&lt;&gt;0, BB$2&gt;=Inputs!$M25),0,BA134+-BB98)</f>
        <v>0</v>
      </c>
      <c r="BC134" s="316">
        <f>IF(AND(Inputs!$M25&lt;&gt;0, BC$2&gt;=Inputs!$M25),0,BB134+-BC98)</f>
        <v>0</v>
      </c>
      <c r="BD134" s="316">
        <f>IF(AND(Inputs!$M25&lt;&gt;0, BD$2&gt;=Inputs!$M25),0,BC134+-BD98)</f>
        <v>0</v>
      </c>
      <c r="BE134" s="317">
        <f>IF(AND(Inputs!$M25&lt;&gt;0, BE$2&gt;=Inputs!$M25),0,BD134+-BE98)</f>
        <v>0</v>
      </c>
      <c r="BF134" s="316">
        <f>IF(AND(Inputs!$M25&lt;&gt;0, BF$2&gt;=Inputs!$M25),0,BE134+-BF98)</f>
        <v>0</v>
      </c>
      <c r="BG134" s="316">
        <f>IF(AND(Inputs!$M25&lt;&gt;0, BG$2&gt;=Inputs!$M25),0,BF134+-BG98)</f>
        <v>0</v>
      </c>
      <c r="BH134" s="316">
        <f>IF(AND(Inputs!$M25&lt;&gt;0, BH$2&gt;=Inputs!$M25),0,BG134+-BH98)</f>
        <v>0</v>
      </c>
      <c r="BI134" s="316">
        <f>IF(AND(Inputs!$M25&lt;&gt;0, BI$2&gt;=Inputs!$M25),0,BH134+-BI98)</f>
        <v>0</v>
      </c>
      <c r="BJ134" s="316">
        <f>IF(AND(Inputs!$M25&lt;&gt;0, BJ$2&gt;=Inputs!$M25),0,BI134+-BJ98)</f>
        <v>0</v>
      </c>
      <c r="BK134" s="316">
        <f>IF(AND(Inputs!$M25&lt;&gt;0, BK$2&gt;=Inputs!$M25),0,BJ134+-BK98)</f>
        <v>0</v>
      </c>
      <c r="BL134" s="316">
        <f>IF(AND(Inputs!$M25&lt;&gt;0, BL$2&gt;=Inputs!$M25),0,BK134+-BL98)</f>
        <v>0</v>
      </c>
      <c r="BM134" s="316">
        <f>IF(AND(Inputs!$M25&lt;&gt;0, BM$2&gt;=Inputs!$M25),0,BL134+-BM98)</f>
        <v>0</v>
      </c>
      <c r="BN134" s="316">
        <f>IF(AND(Inputs!$M25&lt;&gt;0, BN$2&gt;=Inputs!$M25),0,BM134+-BN98)</f>
        <v>0</v>
      </c>
      <c r="BO134" s="316">
        <f>IF(AND(Inputs!$M25&lt;&gt;0, BO$2&gt;=Inputs!$M25),0,BN134+-BO98)</f>
        <v>0</v>
      </c>
      <c r="BP134" s="316">
        <f>IF(AND(Inputs!$M25&lt;&gt;0, BP$2&gt;=Inputs!$M25),0,BO134+-BP98)</f>
        <v>0</v>
      </c>
      <c r="BQ134" s="317">
        <f>IF(AND(Inputs!$M25&lt;&gt;0, BQ$2&gt;=Inputs!$M25),0,BP134+-BQ98)</f>
        <v>0</v>
      </c>
    </row>
    <row r="135" spans="1:74" hidden="1" x14ac:dyDescent="0.25">
      <c r="B135" s="319">
        <f t="shared" si="63"/>
        <v>0</v>
      </c>
      <c r="D135" s="318">
        <f t="shared" si="64"/>
        <v>0</v>
      </c>
      <c r="E135" s="318">
        <f t="shared" si="65"/>
        <v>0</v>
      </c>
      <c r="F135" s="318">
        <f t="shared" si="66"/>
        <v>0</v>
      </c>
      <c r="G135" s="318">
        <f t="shared" si="67"/>
        <v>0</v>
      </c>
      <c r="H135" s="318">
        <f t="shared" si="68"/>
        <v>0</v>
      </c>
      <c r="J135" s="316">
        <f>IF(AND(Inputs!$M26&lt;&gt;0, J$2&gt;=Inputs!$M26),0,-J99)</f>
        <v>0</v>
      </c>
      <c r="K135" s="316">
        <f>IF(AND(Inputs!$M26&lt;&gt;0, K$2&gt;=Inputs!$M26),0,J135+-K99)</f>
        <v>0</v>
      </c>
      <c r="L135" s="316">
        <f>IF(AND(Inputs!$M26&lt;&gt;0, L$2&gt;=Inputs!$M26),0,K135+-L99)</f>
        <v>0</v>
      </c>
      <c r="M135" s="316">
        <f>IF(AND(Inputs!$M26&lt;&gt;0, M$2&gt;=Inputs!$M26),0,L135+-M99)</f>
        <v>0</v>
      </c>
      <c r="N135" s="316">
        <f>IF(AND(Inputs!$M26&lt;&gt;0, N$2&gt;=Inputs!$M26),0,M135+-N99)</f>
        <v>0</v>
      </c>
      <c r="O135" s="316">
        <f>IF(AND(Inputs!$M26&lt;&gt;0, O$2&gt;=Inputs!$M26),0,N135+-O99)</f>
        <v>0</v>
      </c>
      <c r="P135" s="316">
        <f>IF(AND(Inputs!$M26&lt;&gt;0, P$2&gt;=Inputs!$M26),0,O135+-P99)</f>
        <v>0</v>
      </c>
      <c r="Q135" s="316">
        <f>IF(AND(Inputs!$M26&lt;&gt;0, Q$2&gt;=Inputs!$M26),0,P135+-Q99)</f>
        <v>0</v>
      </c>
      <c r="R135" s="316">
        <f>IF(AND(Inputs!$M26&lt;&gt;0, R$2&gt;=Inputs!$M26),0,Q135+-R99)</f>
        <v>0</v>
      </c>
      <c r="S135" s="316">
        <f>IF(AND(Inputs!$M26&lt;&gt;0, S$2&gt;=Inputs!$M26),0,R135+-S99)</f>
        <v>0</v>
      </c>
      <c r="T135" s="316">
        <f>IF(AND(Inputs!$M26&lt;&gt;0, T$2&gt;=Inputs!$M26),0,S135+-T99)</f>
        <v>0</v>
      </c>
      <c r="U135" s="317">
        <f>IF(AND(Inputs!$M26&lt;&gt;0, U$2&gt;=Inputs!$M26),0,T135+-U99)</f>
        <v>0</v>
      </c>
      <c r="V135" s="316">
        <f>IF(AND(Inputs!$M26&lt;&gt;0, V$2&gt;=Inputs!$M26),0,U135+-V99)</f>
        <v>0</v>
      </c>
      <c r="W135" s="316">
        <f>IF(AND(Inputs!$M26&lt;&gt;0, W$2&gt;=Inputs!$M26),0,V135+-W99)</f>
        <v>0</v>
      </c>
      <c r="X135" s="316">
        <f>IF(AND(Inputs!$M26&lt;&gt;0, X$2&gt;=Inputs!$M26),0,W135+-X99)</f>
        <v>0</v>
      </c>
      <c r="Y135" s="316">
        <f>IF(AND(Inputs!$M26&lt;&gt;0, Y$2&gt;=Inputs!$M26),0,X135+-Y99)</f>
        <v>0</v>
      </c>
      <c r="Z135" s="316">
        <f>IF(AND(Inputs!$M26&lt;&gt;0, Z$2&gt;=Inputs!$M26),0,Y135+-Z99)</f>
        <v>0</v>
      </c>
      <c r="AA135" s="316">
        <f>IF(AND(Inputs!$M26&lt;&gt;0, AA$2&gt;=Inputs!$M26),0,Z135+-AA99)</f>
        <v>0</v>
      </c>
      <c r="AB135" s="316">
        <f>IF(AND(Inputs!$M26&lt;&gt;0, AB$2&gt;=Inputs!$M26),0,AA135+-AB99)</f>
        <v>0</v>
      </c>
      <c r="AC135" s="316">
        <f>IF(AND(Inputs!$M26&lt;&gt;0, AC$2&gt;=Inputs!$M26),0,AB135+-AC99)</f>
        <v>0</v>
      </c>
      <c r="AD135" s="316">
        <f>IF(AND(Inputs!$M26&lt;&gt;0, AD$2&gt;=Inputs!$M26),0,AC135+-AD99)</f>
        <v>0</v>
      </c>
      <c r="AE135" s="316">
        <f>IF(AND(Inputs!$M26&lt;&gt;0, AE$2&gt;=Inputs!$M26),0,AD135+-AE99)</f>
        <v>0</v>
      </c>
      <c r="AF135" s="316">
        <f>IF(AND(Inputs!$M26&lt;&gt;0, AF$2&gt;=Inputs!$M26),0,AE135+-AF99)</f>
        <v>0</v>
      </c>
      <c r="AG135" s="317">
        <f>IF(AND(Inputs!$M26&lt;&gt;0, AG$2&gt;=Inputs!$M26),0,AF135+-AG99)</f>
        <v>0</v>
      </c>
      <c r="AH135" s="316">
        <f>IF(AND(Inputs!$M26&lt;&gt;0, AH$2&gt;=Inputs!$M26),0,AG135+-AH99)</f>
        <v>0</v>
      </c>
      <c r="AI135" s="316">
        <f>IF(AND(Inputs!$M26&lt;&gt;0, AI$2&gt;=Inputs!$M26),0,AH135+-AI99)</f>
        <v>0</v>
      </c>
      <c r="AJ135" s="316">
        <f>IF(AND(Inputs!$M26&lt;&gt;0, AJ$2&gt;=Inputs!$M26),0,AI135+-AJ99)</f>
        <v>0</v>
      </c>
      <c r="AK135" s="316">
        <f>IF(AND(Inputs!$M26&lt;&gt;0, AK$2&gt;=Inputs!$M26),0,AJ135+-AK99)</f>
        <v>0</v>
      </c>
      <c r="AL135" s="316">
        <f>IF(AND(Inputs!$M26&lt;&gt;0, AL$2&gt;=Inputs!$M26),0,AK135+-AL99)</f>
        <v>0</v>
      </c>
      <c r="AM135" s="316">
        <f>IF(AND(Inputs!$M26&lt;&gt;0, AM$2&gt;=Inputs!$M26),0,AL135+-AM99)</f>
        <v>0</v>
      </c>
      <c r="AN135" s="316">
        <f>IF(AND(Inputs!$M26&lt;&gt;0, AN$2&gt;=Inputs!$M26),0,AM135+-AN99)</f>
        <v>0</v>
      </c>
      <c r="AO135" s="316">
        <f>IF(AND(Inputs!$M26&lt;&gt;0, AO$2&gt;=Inputs!$M26),0,AN135+-AO99)</f>
        <v>0</v>
      </c>
      <c r="AP135" s="316">
        <f>IF(AND(Inputs!$M26&lt;&gt;0, AP$2&gt;=Inputs!$M26),0,AO135+-AP99)</f>
        <v>0</v>
      </c>
      <c r="AQ135" s="316">
        <f>IF(AND(Inputs!$M26&lt;&gt;0, AQ$2&gt;=Inputs!$M26),0,AP135+-AQ99)</f>
        <v>0</v>
      </c>
      <c r="AR135" s="316">
        <f>IF(AND(Inputs!$M26&lt;&gt;0, AR$2&gt;=Inputs!$M26),0,AQ135+-AR99)</f>
        <v>0</v>
      </c>
      <c r="AS135" s="317">
        <f>IF(AND(Inputs!$M26&lt;&gt;0, AS$2&gt;=Inputs!$M26),0,AR135+-AS99)</f>
        <v>0</v>
      </c>
      <c r="AT135" s="316">
        <f>IF(AND(Inputs!$M26&lt;&gt;0, AT$2&gt;=Inputs!$M26),0,AS135+-AT99)</f>
        <v>0</v>
      </c>
      <c r="AU135" s="316">
        <f>IF(AND(Inputs!$M26&lt;&gt;0, AU$2&gt;=Inputs!$M26),0,AT135+-AU99)</f>
        <v>0</v>
      </c>
      <c r="AV135" s="316">
        <f>IF(AND(Inputs!$M26&lt;&gt;0, AV$2&gt;=Inputs!$M26),0,AU135+-AV99)</f>
        <v>0</v>
      </c>
      <c r="AW135" s="316">
        <f>IF(AND(Inputs!$M26&lt;&gt;0, AW$2&gt;=Inputs!$M26),0,AV135+-AW99)</f>
        <v>0</v>
      </c>
      <c r="AX135" s="316">
        <f>IF(AND(Inputs!$M26&lt;&gt;0, AX$2&gt;=Inputs!$M26),0,AW135+-AX99)</f>
        <v>0</v>
      </c>
      <c r="AY135" s="316">
        <f>IF(AND(Inputs!$M26&lt;&gt;0, AY$2&gt;=Inputs!$M26),0,AX135+-AY99)</f>
        <v>0</v>
      </c>
      <c r="AZ135" s="316">
        <f>IF(AND(Inputs!$M26&lt;&gt;0, AZ$2&gt;=Inputs!$M26),0,AY135+-AZ99)</f>
        <v>0</v>
      </c>
      <c r="BA135" s="316">
        <f>IF(AND(Inputs!$M26&lt;&gt;0, BA$2&gt;=Inputs!$M26),0,AZ135+-BA99)</f>
        <v>0</v>
      </c>
      <c r="BB135" s="316">
        <f>IF(AND(Inputs!$M26&lt;&gt;0, BB$2&gt;=Inputs!$M26),0,BA135+-BB99)</f>
        <v>0</v>
      </c>
      <c r="BC135" s="316">
        <f>IF(AND(Inputs!$M26&lt;&gt;0, BC$2&gt;=Inputs!$M26),0,BB135+-BC99)</f>
        <v>0</v>
      </c>
      <c r="BD135" s="316">
        <f>IF(AND(Inputs!$M26&lt;&gt;0, BD$2&gt;=Inputs!$M26),0,BC135+-BD99)</f>
        <v>0</v>
      </c>
      <c r="BE135" s="317">
        <f>IF(AND(Inputs!$M26&lt;&gt;0, BE$2&gt;=Inputs!$M26),0,BD135+-BE99)</f>
        <v>0</v>
      </c>
      <c r="BF135" s="316">
        <f>IF(AND(Inputs!$M26&lt;&gt;0, BF$2&gt;=Inputs!$M26),0,BE135+-BF99)</f>
        <v>0</v>
      </c>
      <c r="BG135" s="316">
        <f>IF(AND(Inputs!$M26&lt;&gt;0, BG$2&gt;=Inputs!$M26),0,BF135+-BG99)</f>
        <v>0</v>
      </c>
      <c r="BH135" s="316">
        <f>IF(AND(Inputs!$M26&lt;&gt;0, BH$2&gt;=Inputs!$M26),0,BG135+-BH99)</f>
        <v>0</v>
      </c>
      <c r="BI135" s="316">
        <f>IF(AND(Inputs!$M26&lt;&gt;0, BI$2&gt;=Inputs!$M26),0,BH135+-BI99)</f>
        <v>0</v>
      </c>
      <c r="BJ135" s="316">
        <f>IF(AND(Inputs!$M26&lt;&gt;0, BJ$2&gt;=Inputs!$M26),0,BI135+-BJ99)</f>
        <v>0</v>
      </c>
      <c r="BK135" s="316">
        <f>IF(AND(Inputs!$M26&lt;&gt;0, BK$2&gt;=Inputs!$M26),0,BJ135+-BK99)</f>
        <v>0</v>
      </c>
      <c r="BL135" s="316">
        <f>IF(AND(Inputs!$M26&lt;&gt;0, BL$2&gt;=Inputs!$M26),0,BK135+-BL99)</f>
        <v>0</v>
      </c>
      <c r="BM135" s="316">
        <f>IF(AND(Inputs!$M26&lt;&gt;0, BM$2&gt;=Inputs!$M26),0,BL135+-BM99)</f>
        <v>0</v>
      </c>
      <c r="BN135" s="316">
        <f>IF(AND(Inputs!$M26&lt;&gt;0, BN$2&gt;=Inputs!$M26),0,BM135+-BN99)</f>
        <v>0</v>
      </c>
      <c r="BO135" s="316">
        <f>IF(AND(Inputs!$M26&lt;&gt;0, BO$2&gt;=Inputs!$M26),0,BN135+-BO99)</f>
        <v>0</v>
      </c>
      <c r="BP135" s="316">
        <f>IF(AND(Inputs!$M26&lt;&gt;0, BP$2&gt;=Inputs!$M26),0,BO135+-BP99)</f>
        <v>0</v>
      </c>
      <c r="BQ135" s="317">
        <f>IF(AND(Inputs!$M26&lt;&gt;0, BQ$2&gt;=Inputs!$M26),0,BP135+-BQ99)</f>
        <v>0</v>
      </c>
    </row>
    <row r="136" spans="1:74" hidden="1" x14ac:dyDescent="0.25">
      <c r="B136" s="319">
        <f t="shared" si="63"/>
        <v>0</v>
      </c>
      <c r="D136" s="318">
        <f t="shared" si="64"/>
        <v>0</v>
      </c>
      <c r="E136" s="318">
        <f t="shared" si="65"/>
        <v>0</v>
      </c>
      <c r="F136" s="318">
        <f t="shared" si="66"/>
        <v>0</v>
      </c>
      <c r="G136" s="318">
        <f t="shared" si="67"/>
        <v>0</v>
      </c>
      <c r="H136" s="318">
        <f t="shared" si="68"/>
        <v>0</v>
      </c>
      <c r="J136" s="316">
        <f>IF(AND(Inputs!$M27&lt;&gt;0, J$2&gt;=Inputs!$M27),0,-J100)</f>
        <v>0</v>
      </c>
      <c r="K136" s="316">
        <f>IF(AND(Inputs!$M27&lt;&gt;0, K$2&gt;=Inputs!$M27),0,J136+-K100)</f>
        <v>0</v>
      </c>
      <c r="L136" s="316">
        <f>IF(AND(Inputs!$M27&lt;&gt;0, L$2&gt;=Inputs!$M27),0,K136+-L100)</f>
        <v>0</v>
      </c>
      <c r="M136" s="316">
        <f>IF(AND(Inputs!$M27&lt;&gt;0, M$2&gt;=Inputs!$M27),0,L136+-M100)</f>
        <v>0</v>
      </c>
      <c r="N136" s="316">
        <f>IF(AND(Inputs!$M27&lt;&gt;0, N$2&gt;=Inputs!$M27),0,M136+-N100)</f>
        <v>0</v>
      </c>
      <c r="O136" s="316">
        <f>IF(AND(Inputs!$M27&lt;&gt;0, O$2&gt;=Inputs!$M27),0,N136+-O100)</f>
        <v>0</v>
      </c>
      <c r="P136" s="316">
        <f>IF(AND(Inputs!$M27&lt;&gt;0, P$2&gt;=Inputs!$M27),0,O136+-P100)</f>
        <v>0</v>
      </c>
      <c r="Q136" s="316">
        <f>IF(AND(Inputs!$M27&lt;&gt;0, Q$2&gt;=Inputs!$M27),0,P136+-Q100)</f>
        <v>0</v>
      </c>
      <c r="R136" s="316">
        <f>IF(AND(Inputs!$M27&lt;&gt;0, R$2&gt;=Inputs!$M27),0,Q136+-R100)</f>
        <v>0</v>
      </c>
      <c r="S136" s="316">
        <f>IF(AND(Inputs!$M27&lt;&gt;0, S$2&gt;=Inputs!$M27),0,R136+-S100)</f>
        <v>0</v>
      </c>
      <c r="T136" s="316">
        <f>IF(AND(Inputs!$M27&lt;&gt;0, T$2&gt;=Inputs!$M27),0,S136+-T100)</f>
        <v>0</v>
      </c>
      <c r="U136" s="317">
        <f>IF(AND(Inputs!$M27&lt;&gt;0, U$2&gt;=Inputs!$M27),0,T136+-U100)</f>
        <v>0</v>
      </c>
      <c r="V136" s="316">
        <f>IF(AND(Inputs!$M27&lt;&gt;0, V$2&gt;=Inputs!$M27),0,U136+-V100)</f>
        <v>0</v>
      </c>
      <c r="W136" s="316">
        <f>IF(AND(Inputs!$M27&lt;&gt;0, W$2&gt;=Inputs!$M27),0,V136+-W100)</f>
        <v>0</v>
      </c>
      <c r="X136" s="316">
        <f>IF(AND(Inputs!$M27&lt;&gt;0, X$2&gt;=Inputs!$M27),0,W136+-X100)</f>
        <v>0</v>
      </c>
      <c r="Y136" s="316">
        <f>IF(AND(Inputs!$M27&lt;&gt;0, Y$2&gt;=Inputs!$M27),0,X136+-Y100)</f>
        <v>0</v>
      </c>
      <c r="Z136" s="316">
        <f>IF(AND(Inputs!$M27&lt;&gt;0, Z$2&gt;=Inputs!$M27),0,Y136+-Z100)</f>
        <v>0</v>
      </c>
      <c r="AA136" s="316">
        <f>IF(AND(Inputs!$M27&lt;&gt;0, AA$2&gt;=Inputs!$M27),0,Z136+-AA100)</f>
        <v>0</v>
      </c>
      <c r="AB136" s="316">
        <f>IF(AND(Inputs!$M27&lt;&gt;0, AB$2&gt;=Inputs!$M27),0,AA136+-AB100)</f>
        <v>0</v>
      </c>
      <c r="AC136" s="316">
        <f>IF(AND(Inputs!$M27&lt;&gt;0, AC$2&gt;=Inputs!$M27),0,AB136+-AC100)</f>
        <v>0</v>
      </c>
      <c r="AD136" s="316">
        <f>IF(AND(Inputs!$M27&lt;&gt;0, AD$2&gt;=Inputs!$M27),0,AC136+-AD100)</f>
        <v>0</v>
      </c>
      <c r="AE136" s="316">
        <f>IF(AND(Inputs!$M27&lt;&gt;0, AE$2&gt;=Inputs!$M27),0,AD136+-AE100)</f>
        <v>0</v>
      </c>
      <c r="AF136" s="316">
        <f>IF(AND(Inputs!$M27&lt;&gt;0, AF$2&gt;=Inputs!$M27),0,AE136+-AF100)</f>
        <v>0</v>
      </c>
      <c r="AG136" s="317">
        <f>IF(AND(Inputs!$M27&lt;&gt;0, AG$2&gt;=Inputs!$M27),0,AF136+-AG100)</f>
        <v>0</v>
      </c>
      <c r="AH136" s="316">
        <f>IF(AND(Inputs!$M27&lt;&gt;0, AH$2&gt;=Inputs!$M27),0,AG136+-AH100)</f>
        <v>0</v>
      </c>
      <c r="AI136" s="316">
        <f>IF(AND(Inputs!$M27&lt;&gt;0, AI$2&gt;=Inputs!$M27),0,AH136+-AI100)</f>
        <v>0</v>
      </c>
      <c r="AJ136" s="316">
        <f>IF(AND(Inputs!$M27&lt;&gt;0, AJ$2&gt;=Inputs!$M27),0,AI136+-AJ100)</f>
        <v>0</v>
      </c>
      <c r="AK136" s="316">
        <f>IF(AND(Inputs!$M27&lt;&gt;0, AK$2&gt;=Inputs!$M27),0,AJ136+-AK100)</f>
        <v>0</v>
      </c>
      <c r="AL136" s="316">
        <f>IF(AND(Inputs!$M27&lt;&gt;0, AL$2&gt;=Inputs!$M27),0,AK136+-AL100)</f>
        <v>0</v>
      </c>
      <c r="AM136" s="316">
        <f>IF(AND(Inputs!$M27&lt;&gt;0, AM$2&gt;=Inputs!$M27),0,AL136+-AM100)</f>
        <v>0</v>
      </c>
      <c r="AN136" s="316">
        <f>IF(AND(Inputs!$M27&lt;&gt;0, AN$2&gt;=Inputs!$M27),0,AM136+-AN100)</f>
        <v>0</v>
      </c>
      <c r="AO136" s="316">
        <f>IF(AND(Inputs!$M27&lt;&gt;0, AO$2&gt;=Inputs!$M27),0,AN136+-AO100)</f>
        <v>0</v>
      </c>
      <c r="AP136" s="316">
        <f>IF(AND(Inputs!$M27&lt;&gt;0, AP$2&gt;=Inputs!$M27),0,AO136+-AP100)</f>
        <v>0</v>
      </c>
      <c r="AQ136" s="316">
        <f>IF(AND(Inputs!$M27&lt;&gt;0, AQ$2&gt;=Inputs!$M27),0,AP136+-AQ100)</f>
        <v>0</v>
      </c>
      <c r="AR136" s="316">
        <f>IF(AND(Inputs!$M27&lt;&gt;0, AR$2&gt;=Inputs!$M27),0,AQ136+-AR100)</f>
        <v>0</v>
      </c>
      <c r="AS136" s="317">
        <f>IF(AND(Inputs!$M27&lt;&gt;0, AS$2&gt;=Inputs!$M27),0,AR136+-AS100)</f>
        <v>0</v>
      </c>
      <c r="AT136" s="316">
        <f>IF(AND(Inputs!$M27&lt;&gt;0, AT$2&gt;=Inputs!$M27),0,AS136+-AT100)</f>
        <v>0</v>
      </c>
      <c r="AU136" s="316">
        <f>IF(AND(Inputs!$M27&lt;&gt;0, AU$2&gt;=Inputs!$M27),0,AT136+-AU100)</f>
        <v>0</v>
      </c>
      <c r="AV136" s="316">
        <f>IF(AND(Inputs!$M27&lt;&gt;0, AV$2&gt;=Inputs!$M27),0,AU136+-AV100)</f>
        <v>0</v>
      </c>
      <c r="AW136" s="316">
        <f>IF(AND(Inputs!$M27&lt;&gt;0, AW$2&gt;=Inputs!$M27),0,AV136+-AW100)</f>
        <v>0</v>
      </c>
      <c r="AX136" s="316">
        <f>IF(AND(Inputs!$M27&lt;&gt;0, AX$2&gt;=Inputs!$M27),0,AW136+-AX100)</f>
        <v>0</v>
      </c>
      <c r="AY136" s="316">
        <f>IF(AND(Inputs!$M27&lt;&gt;0, AY$2&gt;=Inputs!$M27),0,AX136+-AY100)</f>
        <v>0</v>
      </c>
      <c r="AZ136" s="316">
        <f>IF(AND(Inputs!$M27&lt;&gt;0, AZ$2&gt;=Inputs!$M27),0,AY136+-AZ100)</f>
        <v>0</v>
      </c>
      <c r="BA136" s="316">
        <f>IF(AND(Inputs!$M27&lt;&gt;0, BA$2&gt;=Inputs!$M27),0,AZ136+-BA100)</f>
        <v>0</v>
      </c>
      <c r="BB136" s="316">
        <f>IF(AND(Inputs!$M27&lt;&gt;0, BB$2&gt;=Inputs!$M27),0,BA136+-BB100)</f>
        <v>0</v>
      </c>
      <c r="BC136" s="316">
        <f>IF(AND(Inputs!$M27&lt;&gt;0, BC$2&gt;=Inputs!$M27),0,BB136+-BC100)</f>
        <v>0</v>
      </c>
      <c r="BD136" s="316">
        <f>IF(AND(Inputs!$M27&lt;&gt;0, BD$2&gt;=Inputs!$M27),0,BC136+-BD100)</f>
        <v>0</v>
      </c>
      <c r="BE136" s="317">
        <f>IF(AND(Inputs!$M27&lt;&gt;0, BE$2&gt;=Inputs!$M27),0,BD136+-BE100)</f>
        <v>0</v>
      </c>
      <c r="BF136" s="316">
        <f>IF(AND(Inputs!$M27&lt;&gt;0, BF$2&gt;=Inputs!$M27),0,BE136+-BF100)</f>
        <v>0</v>
      </c>
      <c r="BG136" s="316">
        <f>IF(AND(Inputs!$M27&lt;&gt;0, BG$2&gt;=Inputs!$M27),0,BF136+-BG100)</f>
        <v>0</v>
      </c>
      <c r="BH136" s="316">
        <f>IF(AND(Inputs!$M27&lt;&gt;0, BH$2&gt;=Inputs!$M27),0,BG136+-BH100)</f>
        <v>0</v>
      </c>
      <c r="BI136" s="316">
        <f>IF(AND(Inputs!$M27&lt;&gt;0, BI$2&gt;=Inputs!$M27),0,BH136+-BI100)</f>
        <v>0</v>
      </c>
      <c r="BJ136" s="316">
        <f>IF(AND(Inputs!$M27&lt;&gt;0, BJ$2&gt;=Inputs!$M27),0,BI136+-BJ100)</f>
        <v>0</v>
      </c>
      <c r="BK136" s="316">
        <f>IF(AND(Inputs!$M27&lt;&gt;0, BK$2&gt;=Inputs!$M27),0,BJ136+-BK100)</f>
        <v>0</v>
      </c>
      <c r="BL136" s="316">
        <f>IF(AND(Inputs!$M27&lt;&gt;0, BL$2&gt;=Inputs!$M27),0,BK136+-BL100)</f>
        <v>0</v>
      </c>
      <c r="BM136" s="316">
        <f>IF(AND(Inputs!$M27&lt;&gt;0, BM$2&gt;=Inputs!$M27),0,BL136+-BM100)</f>
        <v>0</v>
      </c>
      <c r="BN136" s="316">
        <f>IF(AND(Inputs!$M27&lt;&gt;0, BN$2&gt;=Inputs!$M27),0,BM136+-BN100)</f>
        <v>0</v>
      </c>
      <c r="BO136" s="316">
        <f>IF(AND(Inputs!$M27&lt;&gt;0, BO$2&gt;=Inputs!$M27),0,BN136+-BO100)</f>
        <v>0</v>
      </c>
      <c r="BP136" s="316">
        <f>IF(AND(Inputs!$M27&lt;&gt;0, BP$2&gt;=Inputs!$M27),0,BO136+-BP100)</f>
        <v>0</v>
      </c>
      <c r="BQ136" s="317">
        <f>IF(AND(Inputs!$M27&lt;&gt;0, BQ$2&gt;=Inputs!$M27),0,BP136+-BQ100)</f>
        <v>0</v>
      </c>
    </row>
    <row r="137" spans="1:74" hidden="1" x14ac:dyDescent="0.25">
      <c r="B137" s="319">
        <f t="shared" si="63"/>
        <v>0</v>
      </c>
      <c r="D137" s="318">
        <f t="shared" si="64"/>
        <v>0</v>
      </c>
      <c r="E137" s="318">
        <f t="shared" si="65"/>
        <v>0</v>
      </c>
      <c r="F137" s="318">
        <f t="shared" si="66"/>
        <v>0</v>
      </c>
      <c r="G137" s="318">
        <f t="shared" si="67"/>
        <v>0</v>
      </c>
      <c r="H137" s="318">
        <f t="shared" si="68"/>
        <v>0</v>
      </c>
      <c r="J137" s="316">
        <f>IF(AND(Inputs!$M28&lt;&gt;0, J$2&gt;=Inputs!$M28),0,-J101)</f>
        <v>0</v>
      </c>
      <c r="K137" s="316">
        <f>IF(AND(Inputs!$M28&lt;&gt;0, K$2&gt;=Inputs!$M28),0,J137+-K101)</f>
        <v>0</v>
      </c>
      <c r="L137" s="316">
        <f>IF(AND(Inputs!$M28&lt;&gt;0, L$2&gt;=Inputs!$M28),0,K137+-L101)</f>
        <v>0</v>
      </c>
      <c r="M137" s="316">
        <f>IF(AND(Inputs!$M28&lt;&gt;0, M$2&gt;=Inputs!$M28),0,L137+-M101)</f>
        <v>0</v>
      </c>
      <c r="N137" s="316">
        <f>IF(AND(Inputs!$M28&lt;&gt;0, N$2&gt;=Inputs!$M28),0,M137+-N101)</f>
        <v>0</v>
      </c>
      <c r="O137" s="316">
        <f>IF(AND(Inputs!$M28&lt;&gt;0, O$2&gt;=Inputs!$M28),0,N137+-O101)</f>
        <v>0</v>
      </c>
      <c r="P137" s="316">
        <f>IF(AND(Inputs!$M28&lt;&gt;0, P$2&gt;=Inputs!$M28),0,O137+-P101)</f>
        <v>0</v>
      </c>
      <c r="Q137" s="316">
        <f>IF(AND(Inputs!$M28&lt;&gt;0, Q$2&gt;=Inputs!$M28),0,P137+-Q101)</f>
        <v>0</v>
      </c>
      <c r="R137" s="316">
        <f>IF(AND(Inputs!$M28&lt;&gt;0, R$2&gt;=Inputs!$M28),0,Q137+-R101)</f>
        <v>0</v>
      </c>
      <c r="S137" s="316">
        <f>IF(AND(Inputs!$M28&lt;&gt;0, S$2&gt;=Inputs!$M28),0,R137+-S101)</f>
        <v>0</v>
      </c>
      <c r="T137" s="316">
        <f>IF(AND(Inputs!$M28&lt;&gt;0, T$2&gt;=Inputs!$M28),0,S137+-T101)</f>
        <v>0</v>
      </c>
      <c r="U137" s="317">
        <f>IF(AND(Inputs!$M28&lt;&gt;0, U$2&gt;=Inputs!$M28),0,T137+-U101)</f>
        <v>0</v>
      </c>
      <c r="V137" s="316">
        <f>IF(AND(Inputs!$M28&lt;&gt;0, V$2&gt;=Inputs!$M28),0,U137+-V101)</f>
        <v>0</v>
      </c>
      <c r="W137" s="316">
        <f>IF(AND(Inputs!$M28&lt;&gt;0, W$2&gt;=Inputs!$M28),0,V137+-W101)</f>
        <v>0</v>
      </c>
      <c r="X137" s="316">
        <f>IF(AND(Inputs!$M28&lt;&gt;0, X$2&gt;=Inputs!$M28),0,W137+-X101)</f>
        <v>0</v>
      </c>
      <c r="Y137" s="316">
        <f>IF(AND(Inputs!$M28&lt;&gt;0, Y$2&gt;=Inputs!$M28),0,X137+-Y101)</f>
        <v>0</v>
      </c>
      <c r="Z137" s="316">
        <f>IF(AND(Inputs!$M28&lt;&gt;0, Z$2&gt;=Inputs!$M28),0,Y137+-Z101)</f>
        <v>0</v>
      </c>
      <c r="AA137" s="316">
        <f>IF(AND(Inputs!$M28&lt;&gt;0, AA$2&gt;=Inputs!$M28),0,Z137+-AA101)</f>
        <v>0</v>
      </c>
      <c r="AB137" s="316">
        <f>IF(AND(Inputs!$M28&lt;&gt;0, AB$2&gt;=Inputs!$M28),0,AA137+-AB101)</f>
        <v>0</v>
      </c>
      <c r="AC137" s="316">
        <f>IF(AND(Inputs!$M28&lt;&gt;0, AC$2&gt;=Inputs!$M28),0,AB137+-AC101)</f>
        <v>0</v>
      </c>
      <c r="AD137" s="316">
        <f>IF(AND(Inputs!$M28&lt;&gt;0, AD$2&gt;=Inputs!$M28),0,AC137+-AD101)</f>
        <v>0</v>
      </c>
      <c r="AE137" s="316">
        <f>IF(AND(Inputs!$M28&lt;&gt;0, AE$2&gt;=Inputs!$M28),0,AD137+-AE101)</f>
        <v>0</v>
      </c>
      <c r="AF137" s="316">
        <f>IF(AND(Inputs!$M28&lt;&gt;0, AF$2&gt;=Inputs!$M28),0,AE137+-AF101)</f>
        <v>0</v>
      </c>
      <c r="AG137" s="317">
        <f>IF(AND(Inputs!$M28&lt;&gt;0, AG$2&gt;=Inputs!$M28),0,AF137+-AG101)</f>
        <v>0</v>
      </c>
      <c r="AH137" s="316">
        <f>IF(AND(Inputs!$M28&lt;&gt;0, AH$2&gt;=Inputs!$M28),0,AG137+-AH101)</f>
        <v>0</v>
      </c>
      <c r="AI137" s="316">
        <f>IF(AND(Inputs!$M28&lt;&gt;0, AI$2&gt;=Inputs!$M28),0,AH137+-AI101)</f>
        <v>0</v>
      </c>
      <c r="AJ137" s="316">
        <f>IF(AND(Inputs!$M28&lt;&gt;0, AJ$2&gt;=Inputs!$M28),0,AI137+-AJ101)</f>
        <v>0</v>
      </c>
      <c r="AK137" s="316">
        <f>IF(AND(Inputs!$M28&lt;&gt;0, AK$2&gt;=Inputs!$M28),0,AJ137+-AK101)</f>
        <v>0</v>
      </c>
      <c r="AL137" s="316">
        <f>IF(AND(Inputs!$M28&lt;&gt;0, AL$2&gt;=Inputs!$M28),0,AK137+-AL101)</f>
        <v>0</v>
      </c>
      <c r="AM137" s="316">
        <f>IF(AND(Inputs!$M28&lt;&gt;0, AM$2&gt;=Inputs!$M28),0,AL137+-AM101)</f>
        <v>0</v>
      </c>
      <c r="AN137" s="316">
        <f>IF(AND(Inputs!$M28&lt;&gt;0, AN$2&gt;=Inputs!$M28),0,AM137+-AN101)</f>
        <v>0</v>
      </c>
      <c r="AO137" s="316">
        <f>IF(AND(Inputs!$M28&lt;&gt;0, AO$2&gt;=Inputs!$M28),0,AN137+-AO101)</f>
        <v>0</v>
      </c>
      <c r="AP137" s="316">
        <f>IF(AND(Inputs!$M28&lt;&gt;0, AP$2&gt;=Inputs!$M28),0,AO137+-AP101)</f>
        <v>0</v>
      </c>
      <c r="AQ137" s="316">
        <f>IF(AND(Inputs!$M28&lt;&gt;0, AQ$2&gt;=Inputs!$M28),0,AP137+-AQ101)</f>
        <v>0</v>
      </c>
      <c r="AR137" s="316">
        <f>IF(AND(Inputs!$M28&lt;&gt;0, AR$2&gt;=Inputs!$M28),0,AQ137+-AR101)</f>
        <v>0</v>
      </c>
      <c r="AS137" s="317">
        <f>IF(AND(Inputs!$M28&lt;&gt;0, AS$2&gt;=Inputs!$M28),0,AR137+-AS101)</f>
        <v>0</v>
      </c>
      <c r="AT137" s="316">
        <f>IF(AND(Inputs!$M28&lt;&gt;0, AT$2&gt;=Inputs!$M28),0,AS137+-AT101)</f>
        <v>0</v>
      </c>
      <c r="AU137" s="316">
        <f>IF(AND(Inputs!$M28&lt;&gt;0, AU$2&gt;=Inputs!$M28),0,AT137+-AU101)</f>
        <v>0</v>
      </c>
      <c r="AV137" s="316">
        <f>IF(AND(Inputs!$M28&lt;&gt;0, AV$2&gt;=Inputs!$M28),0,AU137+-AV101)</f>
        <v>0</v>
      </c>
      <c r="AW137" s="316">
        <f>IF(AND(Inputs!$M28&lt;&gt;0, AW$2&gt;=Inputs!$M28),0,AV137+-AW101)</f>
        <v>0</v>
      </c>
      <c r="AX137" s="316">
        <f>IF(AND(Inputs!$M28&lt;&gt;0, AX$2&gt;=Inputs!$M28),0,AW137+-AX101)</f>
        <v>0</v>
      </c>
      <c r="AY137" s="316">
        <f>IF(AND(Inputs!$M28&lt;&gt;0, AY$2&gt;=Inputs!$M28),0,AX137+-AY101)</f>
        <v>0</v>
      </c>
      <c r="AZ137" s="316">
        <f>IF(AND(Inputs!$M28&lt;&gt;0, AZ$2&gt;=Inputs!$M28),0,AY137+-AZ101)</f>
        <v>0</v>
      </c>
      <c r="BA137" s="316">
        <f>IF(AND(Inputs!$M28&lt;&gt;0, BA$2&gt;=Inputs!$M28),0,AZ137+-BA101)</f>
        <v>0</v>
      </c>
      <c r="BB137" s="316">
        <f>IF(AND(Inputs!$M28&lt;&gt;0, BB$2&gt;=Inputs!$M28),0,BA137+-BB101)</f>
        <v>0</v>
      </c>
      <c r="BC137" s="316">
        <f>IF(AND(Inputs!$M28&lt;&gt;0, BC$2&gt;=Inputs!$M28),0,BB137+-BC101)</f>
        <v>0</v>
      </c>
      <c r="BD137" s="316">
        <f>IF(AND(Inputs!$M28&lt;&gt;0, BD$2&gt;=Inputs!$M28),0,BC137+-BD101)</f>
        <v>0</v>
      </c>
      <c r="BE137" s="317">
        <f>IF(AND(Inputs!$M28&lt;&gt;0, BE$2&gt;=Inputs!$M28),0,BD137+-BE101)</f>
        <v>0</v>
      </c>
      <c r="BF137" s="316">
        <f>IF(AND(Inputs!$M28&lt;&gt;0, BF$2&gt;=Inputs!$M28),0,BE137+-BF101)</f>
        <v>0</v>
      </c>
      <c r="BG137" s="316">
        <f>IF(AND(Inputs!$M28&lt;&gt;0, BG$2&gt;=Inputs!$M28),0,BF137+-BG101)</f>
        <v>0</v>
      </c>
      <c r="BH137" s="316">
        <f>IF(AND(Inputs!$M28&lt;&gt;0, BH$2&gt;=Inputs!$M28),0,BG137+-BH101)</f>
        <v>0</v>
      </c>
      <c r="BI137" s="316">
        <f>IF(AND(Inputs!$M28&lt;&gt;0, BI$2&gt;=Inputs!$M28),0,BH137+-BI101)</f>
        <v>0</v>
      </c>
      <c r="BJ137" s="316">
        <f>IF(AND(Inputs!$M28&lt;&gt;0, BJ$2&gt;=Inputs!$M28),0,BI137+-BJ101)</f>
        <v>0</v>
      </c>
      <c r="BK137" s="316">
        <f>IF(AND(Inputs!$M28&lt;&gt;0, BK$2&gt;=Inputs!$M28),0,BJ137+-BK101)</f>
        <v>0</v>
      </c>
      <c r="BL137" s="316">
        <f>IF(AND(Inputs!$M28&lt;&gt;0, BL$2&gt;=Inputs!$M28),0,BK137+-BL101)</f>
        <v>0</v>
      </c>
      <c r="BM137" s="316">
        <f>IF(AND(Inputs!$M28&lt;&gt;0, BM$2&gt;=Inputs!$M28),0,BL137+-BM101)</f>
        <v>0</v>
      </c>
      <c r="BN137" s="316">
        <f>IF(AND(Inputs!$M28&lt;&gt;0, BN$2&gt;=Inputs!$M28),0,BM137+-BN101)</f>
        <v>0</v>
      </c>
      <c r="BO137" s="316">
        <f>IF(AND(Inputs!$M28&lt;&gt;0, BO$2&gt;=Inputs!$M28),0,BN137+-BO101)</f>
        <v>0</v>
      </c>
      <c r="BP137" s="316">
        <f>IF(AND(Inputs!$M28&lt;&gt;0, BP$2&gt;=Inputs!$M28),0,BO137+-BP101)</f>
        <v>0</v>
      </c>
      <c r="BQ137" s="317">
        <f>IF(AND(Inputs!$M28&lt;&gt;0, BQ$2&gt;=Inputs!$M28),0,BP137+-BQ101)</f>
        <v>0</v>
      </c>
    </row>
    <row r="138" spans="1:74" hidden="1" x14ac:dyDescent="0.25">
      <c r="B138" s="319">
        <f t="shared" si="63"/>
        <v>0</v>
      </c>
      <c r="D138" s="318">
        <f t="shared" si="64"/>
        <v>0</v>
      </c>
      <c r="E138" s="318">
        <f t="shared" si="65"/>
        <v>0</v>
      </c>
      <c r="F138" s="318">
        <f t="shared" si="66"/>
        <v>0</v>
      </c>
      <c r="G138" s="318">
        <f t="shared" si="67"/>
        <v>0</v>
      </c>
      <c r="H138" s="318">
        <f t="shared" si="68"/>
        <v>0</v>
      </c>
      <c r="J138" s="316">
        <f>IF(AND(Inputs!$M29&lt;&gt;0, J$2&gt;=Inputs!$M29),0,-J102)</f>
        <v>0</v>
      </c>
      <c r="K138" s="316">
        <f>IF(AND(Inputs!$M29&lt;&gt;0, K$2&gt;=Inputs!$M29),0,J138+-K102)</f>
        <v>0</v>
      </c>
      <c r="L138" s="316">
        <f>IF(AND(Inputs!$M29&lt;&gt;0, L$2&gt;=Inputs!$M29),0,K138+-L102)</f>
        <v>0</v>
      </c>
      <c r="M138" s="316">
        <f>IF(AND(Inputs!$M29&lt;&gt;0, M$2&gt;=Inputs!$M29),0,L138+-M102)</f>
        <v>0</v>
      </c>
      <c r="N138" s="316">
        <f>IF(AND(Inputs!$M29&lt;&gt;0, N$2&gt;=Inputs!$M29),0,M138+-N102)</f>
        <v>0</v>
      </c>
      <c r="O138" s="316">
        <f>IF(AND(Inputs!$M29&lt;&gt;0, O$2&gt;=Inputs!$M29),0,N138+-O102)</f>
        <v>0</v>
      </c>
      <c r="P138" s="316">
        <f>IF(AND(Inputs!$M29&lt;&gt;0, P$2&gt;=Inputs!$M29),0,O138+-P102)</f>
        <v>0</v>
      </c>
      <c r="Q138" s="316">
        <f>IF(AND(Inputs!$M29&lt;&gt;0, Q$2&gt;=Inputs!$M29),0,P138+-Q102)</f>
        <v>0</v>
      </c>
      <c r="R138" s="316">
        <f>IF(AND(Inputs!$M29&lt;&gt;0, R$2&gt;=Inputs!$M29),0,Q138+-R102)</f>
        <v>0</v>
      </c>
      <c r="S138" s="316">
        <f>IF(AND(Inputs!$M29&lt;&gt;0, S$2&gt;=Inputs!$M29),0,R138+-S102)</f>
        <v>0</v>
      </c>
      <c r="T138" s="316">
        <f>IF(AND(Inputs!$M29&lt;&gt;0, T$2&gt;=Inputs!$M29),0,S138+-T102)</f>
        <v>0</v>
      </c>
      <c r="U138" s="317">
        <f>IF(AND(Inputs!$M29&lt;&gt;0, U$2&gt;=Inputs!$M29),0,T138+-U102)</f>
        <v>0</v>
      </c>
      <c r="V138" s="316">
        <f>IF(AND(Inputs!$M29&lt;&gt;0, V$2&gt;=Inputs!$M29),0,U138+-V102)</f>
        <v>0</v>
      </c>
      <c r="W138" s="316">
        <f>IF(AND(Inputs!$M29&lt;&gt;0, W$2&gt;=Inputs!$M29),0,V138+-W102)</f>
        <v>0</v>
      </c>
      <c r="X138" s="316">
        <f>IF(AND(Inputs!$M29&lt;&gt;0, X$2&gt;=Inputs!$M29),0,W138+-X102)</f>
        <v>0</v>
      </c>
      <c r="Y138" s="316">
        <f>IF(AND(Inputs!$M29&lt;&gt;0, Y$2&gt;=Inputs!$M29),0,X138+-Y102)</f>
        <v>0</v>
      </c>
      <c r="Z138" s="316">
        <f>IF(AND(Inputs!$M29&lt;&gt;0, Z$2&gt;=Inputs!$M29),0,Y138+-Z102)</f>
        <v>0</v>
      </c>
      <c r="AA138" s="316">
        <f>IF(AND(Inputs!$M29&lt;&gt;0, AA$2&gt;=Inputs!$M29),0,Z138+-AA102)</f>
        <v>0</v>
      </c>
      <c r="AB138" s="316">
        <f>IF(AND(Inputs!$M29&lt;&gt;0, AB$2&gt;=Inputs!$M29),0,AA138+-AB102)</f>
        <v>0</v>
      </c>
      <c r="AC138" s="316">
        <f>IF(AND(Inputs!$M29&lt;&gt;0, AC$2&gt;=Inputs!$M29),0,AB138+-AC102)</f>
        <v>0</v>
      </c>
      <c r="AD138" s="316">
        <f>IF(AND(Inputs!$M29&lt;&gt;0, AD$2&gt;=Inputs!$M29),0,AC138+-AD102)</f>
        <v>0</v>
      </c>
      <c r="AE138" s="316">
        <f>IF(AND(Inputs!$M29&lt;&gt;0, AE$2&gt;=Inputs!$M29),0,AD138+-AE102)</f>
        <v>0</v>
      </c>
      <c r="AF138" s="316">
        <f>IF(AND(Inputs!$M29&lt;&gt;0, AF$2&gt;=Inputs!$M29),0,AE138+-AF102)</f>
        <v>0</v>
      </c>
      <c r="AG138" s="317">
        <f>IF(AND(Inputs!$M29&lt;&gt;0, AG$2&gt;=Inputs!$M29),0,AF138+-AG102)</f>
        <v>0</v>
      </c>
      <c r="AH138" s="316">
        <f>IF(AND(Inputs!$M29&lt;&gt;0, AH$2&gt;=Inputs!$M29),0,AG138+-AH102)</f>
        <v>0</v>
      </c>
      <c r="AI138" s="316">
        <f>IF(AND(Inputs!$M29&lt;&gt;0, AI$2&gt;=Inputs!$M29),0,AH138+-AI102)</f>
        <v>0</v>
      </c>
      <c r="AJ138" s="316">
        <f>IF(AND(Inputs!$M29&lt;&gt;0, AJ$2&gt;=Inputs!$M29),0,AI138+-AJ102)</f>
        <v>0</v>
      </c>
      <c r="AK138" s="316">
        <f>IF(AND(Inputs!$M29&lt;&gt;0, AK$2&gt;=Inputs!$M29),0,AJ138+-AK102)</f>
        <v>0</v>
      </c>
      <c r="AL138" s="316">
        <f>IF(AND(Inputs!$M29&lt;&gt;0, AL$2&gt;=Inputs!$M29),0,AK138+-AL102)</f>
        <v>0</v>
      </c>
      <c r="AM138" s="316">
        <f>IF(AND(Inputs!$M29&lt;&gt;0, AM$2&gt;=Inputs!$M29),0,AL138+-AM102)</f>
        <v>0</v>
      </c>
      <c r="AN138" s="316">
        <f>IF(AND(Inputs!$M29&lt;&gt;0, AN$2&gt;=Inputs!$M29),0,AM138+-AN102)</f>
        <v>0</v>
      </c>
      <c r="AO138" s="316">
        <f>IF(AND(Inputs!$M29&lt;&gt;0, AO$2&gt;=Inputs!$M29),0,AN138+-AO102)</f>
        <v>0</v>
      </c>
      <c r="AP138" s="316">
        <f>IF(AND(Inputs!$M29&lt;&gt;0, AP$2&gt;=Inputs!$M29),0,AO138+-AP102)</f>
        <v>0</v>
      </c>
      <c r="AQ138" s="316">
        <f>IF(AND(Inputs!$M29&lt;&gt;0, AQ$2&gt;=Inputs!$M29),0,AP138+-AQ102)</f>
        <v>0</v>
      </c>
      <c r="AR138" s="316">
        <f>IF(AND(Inputs!$M29&lt;&gt;0, AR$2&gt;=Inputs!$M29),0,AQ138+-AR102)</f>
        <v>0</v>
      </c>
      <c r="AS138" s="317">
        <f>IF(AND(Inputs!$M29&lt;&gt;0, AS$2&gt;=Inputs!$M29),0,AR138+-AS102)</f>
        <v>0</v>
      </c>
      <c r="AT138" s="316">
        <f>IF(AND(Inputs!$M29&lt;&gt;0, AT$2&gt;=Inputs!$M29),0,AS138+-AT102)</f>
        <v>0</v>
      </c>
      <c r="AU138" s="316">
        <f>IF(AND(Inputs!$M29&lt;&gt;0, AU$2&gt;=Inputs!$M29),0,AT138+-AU102)</f>
        <v>0</v>
      </c>
      <c r="AV138" s="316">
        <f>IF(AND(Inputs!$M29&lt;&gt;0, AV$2&gt;=Inputs!$M29),0,AU138+-AV102)</f>
        <v>0</v>
      </c>
      <c r="AW138" s="316">
        <f>IF(AND(Inputs!$M29&lt;&gt;0, AW$2&gt;=Inputs!$M29),0,AV138+-AW102)</f>
        <v>0</v>
      </c>
      <c r="AX138" s="316">
        <f>IF(AND(Inputs!$M29&lt;&gt;0, AX$2&gt;=Inputs!$M29),0,AW138+-AX102)</f>
        <v>0</v>
      </c>
      <c r="AY138" s="316">
        <f>IF(AND(Inputs!$M29&lt;&gt;0, AY$2&gt;=Inputs!$M29),0,AX138+-AY102)</f>
        <v>0</v>
      </c>
      <c r="AZ138" s="316">
        <f>IF(AND(Inputs!$M29&lt;&gt;0, AZ$2&gt;=Inputs!$M29),0,AY138+-AZ102)</f>
        <v>0</v>
      </c>
      <c r="BA138" s="316">
        <f>IF(AND(Inputs!$M29&lt;&gt;0, BA$2&gt;=Inputs!$M29),0,AZ138+-BA102)</f>
        <v>0</v>
      </c>
      <c r="BB138" s="316">
        <f>IF(AND(Inputs!$M29&lt;&gt;0, BB$2&gt;=Inputs!$M29),0,BA138+-BB102)</f>
        <v>0</v>
      </c>
      <c r="BC138" s="316">
        <f>IF(AND(Inputs!$M29&lt;&gt;0, BC$2&gt;=Inputs!$M29),0,BB138+-BC102)</f>
        <v>0</v>
      </c>
      <c r="BD138" s="316">
        <f>IF(AND(Inputs!$M29&lt;&gt;0, BD$2&gt;=Inputs!$M29),0,BC138+-BD102)</f>
        <v>0</v>
      </c>
      <c r="BE138" s="317">
        <f>IF(AND(Inputs!$M29&lt;&gt;0, BE$2&gt;=Inputs!$M29),0,BD138+-BE102)</f>
        <v>0</v>
      </c>
      <c r="BF138" s="316">
        <f>IF(AND(Inputs!$M29&lt;&gt;0, BF$2&gt;=Inputs!$M29),0,BE138+-BF102)</f>
        <v>0</v>
      </c>
      <c r="BG138" s="316">
        <f>IF(AND(Inputs!$M29&lt;&gt;0, BG$2&gt;=Inputs!$M29),0,BF138+-BG102)</f>
        <v>0</v>
      </c>
      <c r="BH138" s="316">
        <f>IF(AND(Inputs!$M29&lt;&gt;0, BH$2&gt;=Inputs!$M29),0,BG138+-BH102)</f>
        <v>0</v>
      </c>
      <c r="BI138" s="316">
        <f>IF(AND(Inputs!$M29&lt;&gt;0, BI$2&gt;=Inputs!$M29),0,BH138+-BI102)</f>
        <v>0</v>
      </c>
      <c r="BJ138" s="316">
        <f>IF(AND(Inputs!$M29&lt;&gt;0, BJ$2&gt;=Inputs!$M29),0,BI138+-BJ102)</f>
        <v>0</v>
      </c>
      <c r="BK138" s="316">
        <f>IF(AND(Inputs!$M29&lt;&gt;0, BK$2&gt;=Inputs!$M29),0,BJ138+-BK102)</f>
        <v>0</v>
      </c>
      <c r="BL138" s="316">
        <f>IF(AND(Inputs!$M29&lt;&gt;0, BL$2&gt;=Inputs!$M29),0,BK138+-BL102)</f>
        <v>0</v>
      </c>
      <c r="BM138" s="316">
        <f>IF(AND(Inputs!$M29&lt;&gt;0, BM$2&gt;=Inputs!$M29),0,BL138+-BM102)</f>
        <v>0</v>
      </c>
      <c r="BN138" s="316">
        <f>IF(AND(Inputs!$M29&lt;&gt;0, BN$2&gt;=Inputs!$M29),0,BM138+-BN102)</f>
        <v>0</v>
      </c>
      <c r="BO138" s="316">
        <f>IF(AND(Inputs!$M29&lt;&gt;0, BO$2&gt;=Inputs!$M29),0,BN138+-BO102)</f>
        <v>0</v>
      </c>
      <c r="BP138" s="316">
        <f>IF(AND(Inputs!$M29&lt;&gt;0, BP$2&gt;=Inputs!$M29),0,BO138+-BP102)</f>
        <v>0</v>
      </c>
      <c r="BQ138" s="317">
        <f>IF(AND(Inputs!$M29&lt;&gt;0, BQ$2&gt;=Inputs!$M29),0,BP138+-BQ102)</f>
        <v>0</v>
      </c>
    </row>
    <row r="139" spans="1:74" hidden="1" x14ac:dyDescent="0.25">
      <c r="B139" s="319">
        <f t="shared" si="63"/>
        <v>0</v>
      </c>
      <c r="D139" s="318">
        <f t="shared" si="64"/>
        <v>0</v>
      </c>
      <c r="E139" s="318">
        <f t="shared" si="65"/>
        <v>0</v>
      </c>
      <c r="F139" s="318">
        <f t="shared" si="66"/>
        <v>0</v>
      </c>
      <c r="G139" s="318">
        <f t="shared" si="67"/>
        <v>0</v>
      </c>
      <c r="H139" s="318">
        <f t="shared" si="68"/>
        <v>0</v>
      </c>
      <c r="J139" s="316">
        <f>IF(AND(Inputs!$M30&lt;&gt;0, J$2&gt;=Inputs!$M30),0,-J103)</f>
        <v>0</v>
      </c>
      <c r="K139" s="316">
        <f>IF(AND(Inputs!$M30&lt;&gt;0, K$2&gt;=Inputs!$M30),0,J139+-K103)</f>
        <v>0</v>
      </c>
      <c r="L139" s="316">
        <f>IF(AND(Inputs!$M30&lt;&gt;0, L$2&gt;=Inputs!$M30),0,K139+-L103)</f>
        <v>0</v>
      </c>
      <c r="M139" s="316">
        <f>IF(AND(Inputs!$M30&lt;&gt;0, M$2&gt;=Inputs!$M30),0,L139+-M103)</f>
        <v>0</v>
      </c>
      <c r="N139" s="316">
        <f>IF(AND(Inputs!$M30&lt;&gt;0, N$2&gt;=Inputs!$M30),0,M139+-N103)</f>
        <v>0</v>
      </c>
      <c r="O139" s="316">
        <f>IF(AND(Inputs!$M30&lt;&gt;0, O$2&gt;=Inputs!$M30),0,N139+-O103)</f>
        <v>0</v>
      </c>
      <c r="P139" s="316">
        <f>IF(AND(Inputs!$M30&lt;&gt;0, P$2&gt;=Inputs!$M30),0,O139+-P103)</f>
        <v>0</v>
      </c>
      <c r="Q139" s="316">
        <f>IF(AND(Inputs!$M30&lt;&gt;0, Q$2&gt;=Inputs!$M30),0,P139+-Q103)</f>
        <v>0</v>
      </c>
      <c r="R139" s="316">
        <f>IF(AND(Inputs!$M30&lt;&gt;0, R$2&gt;=Inputs!$M30),0,Q139+-R103)</f>
        <v>0</v>
      </c>
      <c r="S139" s="316">
        <f>IF(AND(Inputs!$M30&lt;&gt;0, S$2&gt;=Inputs!$M30),0,R139+-S103)</f>
        <v>0</v>
      </c>
      <c r="T139" s="316">
        <f>IF(AND(Inputs!$M30&lt;&gt;0, T$2&gt;=Inputs!$M30),0,S139+-T103)</f>
        <v>0</v>
      </c>
      <c r="U139" s="317">
        <f>IF(AND(Inputs!$M30&lt;&gt;0, U$2&gt;=Inputs!$M30),0,T139+-U103)</f>
        <v>0</v>
      </c>
      <c r="V139" s="316">
        <f>IF(AND(Inputs!$M30&lt;&gt;0, V$2&gt;=Inputs!$M30),0,U139+-V103)</f>
        <v>0</v>
      </c>
      <c r="W139" s="316">
        <f>IF(AND(Inputs!$M30&lt;&gt;0, W$2&gt;=Inputs!$M30),0,V139+-W103)</f>
        <v>0</v>
      </c>
      <c r="X139" s="316">
        <f>IF(AND(Inputs!$M30&lt;&gt;0, X$2&gt;=Inputs!$M30),0,W139+-X103)</f>
        <v>0</v>
      </c>
      <c r="Y139" s="316">
        <f>IF(AND(Inputs!$M30&lt;&gt;0, Y$2&gt;=Inputs!$M30),0,X139+-Y103)</f>
        <v>0</v>
      </c>
      <c r="Z139" s="316">
        <f>IF(AND(Inputs!$M30&lt;&gt;0, Z$2&gt;=Inputs!$M30),0,Y139+-Z103)</f>
        <v>0</v>
      </c>
      <c r="AA139" s="316">
        <f>IF(AND(Inputs!$M30&lt;&gt;0, AA$2&gt;=Inputs!$M30),0,Z139+-AA103)</f>
        <v>0</v>
      </c>
      <c r="AB139" s="316">
        <f>IF(AND(Inputs!$M30&lt;&gt;0, AB$2&gt;=Inputs!$M30),0,AA139+-AB103)</f>
        <v>0</v>
      </c>
      <c r="AC139" s="316">
        <f>IF(AND(Inputs!$M30&lt;&gt;0, AC$2&gt;=Inputs!$M30),0,AB139+-AC103)</f>
        <v>0</v>
      </c>
      <c r="AD139" s="316">
        <f>IF(AND(Inputs!$M30&lt;&gt;0, AD$2&gt;=Inputs!$M30),0,AC139+-AD103)</f>
        <v>0</v>
      </c>
      <c r="AE139" s="316">
        <f>IF(AND(Inputs!$M30&lt;&gt;0, AE$2&gt;=Inputs!$M30),0,AD139+-AE103)</f>
        <v>0</v>
      </c>
      <c r="AF139" s="316">
        <f>IF(AND(Inputs!$M30&lt;&gt;0, AF$2&gt;=Inputs!$M30),0,AE139+-AF103)</f>
        <v>0</v>
      </c>
      <c r="AG139" s="317">
        <f>IF(AND(Inputs!$M30&lt;&gt;0, AG$2&gt;=Inputs!$M30),0,AF139+-AG103)</f>
        <v>0</v>
      </c>
      <c r="AH139" s="316">
        <f>IF(AND(Inputs!$M30&lt;&gt;0, AH$2&gt;=Inputs!$M30),0,AG139+-AH103)</f>
        <v>0</v>
      </c>
      <c r="AI139" s="316">
        <f>IF(AND(Inputs!$M30&lt;&gt;0, AI$2&gt;=Inputs!$M30),0,AH139+-AI103)</f>
        <v>0</v>
      </c>
      <c r="AJ139" s="316">
        <f>IF(AND(Inputs!$M30&lt;&gt;0, AJ$2&gt;=Inputs!$M30),0,AI139+-AJ103)</f>
        <v>0</v>
      </c>
      <c r="AK139" s="316">
        <f>IF(AND(Inputs!$M30&lt;&gt;0, AK$2&gt;=Inputs!$M30),0,AJ139+-AK103)</f>
        <v>0</v>
      </c>
      <c r="AL139" s="316">
        <f>IF(AND(Inputs!$M30&lt;&gt;0, AL$2&gt;=Inputs!$M30),0,AK139+-AL103)</f>
        <v>0</v>
      </c>
      <c r="AM139" s="316">
        <f>IF(AND(Inputs!$M30&lt;&gt;0, AM$2&gt;=Inputs!$M30),0,AL139+-AM103)</f>
        <v>0</v>
      </c>
      <c r="AN139" s="316">
        <f>IF(AND(Inputs!$M30&lt;&gt;0, AN$2&gt;=Inputs!$M30),0,AM139+-AN103)</f>
        <v>0</v>
      </c>
      <c r="AO139" s="316">
        <f>IF(AND(Inputs!$M30&lt;&gt;0, AO$2&gt;=Inputs!$M30),0,AN139+-AO103)</f>
        <v>0</v>
      </c>
      <c r="AP139" s="316">
        <f>IF(AND(Inputs!$M30&lt;&gt;0, AP$2&gt;=Inputs!$M30),0,AO139+-AP103)</f>
        <v>0</v>
      </c>
      <c r="AQ139" s="316">
        <f>IF(AND(Inputs!$M30&lt;&gt;0, AQ$2&gt;=Inputs!$M30),0,AP139+-AQ103)</f>
        <v>0</v>
      </c>
      <c r="AR139" s="316">
        <f>IF(AND(Inputs!$M30&lt;&gt;0, AR$2&gt;=Inputs!$M30),0,AQ139+-AR103)</f>
        <v>0</v>
      </c>
      <c r="AS139" s="317">
        <f>IF(AND(Inputs!$M30&lt;&gt;0, AS$2&gt;=Inputs!$M30),0,AR139+-AS103)</f>
        <v>0</v>
      </c>
      <c r="AT139" s="316">
        <f>IF(AND(Inputs!$M30&lt;&gt;0, AT$2&gt;=Inputs!$M30),0,AS139+-AT103)</f>
        <v>0</v>
      </c>
      <c r="AU139" s="316">
        <f>IF(AND(Inputs!$M30&lt;&gt;0, AU$2&gt;=Inputs!$M30),0,AT139+-AU103)</f>
        <v>0</v>
      </c>
      <c r="AV139" s="316">
        <f>IF(AND(Inputs!$M30&lt;&gt;0, AV$2&gt;=Inputs!$M30),0,AU139+-AV103)</f>
        <v>0</v>
      </c>
      <c r="AW139" s="316">
        <f>IF(AND(Inputs!$M30&lt;&gt;0, AW$2&gt;=Inputs!$M30),0,AV139+-AW103)</f>
        <v>0</v>
      </c>
      <c r="AX139" s="316">
        <f>IF(AND(Inputs!$M30&lt;&gt;0, AX$2&gt;=Inputs!$M30),0,AW139+-AX103)</f>
        <v>0</v>
      </c>
      <c r="AY139" s="316">
        <f>IF(AND(Inputs!$M30&lt;&gt;0, AY$2&gt;=Inputs!$M30),0,AX139+-AY103)</f>
        <v>0</v>
      </c>
      <c r="AZ139" s="316">
        <f>IF(AND(Inputs!$M30&lt;&gt;0, AZ$2&gt;=Inputs!$M30),0,AY139+-AZ103)</f>
        <v>0</v>
      </c>
      <c r="BA139" s="316">
        <f>IF(AND(Inputs!$M30&lt;&gt;0, BA$2&gt;=Inputs!$M30),0,AZ139+-BA103)</f>
        <v>0</v>
      </c>
      <c r="BB139" s="316">
        <f>IF(AND(Inputs!$M30&lt;&gt;0, BB$2&gt;=Inputs!$M30),0,BA139+-BB103)</f>
        <v>0</v>
      </c>
      <c r="BC139" s="316">
        <f>IF(AND(Inputs!$M30&lt;&gt;0, BC$2&gt;=Inputs!$M30),0,BB139+-BC103)</f>
        <v>0</v>
      </c>
      <c r="BD139" s="316">
        <f>IF(AND(Inputs!$M30&lt;&gt;0, BD$2&gt;=Inputs!$M30),0,BC139+-BD103)</f>
        <v>0</v>
      </c>
      <c r="BE139" s="317">
        <f>IF(AND(Inputs!$M30&lt;&gt;0, BE$2&gt;=Inputs!$M30),0,BD139+-BE103)</f>
        <v>0</v>
      </c>
      <c r="BF139" s="316">
        <f>IF(AND(Inputs!$M30&lt;&gt;0, BF$2&gt;=Inputs!$M30),0,BE139+-BF103)</f>
        <v>0</v>
      </c>
      <c r="BG139" s="316">
        <f>IF(AND(Inputs!$M30&lt;&gt;0, BG$2&gt;=Inputs!$M30),0,BF139+-BG103)</f>
        <v>0</v>
      </c>
      <c r="BH139" s="316">
        <f>IF(AND(Inputs!$M30&lt;&gt;0, BH$2&gt;=Inputs!$M30),0,BG139+-BH103)</f>
        <v>0</v>
      </c>
      <c r="BI139" s="316">
        <f>IF(AND(Inputs!$M30&lt;&gt;0, BI$2&gt;=Inputs!$M30),0,BH139+-BI103)</f>
        <v>0</v>
      </c>
      <c r="BJ139" s="316">
        <f>IF(AND(Inputs!$M30&lt;&gt;0, BJ$2&gt;=Inputs!$M30),0,BI139+-BJ103)</f>
        <v>0</v>
      </c>
      <c r="BK139" s="316">
        <f>IF(AND(Inputs!$M30&lt;&gt;0, BK$2&gt;=Inputs!$M30),0,BJ139+-BK103)</f>
        <v>0</v>
      </c>
      <c r="BL139" s="316">
        <f>IF(AND(Inputs!$M30&lt;&gt;0, BL$2&gt;=Inputs!$M30),0,BK139+-BL103)</f>
        <v>0</v>
      </c>
      <c r="BM139" s="316">
        <f>IF(AND(Inputs!$M30&lt;&gt;0, BM$2&gt;=Inputs!$M30),0,BL139+-BM103)</f>
        <v>0</v>
      </c>
      <c r="BN139" s="316">
        <f>IF(AND(Inputs!$M30&lt;&gt;0, BN$2&gt;=Inputs!$M30),0,BM139+-BN103)</f>
        <v>0</v>
      </c>
      <c r="BO139" s="316">
        <f>IF(AND(Inputs!$M30&lt;&gt;0, BO$2&gt;=Inputs!$M30),0,BN139+-BO103)</f>
        <v>0</v>
      </c>
      <c r="BP139" s="316">
        <f>IF(AND(Inputs!$M30&lt;&gt;0, BP$2&gt;=Inputs!$M30),0,BO139+-BP103)</f>
        <v>0</v>
      </c>
      <c r="BQ139" s="317">
        <f>IF(AND(Inputs!$M30&lt;&gt;0, BQ$2&gt;=Inputs!$M30),0,BP139+-BQ103)</f>
        <v>0</v>
      </c>
    </row>
    <row r="140" spans="1:74" hidden="1" x14ac:dyDescent="0.25">
      <c r="B140" s="319">
        <f t="shared" si="63"/>
        <v>0</v>
      </c>
      <c r="D140" s="318">
        <f t="shared" si="64"/>
        <v>0</v>
      </c>
      <c r="E140" s="318">
        <f t="shared" si="65"/>
        <v>0</v>
      </c>
      <c r="F140" s="318">
        <f t="shared" si="66"/>
        <v>0</v>
      </c>
      <c r="G140" s="318">
        <f t="shared" si="67"/>
        <v>0</v>
      </c>
      <c r="H140" s="318">
        <f t="shared" si="68"/>
        <v>0</v>
      </c>
      <c r="J140" s="316">
        <f>IF(AND(Inputs!$M31&lt;&gt;0, J$2&gt;=Inputs!$M31),0,-J104)</f>
        <v>0</v>
      </c>
      <c r="K140" s="316">
        <f>IF(AND(Inputs!$M31&lt;&gt;0, K$2&gt;=Inputs!$M31),0,J140+-K104)</f>
        <v>0</v>
      </c>
      <c r="L140" s="316">
        <f>IF(AND(Inputs!$M31&lt;&gt;0, L$2&gt;=Inputs!$M31),0,K140+-L104)</f>
        <v>0</v>
      </c>
      <c r="M140" s="316">
        <f>IF(AND(Inputs!$M31&lt;&gt;0, M$2&gt;=Inputs!$M31),0,L140+-M104)</f>
        <v>0</v>
      </c>
      <c r="N140" s="316">
        <f>IF(AND(Inputs!$M31&lt;&gt;0, N$2&gt;=Inputs!$M31),0,M140+-N104)</f>
        <v>0</v>
      </c>
      <c r="O140" s="316">
        <f>IF(AND(Inputs!$M31&lt;&gt;0, O$2&gt;=Inputs!$M31),0,N140+-O104)</f>
        <v>0</v>
      </c>
      <c r="P140" s="316">
        <f>IF(AND(Inputs!$M31&lt;&gt;0, P$2&gt;=Inputs!$M31),0,O140+-P104)</f>
        <v>0</v>
      </c>
      <c r="Q140" s="316">
        <f>IF(AND(Inputs!$M31&lt;&gt;0, Q$2&gt;=Inputs!$M31),0,P140+-Q104)</f>
        <v>0</v>
      </c>
      <c r="R140" s="316">
        <f>IF(AND(Inputs!$M31&lt;&gt;0, R$2&gt;=Inputs!$M31),0,Q140+-R104)</f>
        <v>0</v>
      </c>
      <c r="S140" s="316">
        <f>IF(AND(Inputs!$M31&lt;&gt;0, S$2&gt;=Inputs!$M31),0,R140+-S104)</f>
        <v>0</v>
      </c>
      <c r="T140" s="316">
        <f>IF(AND(Inputs!$M31&lt;&gt;0, T$2&gt;=Inputs!$M31),0,S140+-T104)</f>
        <v>0</v>
      </c>
      <c r="U140" s="317">
        <f>IF(AND(Inputs!$M31&lt;&gt;0, U$2&gt;=Inputs!$M31),0,T140+-U104)</f>
        <v>0</v>
      </c>
      <c r="V140" s="316">
        <f>IF(AND(Inputs!$M31&lt;&gt;0, V$2&gt;=Inputs!$M31),0,U140+-V104)</f>
        <v>0</v>
      </c>
      <c r="W140" s="316">
        <f>IF(AND(Inputs!$M31&lt;&gt;0, W$2&gt;=Inputs!$M31),0,V140+-W104)</f>
        <v>0</v>
      </c>
      <c r="X140" s="316">
        <f>IF(AND(Inputs!$M31&lt;&gt;0, X$2&gt;=Inputs!$M31),0,W140+-X104)</f>
        <v>0</v>
      </c>
      <c r="Y140" s="316">
        <f>IF(AND(Inputs!$M31&lt;&gt;0, Y$2&gt;=Inputs!$M31),0,X140+-Y104)</f>
        <v>0</v>
      </c>
      <c r="Z140" s="316">
        <f>IF(AND(Inputs!$M31&lt;&gt;0, Z$2&gt;=Inputs!$M31),0,Y140+-Z104)</f>
        <v>0</v>
      </c>
      <c r="AA140" s="316">
        <f>IF(AND(Inputs!$M31&lt;&gt;0, AA$2&gt;=Inputs!$M31),0,Z140+-AA104)</f>
        <v>0</v>
      </c>
      <c r="AB140" s="316">
        <f>IF(AND(Inputs!$M31&lt;&gt;0, AB$2&gt;=Inputs!$M31),0,AA140+-AB104)</f>
        <v>0</v>
      </c>
      <c r="AC140" s="316">
        <f>IF(AND(Inputs!$M31&lt;&gt;0, AC$2&gt;=Inputs!$M31),0,AB140+-AC104)</f>
        <v>0</v>
      </c>
      <c r="AD140" s="316">
        <f>IF(AND(Inputs!$M31&lt;&gt;0, AD$2&gt;=Inputs!$M31),0,AC140+-AD104)</f>
        <v>0</v>
      </c>
      <c r="AE140" s="316">
        <f>IF(AND(Inputs!$M31&lt;&gt;0, AE$2&gt;=Inputs!$M31),0,AD140+-AE104)</f>
        <v>0</v>
      </c>
      <c r="AF140" s="316">
        <f>IF(AND(Inputs!$M31&lt;&gt;0, AF$2&gt;=Inputs!$M31),0,AE140+-AF104)</f>
        <v>0</v>
      </c>
      <c r="AG140" s="317">
        <f>IF(AND(Inputs!$M31&lt;&gt;0, AG$2&gt;=Inputs!$M31),0,AF140+-AG104)</f>
        <v>0</v>
      </c>
      <c r="AH140" s="316">
        <f>IF(AND(Inputs!$M31&lt;&gt;0, AH$2&gt;=Inputs!$M31),0,AG140+-AH104)</f>
        <v>0</v>
      </c>
      <c r="AI140" s="316">
        <f>IF(AND(Inputs!$M31&lt;&gt;0, AI$2&gt;=Inputs!$M31),0,AH140+-AI104)</f>
        <v>0</v>
      </c>
      <c r="AJ140" s="316">
        <f>IF(AND(Inputs!$M31&lt;&gt;0, AJ$2&gt;=Inputs!$M31),0,AI140+-AJ104)</f>
        <v>0</v>
      </c>
      <c r="AK140" s="316">
        <f>IF(AND(Inputs!$M31&lt;&gt;0, AK$2&gt;=Inputs!$M31),0,AJ140+-AK104)</f>
        <v>0</v>
      </c>
      <c r="AL140" s="316">
        <f>IF(AND(Inputs!$M31&lt;&gt;0, AL$2&gt;=Inputs!$M31),0,AK140+-AL104)</f>
        <v>0</v>
      </c>
      <c r="AM140" s="316">
        <f>IF(AND(Inputs!$M31&lt;&gt;0, AM$2&gt;=Inputs!$M31),0,AL140+-AM104)</f>
        <v>0</v>
      </c>
      <c r="AN140" s="316">
        <f>IF(AND(Inputs!$M31&lt;&gt;0, AN$2&gt;=Inputs!$M31),0,AM140+-AN104)</f>
        <v>0</v>
      </c>
      <c r="AO140" s="316">
        <f>IF(AND(Inputs!$M31&lt;&gt;0, AO$2&gt;=Inputs!$M31),0,AN140+-AO104)</f>
        <v>0</v>
      </c>
      <c r="AP140" s="316">
        <f>IF(AND(Inputs!$M31&lt;&gt;0, AP$2&gt;=Inputs!$M31),0,AO140+-AP104)</f>
        <v>0</v>
      </c>
      <c r="AQ140" s="316">
        <f>IF(AND(Inputs!$M31&lt;&gt;0, AQ$2&gt;=Inputs!$M31),0,AP140+-AQ104)</f>
        <v>0</v>
      </c>
      <c r="AR140" s="316">
        <f>IF(AND(Inputs!$M31&lt;&gt;0, AR$2&gt;=Inputs!$M31),0,AQ140+-AR104)</f>
        <v>0</v>
      </c>
      <c r="AS140" s="317">
        <f>IF(AND(Inputs!$M31&lt;&gt;0, AS$2&gt;=Inputs!$M31),0,AR140+-AS104)</f>
        <v>0</v>
      </c>
      <c r="AT140" s="316">
        <f>IF(AND(Inputs!$M31&lt;&gt;0, AT$2&gt;=Inputs!$M31),0,AS140+-AT104)</f>
        <v>0</v>
      </c>
      <c r="AU140" s="316">
        <f>IF(AND(Inputs!$M31&lt;&gt;0, AU$2&gt;=Inputs!$M31),0,AT140+-AU104)</f>
        <v>0</v>
      </c>
      <c r="AV140" s="316">
        <f>IF(AND(Inputs!$M31&lt;&gt;0, AV$2&gt;=Inputs!$M31),0,AU140+-AV104)</f>
        <v>0</v>
      </c>
      <c r="AW140" s="316">
        <f>IF(AND(Inputs!$M31&lt;&gt;0, AW$2&gt;=Inputs!$M31),0,AV140+-AW104)</f>
        <v>0</v>
      </c>
      <c r="AX140" s="316">
        <f>IF(AND(Inputs!$M31&lt;&gt;0, AX$2&gt;=Inputs!$M31),0,AW140+-AX104)</f>
        <v>0</v>
      </c>
      <c r="AY140" s="316">
        <f>IF(AND(Inputs!$M31&lt;&gt;0, AY$2&gt;=Inputs!$M31),0,AX140+-AY104)</f>
        <v>0</v>
      </c>
      <c r="AZ140" s="316">
        <f>IF(AND(Inputs!$M31&lt;&gt;0, AZ$2&gt;=Inputs!$M31),0,AY140+-AZ104)</f>
        <v>0</v>
      </c>
      <c r="BA140" s="316">
        <f>IF(AND(Inputs!$M31&lt;&gt;0, BA$2&gt;=Inputs!$M31),0,AZ140+-BA104)</f>
        <v>0</v>
      </c>
      <c r="BB140" s="316">
        <f>IF(AND(Inputs!$M31&lt;&gt;0, BB$2&gt;=Inputs!$M31),0,BA140+-BB104)</f>
        <v>0</v>
      </c>
      <c r="BC140" s="316">
        <f>IF(AND(Inputs!$M31&lt;&gt;0, BC$2&gt;=Inputs!$M31),0,BB140+-BC104)</f>
        <v>0</v>
      </c>
      <c r="BD140" s="316">
        <f>IF(AND(Inputs!$M31&lt;&gt;0, BD$2&gt;=Inputs!$M31),0,BC140+-BD104)</f>
        <v>0</v>
      </c>
      <c r="BE140" s="317">
        <f>IF(AND(Inputs!$M31&lt;&gt;0, BE$2&gt;=Inputs!$M31),0,BD140+-BE104)</f>
        <v>0</v>
      </c>
      <c r="BF140" s="316">
        <f>IF(AND(Inputs!$M31&lt;&gt;0, BF$2&gt;=Inputs!$M31),0,BE140+-BF104)</f>
        <v>0</v>
      </c>
      <c r="BG140" s="316">
        <f>IF(AND(Inputs!$M31&lt;&gt;0, BG$2&gt;=Inputs!$M31),0,BF140+-BG104)</f>
        <v>0</v>
      </c>
      <c r="BH140" s="316">
        <f>IF(AND(Inputs!$M31&lt;&gt;0, BH$2&gt;=Inputs!$M31),0,BG140+-BH104)</f>
        <v>0</v>
      </c>
      <c r="BI140" s="316">
        <f>IF(AND(Inputs!$M31&lt;&gt;0, BI$2&gt;=Inputs!$M31),0,BH140+-BI104)</f>
        <v>0</v>
      </c>
      <c r="BJ140" s="316">
        <f>IF(AND(Inputs!$M31&lt;&gt;0, BJ$2&gt;=Inputs!$M31),0,BI140+-BJ104)</f>
        <v>0</v>
      </c>
      <c r="BK140" s="316">
        <f>IF(AND(Inputs!$M31&lt;&gt;0, BK$2&gt;=Inputs!$M31),0,BJ140+-BK104)</f>
        <v>0</v>
      </c>
      <c r="BL140" s="316">
        <f>IF(AND(Inputs!$M31&lt;&gt;0, BL$2&gt;=Inputs!$M31),0,BK140+-BL104)</f>
        <v>0</v>
      </c>
      <c r="BM140" s="316">
        <f>IF(AND(Inputs!$M31&lt;&gt;0, BM$2&gt;=Inputs!$M31),0,BL140+-BM104)</f>
        <v>0</v>
      </c>
      <c r="BN140" s="316">
        <f>IF(AND(Inputs!$M31&lt;&gt;0, BN$2&gt;=Inputs!$M31),0,BM140+-BN104)</f>
        <v>0</v>
      </c>
      <c r="BO140" s="316">
        <f>IF(AND(Inputs!$M31&lt;&gt;0, BO$2&gt;=Inputs!$M31),0,BN140+-BO104)</f>
        <v>0</v>
      </c>
      <c r="BP140" s="316">
        <f>IF(AND(Inputs!$M31&lt;&gt;0, BP$2&gt;=Inputs!$M31),0,BO140+-BP104)</f>
        <v>0</v>
      </c>
      <c r="BQ140" s="317">
        <f>IF(AND(Inputs!$M31&lt;&gt;0, BQ$2&gt;=Inputs!$M31),0,BP140+-BQ104)</f>
        <v>0</v>
      </c>
    </row>
    <row r="141" spans="1:74" hidden="1" x14ac:dyDescent="0.25">
      <c r="B141" s="319">
        <f t="shared" si="63"/>
        <v>0</v>
      </c>
      <c r="D141" s="318">
        <f t="shared" si="64"/>
        <v>0</v>
      </c>
      <c r="E141" s="318">
        <f t="shared" si="65"/>
        <v>0</v>
      </c>
      <c r="F141" s="318">
        <f t="shared" si="66"/>
        <v>0</v>
      </c>
      <c r="G141" s="318">
        <f t="shared" si="67"/>
        <v>0</v>
      </c>
      <c r="H141" s="318">
        <f t="shared" si="68"/>
        <v>0</v>
      </c>
      <c r="I141" s="8"/>
      <c r="J141" s="316">
        <f>IF(AND(Inputs!$M32&lt;&gt;0, J$2&gt;=Inputs!$M32),0,-J105)</f>
        <v>0</v>
      </c>
      <c r="K141" s="316">
        <f>IF(AND(Inputs!$M32&lt;&gt;0, K$2&gt;=Inputs!$M32),0,J141+-K105)</f>
        <v>0</v>
      </c>
      <c r="L141" s="316">
        <f>IF(AND(Inputs!$M32&lt;&gt;0, L$2&gt;=Inputs!$M32),0,K141+-L105)</f>
        <v>0</v>
      </c>
      <c r="M141" s="316">
        <f>IF(AND(Inputs!$M32&lt;&gt;0, M$2&gt;=Inputs!$M32),0,L141+-M105)</f>
        <v>0</v>
      </c>
      <c r="N141" s="316">
        <f>IF(AND(Inputs!$M32&lt;&gt;0, N$2&gt;=Inputs!$M32),0,M141+-N105)</f>
        <v>0</v>
      </c>
      <c r="O141" s="316">
        <f>IF(AND(Inputs!$M32&lt;&gt;0, O$2&gt;=Inputs!$M32),0,N141+-O105)</f>
        <v>0</v>
      </c>
      <c r="P141" s="316">
        <f>IF(AND(Inputs!$M32&lt;&gt;0, P$2&gt;=Inputs!$M32),0,O141+-P105)</f>
        <v>0</v>
      </c>
      <c r="Q141" s="316">
        <f>IF(AND(Inputs!$M32&lt;&gt;0, Q$2&gt;=Inputs!$M32),0,P141+-Q105)</f>
        <v>0</v>
      </c>
      <c r="R141" s="316">
        <f>IF(AND(Inputs!$M32&lt;&gt;0, R$2&gt;=Inputs!$M32),0,Q141+-R105)</f>
        <v>0</v>
      </c>
      <c r="S141" s="316">
        <f>IF(AND(Inputs!$M32&lt;&gt;0, S$2&gt;=Inputs!$M32),0,R141+-S105)</f>
        <v>0</v>
      </c>
      <c r="T141" s="316">
        <f>IF(AND(Inputs!$M32&lt;&gt;0, T$2&gt;=Inputs!$M32),0,S141+-T105)</f>
        <v>0</v>
      </c>
      <c r="U141" s="317">
        <f>IF(AND(Inputs!$M32&lt;&gt;0, U$2&gt;=Inputs!$M32),0,T141+-U105)</f>
        <v>0</v>
      </c>
      <c r="V141" s="316">
        <f>IF(AND(Inputs!$M32&lt;&gt;0, V$2&gt;=Inputs!$M32),0,U141+-V105)</f>
        <v>0</v>
      </c>
      <c r="W141" s="316">
        <f>IF(AND(Inputs!$M32&lt;&gt;0, W$2&gt;=Inputs!$M32),0,V141+-W105)</f>
        <v>0</v>
      </c>
      <c r="X141" s="316">
        <f>IF(AND(Inputs!$M32&lt;&gt;0, X$2&gt;=Inputs!$M32),0,W141+-X105)</f>
        <v>0</v>
      </c>
      <c r="Y141" s="316">
        <f>IF(AND(Inputs!$M32&lt;&gt;0, Y$2&gt;=Inputs!$M32),0,X141+-Y105)</f>
        <v>0</v>
      </c>
      <c r="Z141" s="316">
        <f>IF(AND(Inputs!$M32&lt;&gt;0, Z$2&gt;=Inputs!$M32),0,Y141+-Z105)</f>
        <v>0</v>
      </c>
      <c r="AA141" s="316">
        <f>IF(AND(Inputs!$M32&lt;&gt;0, AA$2&gt;=Inputs!$M32),0,Z141+-AA105)</f>
        <v>0</v>
      </c>
      <c r="AB141" s="316">
        <f>IF(AND(Inputs!$M32&lt;&gt;0, AB$2&gt;=Inputs!$M32),0,AA141+-AB105)</f>
        <v>0</v>
      </c>
      <c r="AC141" s="316">
        <f>IF(AND(Inputs!$M32&lt;&gt;0, AC$2&gt;=Inputs!$M32),0,AB141+-AC105)</f>
        <v>0</v>
      </c>
      <c r="AD141" s="316">
        <f>IF(AND(Inputs!$M32&lt;&gt;0, AD$2&gt;=Inputs!$M32),0,AC141+-AD105)</f>
        <v>0</v>
      </c>
      <c r="AE141" s="316">
        <f>IF(AND(Inputs!$M32&lt;&gt;0, AE$2&gt;=Inputs!$M32),0,AD141+-AE105)</f>
        <v>0</v>
      </c>
      <c r="AF141" s="316">
        <f>IF(AND(Inputs!$M32&lt;&gt;0, AF$2&gt;=Inputs!$M32),0,AE141+-AF105)</f>
        <v>0</v>
      </c>
      <c r="AG141" s="317">
        <f>IF(AND(Inputs!$M32&lt;&gt;0, AG$2&gt;=Inputs!$M32),0,AF141+-AG105)</f>
        <v>0</v>
      </c>
      <c r="AH141" s="316">
        <f>IF(AND(Inputs!$M32&lt;&gt;0, AH$2&gt;=Inputs!$M32),0,AG141+-AH105)</f>
        <v>0</v>
      </c>
      <c r="AI141" s="316">
        <f>IF(AND(Inputs!$M32&lt;&gt;0, AI$2&gt;=Inputs!$M32),0,AH141+-AI105)</f>
        <v>0</v>
      </c>
      <c r="AJ141" s="316">
        <f>IF(AND(Inputs!$M32&lt;&gt;0, AJ$2&gt;=Inputs!$M32),0,AI141+-AJ105)</f>
        <v>0</v>
      </c>
      <c r="AK141" s="316">
        <f>IF(AND(Inputs!$M32&lt;&gt;0, AK$2&gt;=Inputs!$M32),0,AJ141+-AK105)</f>
        <v>0</v>
      </c>
      <c r="AL141" s="316">
        <f>IF(AND(Inputs!$M32&lt;&gt;0, AL$2&gt;=Inputs!$M32),0,AK141+-AL105)</f>
        <v>0</v>
      </c>
      <c r="AM141" s="316">
        <f>IF(AND(Inputs!$M32&lt;&gt;0, AM$2&gt;=Inputs!$M32),0,AL141+-AM105)</f>
        <v>0</v>
      </c>
      <c r="AN141" s="316">
        <f>IF(AND(Inputs!$M32&lt;&gt;0, AN$2&gt;=Inputs!$M32),0,AM141+-AN105)</f>
        <v>0</v>
      </c>
      <c r="AO141" s="316">
        <f>IF(AND(Inputs!$M32&lt;&gt;0, AO$2&gt;=Inputs!$M32),0,AN141+-AO105)</f>
        <v>0</v>
      </c>
      <c r="AP141" s="316">
        <f>IF(AND(Inputs!$M32&lt;&gt;0, AP$2&gt;=Inputs!$M32),0,AO141+-AP105)</f>
        <v>0</v>
      </c>
      <c r="AQ141" s="316">
        <f>IF(AND(Inputs!$M32&lt;&gt;0, AQ$2&gt;=Inputs!$M32),0,AP141+-AQ105)</f>
        <v>0</v>
      </c>
      <c r="AR141" s="316">
        <f>IF(AND(Inputs!$M32&lt;&gt;0, AR$2&gt;=Inputs!$M32),0,AQ141+-AR105)</f>
        <v>0</v>
      </c>
      <c r="AS141" s="317">
        <f>IF(AND(Inputs!$M32&lt;&gt;0, AS$2&gt;=Inputs!$M32),0,AR141+-AS105)</f>
        <v>0</v>
      </c>
      <c r="AT141" s="316">
        <f>IF(AND(Inputs!$M32&lt;&gt;0, AT$2&gt;=Inputs!$M32),0,AS141+-AT105)</f>
        <v>0</v>
      </c>
      <c r="AU141" s="316">
        <f>IF(AND(Inputs!$M32&lt;&gt;0, AU$2&gt;=Inputs!$M32),0,AT141+-AU105)</f>
        <v>0</v>
      </c>
      <c r="AV141" s="316">
        <f>IF(AND(Inputs!$M32&lt;&gt;0, AV$2&gt;=Inputs!$M32),0,AU141+-AV105)</f>
        <v>0</v>
      </c>
      <c r="AW141" s="316">
        <f>IF(AND(Inputs!$M32&lt;&gt;0, AW$2&gt;=Inputs!$M32),0,AV141+-AW105)</f>
        <v>0</v>
      </c>
      <c r="AX141" s="316">
        <f>IF(AND(Inputs!$M32&lt;&gt;0, AX$2&gt;=Inputs!$M32),0,AW141+-AX105)</f>
        <v>0</v>
      </c>
      <c r="AY141" s="316">
        <f>IF(AND(Inputs!$M32&lt;&gt;0, AY$2&gt;=Inputs!$M32),0,AX141+-AY105)</f>
        <v>0</v>
      </c>
      <c r="AZ141" s="316">
        <f>IF(AND(Inputs!$M32&lt;&gt;0, AZ$2&gt;=Inputs!$M32),0,AY141+-AZ105)</f>
        <v>0</v>
      </c>
      <c r="BA141" s="316">
        <f>IF(AND(Inputs!$M32&lt;&gt;0, BA$2&gt;=Inputs!$M32),0,AZ141+-BA105)</f>
        <v>0</v>
      </c>
      <c r="BB141" s="316">
        <f>IF(AND(Inputs!$M32&lt;&gt;0, BB$2&gt;=Inputs!$M32),0,BA141+-BB105)</f>
        <v>0</v>
      </c>
      <c r="BC141" s="316">
        <f>IF(AND(Inputs!$M32&lt;&gt;0, BC$2&gt;=Inputs!$M32),0,BB141+-BC105)</f>
        <v>0</v>
      </c>
      <c r="BD141" s="316">
        <f>IF(AND(Inputs!$M32&lt;&gt;0, BD$2&gt;=Inputs!$M32),0,BC141+-BD105)</f>
        <v>0</v>
      </c>
      <c r="BE141" s="317">
        <f>IF(AND(Inputs!$M32&lt;&gt;0, BE$2&gt;=Inputs!$M32),0,BD141+-BE105)</f>
        <v>0</v>
      </c>
      <c r="BF141" s="316">
        <f>IF(AND(Inputs!$M32&lt;&gt;0, BF$2&gt;=Inputs!$M32),0,BE141+-BF105)</f>
        <v>0</v>
      </c>
      <c r="BG141" s="316">
        <f>IF(AND(Inputs!$M32&lt;&gt;0, BG$2&gt;=Inputs!$M32),0,BF141+-BG105)</f>
        <v>0</v>
      </c>
      <c r="BH141" s="316">
        <f>IF(AND(Inputs!$M32&lt;&gt;0, BH$2&gt;=Inputs!$M32),0,BG141+-BH105)</f>
        <v>0</v>
      </c>
      <c r="BI141" s="316">
        <f>IF(AND(Inputs!$M32&lt;&gt;0, BI$2&gt;=Inputs!$M32),0,BH141+-BI105)</f>
        <v>0</v>
      </c>
      <c r="BJ141" s="316">
        <f>IF(AND(Inputs!$M32&lt;&gt;0, BJ$2&gt;=Inputs!$M32),0,BI141+-BJ105)</f>
        <v>0</v>
      </c>
      <c r="BK141" s="316">
        <f>IF(AND(Inputs!$M32&lt;&gt;0, BK$2&gt;=Inputs!$M32),0,BJ141+-BK105)</f>
        <v>0</v>
      </c>
      <c r="BL141" s="316">
        <f>IF(AND(Inputs!$M32&lt;&gt;0, BL$2&gt;=Inputs!$M32),0,BK141+-BL105)</f>
        <v>0</v>
      </c>
      <c r="BM141" s="316">
        <f>IF(AND(Inputs!$M32&lt;&gt;0, BM$2&gt;=Inputs!$M32),0,BL141+-BM105)</f>
        <v>0</v>
      </c>
      <c r="BN141" s="316">
        <f>IF(AND(Inputs!$M32&lt;&gt;0, BN$2&gt;=Inputs!$M32),0,BM141+-BN105)</f>
        <v>0</v>
      </c>
      <c r="BO141" s="316">
        <f>IF(AND(Inputs!$M32&lt;&gt;0, BO$2&gt;=Inputs!$M32),0,BN141+-BO105)</f>
        <v>0</v>
      </c>
      <c r="BP141" s="316">
        <f>IF(AND(Inputs!$M32&lt;&gt;0, BP$2&gt;=Inputs!$M32),0,BO141+-BP105)</f>
        <v>0</v>
      </c>
      <c r="BQ141" s="317">
        <f>IF(AND(Inputs!$M32&lt;&gt;0, BQ$2&gt;=Inputs!$M32),0,BP141+-BQ105)</f>
        <v>0</v>
      </c>
    </row>
    <row r="142" spans="1:74" s="10" customFormat="1" hidden="1" x14ac:dyDescent="0.25">
      <c r="A142" s="126"/>
      <c r="B142" s="9" t="s">
        <v>58</v>
      </c>
      <c r="C142" s="8"/>
      <c r="D142" s="9"/>
      <c r="E142" s="9"/>
      <c r="F142" s="9"/>
      <c r="G142" s="9"/>
      <c r="H142" s="9"/>
      <c r="I142" s="7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9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9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9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9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9"/>
      <c r="BR142" s="312"/>
      <c r="BS142" s="312"/>
      <c r="BT142" s="312"/>
      <c r="BU142" s="312"/>
      <c r="BV142" s="312"/>
    </row>
    <row r="143" spans="1:74" x14ac:dyDescent="0.25">
      <c r="B143" s="167" t="s">
        <v>150</v>
      </c>
      <c r="C143" s="8"/>
      <c r="D143" s="154">
        <f t="shared" ref="D143:D148" si="69">U143</f>
        <v>-40</v>
      </c>
      <c r="E143" s="154">
        <f t="shared" ref="E143:E148" si="70">AG143</f>
        <v>-160</v>
      </c>
      <c r="F143" s="154">
        <f t="shared" ref="F143:F148" si="71">AS143</f>
        <v>-180</v>
      </c>
      <c r="G143" s="154">
        <f t="shared" ref="G143:G148" si="72">BE143</f>
        <v>0</v>
      </c>
      <c r="H143" s="154">
        <f t="shared" ref="H143:H148" si="73">BQ143</f>
        <v>0</v>
      </c>
      <c r="I143" s="119"/>
      <c r="J143" s="10">
        <f t="shared" ref="J143:S146" si="74">SUMIF(CapexCategory,$B143,J$116:J$141)</f>
        <v>0</v>
      </c>
      <c r="K143" s="75">
        <f t="shared" si="74"/>
        <v>0</v>
      </c>
      <c r="L143" s="75">
        <f t="shared" si="74"/>
        <v>0</v>
      </c>
      <c r="M143" s="75">
        <f t="shared" si="74"/>
        <v>0</v>
      </c>
      <c r="N143" s="75">
        <f t="shared" si="74"/>
        <v>0</v>
      </c>
      <c r="O143" s="75">
        <f t="shared" si="74"/>
        <v>0</v>
      </c>
      <c r="P143" s="75">
        <f t="shared" si="74"/>
        <v>0</v>
      </c>
      <c r="Q143" s="75">
        <f t="shared" si="74"/>
        <v>0</v>
      </c>
      <c r="R143" s="75">
        <f t="shared" si="74"/>
        <v>-10</v>
      </c>
      <c r="S143" s="75">
        <f t="shared" si="74"/>
        <v>-20</v>
      </c>
      <c r="T143" s="75">
        <f t="shared" ref="T143:AC146" si="75">SUMIF(CapexCategory,$B143,T$116:T$141)</f>
        <v>-30</v>
      </c>
      <c r="U143" s="154">
        <f t="shared" si="75"/>
        <v>-40</v>
      </c>
      <c r="V143" s="10">
        <f t="shared" si="75"/>
        <v>-50</v>
      </c>
      <c r="W143" s="75">
        <f t="shared" si="75"/>
        <v>-60</v>
      </c>
      <c r="X143" s="75">
        <f t="shared" si="75"/>
        <v>-70</v>
      </c>
      <c r="Y143" s="75">
        <f t="shared" si="75"/>
        <v>-80</v>
      </c>
      <c r="Z143" s="75">
        <f t="shared" si="75"/>
        <v>-90</v>
      </c>
      <c r="AA143" s="75">
        <f t="shared" si="75"/>
        <v>-100</v>
      </c>
      <c r="AB143" s="75">
        <f t="shared" si="75"/>
        <v>-110</v>
      </c>
      <c r="AC143" s="75">
        <f t="shared" si="75"/>
        <v>-120</v>
      </c>
      <c r="AD143" s="75">
        <f t="shared" ref="AD143:AM146" si="76">SUMIF(CapexCategory,$B143,AD$116:AD$141)</f>
        <v>-130</v>
      </c>
      <c r="AE143" s="75">
        <f t="shared" si="76"/>
        <v>-140</v>
      </c>
      <c r="AF143" s="75">
        <f t="shared" si="76"/>
        <v>-150</v>
      </c>
      <c r="AG143" s="154">
        <f t="shared" si="76"/>
        <v>-160</v>
      </c>
      <c r="AH143" s="10">
        <f t="shared" si="76"/>
        <v>-170</v>
      </c>
      <c r="AI143" s="75">
        <f t="shared" si="76"/>
        <v>-180</v>
      </c>
      <c r="AJ143" s="75">
        <f t="shared" si="76"/>
        <v>-180</v>
      </c>
      <c r="AK143" s="75">
        <f t="shared" si="76"/>
        <v>-180</v>
      </c>
      <c r="AL143" s="75">
        <f t="shared" si="76"/>
        <v>-180</v>
      </c>
      <c r="AM143" s="75">
        <f t="shared" si="76"/>
        <v>-180</v>
      </c>
      <c r="AN143" s="75">
        <f t="shared" ref="AN143:AW146" si="77">SUMIF(CapexCategory,$B143,AN$116:AN$141)</f>
        <v>-180</v>
      </c>
      <c r="AO143" s="75">
        <f t="shared" si="77"/>
        <v>-180</v>
      </c>
      <c r="AP143" s="75">
        <f t="shared" si="77"/>
        <v>-180</v>
      </c>
      <c r="AQ143" s="75">
        <f t="shared" si="77"/>
        <v>-180</v>
      </c>
      <c r="AR143" s="75">
        <f t="shared" si="77"/>
        <v>-180</v>
      </c>
      <c r="AS143" s="154">
        <f t="shared" si="77"/>
        <v>-180</v>
      </c>
      <c r="AT143" s="10">
        <f t="shared" si="77"/>
        <v>-180</v>
      </c>
      <c r="AU143" s="75">
        <f t="shared" si="77"/>
        <v>-180</v>
      </c>
      <c r="AV143" s="75">
        <f t="shared" si="77"/>
        <v>-180</v>
      </c>
      <c r="AW143" s="75">
        <f t="shared" si="77"/>
        <v>0</v>
      </c>
      <c r="AX143" s="75">
        <f t="shared" ref="AX143:BG146" si="78">SUMIF(CapexCategory,$B143,AX$116:AX$141)</f>
        <v>0</v>
      </c>
      <c r="AY143" s="75">
        <f t="shared" si="78"/>
        <v>0</v>
      </c>
      <c r="AZ143" s="75">
        <f t="shared" si="78"/>
        <v>0</v>
      </c>
      <c r="BA143" s="75">
        <f t="shared" si="78"/>
        <v>0</v>
      </c>
      <c r="BB143" s="75">
        <f t="shared" si="78"/>
        <v>0</v>
      </c>
      <c r="BC143" s="75">
        <f t="shared" si="78"/>
        <v>0</v>
      </c>
      <c r="BD143" s="75">
        <f t="shared" si="78"/>
        <v>0</v>
      </c>
      <c r="BE143" s="154">
        <f t="shared" si="78"/>
        <v>0</v>
      </c>
      <c r="BF143" s="10">
        <f t="shared" si="78"/>
        <v>0</v>
      </c>
      <c r="BG143" s="75">
        <f t="shared" si="78"/>
        <v>0</v>
      </c>
      <c r="BH143" s="75">
        <f t="shared" ref="BH143:BQ146" si="79">SUMIF(CapexCategory,$B143,BH$116:BH$141)</f>
        <v>0</v>
      </c>
      <c r="BI143" s="75">
        <f t="shared" si="79"/>
        <v>0</v>
      </c>
      <c r="BJ143" s="75">
        <f t="shared" si="79"/>
        <v>0</v>
      </c>
      <c r="BK143" s="75">
        <f t="shared" si="79"/>
        <v>0</v>
      </c>
      <c r="BL143" s="75">
        <f t="shared" si="79"/>
        <v>0</v>
      </c>
      <c r="BM143" s="75">
        <f t="shared" si="79"/>
        <v>0</v>
      </c>
      <c r="BN143" s="75">
        <f t="shared" si="79"/>
        <v>0</v>
      </c>
      <c r="BO143" s="75">
        <f t="shared" si="79"/>
        <v>0</v>
      </c>
      <c r="BP143" s="75">
        <f t="shared" si="79"/>
        <v>0</v>
      </c>
      <c r="BQ143" s="154">
        <f t="shared" si="79"/>
        <v>0</v>
      </c>
    </row>
    <row r="144" spans="1:74" x14ac:dyDescent="0.25">
      <c r="B144" s="167" t="s">
        <v>153</v>
      </c>
      <c r="C144" s="8"/>
      <c r="D144" s="154">
        <f t="shared" si="69"/>
        <v>0</v>
      </c>
      <c r="E144" s="154">
        <f t="shared" si="70"/>
        <v>0</v>
      </c>
      <c r="F144" s="154">
        <f t="shared" si="71"/>
        <v>0</v>
      </c>
      <c r="G144" s="154">
        <f t="shared" si="72"/>
        <v>0</v>
      </c>
      <c r="H144" s="154">
        <f t="shared" si="73"/>
        <v>0</v>
      </c>
      <c r="I144" s="119"/>
      <c r="J144" s="10">
        <f t="shared" si="74"/>
        <v>0</v>
      </c>
      <c r="K144" s="75">
        <f t="shared" si="74"/>
        <v>0</v>
      </c>
      <c r="L144" s="75">
        <f t="shared" si="74"/>
        <v>0</v>
      </c>
      <c r="M144" s="75">
        <f t="shared" si="74"/>
        <v>0</v>
      </c>
      <c r="N144" s="75">
        <f t="shared" si="74"/>
        <v>0</v>
      </c>
      <c r="O144" s="75">
        <f t="shared" si="74"/>
        <v>0</v>
      </c>
      <c r="P144" s="75">
        <f t="shared" si="74"/>
        <v>0</v>
      </c>
      <c r="Q144" s="75">
        <f t="shared" si="74"/>
        <v>0</v>
      </c>
      <c r="R144" s="75">
        <f t="shared" si="74"/>
        <v>0</v>
      </c>
      <c r="S144" s="75">
        <f t="shared" si="74"/>
        <v>0</v>
      </c>
      <c r="T144" s="75">
        <f t="shared" si="75"/>
        <v>0</v>
      </c>
      <c r="U144" s="154">
        <f t="shared" si="75"/>
        <v>0</v>
      </c>
      <c r="V144" s="10">
        <f t="shared" si="75"/>
        <v>0</v>
      </c>
      <c r="W144" s="75">
        <f t="shared" si="75"/>
        <v>0</v>
      </c>
      <c r="X144" s="75">
        <f t="shared" si="75"/>
        <v>0</v>
      </c>
      <c r="Y144" s="75">
        <f t="shared" si="75"/>
        <v>0</v>
      </c>
      <c r="Z144" s="75">
        <f t="shared" si="75"/>
        <v>0</v>
      </c>
      <c r="AA144" s="75">
        <f t="shared" si="75"/>
        <v>0</v>
      </c>
      <c r="AB144" s="75">
        <f t="shared" si="75"/>
        <v>0</v>
      </c>
      <c r="AC144" s="75">
        <f t="shared" si="75"/>
        <v>0</v>
      </c>
      <c r="AD144" s="75">
        <f t="shared" si="76"/>
        <v>0</v>
      </c>
      <c r="AE144" s="75">
        <f t="shared" si="76"/>
        <v>0</v>
      </c>
      <c r="AF144" s="75">
        <f t="shared" si="76"/>
        <v>0</v>
      </c>
      <c r="AG144" s="154">
        <f t="shared" si="76"/>
        <v>0</v>
      </c>
      <c r="AH144" s="10">
        <f t="shared" si="76"/>
        <v>-1.875</v>
      </c>
      <c r="AI144" s="75">
        <f t="shared" si="76"/>
        <v>-3.75</v>
      </c>
      <c r="AJ144" s="75">
        <f t="shared" si="76"/>
        <v>-5.625</v>
      </c>
      <c r="AK144" s="75">
        <f t="shared" si="76"/>
        <v>-7.5</v>
      </c>
      <c r="AL144" s="75">
        <f t="shared" si="76"/>
        <v>-9.375</v>
      </c>
      <c r="AM144" s="75">
        <f t="shared" si="76"/>
        <v>-11.25</v>
      </c>
      <c r="AN144" s="75">
        <f t="shared" si="77"/>
        <v>-13.125</v>
      </c>
      <c r="AO144" s="75">
        <f t="shared" si="77"/>
        <v>0</v>
      </c>
      <c r="AP144" s="75">
        <f t="shared" si="77"/>
        <v>0</v>
      </c>
      <c r="AQ144" s="75">
        <f t="shared" si="77"/>
        <v>0</v>
      </c>
      <c r="AR144" s="75">
        <f t="shared" si="77"/>
        <v>0</v>
      </c>
      <c r="AS144" s="154">
        <f t="shared" si="77"/>
        <v>0</v>
      </c>
      <c r="AT144" s="10">
        <f t="shared" si="77"/>
        <v>0</v>
      </c>
      <c r="AU144" s="75">
        <f t="shared" si="77"/>
        <v>0</v>
      </c>
      <c r="AV144" s="75">
        <f t="shared" si="77"/>
        <v>0</v>
      </c>
      <c r="AW144" s="75">
        <f t="shared" si="77"/>
        <v>0</v>
      </c>
      <c r="AX144" s="75">
        <f t="shared" si="78"/>
        <v>0</v>
      </c>
      <c r="AY144" s="75">
        <f t="shared" si="78"/>
        <v>0</v>
      </c>
      <c r="AZ144" s="75">
        <f t="shared" si="78"/>
        <v>0</v>
      </c>
      <c r="BA144" s="75">
        <f t="shared" si="78"/>
        <v>0</v>
      </c>
      <c r="BB144" s="75">
        <f t="shared" si="78"/>
        <v>0</v>
      </c>
      <c r="BC144" s="75">
        <f t="shared" si="78"/>
        <v>0</v>
      </c>
      <c r="BD144" s="75">
        <f t="shared" si="78"/>
        <v>0</v>
      </c>
      <c r="BE144" s="154">
        <f t="shared" si="78"/>
        <v>0</v>
      </c>
      <c r="BF144" s="10">
        <f t="shared" si="78"/>
        <v>0</v>
      </c>
      <c r="BG144" s="75">
        <f t="shared" si="78"/>
        <v>0</v>
      </c>
      <c r="BH144" s="75">
        <f t="shared" si="79"/>
        <v>0</v>
      </c>
      <c r="BI144" s="75">
        <f t="shared" si="79"/>
        <v>0</v>
      </c>
      <c r="BJ144" s="75">
        <f t="shared" si="79"/>
        <v>0</v>
      </c>
      <c r="BK144" s="75">
        <f t="shared" si="79"/>
        <v>0</v>
      </c>
      <c r="BL144" s="75">
        <f t="shared" si="79"/>
        <v>0</v>
      </c>
      <c r="BM144" s="75">
        <f t="shared" si="79"/>
        <v>0</v>
      </c>
      <c r="BN144" s="75">
        <f t="shared" si="79"/>
        <v>0</v>
      </c>
      <c r="BO144" s="75">
        <f t="shared" si="79"/>
        <v>0</v>
      </c>
      <c r="BP144" s="75">
        <f t="shared" si="79"/>
        <v>0</v>
      </c>
      <c r="BQ144" s="154">
        <f t="shared" si="79"/>
        <v>0</v>
      </c>
    </row>
    <row r="145" spans="1:74" x14ac:dyDescent="0.25">
      <c r="B145" s="167" t="s">
        <v>151</v>
      </c>
      <c r="C145" s="8"/>
      <c r="D145" s="154">
        <f t="shared" si="69"/>
        <v>0</v>
      </c>
      <c r="E145" s="154">
        <f t="shared" si="70"/>
        <v>0</v>
      </c>
      <c r="F145" s="154">
        <f t="shared" si="71"/>
        <v>0</v>
      </c>
      <c r="G145" s="154">
        <f t="shared" si="72"/>
        <v>0</v>
      </c>
      <c r="H145" s="154">
        <f t="shared" si="73"/>
        <v>0</v>
      </c>
      <c r="I145" s="119"/>
      <c r="J145" s="10">
        <f t="shared" si="74"/>
        <v>0</v>
      </c>
      <c r="K145" s="75">
        <f t="shared" si="74"/>
        <v>0</v>
      </c>
      <c r="L145" s="75">
        <f t="shared" si="74"/>
        <v>0</v>
      </c>
      <c r="M145" s="75">
        <f t="shared" si="74"/>
        <v>0</v>
      </c>
      <c r="N145" s="75">
        <f t="shared" si="74"/>
        <v>0</v>
      </c>
      <c r="O145" s="75">
        <f t="shared" si="74"/>
        <v>0</v>
      </c>
      <c r="P145" s="75">
        <f t="shared" si="74"/>
        <v>0</v>
      </c>
      <c r="Q145" s="75">
        <f t="shared" si="74"/>
        <v>0</v>
      </c>
      <c r="R145" s="75">
        <f t="shared" si="74"/>
        <v>0</v>
      </c>
      <c r="S145" s="75">
        <f t="shared" si="74"/>
        <v>0</v>
      </c>
      <c r="T145" s="75">
        <f t="shared" si="75"/>
        <v>0</v>
      </c>
      <c r="U145" s="154">
        <f t="shared" si="75"/>
        <v>0</v>
      </c>
      <c r="V145" s="10">
        <f t="shared" si="75"/>
        <v>0</v>
      </c>
      <c r="W145" s="75">
        <f t="shared" si="75"/>
        <v>0</v>
      </c>
      <c r="X145" s="75">
        <f t="shared" si="75"/>
        <v>0</v>
      </c>
      <c r="Y145" s="75">
        <f t="shared" si="75"/>
        <v>0</v>
      </c>
      <c r="Z145" s="75">
        <f t="shared" si="75"/>
        <v>0</v>
      </c>
      <c r="AA145" s="75">
        <f t="shared" si="75"/>
        <v>0</v>
      </c>
      <c r="AB145" s="75">
        <f t="shared" si="75"/>
        <v>0</v>
      </c>
      <c r="AC145" s="75">
        <f t="shared" si="75"/>
        <v>0</v>
      </c>
      <c r="AD145" s="75">
        <f t="shared" si="76"/>
        <v>0</v>
      </c>
      <c r="AE145" s="75">
        <f t="shared" si="76"/>
        <v>0</v>
      </c>
      <c r="AF145" s="75">
        <f t="shared" si="76"/>
        <v>0</v>
      </c>
      <c r="AG145" s="154">
        <f t="shared" si="76"/>
        <v>0</v>
      </c>
      <c r="AH145" s="10">
        <f t="shared" si="76"/>
        <v>0</v>
      </c>
      <c r="AI145" s="75">
        <f t="shared" si="76"/>
        <v>0</v>
      </c>
      <c r="AJ145" s="75">
        <f t="shared" si="76"/>
        <v>0</v>
      </c>
      <c r="AK145" s="75">
        <f t="shared" si="76"/>
        <v>0</v>
      </c>
      <c r="AL145" s="75">
        <f t="shared" si="76"/>
        <v>0</v>
      </c>
      <c r="AM145" s="75">
        <f t="shared" si="76"/>
        <v>0</v>
      </c>
      <c r="AN145" s="75">
        <f t="shared" si="77"/>
        <v>0</v>
      </c>
      <c r="AO145" s="75">
        <f t="shared" si="77"/>
        <v>0</v>
      </c>
      <c r="AP145" s="75">
        <f t="shared" si="77"/>
        <v>0</v>
      </c>
      <c r="AQ145" s="75">
        <f t="shared" si="77"/>
        <v>0</v>
      </c>
      <c r="AR145" s="75">
        <f t="shared" si="77"/>
        <v>0</v>
      </c>
      <c r="AS145" s="154">
        <f t="shared" si="77"/>
        <v>0</v>
      </c>
      <c r="AT145" s="10">
        <f t="shared" si="77"/>
        <v>0</v>
      </c>
      <c r="AU145" s="75">
        <f t="shared" si="77"/>
        <v>0</v>
      </c>
      <c r="AV145" s="75">
        <f t="shared" si="77"/>
        <v>0</v>
      </c>
      <c r="AW145" s="75">
        <f t="shared" si="77"/>
        <v>0</v>
      </c>
      <c r="AX145" s="75">
        <f t="shared" si="78"/>
        <v>0</v>
      </c>
      <c r="AY145" s="75">
        <f t="shared" si="78"/>
        <v>0</v>
      </c>
      <c r="AZ145" s="75">
        <f t="shared" si="78"/>
        <v>0</v>
      </c>
      <c r="BA145" s="75">
        <f t="shared" si="78"/>
        <v>0</v>
      </c>
      <c r="BB145" s="75">
        <f t="shared" si="78"/>
        <v>0</v>
      </c>
      <c r="BC145" s="75">
        <f t="shared" si="78"/>
        <v>0</v>
      </c>
      <c r="BD145" s="75">
        <f t="shared" si="78"/>
        <v>0</v>
      </c>
      <c r="BE145" s="154">
        <f t="shared" si="78"/>
        <v>0</v>
      </c>
      <c r="BF145" s="10">
        <f t="shared" si="78"/>
        <v>0</v>
      </c>
      <c r="BG145" s="75">
        <f t="shared" si="78"/>
        <v>0</v>
      </c>
      <c r="BH145" s="75">
        <f t="shared" si="79"/>
        <v>0</v>
      </c>
      <c r="BI145" s="75">
        <f t="shared" si="79"/>
        <v>0</v>
      </c>
      <c r="BJ145" s="75">
        <f t="shared" si="79"/>
        <v>0</v>
      </c>
      <c r="BK145" s="75">
        <f t="shared" si="79"/>
        <v>0</v>
      </c>
      <c r="BL145" s="75">
        <f t="shared" si="79"/>
        <v>0</v>
      </c>
      <c r="BM145" s="75">
        <f t="shared" si="79"/>
        <v>0</v>
      </c>
      <c r="BN145" s="75">
        <f t="shared" si="79"/>
        <v>0</v>
      </c>
      <c r="BO145" s="75">
        <f t="shared" si="79"/>
        <v>0</v>
      </c>
      <c r="BP145" s="75">
        <f t="shared" si="79"/>
        <v>0</v>
      </c>
      <c r="BQ145" s="154">
        <f t="shared" si="79"/>
        <v>0</v>
      </c>
    </row>
    <row r="146" spans="1:74" x14ac:dyDescent="0.25">
      <c r="B146" s="167" t="s">
        <v>152</v>
      </c>
      <c r="C146" s="8"/>
      <c r="D146" s="154">
        <f t="shared" si="69"/>
        <v>0</v>
      </c>
      <c r="E146" s="154">
        <f t="shared" si="70"/>
        <v>0</v>
      </c>
      <c r="F146" s="154">
        <f t="shared" si="71"/>
        <v>0</v>
      </c>
      <c r="G146" s="154">
        <f t="shared" si="72"/>
        <v>0</v>
      </c>
      <c r="H146" s="154">
        <f t="shared" si="73"/>
        <v>0</v>
      </c>
      <c r="I146" s="119"/>
      <c r="J146" s="10">
        <f t="shared" si="74"/>
        <v>0</v>
      </c>
      <c r="K146" s="75">
        <f t="shared" si="74"/>
        <v>0</v>
      </c>
      <c r="L146" s="75">
        <f t="shared" si="74"/>
        <v>0</v>
      </c>
      <c r="M146" s="75">
        <f t="shared" si="74"/>
        <v>0</v>
      </c>
      <c r="N146" s="75">
        <f t="shared" si="74"/>
        <v>0</v>
      </c>
      <c r="O146" s="75">
        <f t="shared" si="74"/>
        <v>0</v>
      </c>
      <c r="P146" s="75">
        <f t="shared" si="74"/>
        <v>0</v>
      </c>
      <c r="Q146" s="75">
        <f t="shared" si="74"/>
        <v>0</v>
      </c>
      <c r="R146" s="75">
        <f t="shared" si="74"/>
        <v>0</v>
      </c>
      <c r="S146" s="75">
        <f t="shared" si="74"/>
        <v>0</v>
      </c>
      <c r="T146" s="75">
        <f t="shared" si="75"/>
        <v>0</v>
      </c>
      <c r="U146" s="154">
        <f t="shared" si="75"/>
        <v>0</v>
      </c>
      <c r="V146" s="10">
        <f t="shared" si="75"/>
        <v>0</v>
      </c>
      <c r="W146" s="75">
        <f t="shared" si="75"/>
        <v>0</v>
      </c>
      <c r="X146" s="75">
        <f t="shared" si="75"/>
        <v>0</v>
      </c>
      <c r="Y146" s="75">
        <f t="shared" si="75"/>
        <v>0</v>
      </c>
      <c r="Z146" s="75">
        <f t="shared" si="75"/>
        <v>0</v>
      </c>
      <c r="AA146" s="75">
        <f t="shared" si="75"/>
        <v>0</v>
      </c>
      <c r="AB146" s="75">
        <f t="shared" si="75"/>
        <v>0</v>
      </c>
      <c r="AC146" s="75">
        <f t="shared" si="75"/>
        <v>0</v>
      </c>
      <c r="AD146" s="75">
        <f t="shared" si="76"/>
        <v>0</v>
      </c>
      <c r="AE146" s="75">
        <f t="shared" si="76"/>
        <v>0</v>
      </c>
      <c r="AF146" s="75">
        <f t="shared" si="76"/>
        <v>0</v>
      </c>
      <c r="AG146" s="154">
        <f t="shared" si="76"/>
        <v>0</v>
      </c>
      <c r="AH146" s="10">
        <f t="shared" si="76"/>
        <v>0</v>
      </c>
      <c r="AI146" s="75">
        <f t="shared" si="76"/>
        <v>0</v>
      </c>
      <c r="AJ146" s="75">
        <f t="shared" si="76"/>
        <v>0</v>
      </c>
      <c r="AK146" s="75">
        <f t="shared" si="76"/>
        <v>0</v>
      </c>
      <c r="AL146" s="75">
        <f t="shared" si="76"/>
        <v>0</v>
      </c>
      <c r="AM146" s="75">
        <f t="shared" si="76"/>
        <v>0</v>
      </c>
      <c r="AN146" s="75">
        <f t="shared" si="77"/>
        <v>0</v>
      </c>
      <c r="AO146" s="75">
        <f t="shared" si="77"/>
        <v>0</v>
      </c>
      <c r="AP146" s="75">
        <f t="shared" si="77"/>
        <v>0</v>
      </c>
      <c r="AQ146" s="75">
        <f t="shared" si="77"/>
        <v>0</v>
      </c>
      <c r="AR146" s="75">
        <f t="shared" si="77"/>
        <v>0</v>
      </c>
      <c r="AS146" s="154">
        <f t="shared" si="77"/>
        <v>0</v>
      </c>
      <c r="AT146" s="10">
        <f t="shared" si="77"/>
        <v>0</v>
      </c>
      <c r="AU146" s="75">
        <f t="shared" si="77"/>
        <v>0</v>
      </c>
      <c r="AV146" s="75">
        <f t="shared" si="77"/>
        <v>0</v>
      </c>
      <c r="AW146" s="75">
        <f t="shared" si="77"/>
        <v>0</v>
      </c>
      <c r="AX146" s="75">
        <f t="shared" si="78"/>
        <v>0</v>
      </c>
      <c r="AY146" s="75">
        <f t="shared" si="78"/>
        <v>0</v>
      </c>
      <c r="AZ146" s="75">
        <f t="shared" si="78"/>
        <v>0</v>
      </c>
      <c r="BA146" s="75">
        <f t="shared" si="78"/>
        <v>0</v>
      </c>
      <c r="BB146" s="75">
        <f t="shared" si="78"/>
        <v>0</v>
      </c>
      <c r="BC146" s="75">
        <f t="shared" si="78"/>
        <v>0</v>
      </c>
      <c r="BD146" s="75">
        <f t="shared" si="78"/>
        <v>0</v>
      </c>
      <c r="BE146" s="154">
        <f t="shared" si="78"/>
        <v>0</v>
      </c>
      <c r="BF146" s="10">
        <f t="shared" si="78"/>
        <v>0</v>
      </c>
      <c r="BG146" s="75">
        <f t="shared" si="78"/>
        <v>0</v>
      </c>
      <c r="BH146" s="75">
        <f t="shared" si="79"/>
        <v>0</v>
      </c>
      <c r="BI146" s="75">
        <f t="shared" si="79"/>
        <v>0</v>
      </c>
      <c r="BJ146" s="75">
        <f t="shared" si="79"/>
        <v>0</v>
      </c>
      <c r="BK146" s="75">
        <f t="shared" si="79"/>
        <v>0</v>
      </c>
      <c r="BL146" s="75">
        <f t="shared" si="79"/>
        <v>0</v>
      </c>
      <c r="BM146" s="75">
        <f t="shared" si="79"/>
        <v>0</v>
      </c>
      <c r="BN146" s="75">
        <f t="shared" si="79"/>
        <v>0</v>
      </c>
      <c r="BO146" s="75">
        <f t="shared" si="79"/>
        <v>0</v>
      </c>
      <c r="BP146" s="75">
        <f t="shared" si="79"/>
        <v>0</v>
      </c>
      <c r="BQ146" s="154">
        <f t="shared" si="79"/>
        <v>0</v>
      </c>
    </row>
    <row r="147" spans="1:74" x14ac:dyDescent="0.25">
      <c r="A147" s="386"/>
      <c r="B147" s="169" t="s">
        <v>59</v>
      </c>
      <c r="C147" s="8"/>
      <c r="D147" s="158">
        <f t="shared" si="69"/>
        <v>0</v>
      </c>
      <c r="E147" s="158">
        <f t="shared" si="70"/>
        <v>0</v>
      </c>
      <c r="F147" s="158">
        <f t="shared" si="71"/>
        <v>0</v>
      </c>
      <c r="G147" s="158">
        <f t="shared" si="72"/>
        <v>0</v>
      </c>
      <c r="H147" s="158">
        <f t="shared" si="73"/>
        <v>0</v>
      </c>
      <c r="J147" s="147">
        <f>SUM(J116:J141)-SUM(J143:J146)</f>
        <v>0</v>
      </c>
      <c r="K147" s="147">
        <f t="shared" ref="K147:AO147" si="80">SUM(K116:K141)-SUM(K143:K146)</f>
        <v>0</v>
      </c>
      <c r="L147" s="147">
        <f t="shared" si="80"/>
        <v>0</v>
      </c>
      <c r="M147" s="147">
        <f t="shared" si="80"/>
        <v>0</v>
      </c>
      <c r="N147" s="147">
        <f t="shared" si="80"/>
        <v>0</v>
      </c>
      <c r="O147" s="147">
        <f t="shared" si="80"/>
        <v>0</v>
      </c>
      <c r="P147" s="147">
        <f t="shared" si="80"/>
        <v>0</v>
      </c>
      <c r="Q147" s="147">
        <f t="shared" si="80"/>
        <v>0</v>
      </c>
      <c r="R147" s="147">
        <f t="shared" si="80"/>
        <v>0</v>
      </c>
      <c r="S147" s="147">
        <f t="shared" si="80"/>
        <v>0</v>
      </c>
      <c r="T147" s="147">
        <f t="shared" si="80"/>
        <v>0</v>
      </c>
      <c r="U147" s="158">
        <f t="shared" si="80"/>
        <v>0</v>
      </c>
      <c r="V147" s="147">
        <f t="shared" si="80"/>
        <v>0</v>
      </c>
      <c r="W147" s="147">
        <f t="shared" si="80"/>
        <v>0</v>
      </c>
      <c r="X147" s="147">
        <f t="shared" si="80"/>
        <v>0</v>
      </c>
      <c r="Y147" s="147">
        <f t="shared" si="80"/>
        <v>0</v>
      </c>
      <c r="Z147" s="147">
        <f t="shared" si="80"/>
        <v>0</v>
      </c>
      <c r="AA147" s="147">
        <f t="shared" si="80"/>
        <v>0</v>
      </c>
      <c r="AB147" s="147">
        <f t="shared" si="80"/>
        <v>0</v>
      </c>
      <c r="AC147" s="147">
        <f t="shared" si="80"/>
        <v>0</v>
      </c>
      <c r="AD147" s="147">
        <f t="shared" si="80"/>
        <v>0</v>
      </c>
      <c r="AE147" s="147">
        <f t="shared" si="80"/>
        <v>0</v>
      </c>
      <c r="AF147" s="147">
        <f t="shared" si="80"/>
        <v>0</v>
      </c>
      <c r="AG147" s="158">
        <f t="shared" si="80"/>
        <v>0</v>
      </c>
      <c r="AH147" s="147">
        <f t="shared" si="80"/>
        <v>0</v>
      </c>
      <c r="AI147" s="147">
        <f t="shared" si="80"/>
        <v>0</v>
      </c>
      <c r="AJ147" s="147">
        <f t="shared" si="80"/>
        <v>0</v>
      </c>
      <c r="AK147" s="147">
        <f t="shared" si="80"/>
        <v>0</v>
      </c>
      <c r="AL147" s="147">
        <f t="shared" si="80"/>
        <v>0</v>
      </c>
      <c r="AM147" s="147">
        <f t="shared" si="80"/>
        <v>0</v>
      </c>
      <c r="AN147" s="147">
        <f t="shared" si="80"/>
        <v>0</v>
      </c>
      <c r="AO147" s="147">
        <f t="shared" si="80"/>
        <v>0</v>
      </c>
      <c r="AP147" s="147">
        <f t="shared" ref="AP147:BQ147" si="81">SUM(AP116:AP141)-SUM(AP143:AP146)</f>
        <v>0</v>
      </c>
      <c r="AQ147" s="147">
        <f t="shared" si="81"/>
        <v>0</v>
      </c>
      <c r="AR147" s="147">
        <f t="shared" si="81"/>
        <v>0</v>
      </c>
      <c r="AS147" s="158">
        <f t="shared" si="81"/>
        <v>0</v>
      </c>
      <c r="AT147" s="147">
        <f t="shared" si="81"/>
        <v>0</v>
      </c>
      <c r="AU147" s="147">
        <f t="shared" si="81"/>
        <v>0</v>
      </c>
      <c r="AV147" s="147">
        <f t="shared" si="81"/>
        <v>0</v>
      </c>
      <c r="AW147" s="147">
        <f t="shared" si="81"/>
        <v>0</v>
      </c>
      <c r="AX147" s="147">
        <f t="shared" si="81"/>
        <v>0</v>
      </c>
      <c r="AY147" s="147">
        <f t="shared" si="81"/>
        <v>0</v>
      </c>
      <c r="AZ147" s="147">
        <f t="shared" si="81"/>
        <v>0</v>
      </c>
      <c r="BA147" s="147">
        <f t="shared" si="81"/>
        <v>0</v>
      </c>
      <c r="BB147" s="147">
        <f t="shared" si="81"/>
        <v>0</v>
      </c>
      <c r="BC147" s="147">
        <f t="shared" si="81"/>
        <v>0</v>
      </c>
      <c r="BD147" s="147">
        <f t="shared" si="81"/>
        <v>0</v>
      </c>
      <c r="BE147" s="158">
        <f t="shared" si="81"/>
        <v>0</v>
      </c>
      <c r="BF147" s="147">
        <f t="shared" si="81"/>
        <v>0</v>
      </c>
      <c r="BG147" s="147">
        <f t="shared" si="81"/>
        <v>0</v>
      </c>
      <c r="BH147" s="147">
        <f t="shared" si="81"/>
        <v>0</v>
      </c>
      <c r="BI147" s="147">
        <f t="shared" si="81"/>
        <v>0</v>
      </c>
      <c r="BJ147" s="147">
        <f t="shared" si="81"/>
        <v>0</v>
      </c>
      <c r="BK147" s="147">
        <f t="shared" si="81"/>
        <v>0</v>
      </c>
      <c r="BL147" s="147">
        <f t="shared" si="81"/>
        <v>0</v>
      </c>
      <c r="BM147" s="147">
        <f t="shared" si="81"/>
        <v>0</v>
      </c>
      <c r="BN147" s="147">
        <f t="shared" si="81"/>
        <v>0</v>
      </c>
      <c r="BO147" s="147">
        <f t="shared" si="81"/>
        <v>0</v>
      </c>
      <c r="BP147" s="147">
        <f t="shared" si="81"/>
        <v>0</v>
      </c>
      <c r="BQ147" s="158">
        <f t="shared" si="81"/>
        <v>0</v>
      </c>
      <c r="BR147" s="312"/>
      <c r="BS147" s="312"/>
    </row>
    <row r="148" spans="1:74" s="9" customFormat="1" x14ac:dyDescent="0.25">
      <c r="A148" s="386"/>
      <c r="B148" s="82" t="s">
        <v>39</v>
      </c>
      <c r="C148" s="72"/>
      <c r="D148" s="9">
        <f t="shared" si="69"/>
        <v>-40</v>
      </c>
      <c r="E148" s="9">
        <f t="shared" si="70"/>
        <v>-160</v>
      </c>
      <c r="F148" s="9">
        <f t="shared" si="71"/>
        <v>-180</v>
      </c>
      <c r="G148" s="9">
        <f t="shared" si="72"/>
        <v>0</v>
      </c>
      <c r="H148" s="9">
        <f t="shared" si="73"/>
        <v>0</v>
      </c>
      <c r="J148" s="9">
        <f>SUM(J143:J147)</f>
        <v>0</v>
      </c>
      <c r="K148" s="9">
        <f t="shared" ref="K148:AO148" si="82">SUM(K143:K147)</f>
        <v>0</v>
      </c>
      <c r="L148" s="9">
        <f t="shared" si="82"/>
        <v>0</v>
      </c>
      <c r="M148" s="9">
        <f t="shared" si="82"/>
        <v>0</v>
      </c>
      <c r="N148" s="9">
        <f t="shared" si="82"/>
        <v>0</v>
      </c>
      <c r="O148" s="9">
        <f t="shared" si="82"/>
        <v>0</v>
      </c>
      <c r="P148" s="9">
        <f t="shared" si="82"/>
        <v>0</v>
      </c>
      <c r="Q148" s="9">
        <f t="shared" si="82"/>
        <v>0</v>
      </c>
      <c r="R148" s="9">
        <f t="shared" si="82"/>
        <v>-10</v>
      </c>
      <c r="S148" s="9">
        <f t="shared" si="82"/>
        <v>-20</v>
      </c>
      <c r="T148" s="9">
        <f t="shared" si="82"/>
        <v>-30</v>
      </c>
      <c r="U148" s="9">
        <f t="shared" si="82"/>
        <v>-40</v>
      </c>
      <c r="V148" s="9">
        <f t="shared" si="82"/>
        <v>-50</v>
      </c>
      <c r="W148" s="9">
        <f t="shared" si="82"/>
        <v>-60</v>
      </c>
      <c r="X148" s="9">
        <f t="shared" si="82"/>
        <v>-70</v>
      </c>
      <c r="Y148" s="9">
        <f t="shared" si="82"/>
        <v>-80</v>
      </c>
      <c r="Z148" s="9">
        <f t="shared" si="82"/>
        <v>-90</v>
      </c>
      <c r="AA148" s="9">
        <f t="shared" si="82"/>
        <v>-100</v>
      </c>
      <c r="AB148" s="9">
        <f t="shared" si="82"/>
        <v>-110</v>
      </c>
      <c r="AC148" s="9">
        <f t="shared" si="82"/>
        <v>-120</v>
      </c>
      <c r="AD148" s="9">
        <f t="shared" si="82"/>
        <v>-130</v>
      </c>
      <c r="AE148" s="9">
        <f t="shared" si="82"/>
        <v>-140</v>
      </c>
      <c r="AF148" s="9">
        <f t="shared" si="82"/>
        <v>-150</v>
      </c>
      <c r="AG148" s="9">
        <f t="shared" si="82"/>
        <v>-160</v>
      </c>
      <c r="AH148" s="9">
        <f t="shared" si="82"/>
        <v>-171.875</v>
      </c>
      <c r="AI148" s="9">
        <f t="shared" si="82"/>
        <v>-183.75</v>
      </c>
      <c r="AJ148" s="9">
        <f t="shared" si="82"/>
        <v>-185.625</v>
      </c>
      <c r="AK148" s="9">
        <f t="shared" si="82"/>
        <v>-187.5</v>
      </c>
      <c r="AL148" s="9">
        <f t="shared" si="82"/>
        <v>-189.375</v>
      </c>
      <c r="AM148" s="9">
        <f t="shared" si="82"/>
        <v>-191.25</v>
      </c>
      <c r="AN148" s="9">
        <f t="shared" si="82"/>
        <v>-193.125</v>
      </c>
      <c r="AO148" s="9">
        <f t="shared" si="82"/>
        <v>-180</v>
      </c>
      <c r="AP148" s="9">
        <f t="shared" ref="AP148:BQ148" si="83">SUM(AP143:AP147)</f>
        <v>-180</v>
      </c>
      <c r="AQ148" s="9">
        <f t="shared" si="83"/>
        <v>-180</v>
      </c>
      <c r="AR148" s="9">
        <f t="shared" si="83"/>
        <v>-180</v>
      </c>
      <c r="AS148" s="9">
        <f t="shared" si="83"/>
        <v>-180</v>
      </c>
      <c r="AT148" s="9">
        <f t="shared" si="83"/>
        <v>-180</v>
      </c>
      <c r="AU148" s="9">
        <f t="shared" si="83"/>
        <v>-180</v>
      </c>
      <c r="AV148" s="9">
        <f t="shared" si="83"/>
        <v>-180</v>
      </c>
      <c r="AW148" s="9">
        <f t="shared" si="83"/>
        <v>0</v>
      </c>
      <c r="AX148" s="9">
        <f t="shared" si="83"/>
        <v>0</v>
      </c>
      <c r="AY148" s="9">
        <f t="shared" si="83"/>
        <v>0</v>
      </c>
      <c r="AZ148" s="9">
        <f t="shared" si="83"/>
        <v>0</v>
      </c>
      <c r="BA148" s="9">
        <f t="shared" si="83"/>
        <v>0</v>
      </c>
      <c r="BB148" s="9">
        <f t="shared" si="83"/>
        <v>0</v>
      </c>
      <c r="BC148" s="9">
        <f t="shared" si="83"/>
        <v>0</v>
      </c>
      <c r="BD148" s="9">
        <f t="shared" si="83"/>
        <v>0</v>
      </c>
      <c r="BE148" s="9">
        <f t="shared" si="83"/>
        <v>0</v>
      </c>
      <c r="BF148" s="9">
        <f t="shared" si="83"/>
        <v>0</v>
      </c>
      <c r="BG148" s="9">
        <f t="shared" si="83"/>
        <v>0</v>
      </c>
      <c r="BH148" s="9">
        <f t="shared" si="83"/>
        <v>0</v>
      </c>
      <c r="BI148" s="9">
        <f t="shared" si="83"/>
        <v>0</v>
      </c>
      <c r="BJ148" s="9">
        <f t="shared" si="83"/>
        <v>0</v>
      </c>
      <c r="BK148" s="9">
        <f t="shared" si="83"/>
        <v>0</v>
      </c>
      <c r="BL148" s="9">
        <f t="shared" si="83"/>
        <v>0</v>
      </c>
      <c r="BM148" s="9">
        <f t="shared" si="83"/>
        <v>0</v>
      </c>
      <c r="BN148" s="9">
        <f t="shared" si="83"/>
        <v>0</v>
      </c>
      <c r="BO148" s="9">
        <f t="shared" si="83"/>
        <v>0</v>
      </c>
      <c r="BP148" s="9">
        <f t="shared" si="83"/>
        <v>0</v>
      </c>
      <c r="BQ148" s="9">
        <f t="shared" si="83"/>
        <v>0</v>
      </c>
      <c r="BR148" s="157"/>
      <c r="BS148" s="157"/>
      <c r="BT148" s="157"/>
      <c r="BU148" s="157"/>
      <c r="BV148" s="157"/>
    </row>
    <row r="149" spans="1:74" ht="6" customHeight="1" x14ac:dyDescent="0.25">
      <c r="B149" s="59"/>
      <c r="C149" s="8"/>
      <c r="D149" s="6">
        <f t="shared" ref="D149" si="84">SUM(J149:U149)</f>
        <v>0</v>
      </c>
      <c r="E149" s="8">
        <f t="shared" ref="E149" si="85">SUM(V149:AG149)</f>
        <v>0</v>
      </c>
      <c r="F149" s="8">
        <f t="shared" ref="F149" si="86">SUM(AH149:AS149)</f>
        <v>0</v>
      </c>
      <c r="G149" s="8">
        <f t="shared" ref="G149" si="87">SUM(AT149:BE149)</f>
        <v>0</v>
      </c>
      <c r="H149" s="8">
        <f t="shared" ref="H149" si="88">SUM(BF149:BQ149)</f>
        <v>0</v>
      </c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</row>
    <row r="150" spans="1:74" x14ac:dyDescent="0.25">
      <c r="A150" s="125"/>
      <c r="B150" s="9" t="s">
        <v>187</v>
      </c>
      <c r="C150" s="2"/>
      <c r="D150" s="6"/>
      <c r="E150" s="6"/>
      <c r="F150" s="6"/>
      <c r="G150" s="6"/>
      <c r="H150" s="6"/>
      <c r="U150" s="58"/>
      <c r="AG150" s="58"/>
      <c r="AS150" s="58"/>
      <c r="BE150" s="58"/>
      <c r="BQ150" s="58"/>
    </row>
    <row r="151" spans="1:74" s="10" customFormat="1" hidden="1" x14ac:dyDescent="0.25">
      <c r="A151" s="126"/>
      <c r="B151" s="9" t="s">
        <v>57</v>
      </c>
      <c r="C151" s="8"/>
      <c r="D151" s="9"/>
      <c r="E151" s="9"/>
      <c r="F151" s="9"/>
      <c r="G151" s="9"/>
      <c r="H151" s="315"/>
      <c r="I151" s="7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9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9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9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9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9"/>
      <c r="BR151" s="312"/>
      <c r="BS151" s="312"/>
      <c r="BT151" s="312"/>
      <c r="BU151" s="312"/>
      <c r="BV151" s="312"/>
    </row>
    <row r="152" spans="1:74" hidden="1" x14ac:dyDescent="0.25">
      <c r="B152" s="319" t="str">
        <f>B6</f>
        <v>Construction</v>
      </c>
      <c r="C152" s="8"/>
      <c r="D152" s="318">
        <f t="shared" ref="D152:D185" si="89">SUM(J152:U152)</f>
        <v>0</v>
      </c>
      <c r="E152" s="318">
        <f t="shared" ref="E152:E185" si="90">SUM(V152:AG152)</f>
        <v>0</v>
      </c>
      <c r="F152" s="318">
        <f t="shared" ref="F152:F185" si="91">SUM(AH152:AS152)</f>
        <v>0</v>
      </c>
      <c r="G152" s="318">
        <f t="shared" ref="G152:G185" si="92">SUM(AT152:BE152)</f>
        <v>120</v>
      </c>
      <c r="H152" s="318">
        <f t="shared" ref="H152:H185" si="93">SUM(BF152:BQ152)</f>
        <v>0</v>
      </c>
      <c r="J152" s="316">
        <f>IF(Inputs!$M7=J$2,Inputs!$N7,0)</f>
        <v>0</v>
      </c>
      <c r="K152" s="316">
        <f>IF(Inputs!$M7=K$2,Inputs!$N7,0)</f>
        <v>0</v>
      </c>
      <c r="L152" s="316">
        <f>IF(Inputs!$M7=L$2,Inputs!$N7,0)</f>
        <v>0</v>
      </c>
      <c r="M152" s="316">
        <f>IF(Inputs!$M7=M$2,Inputs!$N7,0)</f>
        <v>0</v>
      </c>
      <c r="N152" s="316">
        <f>IF(Inputs!$M7=N$2,Inputs!$N7,0)</f>
        <v>0</v>
      </c>
      <c r="O152" s="316">
        <f>IF(Inputs!$M7=O$2,Inputs!$N7,0)</f>
        <v>0</v>
      </c>
      <c r="P152" s="316">
        <f>IF(Inputs!$M7=P$2,Inputs!$N7,0)</f>
        <v>0</v>
      </c>
      <c r="Q152" s="316">
        <f>IF(Inputs!$M7=Q$2,Inputs!$N7,0)</f>
        <v>0</v>
      </c>
      <c r="R152" s="316">
        <f>IF(Inputs!$M7=R$2,Inputs!$N7,0)</f>
        <v>0</v>
      </c>
      <c r="S152" s="316">
        <f>IF(Inputs!$M7=S$2,Inputs!$N7,0)</f>
        <v>0</v>
      </c>
      <c r="T152" s="316">
        <f>IF(Inputs!$M7=T$2,Inputs!$N7,0)</f>
        <v>0</v>
      </c>
      <c r="U152" s="317">
        <f>IF(Inputs!$M7=U$2,Inputs!$N7,0)</f>
        <v>0</v>
      </c>
      <c r="V152" s="316">
        <f>IF(Inputs!$M7=V$2,Inputs!$N7,0)</f>
        <v>0</v>
      </c>
      <c r="W152" s="316">
        <f>IF(Inputs!$M7=W$2,Inputs!$N7,0)</f>
        <v>0</v>
      </c>
      <c r="X152" s="316">
        <f>IF(Inputs!$M7=X$2,Inputs!$N7,0)</f>
        <v>0</v>
      </c>
      <c r="Y152" s="316">
        <f>IF(Inputs!$M7=Y$2,Inputs!$N7,0)</f>
        <v>0</v>
      </c>
      <c r="Z152" s="316">
        <f>IF(Inputs!$M7=Z$2,Inputs!$N7,0)</f>
        <v>0</v>
      </c>
      <c r="AA152" s="316">
        <f>IF(Inputs!$M7=AA$2,Inputs!$N7,0)</f>
        <v>0</v>
      </c>
      <c r="AB152" s="316">
        <f>IF(Inputs!$M7=AB$2,Inputs!$N7,0)</f>
        <v>0</v>
      </c>
      <c r="AC152" s="316">
        <f>IF(Inputs!$M7=AC$2,Inputs!$N7,0)</f>
        <v>0</v>
      </c>
      <c r="AD152" s="316">
        <f>IF(Inputs!$M7=AD$2,Inputs!$N7,0)</f>
        <v>0</v>
      </c>
      <c r="AE152" s="316">
        <f>IF(Inputs!$M7=AE$2,Inputs!$N7,0)</f>
        <v>0</v>
      </c>
      <c r="AF152" s="316">
        <f>IF(Inputs!$M7=AF$2,Inputs!$N7,0)</f>
        <v>0</v>
      </c>
      <c r="AG152" s="317">
        <f>IF(Inputs!$M7=AG$2,Inputs!$N7,0)</f>
        <v>0</v>
      </c>
      <c r="AH152" s="316">
        <f>IF(Inputs!$M7=AH$2,Inputs!$N7,0)</f>
        <v>0</v>
      </c>
      <c r="AI152" s="316">
        <f>IF(Inputs!$M7=AI$2,Inputs!$N7,0)</f>
        <v>0</v>
      </c>
      <c r="AJ152" s="316">
        <f>IF(Inputs!$M7=AJ$2,Inputs!$N7,0)</f>
        <v>0</v>
      </c>
      <c r="AK152" s="316">
        <f>IF(Inputs!$M7=AK$2,Inputs!$N7,0)</f>
        <v>0</v>
      </c>
      <c r="AL152" s="316">
        <f>IF(Inputs!$M7=AL$2,Inputs!$N7,0)</f>
        <v>0</v>
      </c>
      <c r="AM152" s="316">
        <f>IF(Inputs!$M7=AM$2,Inputs!$N7,0)</f>
        <v>0</v>
      </c>
      <c r="AN152" s="316">
        <f>IF(Inputs!$M7=AN$2,Inputs!$N7,0)</f>
        <v>0</v>
      </c>
      <c r="AO152" s="316">
        <f>IF(Inputs!$M7=AO$2,Inputs!$N7,0)</f>
        <v>0</v>
      </c>
      <c r="AP152" s="316">
        <f>IF(Inputs!$M7=AP$2,Inputs!$N7,0)</f>
        <v>0</v>
      </c>
      <c r="AQ152" s="316">
        <f>IF(Inputs!$M7=AQ$2,Inputs!$N7,0)</f>
        <v>0</v>
      </c>
      <c r="AR152" s="316">
        <f>IF(Inputs!$M7=AR$2,Inputs!$N7,0)</f>
        <v>0</v>
      </c>
      <c r="AS152" s="317">
        <f>IF(Inputs!$M7=AS$2,Inputs!$N7,0)</f>
        <v>0</v>
      </c>
      <c r="AT152" s="316">
        <f>IF(Inputs!$M7=AT$2,Inputs!$N7,0)</f>
        <v>0</v>
      </c>
      <c r="AU152" s="316">
        <f>IF(Inputs!$M7=AU$2,Inputs!$N7,0)</f>
        <v>0</v>
      </c>
      <c r="AV152" s="316">
        <f>IF(Inputs!$M7=AV$2,Inputs!$N7,0)</f>
        <v>0</v>
      </c>
      <c r="AW152" s="316">
        <f>IF(Inputs!$M7=AW$2,Inputs!$N7,0)</f>
        <v>120</v>
      </c>
      <c r="AX152" s="316">
        <f>IF(Inputs!$M7=AX$2,Inputs!$N7,0)</f>
        <v>0</v>
      </c>
      <c r="AY152" s="316">
        <f>IF(Inputs!$M7=AY$2,Inputs!$N7,0)</f>
        <v>0</v>
      </c>
      <c r="AZ152" s="316">
        <f>IF(Inputs!$M7=AZ$2,Inputs!$N7,0)</f>
        <v>0</v>
      </c>
      <c r="BA152" s="316">
        <f>IF(Inputs!$M7=BA$2,Inputs!$N7,0)</f>
        <v>0</v>
      </c>
      <c r="BB152" s="316">
        <f>IF(Inputs!$M7=BB$2,Inputs!$N7,0)</f>
        <v>0</v>
      </c>
      <c r="BC152" s="316">
        <f>IF(Inputs!$M7=BC$2,Inputs!$N7,0)</f>
        <v>0</v>
      </c>
      <c r="BD152" s="316">
        <f>IF(Inputs!$M7=BD$2,Inputs!$N7,0)</f>
        <v>0</v>
      </c>
      <c r="BE152" s="317">
        <f>IF(Inputs!$M7=BE$2,Inputs!$N7,0)</f>
        <v>0</v>
      </c>
      <c r="BF152" s="316">
        <f>IF(Inputs!$M7=BF$2,Inputs!$N7,0)</f>
        <v>0</v>
      </c>
      <c r="BG152" s="316">
        <f>IF(Inputs!$M7=BG$2,Inputs!$N7,0)</f>
        <v>0</v>
      </c>
      <c r="BH152" s="316">
        <f>IF(Inputs!$M7=BH$2,Inputs!$N7,0)</f>
        <v>0</v>
      </c>
      <c r="BI152" s="316">
        <f>IF(Inputs!$M7=BI$2,Inputs!$N7,0)</f>
        <v>0</v>
      </c>
      <c r="BJ152" s="316">
        <f>IF(Inputs!$M7=BJ$2,Inputs!$N7,0)</f>
        <v>0</v>
      </c>
      <c r="BK152" s="316">
        <f>IF(Inputs!$M7=BK$2,Inputs!$N7,0)</f>
        <v>0</v>
      </c>
      <c r="BL152" s="316">
        <f>IF(Inputs!$M7=BL$2,Inputs!$N7,0)</f>
        <v>0</v>
      </c>
      <c r="BM152" s="316">
        <f>IF(Inputs!$M7=BM$2,Inputs!$N7,0)</f>
        <v>0</v>
      </c>
      <c r="BN152" s="316">
        <f>IF(Inputs!$M7=BN$2,Inputs!$N7,0)</f>
        <v>0</v>
      </c>
      <c r="BO152" s="316">
        <f>IF(Inputs!$M7=BO$2,Inputs!$N7,0)</f>
        <v>0</v>
      </c>
      <c r="BP152" s="316">
        <f>IF(Inputs!$M7=BP$2,Inputs!$N7,0)</f>
        <v>0</v>
      </c>
      <c r="BQ152" s="317">
        <f>IF(Inputs!$M7=BQ$2,Inputs!$N7,0)</f>
        <v>0</v>
      </c>
    </row>
    <row r="153" spans="1:74" hidden="1" x14ac:dyDescent="0.25">
      <c r="B153" s="319" t="str">
        <f t="shared" ref="B153:B177" si="94">B7</f>
        <v>Machine</v>
      </c>
      <c r="D153" s="318">
        <f t="shared" si="89"/>
        <v>0</v>
      </c>
      <c r="E153" s="318">
        <f t="shared" si="90"/>
        <v>0</v>
      </c>
      <c r="F153" s="318">
        <f t="shared" si="91"/>
        <v>0</v>
      </c>
      <c r="G153" s="318">
        <f t="shared" si="92"/>
        <v>0</v>
      </c>
      <c r="H153" s="318">
        <f t="shared" si="93"/>
        <v>0</v>
      </c>
      <c r="J153" s="316">
        <f>IF(Inputs!$M8=J$2,Inputs!$N8,0)</f>
        <v>0</v>
      </c>
      <c r="K153" s="316">
        <f>IF(Inputs!$M8=K$2,Inputs!$N8,0)</f>
        <v>0</v>
      </c>
      <c r="L153" s="316">
        <f>IF(Inputs!$M8=L$2,Inputs!$N8,0)</f>
        <v>0</v>
      </c>
      <c r="M153" s="316">
        <f>IF(Inputs!$M8=M$2,Inputs!$N8,0)</f>
        <v>0</v>
      </c>
      <c r="N153" s="316">
        <f>IF(Inputs!$M8=N$2,Inputs!$N8,0)</f>
        <v>0</v>
      </c>
      <c r="O153" s="316">
        <f>IF(Inputs!$M8=O$2,Inputs!$N8,0)</f>
        <v>0</v>
      </c>
      <c r="P153" s="316">
        <f>IF(Inputs!$M8=P$2,Inputs!$N8,0)</f>
        <v>0</v>
      </c>
      <c r="Q153" s="316">
        <f>IF(Inputs!$M8=Q$2,Inputs!$N8,0)</f>
        <v>0</v>
      </c>
      <c r="R153" s="316">
        <f>IF(Inputs!$M8=R$2,Inputs!$N8,0)</f>
        <v>0</v>
      </c>
      <c r="S153" s="316">
        <f>IF(Inputs!$M8=S$2,Inputs!$N8,0)</f>
        <v>0</v>
      </c>
      <c r="T153" s="316">
        <f>IF(Inputs!$M8=T$2,Inputs!$N8,0)</f>
        <v>0</v>
      </c>
      <c r="U153" s="317">
        <f>IF(Inputs!$M8=U$2,Inputs!$N8,0)</f>
        <v>0</v>
      </c>
      <c r="V153" s="316">
        <f>IF(Inputs!$M8=V$2,Inputs!$N8,0)</f>
        <v>0</v>
      </c>
      <c r="W153" s="316">
        <f>IF(Inputs!$M8=W$2,Inputs!$N8,0)</f>
        <v>0</v>
      </c>
      <c r="X153" s="316">
        <f>IF(Inputs!$M8=X$2,Inputs!$N8,0)</f>
        <v>0</v>
      </c>
      <c r="Y153" s="316">
        <f>IF(Inputs!$M8=Y$2,Inputs!$N8,0)</f>
        <v>0</v>
      </c>
      <c r="Z153" s="316">
        <f>IF(Inputs!$M8=Z$2,Inputs!$N8,0)</f>
        <v>0</v>
      </c>
      <c r="AA153" s="316">
        <f>IF(Inputs!$M8=AA$2,Inputs!$N8,0)</f>
        <v>0</v>
      </c>
      <c r="AB153" s="316">
        <f>IF(Inputs!$M8=AB$2,Inputs!$N8,0)</f>
        <v>0</v>
      </c>
      <c r="AC153" s="316">
        <f>IF(Inputs!$M8=AC$2,Inputs!$N8,0)</f>
        <v>0</v>
      </c>
      <c r="AD153" s="316">
        <f>IF(Inputs!$M8=AD$2,Inputs!$N8,0)</f>
        <v>0</v>
      </c>
      <c r="AE153" s="316">
        <f>IF(Inputs!$M8=AE$2,Inputs!$N8,0)</f>
        <v>0</v>
      </c>
      <c r="AF153" s="316">
        <f>IF(Inputs!$M8=AF$2,Inputs!$N8,0)</f>
        <v>0</v>
      </c>
      <c r="AG153" s="317">
        <f>IF(Inputs!$M8=AG$2,Inputs!$N8,0)</f>
        <v>0</v>
      </c>
      <c r="AH153" s="316">
        <f>IF(Inputs!$M8=AH$2,Inputs!$N8,0)</f>
        <v>0</v>
      </c>
      <c r="AI153" s="316">
        <f>IF(Inputs!$M8=AI$2,Inputs!$N8,0)</f>
        <v>0</v>
      </c>
      <c r="AJ153" s="316">
        <f>IF(Inputs!$M8=AJ$2,Inputs!$N8,0)</f>
        <v>0</v>
      </c>
      <c r="AK153" s="316">
        <f>IF(Inputs!$M8=AK$2,Inputs!$N8,0)</f>
        <v>0</v>
      </c>
      <c r="AL153" s="316">
        <f>IF(Inputs!$M8=AL$2,Inputs!$N8,0)</f>
        <v>0</v>
      </c>
      <c r="AM153" s="316">
        <f>IF(Inputs!$M8=AM$2,Inputs!$N8,0)</f>
        <v>0</v>
      </c>
      <c r="AN153" s="316">
        <f>IF(Inputs!$M8=AN$2,Inputs!$N8,0)</f>
        <v>0</v>
      </c>
      <c r="AO153" s="316">
        <f>IF(Inputs!$M8=AO$2,Inputs!$N8,0)</f>
        <v>0</v>
      </c>
      <c r="AP153" s="316">
        <f>IF(Inputs!$M8=AP$2,Inputs!$N8,0)</f>
        <v>0</v>
      </c>
      <c r="AQ153" s="316">
        <f>IF(Inputs!$M8=AQ$2,Inputs!$N8,0)</f>
        <v>0</v>
      </c>
      <c r="AR153" s="316">
        <f>IF(Inputs!$M8=AR$2,Inputs!$N8,0)</f>
        <v>0</v>
      </c>
      <c r="AS153" s="317">
        <f>IF(Inputs!$M8=AS$2,Inputs!$N8,0)</f>
        <v>0</v>
      </c>
      <c r="AT153" s="316">
        <f>IF(Inputs!$M8=AT$2,Inputs!$N8,0)</f>
        <v>0</v>
      </c>
      <c r="AU153" s="316">
        <f>IF(Inputs!$M8=AU$2,Inputs!$N8,0)</f>
        <v>0</v>
      </c>
      <c r="AV153" s="316">
        <f>IF(Inputs!$M8=AV$2,Inputs!$N8,0)</f>
        <v>0</v>
      </c>
      <c r="AW153" s="316">
        <f>IF(Inputs!$M8=AW$2,Inputs!$N8,0)</f>
        <v>0</v>
      </c>
      <c r="AX153" s="316">
        <f>IF(Inputs!$M8=AX$2,Inputs!$N8,0)</f>
        <v>0</v>
      </c>
      <c r="AY153" s="316">
        <f>IF(Inputs!$M8=AY$2,Inputs!$N8,0)</f>
        <v>0</v>
      </c>
      <c r="AZ153" s="316">
        <f>IF(Inputs!$M8=AZ$2,Inputs!$N8,0)</f>
        <v>0</v>
      </c>
      <c r="BA153" s="316">
        <f>IF(Inputs!$M8=BA$2,Inputs!$N8,0)</f>
        <v>0</v>
      </c>
      <c r="BB153" s="316">
        <f>IF(Inputs!$M8=BB$2,Inputs!$N8,0)</f>
        <v>0</v>
      </c>
      <c r="BC153" s="316">
        <f>IF(Inputs!$M8=BC$2,Inputs!$N8,0)</f>
        <v>0</v>
      </c>
      <c r="BD153" s="316">
        <f>IF(Inputs!$M8=BD$2,Inputs!$N8,0)</f>
        <v>0</v>
      </c>
      <c r="BE153" s="317">
        <f>IF(Inputs!$M8=BE$2,Inputs!$N8,0)</f>
        <v>0</v>
      </c>
      <c r="BF153" s="316">
        <f>IF(Inputs!$M8=BF$2,Inputs!$N8,0)</f>
        <v>0</v>
      </c>
      <c r="BG153" s="316">
        <f>IF(Inputs!$M8=BG$2,Inputs!$N8,0)</f>
        <v>0</v>
      </c>
      <c r="BH153" s="316">
        <f>IF(Inputs!$M8=BH$2,Inputs!$N8,0)</f>
        <v>0</v>
      </c>
      <c r="BI153" s="316">
        <f>IF(Inputs!$M8=BI$2,Inputs!$N8,0)</f>
        <v>0</v>
      </c>
      <c r="BJ153" s="316">
        <f>IF(Inputs!$M8=BJ$2,Inputs!$N8,0)</f>
        <v>0</v>
      </c>
      <c r="BK153" s="316">
        <f>IF(Inputs!$M8=BK$2,Inputs!$N8,0)</f>
        <v>0</v>
      </c>
      <c r="BL153" s="316">
        <f>IF(Inputs!$M8=BL$2,Inputs!$N8,0)</f>
        <v>0</v>
      </c>
      <c r="BM153" s="316">
        <f>IF(Inputs!$M8=BM$2,Inputs!$N8,0)</f>
        <v>0</v>
      </c>
      <c r="BN153" s="316">
        <f>IF(Inputs!$M8=BN$2,Inputs!$N8,0)</f>
        <v>0</v>
      </c>
      <c r="BO153" s="316">
        <f>IF(Inputs!$M8=BO$2,Inputs!$N8,0)</f>
        <v>0</v>
      </c>
      <c r="BP153" s="316">
        <f>IF(Inputs!$M8=BP$2,Inputs!$N8,0)</f>
        <v>0</v>
      </c>
      <c r="BQ153" s="317">
        <f>IF(Inputs!$M8=BQ$2,Inputs!$N8,0)</f>
        <v>0</v>
      </c>
    </row>
    <row r="154" spans="1:74" hidden="1" x14ac:dyDescent="0.25">
      <c r="B154" s="319" t="str">
        <f t="shared" si="94"/>
        <v>Land</v>
      </c>
      <c r="D154" s="318">
        <f t="shared" si="89"/>
        <v>0</v>
      </c>
      <c r="E154" s="318">
        <f t="shared" si="90"/>
        <v>0</v>
      </c>
      <c r="F154" s="318">
        <f t="shared" si="91"/>
        <v>0</v>
      </c>
      <c r="G154" s="318">
        <f t="shared" si="92"/>
        <v>0</v>
      </c>
      <c r="H154" s="318">
        <f t="shared" si="93"/>
        <v>800</v>
      </c>
      <c r="J154" s="316">
        <f>IF(Inputs!$M9=J$2,Inputs!$N9,0)</f>
        <v>0</v>
      </c>
      <c r="K154" s="316">
        <f>IF(Inputs!$M9=K$2,Inputs!$N9,0)</f>
        <v>0</v>
      </c>
      <c r="L154" s="316">
        <f>IF(Inputs!$M9=L$2,Inputs!$N9,0)</f>
        <v>0</v>
      </c>
      <c r="M154" s="316">
        <f>IF(Inputs!$M9=M$2,Inputs!$N9,0)</f>
        <v>0</v>
      </c>
      <c r="N154" s="316">
        <f>IF(Inputs!$M9=N$2,Inputs!$N9,0)</f>
        <v>0</v>
      </c>
      <c r="O154" s="316">
        <f>IF(Inputs!$M9=O$2,Inputs!$N9,0)</f>
        <v>0</v>
      </c>
      <c r="P154" s="316">
        <f>IF(Inputs!$M9=P$2,Inputs!$N9,0)</f>
        <v>0</v>
      </c>
      <c r="Q154" s="316">
        <f>IF(Inputs!$M9=Q$2,Inputs!$N9,0)</f>
        <v>0</v>
      </c>
      <c r="R154" s="316">
        <f>IF(Inputs!$M9=R$2,Inputs!$N9,0)</f>
        <v>0</v>
      </c>
      <c r="S154" s="316">
        <f>IF(Inputs!$M9=S$2,Inputs!$N9,0)</f>
        <v>0</v>
      </c>
      <c r="T154" s="316">
        <f>IF(Inputs!$M9=T$2,Inputs!$N9,0)</f>
        <v>0</v>
      </c>
      <c r="U154" s="317">
        <f>IF(Inputs!$M9=U$2,Inputs!$N9,0)</f>
        <v>0</v>
      </c>
      <c r="V154" s="316">
        <f>IF(Inputs!$M9=V$2,Inputs!$N9,0)</f>
        <v>0</v>
      </c>
      <c r="W154" s="316">
        <f>IF(Inputs!$M9=W$2,Inputs!$N9,0)</f>
        <v>0</v>
      </c>
      <c r="X154" s="316">
        <f>IF(Inputs!$M9=X$2,Inputs!$N9,0)</f>
        <v>0</v>
      </c>
      <c r="Y154" s="316">
        <f>IF(Inputs!$M9=Y$2,Inputs!$N9,0)</f>
        <v>0</v>
      </c>
      <c r="Z154" s="316">
        <f>IF(Inputs!$M9=Z$2,Inputs!$N9,0)</f>
        <v>0</v>
      </c>
      <c r="AA154" s="316">
        <f>IF(Inputs!$M9=AA$2,Inputs!$N9,0)</f>
        <v>0</v>
      </c>
      <c r="AB154" s="316">
        <f>IF(Inputs!$M9=AB$2,Inputs!$N9,0)</f>
        <v>0</v>
      </c>
      <c r="AC154" s="316">
        <f>IF(Inputs!$M9=AC$2,Inputs!$N9,0)</f>
        <v>0</v>
      </c>
      <c r="AD154" s="316">
        <f>IF(Inputs!$M9=AD$2,Inputs!$N9,0)</f>
        <v>0</v>
      </c>
      <c r="AE154" s="316">
        <f>IF(Inputs!$M9=AE$2,Inputs!$N9,0)</f>
        <v>0</v>
      </c>
      <c r="AF154" s="316">
        <f>IF(Inputs!$M9=AF$2,Inputs!$N9,0)</f>
        <v>0</v>
      </c>
      <c r="AG154" s="317">
        <f>IF(Inputs!$M9=AG$2,Inputs!$N9,0)</f>
        <v>0</v>
      </c>
      <c r="AH154" s="316">
        <f>IF(Inputs!$M9=AH$2,Inputs!$N9,0)</f>
        <v>0</v>
      </c>
      <c r="AI154" s="316">
        <f>IF(Inputs!$M9=AI$2,Inputs!$N9,0)</f>
        <v>0</v>
      </c>
      <c r="AJ154" s="316">
        <f>IF(Inputs!$M9=AJ$2,Inputs!$N9,0)</f>
        <v>0</v>
      </c>
      <c r="AK154" s="316">
        <f>IF(Inputs!$M9=AK$2,Inputs!$N9,0)</f>
        <v>0</v>
      </c>
      <c r="AL154" s="316">
        <f>IF(Inputs!$M9=AL$2,Inputs!$N9,0)</f>
        <v>0</v>
      </c>
      <c r="AM154" s="316">
        <f>IF(Inputs!$M9=AM$2,Inputs!$N9,0)</f>
        <v>0</v>
      </c>
      <c r="AN154" s="316">
        <f>IF(Inputs!$M9=AN$2,Inputs!$N9,0)</f>
        <v>0</v>
      </c>
      <c r="AO154" s="316">
        <f>IF(Inputs!$M9=AO$2,Inputs!$N9,0)</f>
        <v>0</v>
      </c>
      <c r="AP154" s="316">
        <f>IF(Inputs!$M9=AP$2,Inputs!$N9,0)</f>
        <v>0</v>
      </c>
      <c r="AQ154" s="316">
        <f>IF(Inputs!$M9=AQ$2,Inputs!$N9,0)</f>
        <v>0</v>
      </c>
      <c r="AR154" s="316">
        <f>IF(Inputs!$M9=AR$2,Inputs!$N9,0)</f>
        <v>0</v>
      </c>
      <c r="AS154" s="317">
        <f>IF(Inputs!$M9=AS$2,Inputs!$N9,0)</f>
        <v>0</v>
      </c>
      <c r="AT154" s="316">
        <f>IF(Inputs!$M9=AT$2,Inputs!$N9,0)</f>
        <v>0</v>
      </c>
      <c r="AU154" s="316">
        <f>IF(Inputs!$M9=AU$2,Inputs!$N9,0)</f>
        <v>0</v>
      </c>
      <c r="AV154" s="316">
        <f>IF(Inputs!$M9=AV$2,Inputs!$N9,0)</f>
        <v>0</v>
      </c>
      <c r="AW154" s="316">
        <f>IF(Inputs!$M9=AW$2,Inputs!$N9,0)</f>
        <v>0</v>
      </c>
      <c r="AX154" s="316">
        <f>IF(Inputs!$M9=AX$2,Inputs!$N9,0)</f>
        <v>0</v>
      </c>
      <c r="AY154" s="316">
        <f>IF(Inputs!$M9=AY$2,Inputs!$N9,0)</f>
        <v>0</v>
      </c>
      <c r="AZ154" s="316">
        <f>IF(Inputs!$M9=AZ$2,Inputs!$N9,0)</f>
        <v>0</v>
      </c>
      <c r="BA154" s="316">
        <f>IF(Inputs!$M9=BA$2,Inputs!$N9,0)</f>
        <v>0</v>
      </c>
      <c r="BB154" s="316">
        <f>IF(Inputs!$M9=BB$2,Inputs!$N9,0)</f>
        <v>0</v>
      </c>
      <c r="BC154" s="316">
        <f>IF(Inputs!$M9=BC$2,Inputs!$N9,0)</f>
        <v>0</v>
      </c>
      <c r="BD154" s="316">
        <f>IF(Inputs!$M9=BD$2,Inputs!$N9,0)</f>
        <v>0</v>
      </c>
      <c r="BE154" s="317">
        <f>IF(Inputs!$M9=BE$2,Inputs!$N9,0)</f>
        <v>0</v>
      </c>
      <c r="BF154" s="316">
        <f>IF(Inputs!$M9=BF$2,Inputs!$N9,0)</f>
        <v>0</v>
      </c>
      <c r="BG154" s="316">
        <f>IF(Inputs!$M9=BG$2,Inputs!$N9,0)</f>
        <v>0</v>
      </c>
      <c r="BH154" s="316">
        <f>IF(Inputs!$M9=BH$2,Inputs!$N9,0)</f>
        <v>0</v>
      </c>
      <c r="BI154" s="316">
        <f>IF(Inputs!$M9=BI$2,Inputs!$N9,0)</f>
        <v>0</v>
      </c>
      <c r="BJ154" s="316">
        <f>IF(Inputs!$M9=BJ$2,Inputs!$N9,0)</f>
        <v>0</v>
      </c>
      <c r="BK154" s="316">
        <f>IF(Inputs!$M9=BK$2,Inputs!$N9,0)</f>
        <v>800</v>
      </c>
      <c r="BL154" s="316">
        <f>IF(Inputs!$M9=BL$2,Inputs!$N9,0)</f>
        <v>0</v>
      </c>
      <c r="BM154" s="316">
        <f>IF(Inputs!$M9=BM$2,Inputs!$N9,0)</f>
        <v>0</v>
      </c>
      <c r="BN154" s="316">
        <f>IF(Inputs!$M9=BN$2,Inputs!$N9,0)</f>
        <v>0</v>
      </c>
      <c r="BO154" s="316">
        <f>IF(Inputs!$M9=BO$2,Inputs!$N9,0)</f>
        <v>0</v>
      </c>
      <c r="BP154" s="316">
        <f>IF(Inputs!$M9=BP$2,Inputs!$N9,0)</f>
        <v>0</v>
      </c>
      <c r="BQ154" s="317">
        <f>IF(Inputs!$M9=BQ$2,Inputs!$N9,0)</f>
        <v>0</v>
      </c>
    </row>
    <row r="155" spans="1:74" hidden="1" x14ac:dyDescent="0.25">
      <c r="B155" s="319">
        <f t="shared" si="94"/>
        <v>0</v>
      </c>
      <c r="D155" s="318">
        <f t="shared" si="89"/>
        <v>0</v>
      </c>
      <c r="E155" s="318">
        <f t="shared" si="90"/>
        <v>0</v>
      </c>
      <c r="F155" s="318">
        <f t="shared" si="91"/>
        <v>0</v>
      </c>
      <c r="G155" s="318">
        <f t="shared" si="92"/>
        <v>0</v>
      </c>
      <c r="H155" s="318">
        <f t="shared" si="93"/>
        <v>0</v>
      </c>
      <c r="J155" s="316">
        <f>IF(Inputs!$M10=J$2,Inputs!$N10,0)</f>
        <v>0</v>
      </c>
      <c r="K155" s="316">
        <f>IF(Inputs!$M10=K$2,Inputs!$N10,0)</f>
        <v>0</v>
      </c>
      <c r="L155" s="316">
        <f>IF(Inputs!$M10=L$2,Inputs!$N10,0)</f>
        <v>0</v>
      </c>
      <c r="M155" s="316">
        <f>IF(Inputs!$M10=M$2,Inputs!$N10,0)</f>
        <v>0</v>
      </c>
      <c r="N155" s="316">
        <f>IF(Inputs!$M10=N$2,Inputs!$N10,0)</f>
        <v>0</v>
      </c>
      <c r="O155" s="316">
        <f>IF(Inputs!$M10=O$2,Inputs!$N10,0)</f>
        <v>0</v>
      </c>
      <c r="P155" s="316">
        <f>IF(Inputs!$M10=P$2,Inputs!$N10,0)</f>
        <v>0</v>
      </c>
      <c r="Q155" s="316">
        <f>IF(Inputs!$M10=Q$2,Inputs!$N10,0)</f>
        <v>0</v>
      </c>
      <c r="R155" s="316">
        <f>IF(Inputs!$M10=R$2,Inputs!$N10,0)</f>
        <v>0</v>
      </c>
      <c r="S155" s="316">
        <f>IF(Inputs!$M10=S$2,Inputs!$N10,0)</f>
        <v>0</v>
      </c>
      <c r="T155" s="316">
        <f>IF(Inputs!$M10=T$2,Inputs!$N10,0)</f>
        <v>0</v>
      </c>
      <c r="U155" s="317">
        <f>IF(Inputs!$M10=U$2,Inputs!$N10,0)</f>
        <v>0</v>
      </c>
      <c r="V155" s="316">
        <f>IF(Inputs!$M10=V$2,Inputs!$N10,0)</f>
        <v>0</v>
      </c>
      <c r="W155" s="316">
        <f>IF(Inputs!$M10=W$2,Inputs!$N10,0)</f>
        <v>0</v>
      </c>
      <c r="X155" s="316">
        <f>IF(Inputs!$M10=X$2,Inputs!$N10,0)</f>
        <v>0</v>
      </c>
      <c r="Y155" s="316">
        <f>IF(Inputs!$M10=Y$2,Inputs!$N10,0)</f>
        <v>0</v>
      </c>
      <c r="Z155" s="316">
        <f>IF(Inputs!$M10=Z$2,Inputs!$N10,0)</f>
        <v>0</v>
      </c>
      <c r="AA155" s="316">
        <f>IF(Inputs!$M10=AA$2,Inputs!$N10,0)</f>
        <v>0</v>
      </c>
      <c r="AB155" s="316">
        <f>IF(Inputs!$M10=AB$2,Inputs!$N10,0)</f>
        <v>0</v>
      </c>
      <c r="AC155" s="316">
        <f>IF(Inputs!$M10=AC$2,Inputs!$N10,0)</f>
        <v>0</v>
      </c>
      <c r="AD155" s="316">
        <f>IF(Inputs!$M10=AD$2,Inputs!$N10,0)</f>
        <v>0</v>
      </c>
      <c r="AE155" s="316">
        <f>IF(Inputs!$M10=AE$2,Inputs!$N10,0)</f>
        <v>0</v>
      </c>
      <c r="AF155" s="316">
        <f>IF(Inputs!$M10=AF$2,Inputs!$N10,0)</f>
        <v>0</v>
      </c>
      <c r="AG155" s="317">
        <f>IF(Inputs!$M10=AG$2,Inputs!$N10,0)</f>
        <v>0</v>
      </c>
      <c r="AH155" s="316">
        <f>IF(Inputs!$M10=AH$2,Inputs!$N10,0)</f>
        <v>0</v>
      </c>
      <c r="AI155" s="316">
        <f>IF(Inputs!$M10=AI$2,Inputs!$N10,0)</f>
        <v>0</v>
      </c>
      <c r="AJ155" s="316">
        <f>IF(Inputs!$M10=AJ$2,Inputs!$N10,0)</f>
        <v>0</v>
      </c>
      <c r="AK155" s="316">
        <f>IF(Inputs!$M10=AK$2,Inputs!$N10,0)</f>
        <v>0</v>
      </c>
      <c r="AL155" s="316">
        <f>IF(Inputs!$M10=AL$2,Inputs!$N10,0)</f>
        <v>0</v>
      </c>
      <c r="AM155" s="316">
        <f>IF(Inputs!$M10=AM$2,Inputs!$N10,0)</f>
        <v>0</v>
      </c>
      <c r="AN155" s="316">
        <f>IF(Inputs!$M10=AN$2,Inputs!$N10,0)</f>
        <v>0</v>
      </c>
      <c r="AO155" s="316">
        <f>IF(Inputs!$M10=AO$2,Inputs!$N10,0)</f>
        <v>0</v>
      </c>
      <c r="AP155" s="316">
        <f>IF(Inputs!$M10=AP$2,Inputs!$N10,0)</f>
        <v>0</v>
      </c>
      <c r="AQ155" s="316">
        <f>IF(Inputs!$M10=AQ$2,Inputs!$N10,0)</f>
        <v>0</v>
      </c>
      <c r="AR155" s="316">
        <f>IF(Inputs!$M10=AR$2,Inputs!$N10,0)</f>
        <v>0</v>
      </c>
      <c r="AS155" s="317">
        <f>IF(Inputs!$M10=AS$2,Inputs!$N10,0)</f>
        <v>0</v>
      </c>
      <c r="AT155" s="316">
        <f>IF(Inputs!$M10=AT$2,Inputs!$N10,0)</f>
        <v>0</v>
      </c>
      <c r="AU155" s="316">
        <f>IF(Inputs!$M10=AU$2,Inputs!$N10,0)</f>
        <v>0</v>
      </c>
      <c r="AV155" s="316">
        <f>IF(Inputs!$M10=AV$2,Inputs!$N10,0)</f>
        <v>0</v>
      </c>
      <c r="AW155" s="316">
        <f>IF(Inputs!$M10=AW$2,Inputs!$N10,0)</f>
        <v>0</v>
      </c>
      <c r="AX155" s="316">
        <f>IF(Inputs!$M10=AX$2,Inputs!$N10,0)</f>
        <v>0</v>
      </c>
      <c r="AY155" s="316">
        <f>IF(Inputs!$M10=AY$2,Inputs!$N10,0)</f>
        <v>0</v>
      </c>
      <c r="AZ155" s="316">
        <f>IF(Inputs!$M10=AZ$2,Inputs!$N10,0)</f>
        <v>0</v>
      </c>
      <c r="BA155" s="316">
        <f>IF(Inputs!$M10=BA$2,Inputs!$N10,0)</f>
        <v>0</v>
      </c>
      <c r="BB155" s="316">
        <f>IF(Inputs!$M10=BB$2,Inputs!$N10,0)</f>
        <v>0</v>
      </c>
      <c r="BC155" s="316">
        <f>IF(Inputs!$M10=BC$2,Inputs!$N10,0)</f>
        <v>0</v>
      </c>
      <c r="BD155" s="316">
        <f>IF(Inputs!$M10=BD$2,Inputs!$N10,0)</f>
        <v>0</v>
      </c>
      <c r="BE155" s="317">
        <f>IF(Inputs!$M10=BE$2,Inputs!$N10,0)</f>
        <v>0</v>
      </c>
      <c r="BF155" s="316">
        <f>IF(Inputs!$M10=BF$2,Inputs!$N10,0)</f>
        <v>0</v>
      </c>
      <c r="BG155" s="316">
        <f>IF(Inputs!$M10=BG$2,Inputs!$N10,0)</f>
        <v>0</v>
      </c>
      <c r="BH155" s="316">
        <f>IF(Inputs!$M10=BH$2,Inputs!$N10,0)</f>
        <v>0</v>
      </c>
      <c r="BI155" s="316">
        <f>IF(Inputs!$M10=BI$2,Inputs!$N10,0)</f>
        <v>0</v>
      </c>
      <c r="BJ155" s="316">
        <f>IF(Inputs!$M10=BJ$2,Inputs!$N10,0)</f>
        <v>0</v>
      </c>
      <c r="BK155" s="316">
        <f>IF(Inputs!$M10=BK$2,Inputs!$N10,0)</f>
        <v>0</v>
      </c>
      <c r="BL155" s="316">
        <f>IF(Inputs!$M10=BL$2,Inputs!$N10,0)</f>
        <v>0</v>
      </c>
      <c r="BM155" s="316">
        <f>IF(Inputs!$M10=BM$2,Inputs!$N10,0)</f>
        <v>0</v>
      </c>
      <c r="BN155" s="316">
        <f>IF(Inputs!$M10=BN$2,Inputs!$N10,0)</f>
        <v>0</v>
      </c>
      <c r="BO155" s="316">
        <f>IF(Inputs!$M10=BO$2,Inputs!$N10,0)</f>
        <v>0</v>
      </c>
      <c r="BP155" s="316">
        <f>IF(Inputs!$M10=BP$2,Inputs!$N10,0)</f>
        <v>0</v>
      </c>
      <c r="BQ155" s="317">
        <f>IF(Inputs!$M10=BQ$2,Inputs!$N10,0)</f>
        <v>0</v>
      </c>
    </row>
    <row r="156" spans="1:74" hidden="1" x14ac:dyDescent="0.25">
      <c r="B156" s="319">
        <f t="shared" si="94"/>
        <v>0</v>
      </c>
      <c r="D156" s="318">
        <f t="shared" si="89"/>
        <v>0</v>
      </c>
      <c r="E156" s="318">
        <f t="shared" si="90"/>
        <v>0</v>
      </c>
      <c r="F156" s="318">
        <f t="shared" si="91"/>
        <v>0</v>
      </c>
      <c r="G156" s="318">
        <f t="shared" si="92"/>
        <v>0</v>
      </c>
      <c r="H156" s="318">
        <f t="shared" si="93"/>
        <v>0</v>
      </c>
      <c r="J156" s="316">
        <f>IF(Inputs!$M11=J$2,Inputs!$N11,0)</f>
        <v>0</v>
      </c>
      <c r="K156" s="316">
        <f>IF(Inputs!$M11=K$2,Inputs!$N11,0)</f>
        <v>0</v>
      </c>
      <c r="L156" s="316">
        <f>IF(Inputs!$M11=L$2,Inputs!$N11,0)</f>
        <v>0</v>
      </c>
      <c r="M156" s="316">
        <f>IF(Inputs!$M11=M$2,Inputs!$N11,0)</f>
        <v>0</v>
      </c>
      <c r="N156" s="316">
        <f>IF(Inputs!$M11=N$2,Inputs!$N11,0)</f>
        <v>0</v>
      </c>
      <c r="O156" s="316">
        <f>IF(Inputs!$M11=O$2,Inputs!$N11,0)</f>
        <v>0</v>
      </c>
      <c r="P156" s="316">
        <f>IF(Inputs!$M11=P$2,Inputs!$N11,0)</f>
        <v>0</v>
      </c>
      <c r="Q156" s="316">
        <f>IF(Inputs!$M11=Q$2,Inputs!$N11,0)</f>
        <v>0</v>
      </c>
      <c r="R156" s="316">
        <f>IF(Inputs!$M11=R$2,Inputs!$N11,0)</f>
        <v>0</v>
      </c>
      <c r="S156" s="316">
        <f>IF(Inputs!$M11=S$2,Inputs!$N11,0)</f>
        <v>0</v>
      </c>
      <c r="T156" s="316">
        <f>IF(Inputs!$M11=T$2,Inputs!$N11,0)</f>
        <v>0</v>
      </c>
      <c r="U156" s="317">
        <f>IF(Inputs!$M11=U$2,Inputs!$N11,0)</f>
        <v>0</v>
      </c>
      <c r="V156" s="316">
        <f>IF(Inputs!$M11=V$2,Inputs!$N11,0)</f>
        <v>0</v>
      </c>
      <c r="W156" s="316">
        <f>IF(Inputs!$M11=W$2,Inputs!$N11,0)</f>
        <v>0</v>
      </c>
      <c r="X156" s="316">
        <f>IF(Inputs!$M11=X$2,Inputs!$N11,0)</f>
        <v>0</v>
      </c>
      <c r="Y156" s="316">
        <f>IF(Inputs!$M11=Y$2,Inputs!$N11,0)</f>
        <v>0</v>
      </c>
      <c r="Z156" s="316">
        <f>IF(Inputs!$M11=Z$2,Inputs!$N11,0)</f>
        <v>0</v>
      </c>
      <c r="AA156" s="316">
        <f>IF(Inputs!$M11=AA$2,Inputs!$N11,0)</f>
        <v>0</v>
      </c>
      <c r="AB156" s="316">
        <f>IF(Inputs!$M11=AB$2,Inputs!$N11,0)</f>
        <v>0</v>
      </c>
      <c r="AC156" s="316">
        <f>IF(Inputs!$M11=AC$2,Inputs!$N11,0)</f>
        <v>0</v>
      </c>
      <c r="AD156" s="316">
        <f>IF(Inputs!$M11=AD$2,Inputs!$N11,0)</f>
        <v>0</v>
      </c>
      <c r="AE156" s="316">
        <f>IF(Inputs!$M11=AE$2,Inputs!$N11,0)</f>
        <v>0</v>
      </c>
      <c r="AF156" s="316">
        <f>IF(Inputs!$M11=AF$2,Inputs!$N11,0)</f>
        <v>0</v>
      </c>
      <c r="AG156" s="317">
        <f>IF(Inputs!$M11=AG$2,Inputs!$N11,0)</f>
        <v>0</v>
      </c>
      <c r="AH156" s="316">
        <f>IF(Inputs!$M11=AH$2,Inputs!$N11,0)</f>
        <v>0</v>
      </c>
      <c r="AI156" s="316">
        <f>IF(Inputs!$M11=AI$2,Inputs!$N11,0)</f>
        <v>0</v>
      </c>
      <c r="AJ156" s="316">
        <f>IF(Inputs!$M11=AJ$2,Inputs!$N11,0)</f>
        <v>0</v>
      </c>
      <c r="AK156" s="316">
        <f>IF(Inputs!$M11=AK$2,Inputs!$N11,0)</f>
        <v>0</v>
      </c>
      <c r="AL156" s="316">
        <f>IF(Inputs!$M11=AL$2,Inputs!$N11,0)</f>
        <v>0</v>
      </c>
      <c r="AM156" s="316">
        <f>IF(Inputs!$M11=AM$2,Inputs!$N11,0)</f>
        <v>0</v>
      </c>
      <c r="AN156" s="316">
        <f>IF(Inputs!$M11=AN$2,Inputs!$N11,0)</f>
        <v>0</v>
      </c>
      <c r="AO156" s="316">
        <f>IF(Inputs!$M11=AO$2,Inputs!$N11,0)</f>
        <v>0</v>
      </c>
      <c r="AP156" s="316">
        <f>IF(Inputs!$M11=AP$2,Inputs!$N11,0)</f>
        <v>0</v>
      </c>
      <c r="AQ156" s="316">
        <f>IF(Inputs!$M11=AQ$2,Inputs!$N11,0)</f>
        <v>0</v>
      </c>
      <c r="AR156" s="316">
        <f>IF(Inputs!$M11=AR$2,Inputs!$N11,0)</f>
        <v>0</v>
      </c>
      <c r="AS156" s="317">
        <f>IF(Inputs!$M11=AS$2,Inputs!$N11,0)</f>
        <v>0</v>
      </c>
      <c r="AT156" s="316">
        <f>IF(Inputs!$M11=AT$2,Inputs!$N11,0)</f>
        <v>0</v>
      </c>
      <c r="AU156" s="316">
        <f>IF(Inputs!$M11=AU$2,Inputs!$N11,0)</f>
        <v>0</v>
      </c>
      <c r="AV156" s="316">
        <f>IF(Inputs!$M11=AV$2,Inputs!$N11,0)</f>
        <v>0</v>
      </c>
      <c r="AW156" s="316">
        <f>IF(Inputs!$M11=AW$2,Inputs!$N11,0)</f>
        <v>0</v>
      </c>
      <c r="AX156" s="316">
        <f>IF(Inputs!$M11=AX$2,Inputs!$N11,0)</f>
        <v>0</v>
      </c>
      <c r="AY156" s="316">
        <f>IF(Inputs!$M11=AY$2,Inputs!$N11,0)</f>
        <v>0</v>
      </c>
      <c r="AZ156" s="316">
        <f>IF(Inputs!$M11=AZ$2,Inputs!$N11,0)</f>
        <v>0</v>
      </c>
      <c r="BA156" s="316">
        <f>IF(Inputs!$M11=BA$2,Inputs!$N11,0)</f>
        <v>0</v>
      </c>
      <c r="BB156" s="316">
        <f>IF(Inputs!$M11=BB$2,Inputs!$N11,0)</f>
        <v>0</v>
      </c>
      <c r="BC156" s="316">
        <f>IF(Inputs!$M11=BC$2,Inputs!$N11,0)</f>
        <v>0</v>
      </c>
      <c r="BD156" s="316">
        <f>IF(Inputs!$M11=BD$2,Inputs!$N11,0)</f>
        <v>0</v>
      </c>
      <c r="BE156" s="317">
        <f>IF(Inputs!$M11=BE$2,Inputs!$N11,0)</f>
        <v>0</v>
      </c>
      <c r="BF156" s="316">
        <f>IF(Inputs!$M11=BF$2,Inputs!$N11,0)</f>
        <v>0</v>
      </c>
      <c r="BG156" s="316">
        <f>IF(Inputs!$M11=BG$2,Inputs!$N11,0)</f>
        <v>0</v>
      </c>
      <c r="BH156" s="316">
        <f>IF(Inputs!$M11=BH$2,Inputs!$N11,0)</f>
        <v>0</v>
      </c>
      <c r="BI156" s="316">
        <f>IF(Inputs!$M11=BI$2,Inputs!$N11,0)</f>
        <v>0</v>
      </c>
      <c r="BJ156" s="316">
        <f>IF(Inputs!$M11=BJ$2,Inputs!$N11,0)</f>
        <v>0</v>
      </c>
      <c r="BK156" s="316">
        <f>IF(Inputs!$M11=BK$2,Inputs!$N11,0)</f>
        <v>0</v>
      </c>
      <c r="BL156" s="316">
        <f>IF(Inputs!$M11=BL$2,Inputs!$N11,0)</f>
        <v>0</v>
      </c>
      <c r="BM156" s="316">
        <f>IF(Inputs!$M11=BM$2,Inputs!$N11,0)</f>
        <v>0</v>
      </c>
      <c r="BN156" s="316">
        <f>IF(Inputs!$M11=BN$2,Inputs!$N11,0)</f>
        <v>0</v>
      </c>
      <c r="BO156" s="316">
        <f>IF(Inputs!$M11=BO$2,Inputs!$N11,0)</f>
        <v>0</v>
      </c>
      <c r="BP156" s="316">
        <f>IF(Inputs!$M11=BP$2,Inputs!$N11,0)</f>
        <v>0</v>
      </c>
      <c r="BQ156" s="317">
        <f>IF(Inputs!$M11=BQ$2,Inputs!$N11,0)</f>
        <v>0</v>
      </c>
    </row>
    <row r="157" spans="1:74" hidden="1" x14ac:dyDescent="0.25">
      <c r="B157" s="319">
        <f t="shared" si="94"/>
        <v>0</v>
      </c>
      <c r="D157" s="318">
        <f t="shared" si="89"/>
        <v>0</v>
      </c>
      <c r="E157" s="318">
        <f t="shared" si="90"/>
        <v>0</v>
      </c>
      <c r="F157" s="318">
        <f t="shared" si="91"/>
        <v>0</v>
      </c>
      <c r="G157" s="318">
        <f t="shared" si="92"/>
        <v>0</v>
      </c>
      <c r="H157" s="318">
        <f t="shared" si="93"/>
        <v>0</v>
      </c>
      <c r="J157" s="316">
        <f>IF(Inputs!$M12=J$2,Inputs!$N12,0)</f>
        <v>0</v>
      </c>
      <c r="K157" s="316">
        <f>IF(Inputs!$M12=K$2,Inputs!$N12,0)</f>
        <v>0</v>
      </c>
      <c r="L157" s="316">
        <f>IF(Inputs!$M12=L$2,Inputs!$N12,0)</f>
        <v>0</v>
      </c>
      <c r="M157" s="316">
        <f>IF(Inputs!$M12=M$2,Inputs!$N12,0)</f>
        <v>0</v>
      </c>
      <c r="N157" s="316">
        <f>IF(Inputs!$M12=N$2,Inputs!$N12,0)</f>
        <v>0</v>
      </c>
      <c r="O157" s="316">
        <f>IF(Inputs!$M12=O$2,Inputs!$N12,0)</f>
        <v>0</v>
      </c>
      <c r="P157" s="316">
        <f>IF(Inputs!$M12=P$2,Inputs!$N12,0)</f>
        <v>0</v>
      </c>
      <c r="Q157" s="316">
        <f>IF(Inputs!$M12=Q$2,Inputs!$N12,0)</f>
        <v>0</v>
      </c>
      <c r="R157" s="316">
        <f>IF(Inputs!$M12=R$2,Inputs!$N12,0)</f>
        <v>0</v>
      </c>
      <c r="S157" s="316">
        <f>IF(Inputs!$M12=S$2,Inputs!$N12,0)</f>
        <v>0</v>
      </c>
      <c r="T157" s="316">
        <f>IF(Inputs!$M12=T$2,Inputs!$N12,0)</f>
        <v>0</v>
      </c>
      <c r="U157" s="317">
        <f>IF(Inputs!$M12=U$2,Inputs!$N12,0)</f>
        <v>0</v>
      </c>
      <c r="V157" s="316">
        <f>IF(Inputs!$M12=V$2,Inputs!$N12,0)</f>
        <v>0</v>
      </c>
      <c r="W157" s="316">
        <f>IF(Inputs!$M12=W$2,Inputs!$N12,0)</f>
        <v>0</v>
      </c>
      <c r="X157" s="316">
        <f>IF(Inputs!$M12=X$2,Inputs!$N12,0)</f>
        <v>0</v>
      </c>
      <c r="Y157" s="316">
        <f>IF(Inputs!$M12=Y$2,Inputs!$N12,0)</f>
        <v>0</v>
      </c>
      <c r="Z157" s="316">
        <f>IF(Inputs!$M12=Z$2,Inputs!$N12,0)</f>
        <v>0</v>
      </c>
      <c r="AA157" s="316">
        <f>IF(Inputs!$M12=AA$2,Inputs!$N12,0)</f>
        <v>0</v>
      </c>
      <c r="AB157" s="316">
        <f>IF(Inputs!$M12=AB$2,Inputs!$N12,0)</f>
        <v>0</v>
      </c>
      <c r="AC157" s="316">
        <f>IF(Inputs!$M12=AC$2,Inputs!$N12,0)</f>
        <v>0</v>
      </c>
      <c r="AD157" s="316">
        <f>IF(Inputs!$M12=AD$2,Inputs!$N12,0)</f>
        <v>0</v>
      </c>
      <c r="AE157" s="316">
        <f>IF(Inputs!$M12=AE$2,Inputs!$N12,0)</f>
        <v>0</v>
      </c>
      <c r="AF157" s="316">
        <f>IF(Inputs!$M12=AF$2,Inputs!$N12,0)</f>
        <v>0</v>
      </c>
      <c r="AG157" s="317">
        <f>IF(Inputs!$M12=AG$2,Inputs!$N12,0)</f>
        <v>0</v>
      </c>
      <c r="AH157" s="316">
        <f>IF(Inputs!$M12=AH$2,Inputs!$N12,0)</f>
        <v>0</v>
      </c>
      <c r="AI157" s="316">
        <f>IF(Inputs!$M12=AI$2,Inputs!$N12,0)</f>
        <v>0</v>
      </c>
      <c r="AJ157" s="316">
        <f>IF(Inputs!$M12=AJ$2,Inputs!$N12,0)</f>
        <v>0</v>
      </c>
      <c r="AK157" s="316">
        <f>IF(Inputs!$M12=AK$2,Inputs!$N12,0)</f>
        <v>0</v>
      </c>
      <c r="AL157" s="316">
        <f>IF(Inputs!$M12=AL$2,Inputs!$N12,0)</f>
        <v>0</v>
      </c>
      <c r="AM157" s="316">
        <f>IF(Inputs!$M12=AM$2,Inputs!$N12,0)</f>
        <v>0</v>
      </c>
      <c r="AN157" s="316">
        <f>IF(Inputs!$M12=AN$2,Inputs!$N12,0)</f>
        <v>0</v>
      </c>
      <c r="AO157" s="316">
        <f>IF(Inputs!$M12=AO$2,Inputs!$N12,0)</f>
        <v>0</v>
      </c>
      <c r="AP157" s="316">
        <f>IF(Inputs!$M12=AP$2,Inputs!$N12,0)</f>
        <v>0</v>
      </c>
      <c r="AQ157" s="316">
        <f>IF(Inputs!$M12=AQ$2,Inputs!$N12,0)</f>
        <v>0</v>
      </c>
      <c r="AR157" s="316">
        <f>IF(Inputs!$M12=AR$2,Inputs!$N12,0)</f>
        <v>0</v>
      </c>
      <c r="AS157" s="317">
        <f>IF(Inputs!$M12=AS$2,Inputs!$N12,0)</f>
        <v>0</v>
      </c>
      <c r="AT157" s="316">
        <f>IF(Inputs!$M12=AT$2,Inputs!$N12,0)</f>
        <v>0</v>
      </c>
      <c r="AU157" s="316">
        <f>IF(Inputs!$M12=AU$2,Inputs!$N12,0)</f>
        <v>0</v>
      </c>
      <c r="AV157" s="316">
        <f>IF(Inputs!$M12=AV$2,Inputs!$N12,0)</f>
        <v>0</v>
      </c>
      <c r="AW157" s="316">
        <f>IF(Inputs!$M12=AW$2,Inputs!$N12,0)</f>
        <v>0</v>
      </c>
      <c r="AX157" s="316">
        <f>IF(Inputs!$M12=AX$2,Inputs!$N12,0)</f>
        <v>0</v>
      </c>
      <c r="AY157" s="316">
        <f>IF(Inputs!$M12=AY$2,Inputs!$N12,0)</f>
        <v>0</v>
      </c>
      <c r="AZ157" s="316">
        <f>IF(Inputs!$M12=AZ$2,Inputs!$N12,0)</f>
        <v>0</v>
      </c>
      <c r="BA157" s="316">
        <f>IF(Inputs!$M12=BA$2,Inputs!$N12,0)</f>
        <v>0</v>
      </c>
      <c r="BB157" s="316">
        <f>IF(Inputs!$M12=BB$2,Inputs!$N12,0)</f>
        <v>0</v>
      </c>
      <c r="BC157" s="316">
        <f>IF(Inputs!$M12=BC$2,Inputs!$N12,0)</f>
        <v>0</v>
      </c>
      <c r="BD157" s="316">
        <f>IF(Inputs!$M12=BD$2,Inputs!$N12,0)</f>
        <v>0</v>
      </c>
      <c r="BE157" s="317">
        <f>IF(Inputs!$M12=BE$2,Inputs!$N12,0)</f>
        <v>0</v>
      </c>
      <c r="BF157" s="316">
        <f>IF(Inputs!$M12=BF$2,Inputs!$N12,0)</f>
        <v>0</v>
      </c>
      <c r="BG157" s="316">
        <f>IF(Inputs!$M12=BG$2,Inputs!$N12,0)</f>
        <v>0</v>
      </c>
      <c r="BH157" s="316">
        <f>IF(Inputs!$M12=BH$2,Inputs!$N12,0)</f>
        <v>0</v>
      </c>
      <c r="BI157" s="316">
        <f>IF(Inputs!$M12=BI$2,Inputs!$N12,0)</f>
        <v>0</v>
      </c>
      <c r="BJ157" s="316">
        <f>IF(Inputs!$M12=BJ$2,Inputs!$N12,0)</f>
        <v>0</v>
      </c>
      <c r="BK157" s="316">
        <f>IF(Inputs!$M12=BK$2,Inputs!$N12,0)</f>
        <v>0</v>
      </c>
      <c r="BL157" s="316">
        <f>IF(Inputs!$M12=BL$2,Inputs!$N12,0)</f>
        <v>0</v>
      </c>
      <c r="BM157" s="316">
        <f>IF(Inputs!$M12=BM$2,Inputs!$N12,0)</f>
        <v>0</v>
      </c>
      <c r="BN157" s="316">
        <f>IF(Inputs!$M12=BN$2,Inputs!$N12,0)</f>
        <v>0</v>
      </c>
      <c r="BO157" s="316">
        <f>IF(Inputs!$M12=BO$2,Inputs!$N12,0)</f>
        <v>0</v>
      </c>
      <c r="BP157" s="316">
        <f>IF(Inputs!$M12=BP$2,Inputs!$N12,0)</f>
        <v>0</v>
      </c>
      <c r="BQ157" s="317">
        <f>IF(Inputs!$M12=BQ$2,Inputs!$N12,0)</f>
        <v>0</v>
      </c>
    </row>
    <row r="158" spans="1:74" hidden="1" x14ac:dyDescent="0.25">
      <c r="B158" s="319">
        <f t="shared" si="94"/>
        <v>0</v>
      </c>
      <c r="D158" s="318">
        <f t="shared" si="89"/>
        <v>0</v>
      </c>
      <c r="E158" s="318">
        <f t="shared" si="90"/>
        <v>0</v>
      </c>
      <c r="F158" s="318">
        <f t="shared" si="91"/>
        <v>0</v>
      </c>
      <c r="G158" s="318">
        <f t="shared" si="92"/>
        <v>0</v>
      </c>
      <c r="H158" s="318">
        <f t="shared" si="93"/>
        <v>0</v>
      </c>
      <c r="J158" s="316">
        <f>IF(Inputs!$M13=J$2,Inputs!$N13,0)</f>
        <v>0</v>
      </c>
      <c r="K158" s="316">
        <f>IF(Inputs!$M13=K$2,Inputs!$N13,0)</f>
        <v>0</v>
      </c>
      <c r="L158" s="316">
        <f>IF(Inputs!$M13=L$2,Inputs!$N13,0)</f>
        <v>0</v>
      </c>
      <c r="M158" s="316">
        <f>IF(Inputs!$M13=M$2,Inputs!$N13,0)</f>
        <v>0</v>
      </c>
      <c r="N158" s="316">
        <f>IF(Inputs!$M13=N$2,Inputs!$N13,0)</f>
        <v>0</v>
      </c>
      <c r="O158" s="316">
        <f>IF(Inputs!$M13=O$2,Inputs!$N13,0)</f>
        <v>0</v>
      </c>
      <c r="P158" s="316">
        <f>IF(Inputs!$M13=P$2,Inputs!$N13,0)</f>
        <v>0</v>
      </c>
      <c r="Q158" s="316">
        <f>IF(Inputs!$M13=Q$2,Inputs!$N13,0)</f>
        <v>0</v>
      </c>
      <c r="R158" s="316">
        <f>IF(Inputs!$M13=R$2,Inputs!$N13,0)</f>
        <v>0</v>
      </c>
      <c r="S158" s="316">
        <f>IF(Inputs!$M13=S$2,Inputs!$N13,0)</f>
        <v>0</v>
      </c>
      <c r="T158" s="316">
        <f>IF(Inputs!$M13=T$2,Inputs!$N13,0)</f>
        <v>0</v>
      </c>
      <c r="U158" s="317">
        <f>IF(Inputs!$M13=U$2,Inputs!$N13,0)</f>
        <v>0</v>
      </c>
      <c r="V158" s="316">
        <f>IF(Inputs!$M13=V$2,Inputs!$N13,0)</f>
        <v>0</v>
      </c>
      <c r="W158" s="316">
        <f>IF(Inputs!$M13=W$2,Inputs!$N13,0)</f>
        <v>0</v>
      </c>
      <c r="X158" s="316">
        <f>IF(Inputs!$M13=X$2,Inputs!$N13,0)</f>
        <v>0</v>
      </c>
      <c r="Y158" s="316">
        <f>IF(Inputs!$M13=Y$2,Inputs!$N13,0)</f>
        <v>0</v>
      </c>
      <c r="Z158" s="316">
        <f>IF(Inputs!$M13=Z$2,Inputs!$N13,0)</f>
        <v>0</v>
      </c>
      <c r="AA158" s="316">
        <f>IF(Inputs!$M13=AA$2,Inputs!$N13,0)</f>
        <v>0</v>
      </c>
      <c r="AB158" s="316">
        <f>IF(Inputs!$M13=AB$2,Inputs!$N13,0)</f>
        <v>0</v>
      </c>
      <c r="AC158" s="316">
        <f>IF(Inputs!$M13=AC$2,Inputs!$N13,0)</f>
        <v>0</v>
      </c>
      <c r="AD158" s="316">
        <f>IF(Inputs!$M13=AD$2,Inputs!$N13,0)</f>
        <v>0</v>
      </c>
      <c r="AE158" s="316">
        <f>IF(Inputs!$M13=AE$2,Inputs!$N13,0)</f>
        <v>0</v>
      </c>
      <c r="AF158" s="316">
        <f>IF(Inputs!$M13=AF$2,Inputs!$N13,0)</f>
        <v>0</v>
      </c>
      <c r="AG158" s="317">
        <f>IF(Inputs!$M13=AG$2,Inputs!$N13,0)</f>
        <v>0</v>
      </c>
      <c r="AH158" s="316">
        <f>IF(Inputs!$M13=AH$2,Inputs!$N13,0)</f>
        <v>0</v>
      </c>
      <c r="AI158" s="316">
        <f>IF(Inputs!$M13=AI$2,Inputs!$N13,0)</f>
        <v>0</v>
      </c>
      <c r="AJ158" s="316">
        <f>IF(Inputs!$M13=AJ$2,Inputs!$N13,0)</f>
        <v>0</v>
      </c>
      <c r="AK158" s="316">
        <f>IF(Inputs!$M13=AK$2,Inputs!$N13,0)</f>
        <v>0</v>
      </c>
      <c r="AL158" s="316">
        <f>IF(Inputs!$M13=AL$2,Inputs!$N13,0)</f>
        <v>0</v>
      </c>
      <c r="AM158" s="316">
        <f>IF(Inputs!$M13=AM$2,Inputs!$N13,0)</f>
        <v>0</v>
      </c>
      <c r="AN158" s="316">
        <f>IF(Inputs!$M13=AN$2,Inputs!$N13,0)</f>
        <v>0</v>
      </c>
      <c r="AO158" s="316">
        <f>IF(Inputs!$M13=AO$2,Inputs!$N13,0)</f>
        <v>0</v>
      </c>
      <c r="AP158" s="316">
        <f>IF(Inputs!$M13=AP$2,Inputs!$N13,0)</f>
        <v>0</v>
      </c>
      <c r="AQ158" s="316">
        <f>IF(Inputs!$M13=AQ$2,Inputs!$N13,0)</f>
        <v>0</v>
      </c>
      <c r="AR158" s="316">
        <f>IF(Inputs!$M13=AR$2,Inputs!$N13,0)</f>
        <v>0</v>
      </c>
      <c r="AS158" s="317">
        <f>IF(Inputs!$M13=AS$2,Inputs!$N13,0)</f>
        <v>0</v>
      </c>
      <c r="AT158" s="316">
        <f>IF(Inputs!$M13=AT$2,Inputs!$N13,0)</f>
        <v>0</v>
      </c>
      <c r="AU158" s="316">
        <f>IF(Inputs!$M13=AU$2,Inputs!$N13,0)</f>
        <v>0</v>
      </c>
      <c r="AV158" s="316">
        <f>IF(Inputs!$M13=AV$2,Inputs!$N13,0)</f>
        <v>0</v>
      </c>
      <c r="AW158" s="316">
        <f>IF(Inputs!$M13=AW$2,Inputs!$N13,0)</f>
        <v>0</v>
      </c>
      <c r="AX158" s="316">
        <f>IF(Inputs!$M13=AX$2,Inputs!$N13,0)</f>
        <v>0</v>
      </c>
      <c r="AY158" s="316">
        <f>IF(Inputs!$M13=AY$2,Inputs!$N13,0)</f>
        <v>0</v>
      </c>
      <c r="AZ158" s="316">
        <f>IF(Inputs!$M13=AZ$2,Inputs!$N13,0)</f>
        <v>0</v>
      </c>
      <c r="BA158" s="316">
        <f>IF(Inputs!$M13=BA$2,Inputs!$N13,0)</f>
        <v>0</v>
      </c>
      <c r="BB158" s="316">
        <f>IF(Inputs!$M13=BB$2,Inputs!$N13,0)</f>
        <v>0</v>
      </c>
      <c r="BC158" s="316">
        <f>IF(Inputs!$M13=BC$2,Inputs!$N13,0)</f>
        <v>0</v>
      </c>
      <c r="BD158" s="316">
        <f>IF(Inputs!$M13=BD$2,Inputs!$N13,0)</f>
        <v>0</v>
      </c>
      <c r="BE158" s="317">
        <f>IF(Inputs!$M13=BE$2,Inputs!$N13,0)</f>
        <v>0</v>
      </c>
      <c r="BF158" s="316">
        <f>IF(Inputs!$M13=BF$2,Inputs!$N13,0)</f>
        <v>0</v>
      </c>
      <c r="BG158" s="316">
        <f>IF(Inputs!$M13=BG$2,Inputs!$N13,0)</f>
        <v>0</v>
      </c>
      <c r="BH158" s="316">
        <f>IF(Inputs!$M13=BH$2,Inputs!$N13,0)</f>
        <v>0</v>
      </c>
      <c r="BI158" s="316">
        <f>IF(Inputs!$M13=BI$2,Inputs!$N13,0)</f>
        <v>0</v>
      </c>
      <c r="BJ158" s="316">
        <f>IF(Inputs!$M13=BJ$2,Inputs!$N13,0)</f>
        <v>0</v>
      </c>
      <c r="BK158" s="316">
        <f>IF(Inputs!$M13=BK$2,Inputs!$N13,0)</f>
        <v>0</v>
      </c>
      <c r="BL158" s="316">
        <f>IF(Inputs!$M13=BL$2,Inputs!$N13,0)</f>
        <v>0</v>
      </c>
      <c r="BM158" s="316">
        <f>IF(Inputs!$M13=BM$2,Inputs!$N13,0)</f>
        <v>0</v>
      </c>
      <c r="BN158" s="316">
        <f>IF(Inputs!$M13=BN$2,Inputs!$N13,0)</f>
        <v>0</v>
      </c>
      <c r="BO158" s="316">
        <f>IF(Inputs!$M13=BO$2,Inputs!$N13,0)</f>
        <v>0</v>
      </c>
      <c r="BP158" s="316">
        <f>IF(Inputs!$M13=BP$2,Inputs!$N13,0)</f>
        <v>0</v>
      </c>
      <c r="BQ158" s="317">
        <f>IF(Inputs!$M13=BQ$2,Inputs!$N13,0)</f>
        <v>0</v>
      </c>
    </row>
    <row r="159" spans="1:74" hidden="1" x14ac:dyDescent="0.25">
      <c r="B159" s="319">
        <f t="shared" si="94"/>
        <v>0</v>
      </c>
      <c r="D159" s="318">
        <f t="shared" si="89"/>
        <v>0</v>
      </c>
      <c r="E159" s="318">
        <f t="shared" si="90"/>
        <v>0</v>
      </c>
      <c r="F159" s="318">
        <f t="shared" si="91"/>
        <v>0</v>
      </c>
      <c r="G159" s="318">
        <f t="shared" si="92"/>
        <v>0</v>
      </c>
      <c r="H159" s="318">
        <f t="shared" si="93"/>
        <v>0</v>
      </c>
      <c r="J159" s="316">
        <f>IF(Inputs!$M14=J$2,Inputs!$N14,0)</f>
        <v>0</v>
      </c>
      <c r="K159" s="316">
        <f>IF(Inputs!$M14=K$2,Inputs!$N14,0)</f>
        <v>0</v>
      </c>
      <c r="L159" s="316">
        <f>IF(Inputs!$M14=L$2,Inputs!$N14,0)</f>
        <v>0</v>
      </c>
      <c r="M159" s="316">
        <f>IF(Inputs!$M14=M$2,Inputs!$N14,0)</f>
        <v>0</v>
      </c>
      <c r="N159" s="316">
        <f>IF(Inputs!$M14=N$2,Inputs!$N14,0)</f>
        <v>0</v>
      </c>
      <c r="O159" s="316">
        <f>IF(Inputs!$M14=O$2,Inputs!$N14,0)</f>
        <v>0</v>
      </c>
      <c r="P159" s="316">
        <f>IF(Inputs!$M14=P$2,Inputs!$N14,0)</f>
        <v>0</v>
      </c>
      <c r="Q159" s="316">
        <f>IF(Inputs!$M14=Q$2,Inputs!$N14,0)</f>
        <v>0</v>
      </c>
      <c r="R159" s="316">
        <f>IF(Inputs!$M14=R$2,Inputs!$N14,0)</f>
        <v>0</v>
      </c>
      <c r="S159" s="316">
        <f>IF(Inputs!$M14=S$2,Inputs!$N14,0)</f>
        <v>0</v>
      </c>
      <c r="T159" s="316">
        <f>IF(Inputs!$M14=T$2,Inputs!$N14,0)</f>
        <v>0</v>
      </c>
      <c r="U159" s="317">
        <f>IF(Inputs!$M14=U$2,Inputs!$N14,0)</f>
        <v>0</v>
      </c>
      <c r="V159" s="316">
        <f>IF(Inputs!$M14=V$2,Inputs!$N14,0)</f>
        <v>0</v>
      </c>
      <c r="W159" s="316">
        <f>IF(Inputs!$M14=W$2,Inputs!$N14,0)</f>
        <v>0</v>
      </c>
      <c r="X159" s="316">
        <f>IF(Inputs!$M14=X$2,Inputs!$N14,0)</f>
        <v>0</v>
      </c>
      <c r="Y159" s="316">
        <f>IF(Inputs!$M14=Y$2,Inputs!$N14,0)</f>
        <v>0</v>
      </c>
      <c r="Z159" s="316">
        <f>IF(Inputs!$M14=Z$2,Inputs!$N14,0)</f>
        <v>0</v>
      </c>
      <c r="AA159" s="316">
        <f>IF(Inputs!$M14=AA$2,Inputs!$N14,0)</f>
        <v>0</v>
      </c>
      <c r="AB159" s="316">
        <f>IF(Inputs!$M14=AB$2,Inputs!$N14,0)</f>
        <v>0</v>
      </c>
      <c r="AC159" s="316">
        <f>IF(Inputs!$M14=AC$2,Inputs!$N14,0)</f>
        <v>0</v>
      </c>
      <c r="AD159" s="316">
        <f>IF(Inputs!$M14=AD$2,Inputs!$N14,0)</f>
        <v>0</v>
      </c>
      <c r="AE159" s="316">
        <f>IF(Inputs!$M14=AE$2,Inputs!$N14,0)</f>
        <v>0</v>
      </c>
      <c r="AF159" s="316">
        <f>IF(Inputs!$M14=AF$2,Inputs!$N14,0)</f>
        <v>0</v>
      </c>
      <c r="AG159" s="317">
        <f>IF(Inputs!$M14=AG$2,Inputs!$N14,0)</f>
        <v>0</v>
      </c>
      <c r="AH159" s="316">
        <f>IF(Inputs!$M14=AH$2,Inputs!$N14,0)</f>
        <v>0</v>
      </c>
      <c r="AI159" s="316">
        <f>IF(Inputs!$M14=AI$2,Inputs!$N14,0)</f>
        <v>0</v>
      </c>
      <c r="AJ159" s="316">
        <f>IF(Inputs!$M14=AJ$2,Inputs!$N14,0)</f>
        <v>0</v>
      </c>
      <c r="AK159" s="316">
        <f>IF(Inputs!$M14=AK$2,Inputs!$N14,0)</f>
        <v>0</v>
      </c>
      <c r="AL159" s="316">
        <f>IF(Inputs!$M14=AL$2,Inputs!$N14,0)</f>
        <v>0</v>
      </c>
      <c r="AM159" s="316">
        <f>IF(Inputs!$M14=AM$2,Inputs!$N14,0)</f>
        <v>0</v>
      </c>
      <c r="AN159" s="316">
        <f>IF(Inputs!$M14=AN$2,Inputs!$N14,0)</f>
        <v>0</v>
      </c>
      <c r="AO159" s="316">
        <f>IF(Inputs!$M14=AO$2,Inputs!$N14,0)</f>
        <v>0</v>
      </c>
      <c r="AP159" s="316">
        <f>IF(Inputs!$M14=AP$2,Inputs!$N14,0)</f>
        <v>0</v>
      </c>
      <c r="AQ159" s="316">
        <f>IF(Inputs!$M14=AQ$2,Inputs!$N14,0)</f>
        <v>0</v>
      </c>
      <c r="AR159" s="316">
        <f>IF(Inputs!$M14=AR$2,Inputs!$N14,0)</f>
        <v>0</v>
      </c>
      <c r="AS159" s="317">
        <f>IF(Inputs!$M14=AS$2,Inputs!$N14,0)</f>
        <v>0</v>
      </c>
      <c r="AT159" s="316">
        <f>IF(Inputs!$M14=AT$2,Inputs!$N14,0)</f>
        <v>0</v>
      </c>
      <c r="AU159" s="316">
        <f>IF(Inputs!$M14=AU$2,Inputs!$N14,0)</f>
        <v>0</v>
      </c>
      <c r="AV159" s="316">
        <f>IF(Inputs!$M14=AV$2,Inputs!$N14,0)</f>
        <v>0</v>
      </c>
      <c r="AW159" s="316">
        <f>IF(Inputs!$M14=AW$2,Inputs!$N14,0)</f>
        <v>0</v>
      </c>
      <c r="AX159" s="316">
        <f>IF(Inputs!$M14=AX$2,Inputs!$N14,0)</f>
        <v>0</v>
      </c>
      <c r="AY159" s="316">
        <f>IF(Inputs!$M14=AY$2,Inputs!$N14,0)</f>
        <v>0</v>
      </c>
      <c r="AZ159" s="316">
        <f>IF(Inputs!$M14=AZ$2,Inputs!$N14,0)</f>
        <v>0</v>
      </c>
      <c r="BA159" s="316">
        <f>IF(Inputs!$M14=BA$2,Inputs!$N14,0)</f>
        <v>0</v>
      </c>
      <c r="BB159" s="316">
        <f>IF(Inputs!$M14=BB$2,Inputs!$N14,0)</f>
        <v>0</v>
      </c>
      <c r="BC159" s="316">
        <f>IF(Inputs!$M14=BC$2,Inputs!$N14,0)</f>
        <v>0</v>
      </c>
      <c r="BD159" s="316">
        <f>IF(Inputs!$M14=BD$2,Inputs!$N14,0)</f>
        <v>0</v>
      </c>
      <c r="BE159" s="317">
        <f>IF(Inputs!$M14=BE$2,Inputs!$N14,0)</f>
        <v>0</v>
      </c>
      <c r="BF159" s="316">
        <f>IF(Inputs!$M14=BF$2,Inputs!$N14,0)</f>
        <v>0</v>
      </c>
      <c r="BG159" s="316">
        <f>IF(Inputs!$M14=BG$2,Inputs!$N14,0)</f>
        <v>0</v>
      </c>
      <c r="BH159" s="316">
        <f>IF(Inputs!$M14=BH$2,Inputs!$N14,0)</f>
        <v>0</v>
      </c>
      <c r="BI159" s="316">
        <f>IF(Inputs!$M14=BI$2,Inputs!$N14,0)</f>
        <v>0</v>
      </c>
      <c r="BJ159" s="316">
        <f>IF(Inputs!$M14=BJ$2,Inputs!$N14,0)</f>
        <v>0</v>
      </c>
      <c r="BK159" s="316">
        <f>IF(Inputs!$M14=BK$2,Inputs!$N14,0)</f>
        <v>0</v>
      </c>
      <c r="BL159" s="316">
        <f>IF(Inputs!$M14=BL$2,Inputs!$N14,0)</f>
        <v>0</v>
      </c>
      <c r="BM159" s="316">
        <f>IF(Inputs!$M14=BM$2,Inputs!$N14,0)</f>
        <v>0</v>
      </c>
      <c r="BN159" s="316">
        <f>IF(Inputs!$M14=BN$2,Inputs!$N14,0)</f>
        <v>0</v>
      </c>
      <c r="BO159" s="316">
        <f>IF(Inputs!$M14=BO$2,Inputs!$N14,0)</f>
        <v>0</v>
      </c>
      <c r="BP159" s="316">
        <f>IF(Inputs!$M14=BP$2,Inputs!$N14,0)</f>
        <v>0</v>
      </c>
      <c r="BQ159" s="317">
        <f>IF(Inputs!$M14=BQ$2,Inputs!$N14,0)</f>
        <v>0</v>
      </c>
    </row>
    <row r="160" spans="1:74" hidden="1" x14ac:dyDescent="0.25">
      <c r="B160" s="319">
        <f t="shared" si="94"/>
        <v>0</v>
      </c>
      <c r="D160" s="318">
        <f t="shared" si="89"/>
        <v>0</v>
      </c>
      <c r="E160" s="318">
        <f t="shared" si="90"/>
        <v>0</v>
      </c>
      <c r="F160" s="318">
        <f t="shared" si="91"/>
        <v>0</v>
      </c>
      <c r="G160" s="318">
        <f t="shared" si="92"/>
        <v>0</v>
      </c>
      <c r="H160" s="318">
        <f t="shared" si="93"/>
        <v>0</v>
      </c>
      <c r="J160" s="316">
        <f>IF(Inputs!$M15=J$2,Inputs!$N15,0)</f>
        <v>0</v>
      </c>
      <c r="K160" s="316">
        <f>IF(Inputs!$M15=K$2,Inputs!$N15,0)</f>
        <v>0</v>
      </c>
      <c r="L160" s="316">
        <f>IF(Inputs!$M15=L$2,Inputs!$N15,0)</f>
        <v>0</v>
      </c>
      <c r="M160" s="316">
        <f>IF(Inputs!$M15=M$2,Inputs!$N15,0)</f>
        <v>0</v>
      </c>
      <c r="N160" s="316">
        <f>IF(Inputs!$M15=N$2,Inputs!$N15,0)</f>
        <v>0</v>
      </c>
      <c r="O160" s="316">
        <f>IF(Inputs!$M15=O$2,Inputs!$N15,0)</f>
        <v>0</v>
      </c>
      <c r="P160" s="316">
        <f>IF(Inputs!$M15=P$2,Inputs!$N15,0)</f>
        <v>0</v>
      </c>
      <c r="Q160" s="316">
        <f>IF(Inputs!$M15=Q$2,Inputs!$N15,0)</f>
        <v>0</v>
      </c>
      <c r="R160" s="316">
        <f>IF(Inputs!$M15=R$2,Inputs!$N15,0)</f>
        <v>0</v>
      </c>
      <c r="S160" s="316">
        <f>IF(Inputs!$M15=S$2,Inputs!$N15,0)</f>
        <v>0</v>
      </c>
      <c r="T160" s="316">
        <f>IF(Inputs!$M15=T$2,Inputs!$N15,0)</f>
        <v>0</v>
      </c>
      <c r="U160" s="317">
        <f>IF(Inputs!$M15=U$2,Inputs!$N15,0)</f>
        <v>0</v>
      </c>
      <c r="V160" s="316">
        <f>IF(Inputs!$M15=V$2,Inputs!$N15,0)</f>
        <v>0</v>
      </c>
      <c r="W160" s="316">
        <f>IF(Inputs!$M15=W$2,Inputs!$N15,0)</f>
        <v>0</v>
      </c>
      <c r="X160" s="316">
        <f>IF(Inputs!$M15=X$2,Inputs!$N15,0)</f>
        <v>0</v>
      </c>
      <c r="Y160" s="316">
        <f>IF(Inputs!$M15=Y$2,Inputs!$N15,0)</f>
        <v>0</v>
      </c>
      <c r="Z160" s="316">
        <f>IF(Inputs!$M15=Z$2,Inputs!$N15,0)</f>
        <v>0</v>
      </c>
      <c r="AA160" s="316">
        <f>IF(Inputs!$M15=AA$2,Inputs!$N15,0)</f>
        <v>0</v>
      </c>
      <c r="AB160" s="316">
        <f>IF(Inputs!$M15=AB$2,Inputs!$N15,0)</f>
        <v>0</v>
      </c>
      <c r="AC160" s="316">
        <f>IF(Inputs!$M15=AC$2,Inputs!$N15,0)</f>
        <v>0</v>
      </c>
      <c r="AD160" s="316">
        <f>IF(Inputs!$M15=AD$2,Inputs!$N15,0)</f>
        <v>0</v>
      </c>
      <c r="AE160" s="316">
        <f>IF(Inputs!$M15=AE$2,Inputs!$N15,0)</f>
        <v>0</v>
      </c>
      <c r="AF160" s="316">
        <f>IF(Inputs!$M15=AF$2,Inputs!$N15,0)</f>
        <v>0</v>
      </c>
      <c r="AG160" s="317">
        <f>IF(Inputs!$M15=AG$2,Inputs!$N15,0)</f>
        <v>0</v>
      </c>
      <c r="AH160" s="316">
        <f>IF(Inputs!$M15=AH$2,Inputs!$N15,0)</f>
        <v>0</v>
      </c>
      <c r="AI160" s="316">
        <f>IF(Inputs!$M15=AI$2,Inputs!$N15,0)</f>
        <v>0</v>
      </c>
      <c r="AJ160" s="316">
        <f>IF(Inputs!$M15=AJ$2,Inputs!$N15,0)</f>
        <v>0</v>
      </c>
      <c r="AK160" s="316">
        <f>IF(Inputs!$M15=AK$2,Inputs!$N15,0)</f>
        <v>0</v>
      </c>
      <c r="AL160" s="316">
        <f>IF(Inputs!$M15=AL$2,Inputs!$N15,0)</f>
        <v>0</v>
      </c>
      <c r="AM160" s="316">
        <f>IF(Inputs!$M15=AM$2,Inputs!$N15,0)</f>
        <v>0</v>
      </c>
      <c r="AN160" s="316">
        <f>IF(Inputs!$M15=AN$2,Inputs!$N15,0)</f>
        <v>0</v>
      </c>
      <c r="AO160" s="316">
        <f>IF(Inputs!$M15=AO$2,Inputs!$N15,0)</f>
        <v>0</v>
      </c>
      <c r="AP160" s="316">
        <f>IF(Inputs!$M15=AP$2,Inputs!$N15,0)</f>
        <v>0</v>
      </c>
      <c r="AQ160" s="316">
        <f>IF(Inputs!$M15=AQ$2,Inputs!$N15,0)</f>
        <v>0</v>
      </c>
      <c r="AR160" s="316">
        <f>IF(Inputs!$M15=AR$2,Inputs!$N15,0)</f>
        <v>0</v>
      </c>
      <c r="AS160" s="317">
        <f>IF(Inputs!$M15=AS$2,Inputs!$N15,0)</f>
        <v>0</v>
      </c>
      <c r="AT160" s="316">
        <f>IF(Inputs!$M15=AT$2,Inputs!$N15,0)</f>
        <v>0</v>
      </c>
      <c r="AU160" s="316">
        <f>IF(Inputs!$M15=AU$2,Inputs!$N15,0)</f>
        <v>0</v>
      </c>
      <c r="AV160" s="316">
        <f>IF(Inputs!$M15=AV$2,Inputs!$N15,0)</f>
        <v>0</v>
      </c>
      <c r="AW160" s="316">
        <f>IF(Inputs!$M15=AW$2,Inputs!$N15,0)</f>
        <v>0</v>
      </c>
      <c r="AX160" s="316">
        <f>IF(Inputs!$M15=AX$2,Inputs!$N15,0)</f>
        <v>0</v>
      </c>
      <c r="AY160" s="316">
        <f>IF(Inputs!$M15=AY$2,Inputs!$N15,0)</f>
        <v>0</v>
      </c>
      <c r="AZ160" s="316">
        <f>IF(Inputs!$M15=AZ$2,Inputs!$N15,0)</f>
        <v>0</v>
      </c>
      <c r="BA160" s="316">
        <f>IF(Inputs!$M15=BA$2,Inputs!$N15,0)</f>
        <v>0</v>
      </c>
      <c r="BB160" s="316">
        <f>IF(Inputs!$M15=BB$2,Inputs!$N15,0)</f>
        <v>0</v>
      </c>
      <c r="BC160" s="316">
        <f>IF(Inputs!$M15=BC$2,Inputs!$N15,0)</f>
        <v>0</v>
      </c>
      <c r="BD160" s="316">
        <f>IF(Inputs!$M15=BD$2,Inputs!$N15,0)</f>
        <v>0</v>
      </c>
      <c r="BE160" s="317">
        <f>IF(Inputs!$M15=BE$2,Inputs!$N15,0)</f>
        <v>0</v>
      </c>
      <c r="BF160" s="316">
        <f>IF(Inputs!$M15=BF$2,Inputs!$N15,0)</f>
        <v>0</v>
      </c>
      <c r="BG160" s="316">
        <f>IF(Inputs!$M15=BG$2,Inputs!$N15,0)</f>
        <v>0</v>
      </c>
      <c r="BH160" s="316">
        <f>IF(Inputs!$M15=BH$2,Inputs!$N15,0)</f>
        <v>0</v>
      </c>
      <c r="BI160" s="316">
        <f>IF(Inputs!$M15=BI$2,Inputs!$N15,0)</f>
        <v>0</v>
      </c>
      <c r="BJ160" s="316">
        <f>IF(Inputs!$M15=BJ$2,Inputs!$N15,0)</f>
        <v>0</v>
      </c>
      <c r="BK160" s="316">
        <f>IF(Inputs!$M15=BK$2,Inputs!$N15,0)</f>
        <v>0</v>
      </c>
      <c r="BL160" s="316">
        <f>IF(Inputs!$M15=BL$2,Inputs!$N15,0)</f>
        <v>0</v>
      </c>
      <c r="BM160" s="316">
        <f>IF(Inputs!$M15=BM$2,Inputs!$N15,0)</f>
        <v>0</v>
      </c>
      <c r="BN160" s="316">
        <f>IF(Inputs!$M15=BN$2,Inputs!$N15,0)</f>
        <v>0</v>
      </c>
      <c r="BO160" s="316">
        <f>IF(Inputs!$M15=BO$2,Inputs!$N15,0)</f>
        <v>0</v>
      </c>
      <c r="BP160" s="316">
        <f>IF(Inputs!$M15=BP$2,Inputs!$N15,0)</f>
        <v>0</v>
      </c>
      <c r="BQ160" s="317">
        <f>IF(Inputs!$M15=BQ$2,Inputs!$N15,0)</f>
        <v>0</v>
      </c>
    </row>
    <row r="161" spans="2:69" hidden="1" x14ac:dyDescent="0.25">
      <c r="B161" s="319">
        <f t="shared" si="94"/>
        <v>0</v>
      </c>
      <c r="D161" s="318">
        <f t="shared" si="89"/>
        <v>0</v>
      </c>
      <c r="E161" s="318">
        <f t="shared" si="90"/>
        <v>0</v>
      </c>
      <c r="F161" s="318">
        <f t="shared" si="91"/>
        <v>0</v>
      </c>
      <c r="G161" s="318">
        <f t="shared" si="92"/>
        <v>0</v>
      </c>
      <c r="H161" s="318">
        <f t="shared" si="93"/>
        <v>0</v>
      </c>
      <c r="J161" s="316">
        <f>IF(Inputs!$M16=J$2,Inputs!$N16,0)</f>
        <v>0</v>
      </c>
      <c r="K161" s="316">
        <f>IF(Inputs!$M16=K$2,Inputs!$N16,0)</f>
        <v>0</v>
      </c>
      <c r="L161" s="316">
        <f>IF(Inputs!$M16=L$2,Inputs!$N16,0)</f>
        <v>0</v>
      </c>
      <c r="M161" s="316">
        <f>IF(Inputs!$M16=M$2,Inputs!$N16,0)</f>
        <v>0</v>
      </c>
      <c r="N161" s="316">
        <f>IF(Inputs!$M16=N$2,Inputs!$N16,0)</f>
        <v>0</v>
      </c>
      <c r="O161" s="316">
        <f>IF(Inputs!$M16=O$2,Inputs!$N16,0)</f>
        <v>0</v>
      </c>
      <c r="P161" s="316">
        <f>IF(Inputs!$M16=P$2,Inputs!$N16,0)</f>
        <v>0</v>
      </c>
      <c r="Q161" s="316">
        <f>IF(Inputs!$M16=Q$2,Inputs!$N16,0)</f>
        <v>0</v>
      </c>
      <c r="R161" s="316">
        <f>IF(Inputs!$M16=R$2,Inputs!$N16,0)</f>
        <v>0</v>
      </c>
      <c r="S161" s="316">
        <f>IF(Inputs!$M16=S$2,Inputs!$N16,0)</f>
        <v>0</v>
      </c>
      <c r="T161" s="316">
        <f>IF(Inputs!$M16=T$2,Inputs!$N16,0)</f>
        <v>0</v>
      </c>
      <c r="U161" s="317">
        <f>IF(Inputs!$M16=U$2,Inputs!$N16,0)</f>
        <v>0</v>
      </c>
      <c r="V161" s="316">
        <f>IF(Inputs!$M16=V$2,Inputs!$N16,0)</f>
        <v>0</v>
      </c>
      <c r="W161" s="316">
        <f>IF(Inputs!$M16=W$2,Inputs!$N16,0)</f>
        <v>0</v>
      </c>
      <c r="X161" s="316">
        <f>IF(Inputs!$M16=X$2,Inputs!$N16,0)</f>
        <v>0</v>
      </c>
      <c r="Y161" s="316">
        <f>IF(Inputs!$M16=Y$2,Inputs!$N16,0)</f>
        <v>0</v>
      </c>
      <c r="Z161" s="316">
        <f>IF(Inputs!$M16=Z$2,Inputs!$N16,0)</f>
        <v>0</v>
      </c>
      <c r="AA161" s="316">
        <f>IF(Inputs!$M16=AA$2,Inputs!$N16,0)</f>
        <v>0</v>
      </c>
      <c r="AB161" s="316">
        <f>IF(Inputs!$M16=AB$2,Inputs!$N16,0)</f>
        <v>0</v>
      </c>
      <c r="AC161" s="316">
        <f>IF(Inputs!$M16=AC$2,Inputs!$N16,0)</f>
        <v>0</v>
      </c>
      <c r="AD161" s="316">
        <f>IF(Inputs!$M16=AD$2,Inputs!$N16,0)</f>
        <v>0</v>
      </c>
      <c r="AE161" s="316">
        <f>IF(Inputs!$M16=AE$2,Inputs!$N16,0)</f>
        <v>0</v>
      </c>
      <c r="AF161" s="316">
        <f>IF(Inputs!$M16=AF$2,Inputs!$N16,0)</f>
        <v>0</v>
      </c>
      <c r="AG161" s="317">
        <f>IF(Inputs!$M16=AG$2,Inputs!$N16,0)</f>
        <v>0</v>
      </c>
      <c r="AH161" s="316">
        <f>IF(Inputs!$M16=AH$2,Inputs!$N16,0)</f>
        <v>0</v>
      </c>
      <c r="AI161" s="316">
        <f>IF(Inputs!$M16=AI$2,Inputs!$N16,0)</f>
        <v>0</v>
      </c>
      <c r="AJ161" s="316">
        <f>IF(Inputs!$M16=AJ$2,Inputs!$N16,0)</f>
        <v>0</v>
      </c>
      <c r="AK161" s="316">
        <f>IF(Inputs!$M16=AK$2,Inputs!$N16,0)</f>
        <v>0</v>
      </c>
      <c r="AL161" s="316">
        <f>IF(Inputs!$M16=AL$2,Inputs!$N16,0)</f>
        <v>0</v>
      </c>
      <c r="AM161" s="316">
        <f>IF(Inputs!$M16=AM$2,Inputs!$N16,0)</f>
        <v>0</v>
      </c>
      <c r="AN161" s="316">
        <f>IF(Inputs!$M16=AN$2,Inputs!$N16,0)</f>
        <v>0</v>
      </c>
      <c r="AO161" s="316">
        <f>IF(Inputs!$M16=AO$2,Inputs!$N16,0)</f>
        <v>0</v>
      </c>
      <c r="AP161" s="316">
        <f>IF(Inputs!$M16=AP$2,Inputs!$N16,0)</f>
        <v>0</v>
      </c>
      <c r="AQ161" s="316">
        <f>IF(Inputs!$M16=AQ$2,Inputs!$N16,0)</f>
        <v>0</v>
      </c>
      <c r="AR161" s="316">
        <f>IF(Inputs!$M16=AR$2,Inputs!$N16,0)</f>
        <v>0</v>
      </c>
      <c r="AS161" s="317">
        <f>IF(Inputs!$M16=AS$2,Inputs!$N16,0)</f>
        <v>0</v>
      </c>
      <c r="AT161" s="316">
        <f>IF(Inputs!$M16=AT$2,Inputs!$N16,0)</f>
        <v>0</v>
      </c>
      <c r="AU161" s="316">
        <f>IF(Inputs!$M16=AU$2,Inputs!$N16,0)</f>
        <v>0</v>
      </c>
      <c r="AV161" s="316">
        <f>IF(Inputs!$M16=AV$2,Inputs!$N16,0)</f>
        <v>0</v>
      </c>
      <c r="AW161" s="316">
        <f>IF(Inputs!$M16=AW$2,Inputs!$N16,0)</f>
        <v>0</v>
      </c>
      <c r="AX161" s="316">
        <f>IF(Inputs!$M16=AX$2,Inputs!$N16,0)</f>
        <v>0</v>
      </c>
      <c r="AY161" s="316">
        <f>IF(Inputs!$M16=AY$2,Inputs!$N16,0)</f>
        <v>0</v>
      </c>
      <c r="AZ161" s="316">
        <f>IF(Inputs!$M16=AZ$2,Inputs!$N16,0)</f>
        <v>0</v>
      </c>
      <c r="BA161" s="316">
        <f>IF(Inputs!$M16=BA$2,Inputs!$N16,0)</f>
        <v>0</v>
      </c>
      <c r="BB161" s="316">
        <f>IF(Inputs!$M16=BB$2,Inputs!$N16,0)</f>
        <v>0</v>
      </c>
      <c r="BC161" s="316">
        <f>IF(Inputs!$M16=BC$2,Inputs!$N16,0)</f>
        <v>0</v>
      </c>
      <c r="BD161" s="316">
        <f>IF(Inputs!$M16=BD$2,Inputs!$N16,0)</f>
        <v>0</v>
      </c>
      <c r="BE161" s="317">
        <f>IF(Inputs!$M16=BE$2,Inputs!$N16,0)</f>
        <v>0</v>
      </c>
      <c r="BF161" s="316">
        <f>IF(Inputs!$M16=BF$2,Inputs!$N16,0)</f>
        <v>0</v>
      </c>
      <c r="BG161" s="316">
        <f>IF(Inputs!$M16=BG$2,Inputs!$N16,0)</f>
        <v>0</v>
      </c>
      <c r="BH161" s="316">
        <f>IF(Inputs!$M16=BH$2,Inputs!$N16,0)</f>
        <v>0</v>
      </c>
      <c r="BI161" s="316">
        <f>IF(Inputs!$M16=BI$2,Inputs!$N16,0)</f>
        <v>0</v>
      </c>
      <c r="BJ161" s="316">
        <f>IF(Inputs!$M16=BJ$2,Inputs!$N16,0)</f>
        <v>0</v>
      </c>
      <c r="BK161" s="316">
        <f>IF(Inputs!$M16=BK$2,Inputs!$N16,0)</f>
        <v>0</v>
      </c>
      <c r="BL161" s="316">
        <f>IF(Inputs!$M16=BL$2,Inputs!$N16,0)</f>
        <v>0</v>
      </c>
      <c r="BM161" s="316">
        <f>IF(Inputs!$M16=BM$2,Inputs!$N16,0)</f>
        <v>0</v>
      </c>
      <c r="BN161" s="316">
        <f>IF(Inputs!$M16=BN$2,Inputs!$N16,0)</f>
        <v>0</v>
      </c>
      <c r="BO161" s="316">
        <f>IF(Inputs!$M16=BO$2,Inputs!$N16,0)</f>
        <v>0</v>
      </c>
      <c r="BP161" s="316">
        <f>IF(Inputs!$M16=BP$2,Inputs!$N16,0)</f>
        <v>0</v>
      </c>
      <c r="BQ161" s="317">
        <f>IF(Inputs!$M16=BQ$2,Inputs!$N16,0)</f>
        <v>0</v>
      </c>
    </row>
    <row r="162" spans="2:69" hidden="1" x14ac:dyDescent="0.25">
      <c r="B162" s="319">
        <f t="shared" si="94"/>
        <v>0</v>
      </c>
      <c r="D162" s="318">
        <f t="shared" si="89"/>
        <v>0</v>
      </c>
      <c r="E162" s="318">
        <f t="shared" si="90"/>
        <v>0</v>
      </c>
      <c r="F162" s="318">
        <f t="shared" si="91"/>
        <v>0</v>
      </c>
      <c r="G162" s="318">
        <f t="shared" si="92"/>
        <v>0</v>
      </c>
      <c r="H162" s="318">
        <f t="shared" si="93"/>
        <v>0</v>
      </c>
      <c r="J162" s="316">
        <f>IF(Inputs!$M17=J$2,Inputs!$N17,0)</f>
        <v>0</v>
      </c>
      <c r="K162" s="316">
        <f>IF(Inputs!$M17=K$2,Inputs!$N17,0)</f>
        <v>0</v>
      </c>
      <c r="L162" s="316">
        <f>IF(Inputs!$M17=L$2,Inputs!$N17,0)</f>
        <v>0</v>
      </c>
      <c r="M162" s="316">
        <f>IF(Inputs!$M17=M$2,Inputs!$N17,0)</f>
        <v>0</v>
      </c>
      <c r="N162" s="316">
        <f>IF(Inputs!$M17=N$2,Inputs!$N17,0)</f>
        <v>0</v>
      </c>
      <c r="O162" s="316">
        <f>IF(Inputs!$M17=O$2,Inputs!$N17,0)</f>
        <v>0</v>
      </c>
      <c r="P162" s="316">
        <f>IF(Inputs!$M17=P$2,Inputs!$N17,0)</f>
        <v>0</v>
      </c>
      <c r="Q162" s="316">
        <f>IF(Inputs!$M17=Q$2,Inputs!$N17,0)</f>
        <v>0</v>
      </c>
      <c r="R162" s="316">
        <f>IF(Inputs!$M17=R$2,Inputs!$N17,0)</f>
        <v>0</v>
      </c>
      <c r="S162" s="316">
        <f>IF(Inputs!$M17=S$2,Inputs!$N17,0)</f>
        <v>0</v>
      </c>
      <c r="T162" s="316">
        <f>IF(Inputs!$M17=T$2,Inputs!$N17,0)</f>
        <v>0</v>
      </c>
      <c r="U162" s="317">
        <f>IF(Inputs!$M17=U$2,Inputs!$N17,0)</f>
        <v>0</v>
      </c>
      <c r="V162" s="316">
        <f>IF(Inputs!$M17=V$2,Inputs!$N17,0)</f>
        <v>0</v>
      </c>
      <c r="W162" s="316">
        <f>IF(Inputs!$M17=W$2,Inputs!$N17,0)</f>
        <v>0</v>
      </c>
      <c r="X162" s="316">
        <f>IF(Inputs!$M17=X$2,Inputs!$N17,0)</f>
        <v>0</v>
      </c>
      <c r="Y162" s="316">
        <f>IF(Inputs!$M17=Y$2,Inputs!$N17,0)</f>
        <v>0</v>
      </c>
      <c r="Z162" s="316">
        <f>IF(Inputs!$M17=Z$2,Inputs!$N17,0)</f>
        <v>0</v>
      </c>
      <c r="AA162" s="316">
        <f>IF(Inputs!$M17=AA$2,Inputs!$N17,0)</f>
        <v>0</v>
      </c>
      <c r="AB162" s="316">
        <f>IF(Inputs!$M17=AB$2,Inputs!$N17,0)</f>
        <v>0</v>
      </c>
      <c r="AC162" s="316">
        <f>IF(Inputs!$M17=AC$2,Inputs!$N17,0)</f>
        <v>0</v>
      </c>
      <c r="AD162" s="316">
        <f>IF(Inputs!$M17=AD$2,Inputs!$N17,0)</f>
        <v>0</v>
      </c>
      <c r="AE162" s="316">
        <f>IF(Inputs!$M17=AE$2,Inputs!$N17,0)</f>
        <v>0</v>
      </c>
      <c r="AF162" s="316">
        <f>IF(Inputs!$M17=AF$2,Inputs!$N17,0)</f>
        <v>0</v>
      </c>
      <c r="AG162" s="317">
        <f>IF(Inputs!$M17=AG$2,Inputs!$N17,0)</f>
        <v>0</v>
      </c>
      <c r="AH162" s="316">
        <f>IF(Inputs!$M17=AH$2,Inputs!$N17,0)</f>
        <v>0</v>
      </c>
      <c r="AI162" s="316">
        <f>IF(Inputs!$M17=AI$2,Inputs!$N17,0)</f>
        <v>0</v>
      </c>
      <c r="AJ162" s="316">
        <f>IF(Inputs!$M17=AJ$2,Inputs!$N17,0)</f>
        <v>0</v>
      </c>
      <c r="AK162" s="316">
        <f>IF(Inputs!$M17=AK$2,Inputs!$N17,0)</f>
        <v>0</v>
      </c>
      <c r="AL162" s="316">
        <f>IF(Inputs!$M17=AL$2,Inputs!$N17,0)</f>
        <v>0</v>
      </c>
      <c r="AM162" s="316">
        <f>IF(Inputs!$M17=AM$2,Inputs!$N17,0)</f>
        <v>0</v>
      </c>
      <c r="AN162" s="316">
        <f>IF(Inputs!$M17=AN$2,Inputs!$N17,0)</f>
        <v>0</v>
      </c>
      <c r="AO162" s="316">
        <f>IF(Inputs!$M17=AO$2,Inputs!$N17,0)</f>
        <v>0</v>
      </c>
      <c r="AP162" s="316">
        <f>IF(Inputs!$M17=AP$2,Inputs!$N17,0)</f>
        <v>0</v>
      </c>
      <c r="AQ162" s="316">
        <f>IF(Inputs!$M17=AQ$2,Inputs!$N17,0)</f>
        <v>0</v>
      </c>
      <c r="AR162" s="316">
        <f>IF(Inputs!$M17=AR$2,Inputs!$N17,0)</f>
        <v>0</v>
      </c>
      <c r="AS162" s="317">
        <f>IF(Inputs!$M17=AS$2,Inputs!$N17,0)</f>
        <v>0</v>
      </c>
      <c r="AT162" s="316">
        <f>IF(Inputs!$M17=AT$2,Inputs!$N17,0)</f>
        <v>0</v>
      </c>
      <c r="AU162" s="316">
        <f>IF(Inputs!$M17=AU$2,Inputs!$N17,0)</f>
        <v>0</v>
      </c>
      <c r="AV162" s="316">
        <f>IF(Inputs!$M17=AV$2,Inputs!$N17,0)</f>
        <v>0</v>
      </c>
      <c r="AW162" s="316">
        <f>IF(Inputs!$M17=AW$2,Inputs!$N17,0)</f>
        <v>0</v>
      </c>
      <c r="AX162" s="316">
        <f>IF(Inputs!$M17=AX$2,Inputs!$N17,0)</f>
        <v>0</v>
      </c>
      <c r="AY162" s="316">
        <f>IF(Inputs!$M17=AY$2,Inputs!$N17,0)</f>
        <v>0</v>
      </c>
      <c r="AZ162" s="316">
        <f>IF(Inputs!$M17=AZ$2,Inputs!$N17,0)</f>
        <v>0</v>
      </c>
      <c r="BA162" s="316">
        <f>IF(Inputs!$M17=BA$2,Inputs!$N17,0)</f>
        <v>0</v>
      </c>
      <c r="BB162" s="316">
        <f>IF(Inputs!$M17=BB$2,Inputs!$N17,0)</f>
        <v>0</v>
      </c>
      <c r="BC162" s="316">
        <f>IF(Inputs!$M17=BC$2,Inputs!$N17,0)</f>
        <v>0</v>
      </c>
      <c r="BD162" s="316">
        <f>IF(Inputs!$M17=BD$2,Inputs!$N17,0)</f>
        <v>0</v>
      </c>
      <c r="BE162" s="317">
        <f>IF(Inputs!$M17=BE$2,Inputs!$N17,0)</f>
        <v>0</v>
      </c>
      <c r="BF162" s="316">
        <f>IF(Inputs!$M17=BF$2,Inputs!$N17,0)</f>
        <v>0</v>
      </c>
      <c r="BG162" s="316">
        <f>IF(Inputs!$M17=BG$2,Inputs!$N17,0)</f>
        <v>0</v>
      </c>
      <c r="BH162" s="316">
        <f>IF(Inputs!$M17=BH$2,Inputs!$N17,0)</f>
        <v>0</v>
      </c>
      <c r="BI162" s="316">
        <f>IF(Inputs!$M17=BI$2,Inputs!$N17,0)</f>
        <v>0</v>
      </c>
      <c r="BJ162" s="316">
        <f>IF(Inputs!$M17=BJ$2,Inputs!$N17,0)</f>
        <v>0</v>
      </c>
      <c r="BK162" s="316">
        <f>IF(Inputs!$M17=BK$2,Inputs!$N17,0)</f>
        <v>0</v>
      </c>
      <c r="BL162" s="316">
        <f>IF(Inputs!$M17=BL$2,Inputs!$N17,0)</f>
        <v>0</v>
      </c>
      <c r="BM162" s="316">
        <f>IF(Inputs!$M17=BM$2,Inputs!$N17,0)</f>
        <v>0</v>
      </c>
      <c r="BN162" s="316">
        <f>IF(Inputs!$M17=BN$2,Inputs!$N17,0)</f>
        <v>0</v>
      </c>
      <c r="BO162" s="316">
        <f>IF(Inputs!$M17=BO$2,Inputs!$N17,0)</f>
        <v>0</v>
      </c>
      <c r="BP162" s="316">
        <f>IF(Inputs!$M17=BP$2,Inputs!$N17,0)</f>
        <v>0</v>
      </c>
      <c r="BQ162" s="317">
        <f>IF(Inputs!$M17=BQ$2,Inputs!$N17,0)</f>
        <v>0</v>
      </c>
    </row>
    <row r="163" spans="2:69" hidden="1" x14ac:dyDescent="0.25">
      <c r="B163" s="319">
        <f t="shared" si="94"/>
        <v>0</v>
      </c>
      <c r="D163" s="318">
        <f t="shared" si="89"/>
        <v>0</v>
      </c>
      <c r="E163" s="318">
        <f t="shared" si="90"/>
        <v>0</v>
      </c>
      <c r="F163" s="318">
        <f t="shared" si="91"/>
        <v>0</v>
      </c>
      <c r="G163" s="318">
        <f t="shared" si="92"/>
        <v>0</v>
      </c>
      <c r="H163" s="318">
        <f t="shared" si="93"/>
        <v>0</v>
      </c>
      <c r="J163" s="316">
        <f>IF(Inputs!$M18=J$2,Inputs!$N18,0)</f>
        <v>0</v>
      </c>
      <c r="K163" s="316">
        <f>IF(Inputs!$M18=K$2,Inputs!$N18,0)</f>
        <v>0</v>
      </c>
      <c r="L163" s="316">
        <f>IF(Inputs!$M18=L$2,Inputs!$N18,0)</f>
        <v>0</v>
      </c>
      <c r="M163" s="316">
        <f>IF(Inputs!$M18=M$2,Inputs!$N18,0)</f>
        <v>0</v>
      </c>
      <c r="N163" s="316">
        <f>IF(Inputs!$M18=N$2,Inputs!$N18,0)</f>
        <v>0</v>
      </c>
      <c r="O163" s="316">
        <f>IF(Inputs!$M18=O$2,Inputs!$N18,0)</f>
        <v>0</v>
      </c>
      <c r="P163" s="316">
        <f>IF(Inputs!$M18=P$2,Inputs!$N18,0)</f>
        <v>0</v>
      </c>
      <c r="Q163" s="316">
        <f>IF(Inputs!$M18=Q$2,Inputs!$N18,0)</f>
        <v>0</v>
      </c>
      <c r="R163" s="316">
        <f>IF(Inputs!$M18=R$2,Inputs!$N18,0)</f>
        <v>0</v>
      </c>
      <c r="S163" s="316">
        <f>IF(Inputs!$M18=S$2,Inputs!$N18,0)</f>
        <v>0</v>
      </c>
      <c r="T163" s="316">
        <f>IF(Inputs!$M18=T$2,Inputs!$N18,0)</f>
        <v>0</v>
      </c>
      <c r="U163" s="317">
        <f>IF(Inputs!$M18=U$2,Inputs!$N18,0)</f>
        <v>0</v>
      </c>
      <c r="V163" s="316">
        <f>IF(Inputs!$M18=V$2,Inputs!$N18,0)</f>
        <v>0</v>
      </c>
      <c r="W163" s="316">
        <f>IF(Inputs!$M18=W$2,Inputs!$N18,0)</f>
        <v>0</v>
      </c>
      <c r="X163" s="316">
        <f>IF(Inputs!$M18=X$2,Inputs!$N18,0)</f>
        <v>0</v>
      </c>
      <c r="Y163" s="316">
        <f>IF(Inputs!$M18=Y$2,Inputs!$N18,0)</f>
        <v>0</v>
      </c>
      <c r="Z163" s="316">
        <f>IF(Inputs!$M18=Z$2,Inputs!$N18,0)</f>
        <v>0</v>
      </c>
      <c r="AA163" s="316">
        <f>IF(Inputs!$M18=AA$2,Inputs!$N18,0)</f>
        <v>0</v>
      </c>
      <c r="AB163" s="316">
        <f>IF(Inputs!$M18=AB$2,Inputs!$N18,0)</f>
        <v>0</v>
      </c>
      <c r="AC163" s="316">
        <f>IF(Inputs!$M18=AC$2,Inputs!$N18,0)</f>
        <v>0</v>
      </c>
      <c r="AD163" s="316">
        <f>IF(Inputs!$M18=AD$2,Inputs!$N18,0)</f>
        <v>0</v>
      </c>
      <c r="AE163" s="316">
        <f>IF(Inputs!$M18=AE$2,Inputs!$N18,0)</f>
        <v>0</v>
      </c>
      <c r="AF163" s="316">
        <f>IF(Inputs!$M18=AF$2,Inputs!$N18,0)</f>
        <v>0</v>
      </c>
      <c r="AG163" s="317">
        <f>IF(Inputs!$M18=AG$2,Inputs!$N18,0)</f>
        <v>0</v>
      </c>
      <c r="AH163" s="316">
        <f>IF(Inputs!$M18=AH$2,Inputs!$N18,0)</f>
        <v>0</v>
      </c>
      <c r="AI163" s="316">
        <f>IF(Inputs!$M18=AI$2,Inputs!$N18,0)</f>
        <v>0</v>
      </c>
      <c r="AJ163" s="316">
        <f>IF(Inputs!$M18=AJ$2,Inputs!$N18,0)</f>
        <v>0</v>
      </c>
      <c r="AK163" s="316">
        <f>IF(Inputs!$M18=AK$2,Inputs!$N18,0)</f>
        <v>0</v>
      </c>
      <c r="AL163" s="316">
        <f>IF(Inputs!$M18=AL$2,Inputs!$N18,0)</f>
        <v>0</v>
      </c>
      <c r="AM163" s="316">
        <f>IF(Inputs!$M18=AM$2,Inputs!$N18,0)</f>
        <v>0</v>
      </c>
      <c r="AN163" s="316">
        <f>IF(Inputs!$M18=AN$2,Inputs!$N18,0)</f>
        <v>0</v>
      </c>
      <c r="AO163" s="316">
        <f>IF(Inputs!$M18=AO$2,Inputs!$N18,0)</f>
        <v>0</v>
      </c>
      <c r="AP163" s="316">
        <f>IF(Inputs!$M18=AP$2,Inputs!$N18,0)</f>
        <v>0</v>
      </c>
      <c r="AQ163" s="316">
        <f>IF(Inputs!$M18=AQ$2,Inputs!$N18,0)</f>
        <v>0</v>
      </c>
      <c r="AR163" s="316">
        <f>IF(Inputs!$M18=AR$2,Inputs!$N18,0)</f>
        <v>0</v>
      </c>
      <c r="AS163" s="317">
        <f>IF(Inputs!$M18=AS$2,Inputs!$N18,0)</f>
        <v>0</v>
      </c>
      <c r="AT163" s="316">
        <f>IF(Inputs!$M18=AT$2,Inputs!$N18,0)</f>
        <v>0</v>
      </c>
      <c r="AU163" s="316">
        <f>IF(Inputs!$M18=AU$2,Inputs!$N18,0)</f>
        <v>0</v>
      </c>
      <c r="AV163" s="316">
        <f>IF(Inputs!$M18=AV$2,Inputs!$N18,0)</f>
        <v>0</v>
      </c>
      <c r="AW163" s="316">
        <f>IF(Inputs!$M18=AW$2,Inputs!$N18,0)</f>
        <v>0</v>
      </c>
      <c r="AX163" s="316">
        <f>IF(Inputs!$M18=AX$2,Inputs!$N18,0)</f>
        <v>0</v>
      </c>
      <c r="AY163" s="316">
        <f>IF(Inputs!$M18=AY$2,Inputs!$N18,0)</f>
        <v>0</v>
      </c>
      <c r="AZ163" s="316">
        <f>IF(Inputs!$M18=AZ$2,Inputs!$N18,0)</f>
        <v>0</v>
      </c>
      <c r="BA163" s="316">
        <f>IF(Inputs!$M18=BA$2,Inputs!$N18,0)</f>
        <v>0</v>
      </c>
      <c r="BB163" s="316">
        <f>IF(Inputs!$M18=BB$2,Inputs!$N18,0)</f>
        <v>0</v>
      </c>
      <c r="BC163" s="316">
        <f>IF(Inputs!$M18=BC$2,Inputs!$N18,0)</f>
        <v>0</v>
      </c>
      <c r="BD163" s="316">
        <f>IF(Inputs!$M18=BD$2,Inputs!$N18,0)</f>
        <v>0</v>
      </c>
      <c r="BE163" s="317">
        <f>IF(Inputs!$M18=BE$2,Inputs!$N18,0)</f>
        <v>0</v>
      </c>
      <c r="BF163" s="316">
        <f>IF(Inputs!$M18=BF$2,Inputs!$N18,0)</f>
        <v>0</v>
      </c>
      <c r="BG163" s="316">
        <f>IF(Inputs!$M18=BG$2,Inputs!$N18,0)</f>
        <v>0</v>
      </c>
      <c r="BH163" s="316">
        <f>IF(Inputs!$M18=BH$2,Inputs!$N18,0)</f>
        <v>0</v>
      </c>
      <c r="BI163" s="316">
        <f>IF(Inputs!$M18=BI$2,Inputs!$N18,0)</f>
        <v>0</v>
      </c>
      <c r="BJ163" s="316">
        <f>IF(Inputs!$M18=BJ$2,Inputs!$N18,0)</f>
        <v>0</v>
      </c>
      <c r="BK163" s="316">
        <f>IF(Inputs!$M18=BK$2,Inputs!$N18,0)</f>
        <v>0</v>
      </c>
      <c r="BL163" s="316">
        <f>IF(Inputs!$M18=BL$2,Inputs!$N18,0)</f>
        <v>0</v>
      </c>
      <c r="BM163" s="316">
        <f>IF(Inputs!$M18=BM$2,Inputs!$N18,0)</f>
        <v>0</v>
      </c>
      <c r="BN163" s="316">
        <f>IF(Inputs!$M18=BN$2,Inputs!$N18,0)</f>
        <v>0</v>
      </c>
      <c r="BO163" s="316">
        <f>IF(Inputs!$M18=BO$2,Inputs!$N18,0)</f>
        <v>0</v>
      </c>
      <c r="BP163" s="316">
        <f>IF(Inputs!$M18=BP$2,Inputs!$N18,0)</f>
        <v>0</v>
      </c>
      <c r="BQ163" s="317">
        <f>IF(Inputs!$M18=BQ$2,Inputs!$N18,0)</f>
        <v>0</v>
      </c>
    </row>
    <row r="164" spans="2:69" hidden="1" x14ac:dyDescent="0.25">
      <c r="B164" s="319">
        <f t="shared" si="94"/>
        <v>0</v>
      </c>
      <c r="D164" s="318">
        <f t="shared" si="89"/>
        <v>0</v>
      </c>
      <c r="E164" s="318">
        <f t="shared" si="90"/>
        <v>0</v>
      </c>
      <c r="F164" s="318">
        <f t="shared" si="91"/>
        <v>0</v>
      </c>
      <c r="G164" s="318">
        <f t="shared" si="92"/>
        <v>0</v>
      </c>
      <c r="H164" s="318">
        <f t="shared" si="93"/>
        <v>0</v>
      </c>
      <c r="J164" s="316">
        <f>IF(Inputs!$M19=J$2,Inputs!$N19,0)</f>
        <v>0</v>
      </c>
      <c r="K164" s="316">
        <f>IF(Inputs!$M19=K$2,Inputs!$N19,0)</f>
        <v>0</v>
      </c>
      <c r="L164" s="316">
        <f>IF(Inputs!$M19=L$2,Inputs!$N19,0)</f>
        <v>0</v>
      </c>
      <c r="M164" s="316">
        <f>IF(Inputs!$M19=M$2,Inputs!$N19,0)</f>
        <v>0</v>
      </c>
      <c r="N164" s="316">
        <f>IF(Inputs!$M19=N$2,Inputs!$N19,0)</f>
        <v>0</v>
      </c>
      <c r="O164" s="316">
        <f>IF(Inputs!$M19=O$2,Inputs!$N19,0)</f>
        <v>0</v>
      </c>
      <c r="P164" s="316">
        <f>IF(Inputs!$M19=P$2,Inputs!$N19,0)</f>
        <v>0</v>
      </c>
      <c r="Q164" s="316">
        <f>IF(Inputs!$M19=Q$2,Inputs!$N19,0)</f>
        <v>0</v>
      </c>
      <c r="R164" s="316">
        <f>IF(Inputs!$M19=R$2,Inputs!$N19,0)</f>
        <v>0</v>
      </c>
      <c r="S164" s="316">
        <f>IF(Inputs!$M19=S$2,Inputs!$N19,0)</f>
        <v>0</v>
      </c>
      <c r="T164" s="316">
        <f>IF(Inputs!$M19=T$2,Inputs!$N19,0)</f>
        <v>0</v>
      </c>
      <c r="U164" s="317">
        <f>IF(Inputs!$M19=U$2,Inputs!$N19,0)</f>
        <v>0</v>
      </c>
      <c r="V164" s="316">
        <f>IF(Inputs!$M19=V$2,Inputs!$N19,0)</f>
        <v>0</v>
      </c>
      <c r="W164" s="316">
        <f>IF(Inputs!$M19=W$2,Inputs!$N19,0)</f>
        <v>0</v>
      </c>
      <c r="X164" s="316">
        <f>IF(Inputs!$M19=X$2,Inputs!$N19,0)</f>
        <v>0</v>
      </c>
      <c r="Y164" s="316">
        <f>IF(Inputs!$M19=Y$2,Inputs!$N19,0)</f>
        <v>0</v>
      </c>
      <c r="Z164" s="316">
        <f>IF(Inputs!$M19=Z$2,Inputs!$N19,0)</f>
        <v>0</v>
      </c>
      <c r="AA164" s="316">
        <f>IF(Inputs!$M19=AA$2,Inputs!$N19,0)</f>
        <v>0</v>
      </c>
      <c r="AB164" s="316">
        <f>IF(Inputs!$M19=AB$2,Inputs!$N19,0)</f>
        <v>0</v>
      </c>
      <c r="AC164" s="316">
        <f>IF(Inputs!$M19=AC$2,Inputs!$N19,0)</f>
        <v>0</v>
      </c>
      <c r="AD164" s="316">
        <f>IF(Inputs!$M19=AD$2,Inputs!$N19,0)</f>
        <v>0</v>
      </c>
      <c r="AE164" s="316">
        <f>IF(Inputs!$M19=AE$2,Inputs!$N19,0)</f>
        <v>0</v>
      </c>
      <c r="AF164" s="316">
        <f>IF(Inputs!$M19=AF$2,Inputs!$N19,0)</f>
        <v>0</v>
      </c>
      <c r="AG164" s="317">
        <f>IF(Inputs!$M19=AG$2,Inputs!$N19,0)</f>
        <v>0</v>
      </c>
      <c r="AH164" s="316">
        <f>IF(Inputs!$M19=AH$2,Inputs!$N19,0)</f>
        <v>0</v>
      </c>
      <c r="AI164" s="316">
        <f>IF(Inputs!$M19=AI$2,Inputs!$N19,0)</f>
        <v>0</v>
      </c>
      <c r="AJ164" s="316">
        <f>IF(Inputs!$M19=AJ$2,Inputs!$N19,0)</f>
        <v>0</v>
      </c>
      <c r="AK164" s="316">
        <f>IF(Inputs!$M19=AK$2,Inputs!$N19,0)</f>
        <v>0</v>
      </c>
      <c r="AL164" s="316">
        <f>IF(Inputs!$M19=AL$2,Inputs!$N19,0)</f>
        <v>0</v>
      </c>
      <c r="AM164" s="316">
        <f>IF(Inputs!$M19=AM$2,Inputs!$N19,0)</f>
        <v>0</v>
      </c>
      <c r="AN164" s="316">
        <f>IF(Inputs!$M19=AN$2,Inputs!$N19,0)</f>
        <v>0</v>
      </c>
      <c r="AO164" s="316">
        <f>IF(Inputs!$M19=AO$2,Inputs!$N19,0)</f>
        <v>0</v>
      </c>
      <c r="AP164" s="316">
        <f>IF(Inputs!$M19=AP$2,Inputs!$N19,0)</f>
        <v>0</v>
      </c>
      <c r="AQ164" s="316">
        <f>IF(Inputs!$M19=AQ$2,Inputs!$N19,0)</f>
        <v>0</v>
      </c>
      <c r="AR164" s="316">
        <f>IF(Inputs!$M19=AR$2,Inputs!$N19,0)</f>
        <v>0</v>
      </c>
      <c r="AS164" s="317">
        <f>IF(Inputs!$M19=AS$2,Inputs!$N19,0)</f>
        <v>0</v>
      </c>
      <c r="AT164" s="316">
        <f>IF(Inputs!$M19=AT$2,Inputs!$N19,0)</f>
        <v>0</v>
      </c>
      <c r="AU164" s="316">
        <f>IF(Inputs!$M19=AU$2,Inputs!$N19,0)</f>
        <v>0</v>
      </c>
      <c r="AV164" s="316">
        <f>IF(Inputs!$M19=AV$2,Inputs!$N19,0)</f>
        <v>0</v>
      </c>
      <c r="AW164" s="316">
        <f>IF(Inputs!$M19=AW$2,Inputs!$N19,0)</f>
        <v>0</v>
      </c>
      <c r="AX164" s="316">
        <f>IF(Inputs!$M19=AX$2,Inputs!$N19,0)</f>
        <v>0</v>
      </c>
      <c r="AY164" s="316">
        <f>IF(Inputs!$M19=AY$2,Inputs!$N19,0)</f>
        <v>0</v>
      </c>
      <c r="AZ164" s="316">
        <f>IF(Inputs!$M19=AZ$2,Inputs!$N19,0)</f>
        <v>0</v>
      </c>
      <c r="BA164" s="316">
        <f>IF(Inputs!$M19=BA$2,Inputs!$N19,0)</f>
        <v>0</v>
      </c>
      <c r="BB164" s="316">
        <f>IF(Inputs!$M19=BB$2,Inputs!$N19,0)</f>
        <v>0</v>
      </c>
      <c r="BC164" s="316">
        <f>IF(Inputs!$M19=BC$2,Inputs!$N19,0)</f>
        <v>0</v>
      </c>
      <c r="BD164" s="316">
        <f>IF(Inputs!$M19=BD$2,Inputs!$N19,0)</f>
        <v>0</v>
      </c>
      <c r="BE164" s="317">
        <f>IF(Inputs!$M19=BE$2,Inputs!$N19,0)</f>
        <v>0</v>
      </c>
      <c r="BF164" s="316">
        <f>IF(Inputs!$M19=BF$2,Inputs!$N19,0)</f>
        <v>0</v>
      </c>
      <c r="BG164" s="316">
        <f>IF(Inputs!$M19=BG$2,Inputs!$N19,0)</f>
        <v>0</v>
      </c>
      <c r="BH164" s="316">
        <f>IF(Inputs!$M19=BH$2,Inputs!$N19,0)</f>
        <v>0</v>
      </c>
      <c r="BI164" s="316">
        <f>IF(Inputs!$M19=BI$2,Inputs!$N19,0)</f>
        <v>0</v>
      </c>
      <c r="BJ164" s="316">
        <f>IF(Inputs!$M19=BJ$2,Inputs!$N19,0)</f>
        <v>0</v>
      </c>
      <c r="BK164" s="316">
        <f>IF(Inputs!$M19=BK$2,Inputs!$N19,0)</f>
        <v>0</v>
      </c>
      <c r="BL164" s="316">
        <f>IF(Inputs!$M19=BL$2,Inputs!$N19,0)</f>
        <v>0</v>
      </c>
      <c r="BM164" s="316">
        <f>IF(Inputs!$M19=BM$2,Inputs!$N19,0)</f>
        <v>0</v>
      </c>
      <c r="BN164" s="316">
        <f>IF(Inputs!$M19=BN$2,Inputs!$N19,0)</f>
        <v>0</v>
      </c>
      <c r="BO164" s="316">
        <f>IF(Inputs!$M19=BO$2,Inputs!$N19,0)</f>
        <v>0</v>
      </c>
      <c r="BP164" s="316">
        <f>IF(Inputs!$M19=BP$2,Inputs!$N19,0)</f>
        <v>0</v>
      </c>
      <c r="BQ164" s="317">
        <f>IF(Inputs!$M19=BQ$2,Inputs!$N19,0)</f>
        <v>0</v>
      </c>
    </row>
    <row r="165" spans="2:69" hidden="1" x14ac:dyDescent="0.25">
      <c r="B165" s="319">
        <f t="shared" si="94"/>
        <v>0</v>
      </c>
      <c r="D165" s="318">
        <f t="shared" si="89"/>
        <v>0</v>
      </c>
      <c r="E165" s="318">
        <f t="shared" si="90"/>
        <v>0</v>
      </c>
      <c r="F165" s="318">
        <f t="shared" si="91"/>
        <v>0</v>
      </c>
      <c r="G165" s="318">
        <f t="shared" si="92"/>
        <v>0</v>
      </c>
      <c r="H165" s="318">
        <f t="shared" si="93"/>
        <v>0</v>
      </c>
      <c r="J165" s="316">
        <f>IF(Inputs!$M20=J$2,Inputs!$N20,0)</f>
        <v>0</v>
      </c>
      <c r="K165" s="316">
        <f>IF(Inputs!$M20=K$2,Inputs!$N20,0)</f>
        <v>0</v>
      </c>
      <c r="L165" s="316">
        <f>IF(Inputs!$M20=L$2,Inputs!$N20,0)</f>
        <v>0</v>
      </c>
      <c r="M165" s="316">
        <f>IF(Inputs!$M20=M$2,Inputs!$N20,0)</f>
        <v>0</v>
      </c>
      <c r="N165" s="316">
        <f>IF(Inputs!$M20=N$2,Inputs!$N20,0)</f>
        <v>0</v>
      </c>
      <c r="O165" s="316">
        <f>IF(Inputs!$M20=O$2,Inputs!$N20,0)</f>
        <v>0</v>
      </c>
      <c r="P165" s="316">
        <f>IF(Inputs!$M20=P$2,Inputs!$N20,0)</f>
        <v>0</v>
      </c>
      <c r="Q165" s="316">
        <f>IF(Inputs!$M20=Q$2,Inputs!$N20,0)</f>
        <v>0</v>
      </c>
      <c r="R165" s="316">
        <f>IF(Inputs!$M20=R$2,Inputs!$N20,0)</f>
        <v>0</v>
      </c>
      <c r="S165" s="316">
        <f>IF(Inputs!$M20=S$2,Inputs!$N20,0)</f>
        <v>0</v>
      </c>
      <c r="T165" s="316">
        <f>IF(Inputs!$M20=T$2,Inputs!$N20,0)</f>
        <v>0</v>
      </c>
      <c r="U165" s="317">
        <f>IF(Inputs!$M20=U$2,Inputs!$N20,0)</f>
        <v>0</v>
      </c>
      <c r="V165" s="316">
        <f>IF(Inputs!$M20=V$2,Inputs!$N20,0)</f>
        <v>0</v>
      </c>
      <c r="W165" s="316">
        <f>IF(Inputs!$M20=W$2,Inputs!$N20,0)</f>
        <v>0</v>
      </c>
      <c r="X165" s="316">
        <f>IF(Inputs!$M20=X$2,Inputs!$N20,0)</f>
        <v>0</v>
      </c>
      <c r="Y165" s="316">
        <f>IF(Inputs!$M20=Y$2,Inputs!$N20,0)</f>
        <v>0</v>
      </c>
      <c r="Z165" s="316">
        <f>IF(Inputs!$M20=Z$2,Inputs!$N20,0)</f>
        <v>0</v>
      </c>
      <c r="AA165" s="316">
        <f>IF(Inputs!$M20=AA$2,Inputs!$N20,0)</f>
        <v>0</v>
      </c>
      <c r="AB165" s="316">
        <f>IF(Inputs!$M20=AB$2,Inputs!$N20,0)</f>
        <v>0</v>
      </c>
      <c r="AC165" s="316">
        <f>IF(Inputs!$M20=AC$2,Inputs!$N20,0)</f>
        <v>0</v>
      </c>
      <c r="AD165" s="316">
        <f>IF(Inputs!$M20=AD$2,Inputs!$N20,0)</f>
        <v>0</v>
      </c>
      <c r="AE165" s="316">
        <f>IF(Inputs!$M20=AE$2,Inputs!$N20,0)</f>
        <v>0</v>
      </c>
      <c r="AF165" s="316">
        <f>IF(Inputs!$M20=AF$2,Inputs!$N20,0)</f>
        <v>0</v>
      </c>
      <c r="AG165" s="317">
        <f>IF(Inputs!$M20=AG$2,Inputs!$N20,0)</f>
        <v>0</v>
      </c>
      <c r="AH165" s="316">
        <f>IF(Inputs!$M20=AH$2,Inputs!$N20,0)</f>
        <v>0</v>
      </c>
      <c r="AI165" s="316">
        <f>IF(Inputs!$M20=AI$2,Inputs!$N20,0)</f>
        <v>0</v>
      </c>
      <c r="AJ165" s="316">
        <f>IF(Inputs!$M20=AJ$2,Inputs!$N20,0)</f>
        <v>0</v>
      </c>
      <c r="AK165" s="316">
        <f>IF(Inputs!$M20=AK$2,Inputs!$N20,0)</f>
        <v>0</v>
      </c>
      <c r="AL165" s="316">
        <f>IF(Inputs!$M20=AL$2,Inputs!$N20,0)</f>
        <v>0</v>
      </c>
      <c r="AM165" s="316">
        <f>IF(Inputs!$M20=AM$2,Inputs!$N20,0)</f>
        <v>0</v>
      </c>
      <c r="AN165" s="316">
        <f>IF(Inputs!$M20=AN$2,Inputs!$N20,0)</f>
        <v>0</v>
      </c>
      <c r="AO165" s="316">
        <f>IF(Inputs!$M20=AO$2,Inputs!$N20,0)</f>
        <v>0</v>
      </c>
      <c r="AP165" s="316">
        <f>IF(Inputs!$M20=AP$2,Inputs!$N20,0)</f>
        <v>0</v>
      </c>
      <c r="AQ165" s="316">
        <f>IF(Inputs!$M20=AQ$2,Inputs!$N20,0)</f>
        <v>0</v>
      </c>
      <c r="AR165" s="316">
        <f>IF(Inputs!$M20=AR$2,Inputs!$N20,0)</f>
        <v>0</v>
      </c>
      <c r="AS165" s="317">
        <f>IF(Inputs!$M20=AS$2,Inputs!$N20,0)</f>
        <v>0</v>
      </c>
      <c r="AT165" s="316">
        <f>IF(Inputs!$M20=AT$2,Inputs!$N20,0)</f>
        <v>0</v>
      </c>
      <c r="AU165" s="316">
        <f>IF(Inputs!$M20=AU$2,Inputs!$N20,0)</f>
        <v>0</v>
      </c>
      <c r="AV165" s="316">
        <f>IF(Inputs!$M20=AV$2,Inputs!$N20,0)</f>
        <v>0</v>
      </c>
      <c r="AW165" s="316">
        <f>IF(Inputs!$M20=AW$2,Inputs!$N20,0)</f>
        <v>0</v>
      </c>
      <c r="AX165" s="316">
        <f>IF(Inputs!$M20=AX$2,Inputs!$N20,0)</f>
        <v>0</v>
      </c>
      <c r="AY165" s="316">
        <f>IF(Inputs!$M20=AY$2,Inputs!$N20,0)</f>
        <v>0</v>
      </c>
      <c r="AZ165" s="316">
        <f>IF(Inputs!$M20=AZ$2,Inputs!$N20,0)</f>
        <v>0</v>
      </c>
      <c r="BA165" s="316">
        <f>IF(Inputs!$M20=BA$2,Inputs!$N20,0)</f>
        <v>0</v>
      </c>
      <c r="BB165" s="316">
        <f>IF(Inputs!$M20=BB$2,Inputs!$N20,0)</f>
        <v>0</v>
      </c>
      <c r="BC165" s="316">
        <f>IF(Inputs!$M20=BC$2,Inputs!$N20,0)</f>
        <v>0</v>
      </c>
      <c r="BD165" s="316">
        <f>IF(Inputs!$M20=BD$2,Inputs!$N20,0)</f>
        <v>0</v>
      </c>
      <c r="BE165" s="317">
        <f>IF(Inputs!$M20=BE$2,Inputs!$N20,0)</f>
        <v>0</v>
      </c>
      <c r="BF165" s="316">
        <f>IF(Inputs!$M20=BF$2,Inputs!$N20,0)</f>
        <v>0</v>
      </c>
      <c r="BG165" s="316">
        <f>IF(Inputs!$M20=BG$2,Inputs!$N20,0)</f>
        <v>0</v>
      </c>
      <c r="BH165" s="316">
        <f>IF(Inputs!$M20=BH$2,Inputs!$N20,0)</f>
        <v>0</v>
      </c>
      <c r="BI165" s="316">
        <f>IF(Inputs!$M20=BI$2,Inputs!$N20,0)</f>
        <v>0</v>
      </c>
      <c r="BJ165" s="316">
        <f>IF(Inputs!$M20=BJ$2,Inputs!$N20,0)</f>
        <v>0</v>
      </c>
      <c r="BK165" s="316">
        <f>IF(Inputs!$M20=BK$2,Inputs!$N20,0)</f>
        <v>0</v>
      </c>
      <c r="BL165" s="316">
        <f>IF(Inputs!$M20=BL$2,Inputs!$N20,0)</f>
        <v>0</v>
      </c>
      <c r="BM165" s="316">
        <f>IF(Inputs!$M20=BM$2,Inputs!$N20,0)</f>
        <v>0</v>
      </c>
      <c r="BN165" s="316">
        <f>IF(Inputs!$M20=BN$2,Inputs!$N20,0)</f>
        <v>0</v>
      </c>
      <c r="BO165" s="316">
        <f>IF(Inputs!$M20=BO$2,Inputs!$N20,0)</f>
        <v>0</v>
      </c>
      <c r="BP165" s="316">
        <f>IF(Inputs!$M20=BP$2,Inputs!$N20,0)</f>
        <v>0</v>
      </c>
      <c r="BQ165" s="317">
        <f>IF(Inputs!$M20=BQ$2,Inputs!$N20,0)</f>
        <v>0</v>
      </c>
    </row>
    <row r="166" spans="2:69" hidden="1" x14ac:dyDescent="0.25">
      <c r="B166" s="319">
        <f t="shared" si="94"/>
        <v>0</v>
      </c>
      <c r="D166" s="318">
        <f t="shared" si="89"/>
        <v>0</v>
      </c>
      <c r="E166" s="318">
        <f t="shared" si="90"/>
        <v>0</v>
      </c>
      <c r="F166" s="318">
        <f t="shared" si="91"/>
        <v>0</v>
      </c>
      <c r="G166" s="318">
        <f t="shared" si="92"/>
        <v>0</v>
      </c>
      <c r="H166" s="318">
        <f t="shared" si="93"/>
        <v>0</v>
      </c>
      <c r="J166" s="316">
        <f>IF(Inputs!$M21=J$2,Inputs!$N21,0)</f>
        <v>0</v>
      </c>
      <c r="K166" s="316">
        <f>IF(Inputs!$M21=K$2,Inputs!$N21,0)</f>
        <v>0</v>
      </c>
      <c r="L166" s="316">
        <f>IF(Inputs!$M21=L$2,Inputs!$N21,0)</f>
        <v>0</v>
      </c>
      <c r="M166" s="316">
        <f>IF(Inputs!$M21=M$2,Inputs!$N21,0)</f>
        <v>0</v>
      </c>
      <c r="N166" s="316">
        <f>IF(Inputs!$M21=N$2,Inputs!$N21,0)</f>
        <v>0</v>
      </c>
      <c r="O166" s="316">
        <f>IF(Inputs!$M21=O$2,Inputs!$N21,0)</f>
        <v>0</v>
      </c>
      <c r="P166" s="316">
        <f>IF(Inputs!$M21=P$2,Inputs!$N21,0)</f>
        <v>0</v>
      </c>
      <c r="Q166" s="316">
        <f>IF(Inputs!$M21=Q$2,Inputs!$N21,0)</f>
        <v>0</v>
      </c>
      <c r="R166" s="316">
        <f>IF(Inputs!$M21=R$2,Inputs!$N21,0)</f>
        <v>0</v>
      </c>
      <c r="S166" s="316">
        <f>IF(Inputs!$M21=S$2,Inputs!$N21,0)</f>
        <v>0</v>
      </c>
      <c r="T166" s="316">
        <f>IF(Inputs!$M21=T$2,Inputs!$N21,0)</f>
        <v>0</v>
      </c>
      <c r="U166" s="317">
        <f>IF(Inputs!$M21=U$2,Inputs!$N21,0)</f>
        <v>0</v>
      </c>
      <c r="V166" s="316">
        <f>IF(Inputs!$M21=V$2,Inputs!$N21,0)</f>
        <v>0</v>
      </c>
      <c r="W166" s="316">
        <f>IF(Inputs!$M21=W$2,Inputs!$N21,0)</f>
        <v>0</v>
      </c>
      <c r="X166" s="316">
        <f>IF(Inputs!$M21=X$2,Inputs!$N21,0)</f>
        <v>0</v>
      </c>
      <c r="Y166" s="316">
        <f>IF(Inputs!$M21=Y$2,Inputs!$N21,0)</f>
        <v>0</v>
      </c>
      <c r="Z166" s="316">
        <f>IF(Inputs!$M21=Z$2,Inputs!$N21,0)</f>
        <v>0</v>
      </c>
      <c r="AA166" s="316">
        <f>IF(Inputs!$M21=AA$2,Inputs!$N21,0)</f>
        <v>0</v>
      </c>
      <c r="AB166" s="316">
        <f>IF(Inputs!$M21=AB$2,Inputs!$N21,0)</f>
        <v>0</v>
      </c>
      <c r="AC166" s="316">
        <f>IF(Inputs!$M21=AC$2,Inputs!$N21,0)</f>
        <v>0</v>
      </c>
      <c r="AD166" s="316">
        <f>IF(Inputs!$M21=AD$2,Inputs!$N21,0)</f>
        <v>0</v>
      </c>
      <c r="AE166" s="316">
        <f>IF(Inputs!$M21=AE$2,Inputs!$N21,0)</f>
        <v>0</v>
      </c>
      <c r="AF166" s="316">
        <f>IF(Inputs!$M21=AF$2,Inputs!$N21,0)</f>
        <v>0</v>
      </c>
      <c r="AG166" s="317">
        <f>IF(Inputs!$M21=AG$2,Inputs!$N21,0)</f>
        <v>0</v>
      </c>
      <c r="AH166" s="316">
        <f>IF(Inputs!$M21=AH$2,Inputs!$N21,0)</f>
        <v>0</v>
      </c>
      <c r="AI166" s="316">
        <f>IF(Inputs!$M21=AI$2,Inputs!$N21,0)</f>
        <v>0</v>
      </c>
      <c r="AJ166" s="316">
        <f>IF(Inputs!$M21=AJ$2,Inputs!$N21,0)</f>
        <v>0</v>
      </c>
      <c r="AK166" s="316">
        <f>IF(Inputs!$M21=AK$2,Inputs!$N21,0)</f>
        <v>0</v>
      </c>
      <c r="AL166" s="316">
        <f>IF(Inputs!$M21=AL$2,Inputs!$N21,0)</f>
        <v>0</v>
      </c>
      <c r="AM166" s="316">
        <f>IF(Inputs!$M21=AM$2,Inputs!$N21,0)</f>
        <v>0</v>
      </c>
      <c r="AN166" s="316">
        <f>IF(Inputs!$M21=AN$2,Inputs!$N21,0)</f>
        <v>0</v>
      </c>
      <c r="AO166" s="316">
        <f>IF(Inputs!$M21=AO$2,Inputs!$N21,0)</f>
        <v>0</v>
      </c>
      <c r="AP166" s="316">
        <f>IF(Inputs!$M21=AP$2,Inputs!$N21,0)</f>
        <v>0</v>
      </c>
      <c r="AQ166" s="316">
        <f>IF(Inputs!$M21=AQ$2,Inputs!$N21,0)</f>
        <v>0</v>
      </c>
      <c r="AR166" s="316">
        <f>IF(Inputs!$M21=AR$2,Inputs!$N21,0)</f>
        <v>0</v>
      </c>
      <c r="AS166" s="317">
        <f>IF(Inputs!$M21=AS$2,Inputs!$N21,0)</f>
        <v>0</v>
      </c>
      <c r="AT166" s="316">
        <f>IF(Inputs!$M21=AT$2,Inputs!$N21,0)</f>
        <v>0</v>
      </c>
      <c r="AU166" s="316">
        <f>IF(Inputs!$M21=AU$2,Inputs!$N21,0)</f>
        <v>0</v>
      </c>
      <c r="AV166" s="316">
        <f>IF(Inputs!$M21=AV$2,Inputs!$N21,0)</f>
        <v>0</v>
      </c>
      <c r="AW166" s="316">
        <f>IF(Inputs!$M21=AW$2,Inputs!$N21,0)</f>
        <v>0</v>
      </c>
      <c r="AX166" s="316">
        <f>IF(Inputs!$M21=AX$2,Inputs!$N21,0)</f>
        <v>0</v>
      </c>
      <c r="AY166" s="316">
        <f>IF(Inputs!$M21=AY$2,Inputs!$N21,0)</f>
        <v>0</v>
      </c>
      <c r="AZ166" s="316">
        <f>IF(Inputs!$M21=AZ$2,Inputs!$N21,0)</f>
        <v>0</v>
      </c>
      <c r="BA166" s="316">
        <f>IF(Inputs!$M21=BA$2,Inputs!$N21,0)</f>
        <v>0</v>
      </c>
      <c r="BB166" s="316">
        <f>IF(Inputs!$M21=BB$2,Inputs!$N21,0)</f>
        <v>0</v>
      </c>
      <c r="BC166" s="316">
        <f>IF(Inputs!$M21=BC$2,Inputs!$N21,0)</f>
        <v>0</v>
      </c>
      <c r="BD166" s="316">
        <f>IF(Inputs!$M21=BD$2,Inputs!$N21,0)</f>
        <v>0</v>
      </c>
      <c r="BE166" s="317">
        <f>IF(Inputs!$M21=BE$2,Inputs!$N21,0)</f>
        <v>0</v>
      </c>
      <c r="BF166" s="316">
        <f>IF(Inputs!$M21=BF$2,Inputs!$N21,0)</f>
        <v>0</v>
      </c>
      <c r="BG166" s="316">
        <f>IF(Inputs!$M21=BG$2,Inputs!$N21,0)</f>
        <v>0</v>
      </c>
      <c r="BH166" s="316">
        <f>IF(Inputs!$M21=BH$2,Inputs!$N21,0)</f>
        <v>0</v>
      </c>
      <c r="BI166" s="316">
        <f>IF(Inputs!$M21=BI$2,Inputs!$N21,0)</f>
        <v>0</v>
      </c>
      <c r="BJ166" s="316">
        <f>IF(Inputs!$M21=BJ$2,Inputs!$N21,0)</f>
        <v>0</v>
      </c>
      <c r="BK166" s="316">
        <f>IF(Inputs!$M21=BK$2,Inputs!$N21,0)</f>
        <v>0</v>
      </c>
      <c r="BL166" s="316">
        <f>IF(Inputs!$M21=BL$2,Inputs!$N21,0)</f>
        <v>0</v>
      </c>
      <c r="BM166" s="316">
        <f>IF(Inputs!$M21=BM$2,Inputs!$N21,0)</f>
        <v>0</v>
      </c>
      <c r="BN166" s="316">
        <f>IF(Inputs!$M21=BN$2,Inputs!$N21,0)</f>
        <v>0</v>
      </c>
      <c r="BO166" s="316">
        <f>IF(Inputs!$M21=BO$2,Inputs!$N21,0)</f>
        <v>0</v>
      </c>
      <c r="BP166" s="316">
        <f>IF(Inputs!$M21=BP$2,Inputs!$N21,0)</f>
        <v>0</v>
      </c>
      <c r="BQ166" s="317">
        <f>IF(Inputs!$M21=BQ$2,Inputs!$N21,0)</f>
        <v>0</v>
      </c>
    </row>
    <row r="167" spans="2:69" hidden="1" x14ac:dyDescent="0.25">
      <c r="B167" s="319">
        <f t="shared" si="94"/>
        <v>0</v>
      </c>
      <c r="D167" s="318">
        <f t="shared" si="89"/>
        <v>0</v>
      </c>
      <c r="E167" s="318">
        <f t="shared" si="90"/>
        <v>0</v>
      </c>
      <c r="F167" s="318">
        <f t="shared" si="91"/>
        <v>0</v>
      </c>
      <c r="G167" s="318">
        <f t="shared" si="92"/>
        <v>0</v>
      </c>
      <c r="H167" s="318">
        <f t="shared" si="93"/>
        <v>0</v>
      </c>
      <c r="J167" s="316">
        <f>IF(Inputs!$M22=J$2,Inputs!$N22,0)</f>
        <v>0</v>
      </c>
      <c r="K167" s="316">
        <f>IF(Inputs!$M22=K$2,Inputs!$N22,0)</f>
        <v>0</v>
      </c>
      <c r="L167" s="316">
        <f>IF(Inputs!$M22=L$2,Inputs!$N22,0)</f>
        <v>0</v>
      </c>
      <c r="M167" s="316">
        <f>IF(Inputs!$M22=M$2,Inputs!$N22,0)</f>
        <v>0</v>
      </c>
      <c r="N167" s="316">
        <f>IF(Inputs!$M22=N$2,Inputs!$N22,0)</f>
        <v>0</v>
      </c>
      <c r="O167" s="316">
        <f>IF(Inputs!$M22=O$2,Inputs!$N22,0)</f>
        <v>0</v>
      </c>
      <c r="P167" s="316">
        <f>IF(Inputs!$M22=P$2,Inputs!$N22,0)</f>
        <v>0</v>
      </c>
      <c r="Q167" s="316">
        <f>IF(Inputs!$M22=Q$2,Inputs!$N22,0)</f>
        <v>0</v>
      </c>
      <c r="R167" s="316">
        <f>IF(Inputs!$M22=R$2,Inputs!$N22,0)</f>
        <v>0</v>
      </c>
      <c r="S167" s="316">
        <f>IF(Inputs!$M22=S$2,Inputs!$N22,0)</f>
        <v>0</v>
      </c>
      <c r="T167" s="316">
        <f>IF(Inputs!$M22=T$2,Inputs!$N22,0)</f>
        <v>0</v>
      </c>
      <c r="U167" s="317">
        <f>IF(Inputs!$M22=U$2,Inputs!$N22,0)</f>
        <v>0</v>
      </c>
      <c r="V167" s="316">
        <f>IF(Inputs!$M22=V$2,Inputs!$N22,0)</f>
        <v>0</v>
      </c>
      <c r="W167" s="316">
        <f>IF(Inputs!$M22=W$2,Inputs!$N22,0)</f>
        <v>0</v>
      </c>
      <c r="X167" s="316">
        <f>IF(Inputs!$M22=X$2,Inputs!$N22,0)</f>
        <v>0</v>
      </c>
      <c r="Y167" s="316">
        <f>IF(Inputs!$M22=Y$2,Inputs!$N22,0)</f>
        <v>0</v>
      </c>
      <c r="Z167" s="316">
        <f>IF(Inputs!$M22=Z$2,Inputs!$N22,0)</f>
        <v>0</v>
      </c>
      <c r="AA167" s="316">
        <f>IF(Inputs!$M22=AA$2,Inputs!$N22,0)</f>
        <v>0</v>
      </c>
      <c r="AB167" s="316">
        <f>IF(Inputs!$M22=AB$2,Inputs!$N22,0)</f>
        <v>0</v>
      </c>
      <c r="AC167" s="316">
        <f>IF(Inputs!$M22=AC$2,Inputs!$N22,0)</f>
        <v>0</v>
      </c>
      <c r="AD167" s="316">
        <f>IF(Inputs!$M22=AD$2,Inputs!$N22,0)</f>
        <v>0</v>
      </c>
      <c r="AE167" s="316">
        <f>IF(Inputs!$M22=AE$2,Inputs!$N22,0)</f>
        <v>0</v>
      </c>
      <c r="AF167" s="316">
        <f>IF(Inputs!$M22=AF$2,Inputs!$N22,0)</f>
        <v>0</v>
      </c>
      <c r="AG167" s="317">
        <f>IF(Inputs!$M22=AG$2,Inputs!$N22,0)</f>
        <v>0</v>
      </c>
      <c r="AH167" s="316">
        <f>IF(Inputs!$M22=AH$2,Inputs!$N22,0)</f>
        <v>0</v>
      </c>
      <c r="AI167" s="316">
        <f>IF(Inputs!$M22=AI$2,Inputs!$N22,0)</f>
        <v>0</v>
      </c>
      <c r="AJ167" s="316">
        <f>IF(Inputs!$M22=AJ$2,Inputs!$N22,0)</f>
        <v>0</v>
      </c>
      <c r="AK167" s="316">
        <f>IF(Inputs!$M22=AK$2,Inputs!$N22,0)</f>
        <v>0</v>
      </c>
      <c r="AL167" s="316">
        <f>IF(Inputs!$M22=AL$2,Inputs!$N22,0)</f>
        <v>0</v>
      </c>
      <c r="AM167" s="316">
        <f>IF(Inputs!$M22=AM$2,Inputs!$N22,0)</f>
        <v>0</v>
      </c>
      <c r="AN167" s="316">
        <f>IF(Inputs!$M22=AN$2,Inputs!$N22,0)</f>
        <v>0</v>
      </c>
      <c r="AO167" s="316">
        <f>IF(Inputs!$M22=AO$2,Inputs!$N22,0)</f>
        <v>0</v>
      </c>
      <c r="AP167" s="316">
        <f>IF(Inputs!$M22=AP$2,Inputs!$N22,0)</f>
        <v>0</v>
      </c>
      <c r="AQ167" s="316">
        <f>IF(Inputs!$M22=AQ$2,Inputs!$N22,0)</f>
        <v>0</v>
      </c>
      <c r="AR167" s="316">
        <f>IF(Inputs!$M22=AR$2,Inputs!$N22,0)</f>
        <v>0</v>
      </c>
      <c r="AS167" s="317">
        <f>IF(Inputs!$M22=AS$2,Inputs!$N22,0)</f>
        <v>0</v>
      </c>
      <c r="AT167" s="316">
        <f>IF(Inputs!$M22=AT$2,Inputs!$N22,0)</f>
        <v>0</v>
      </c>
      <c r="AU167" s="316">
        <f>IF(Inputs!$M22=AU$2,Inputs!$N22,0)</f>
        <v>0</v>
      </c>
      <c r="AV167" s="316">
        <f>IF(Inputs!$M22=AV$2,Inputs!$N22,0)</f>
        <v>0</v>
      </c>
      <c r="AW167" s="316">
        <f>IF(Inputs!$M22=AW$2,Inputs!$N22,0)</f>
        <v>0</v>
      </c>
      <c r="AX167" s="316">
        <f>IF(Inputs!$M22=AX$2,Inputs!$N22,0)</f>
        <v>0</v>
      </c>
      <c r="AY167" s="316">
        <f>IF(Inputs!$M22=AY$2,Inputs!$N22,0)</f>
        <v>0</v>
      </c>
      <c r="AZ167" s="316">
        <f>IF(Inputs!$M22=AZ$2,Inputs!$N22,0)</f>
        <v>0</v>
      </c>
      <c r="BA167" s="316">
        <f>IF(Inputs!$M22=BA$2,Inputs!$N22,0)</f>
        <v>0</v>
      </c>
      <c r="BB167" s="316">
        <f>IF(Inputs!$M22=BB$2,Inputs!$N22,0)</f>
        <v>0</v>
      </c>
      <c r="BC167" s="316">
        <f>IF(Inputs!$M22=BC$2,Inputs!$N22,0)</f>
        <v>0</v>
      </c>
      <c r="BD167" s="316">
        <f>IF(Inputs!$M22=BD$2,Inputs!$N22,0)</f>
        <v>0</v>
      </c>
      <c r="BE167" s="317">
        <f>IF(Inputs!$M22=BE$2,Inputs!$N22,0)</f>
        <v>0</v>
      </c>
      <c r="BF167" s="316">
        <f>IF(Inputs!$M22=BF$2,Inputs!$N22,0)</f>
        <v>0</v>
      </c>
      <c r="BG167" s="316">
        <f>IF(Inputs!$M22=BG$2,Inputs!$N22,0)</f>
        <v>0</v>
      </c>
      <c r="BH167" s="316">
        <f>IF(Inputs!$M22=BH$2,Inputs!$N22,0)</f>
        <v>0</v>
      </c>
      <c r="BI167" s="316">
        <f>IF(Inputs!$M22=BI$2,Inputs!$N22,0)</f>
        <v>0</v>
      </c>
      <c r="BJ167" s="316">
        <f>IF(Inputs!$M22=BJ$2,Inputs!$N22,0)</f>
        <v>0</v>
      </c>
      <c r="BK167" s="316">
        <f>IF(Inputs!$M22=BK$2,Inputs!$N22,0)</f>
        <v>0</v>
      </c>
      <c r="BL167" s="316">
        <f>IF(Inputs!$M22=BL$2,Inputs!$N22,0)</f>
        <v>0</v>
      </c>
      <c r="BM167" s="316">
        <f>IF(Inputs!$M22=BM$2,Inputs!$N22,0)</f>
        <v>0</v>
      </c>
      <c r="BN167" s="316">
        <f>IF(Inputs!$M22=BN$2,Inputs!$N22,0)</f>
        <v>0</v>
      </c>
      <c r="BO167" s="316">
        <f>IF(Inputs!$M22=BO$2,Inputs!$N22,0)</f>
        <v>0</v>
      </c>
      <c r="BP167" s="316">
        <f>IF(Inputs!$M22=BP$2,Inputs!$N22,0)</f>
        <v>0</v>
      </c>
      <c r="BQ167" s="317">
        <f>IF(Inputs!$M22=BQ$2,Inputs!$N22,0)</f>
        <v>0</v>
      </c>
    </row>
    <row r="168" spans="2:69" hidden="1" x14ac:dyDescent="0.25">
      <c r="B168" s="319">
        <f t="shared" si="94"/>
        <v>0</v>
      </c>
      <c r="D168" s="318">
        <f t="shared" si="89"/>
        <v>0</v>
      </c>
      <c r="E168" s="318">
        <f t="shared" si="90"/>
        <v>0</v>
      </c>
      <c r="F168" s="318">
        <f t="shared" si="91"/>
        <v>0</v>
      </c>
      <c r="G168" s="318">
        <f t="shared" si="92"/>
        <v>0</v>
      </c>
      <c r="H168" s="318">
        <f t="shared" si="93"/>
        <v>0</v>
      </c>
      <c r="J168" s="316">
        <f>IF(Inputs!$M23=J$2,Inputs!$N23,0)</f>
        <v>0</v>
      </c>
      <c r="K168" s="316">
        <f>IF(Inputs!$M23=K$2,Inputs!$N23,0)</f>
        <v>0</v>
      </c>
      <c r="L168" s="316">
        <f>IF(Inputs!$M23=L$2,Inputs!$N23,0)</f>
        <v>0</v>
      </c>
      <c r="M168" s="316">
        <f>IF(Inputs!$M23=M$2,Inputs!$N23,0)</f>
        <v>0</v>
      </c>
      <c r="N168" s="316">
        <f>IF(Inputs!$M23=N$2,Inputs!$N23,0)</f>
        <v>0</v>
      </c>
      <c r="O168" s="316">
        <f>IF(Inputs!$M23=O$2,Inputs!$N23,0)</f>
        <v>0</v>
      </c>
      <c r="P168" s="316">
        <f>IF(Inputs!$M23=P$2,Inputs!$N23,0)</f>
        <v>0</v>
      </c>
      <c r="Q168" s="316">
        <f>IF(Inputs!$M23=Q$2,Inputs!$N23,0)</f>
        <v>0</v>
      </c>
      <c r="R168" s="316">
        <f>IF(Inputs!$M23=R$2,Inputs!$N23,0)</f>
        <v>0</v>
      </c>
      <c r="S168" s="316">
        <f>IF(Inputs!$M23=S$2,Inputs!$N23,0)</f>
        <v>0</v>
      </c>
      <c r="T168" s="316">
        <f>IF(Inputs!$M23=T$2,Inputs!$N23,0)</f>
        <v>0</v>
      </c>
      <c r="U168" s="317">
        <f>IF(Inputs!$M23=U$2,Inputs!$N23,0)</f>
        <v>0</v>
      </c>
      <c r="V168" s="316">
        <f>IF(Inputs!$M23=V$2,Inputs!$N23,0)</f>
        <v>0</v>
      </c>
      <c r="W168" s="316">
        <f>IF(Inputs!$M23=W$2,Inputs!$N23,0)</f>
        <v>0</v>
      </c>
      <c r="X168" s="316">
        <f>IF(Inputs!$M23=X$2,Inputs!$N23,0)</f>
        <v>0</v>
      </c>
      <c r="Y168" s="316">
        <f>IF(Inputs!$M23=Y$2,Inputs!$N23,0)</f>
        <v>0</v>
      </c>
      <c r="Z168" s="316">
        <f>IF(Inputs!$M23=Z$2,Inputs!$N23,0)</f>
        <v>0</v>
      </c>
      <c r="AA168" s="316">
        <f>IF(Inputs!$M23=AA$2,Inputs!$N23,0)</f>
        <v>0</v>
      </c>
      <c r="AB168" s="316">
        <f>IF(Inputs!$M23=AB$2,Inputs!$N23,0)</f>
        <v>0</v>
      </c>
      <c r="AC168" s="316">
        <f>IF(Inputs!$M23=AC$2,Inputs!$N23,0)</f>
        <v>0</v>
      </c>
      <c r="AD168" s="316">
        <f>IF(Inputs!$M23=AD$2,Inputs!$N23,0)</f>
        <v>0</v>
      </c>
      <c r="AE168" s="316">
        <f>IF(Inputs!$M23=AE$2,Inputs!$N23,0)</f>
        <v>0</v>
      </c>
      <c r="AF168" s="316">
        <f>IF(Inputs!$M23=AF$2,Inputs!$N23,0)</f>
        <v>0</v>
      </c>
      <c r="AG168" s="317">
        <f>IF(Inputs!$M23=AG$2,Inputs!$N23,0)</f>
        <v>0</v>
      </c>
      <c r="AH168" s="316">
        <f>IF(Inputs!$M23=AH$2,Inputs!$N23,0)</f>
        <v>0</v>
      </c>
      <c r="AI168" s="316">
        <f>IF(Inputs!$M23=AI$2,Inputs!$N23,0)</f>
        <v>0</v>
      </c>
      <c r="AJ168" s="316">
        <f>IF(Inputs!$M23=AJ$2,Inputs!$N23,0)</f>
        <v>0</v>
      </c>
      <c r="AK168" s="316">
        <f>IF(Inputs!$M23=AK$2,Inputs!$N23,0)</f>
        <v>0</v>
      </c>
      <c r="AL168" s="316">
        <f>IF(Inputs!$M23=AL$2,Inputs!$N23,0)</f>
        <v>0</v>
      </c>
      <c r="AM168" s="316">
        <f>IF(Inputs!$M23=AM$2,Inputs!$N23,0)</f>
        <v>0</v>
      </c>
      <c r="AN168" s="316">
        <f>IF(Inputs!$M23=AN$2,Inputs!$N23,0)</f>
        <v>0</v>
      </c>
      <c r="AO168" s="316">
        <f>IF(Inputs!$M23=AO$2,Inputs!$N23,0)</f>
        <v>0</v>
      </c>
      <c r="AP168" s="316">
        <f>IF(Inputs!$M23=AP$2,Inputs!$N23,0)</f>
        <v>0</v>
      </c>
      <c r="AQ168" s="316">
        <f>IF(Inputs!$M23=AQ$2,Inputs!$N23,0)</f>
        <v>0</v>
      </c>
      <c r="AR168" s="316">
        <f>IF(Inputs!$M23=AR$2,Inputs!$N23,0)</f>
        <v>0</v>
      </c>
      <c r="AS168" s="317">
        <f>IF(Inputs!$M23=AS$2,Inputs!$N23,0)</f>
        <v>0</v>
      </c>
      <c r="AT168" s="316">
        <f>IF(Inputs!$M23=AT$2,Inputs!$N23,0)</f>
        <v>0</v>
      </c>
      <c r="AU168" s="316">
        <f>IF(Inputs!$M23=AU$2,Inputs!$N23,0)</f>
        <v>0</v>
      </c>
      <c r="AV168" s="316">
        <f>IF(Inputs!$M23=AV$2,Inputs!$N23,0)</f>
        <v>0</v>
      </c>
      <c r="AW168" s="316">
        <f>IF(Inputs!$M23=AW$2,Inputs!$N23,0)</f>
        <v>0</v>
      </c>
      <c r="AX168" s="316">
        <f>IF(Inputs!$M23=AX$2,Inputs!$N23,0)</f>
        <v>0</v>
      </c>
      <c r="AY168" s="316">
        <f>IF(Inputs!$M23=AY$2,Inputs!$N23,0)</f>
        <v>0</v>
      </c>
      <c r="AZ168" s="316">
        <f>IF(Inputs!$M23=AZ$2,Inputs!$N23,0)</f>
        <v>0</v>
      </c>
      <c r="BA168" s="316">
        <f>IF(Inputs!$M23=BA$2,Inputs!$N23,0)</f>
        <v>0</v>
      </c>
      <c r="BB168" s="316">
        <f>IF(Inputs!$M23=BB$2,Inputs!$N23,0)</f>
        <v>0</v>
      </c>
      <c r="BC168" s="316">
        <f>IF(Inputs!$M23=BC$2,Inputs!$N23,0)</f>
        <v>0</v>
      </c>
      <c r="BD168" s="316">
        <f>IF(Inputs!$M23=BD$2,Inputs!$N23,0)</f>
        <v>0</v>
      </c>
      <c r="BE168" s="317">
        <f>IF(Inputs!$M23=BE$2,Inputs!$N23,0)</f>
        <v>0</v>
      </c>
      <c r="BF168" s="316">
        <f>IF(Inputs!$M23=BF$2,Inputs!$N23,0)</f>
        <v>0</v>
      </c>
      <c r="BG168" s="316">
        <f>IF(Inputs!$M23=BG$2,Inputs!$N23,0)</f>
        <v>0</v>
      </c>
      <c r="BH168" s="316">
        <f>IF(Inputs!$M23=BH$2,Inputs!$N23,0)</f>
        <v>0</v>
      </c>
      <c r="BI168" s="316">
        <f>IF(Inputs!$M23=BI$2,Inputs!$N23,0)</f>
        <v>0</v>
      </c>
      <c r="BJ168" s="316">
        <f>IF(Inputs!$M23=BJ$2,Inputs!$N23,0)</f>
        <v>0</v>
      </c>
      <c r="BK168" s="316">
        <f>IF(Inputs!$M23=BK$2,Inputs!$N23,0)</f>
        <v>0</v>
      </c>
      <c r="BL168" s="316">
        <f>IF(Inputs!$M23=BL$2,Inputs!$N23,0)</f>
        <v>0</v>
      </c>
      <c r="BM168" s="316">
        <f>IF(Inputs!$M23=BM$2,Inputs!$N23,0)</f>
        <v>0</v>
      </c>
      <c r="BN168" s="316">
        <f>IF(Inputs!$M23=BN$2,Inputs!$N23,0)</f>
        <v>0</v>
      </c>
      <c r="BO168" s="316">
        <f>IF(Inputs!$M23=BO$2,Inputs!$N23,0)</f>
        <v>0</v>
      </c>
      <c r="BP168" s="316">
        <f>IF(Inputs!$M23=BP$2,Inputs!$N23,0)</f>
        <v>0</v>
      </c>
      <c r="BQ168" s="317">
        <f>IF(Inputs!$M23=BQ$2,Inputs!$N23,0)</f>
        <v>0</v>
      </c>
    </row>
    <row r="169" spans="2:69" hidden="1" x14ac:dyDescent="0.25">
      <c r="B169" s="319">
        <f t="shared" si="94"/>
        <v>0</v>
      </c>
      <c r="D169" s="318">
        <f t="shared" si="89"/>
        <v>0</v>
      </c>
      <c r="E169" s="318">
        <f t="shared" si="90"/>
        <v>0</v>
      </c>
      <c r="F169" s="318">
        <f t="shared" si="91"/>
        <v>0</v>
      </c>
      <c r="G169" s="318">
        <f t="shared" si="92"/>
        <v>0</v>
      </c>
      <c r="H169" s="318">
        <f t="shared" si="93"/>
        <v>0</v>
      </c>
      <c r="J169" s="316">
        <f>IF(Inputs!$M24=J$2,Inputs!$N24,0)</f>
        <v>0</v>
      </c>
      <c r="K169" s="316">
        <f>IF(Inputs!$M24=K$2,Inputs!$N24,0)</f>
        <v>0</v>
      </c>
      <c r="L169" s="316">
        <f>IF(Inputs!$M24=L$2,Inputs!$N24,0)</f>
        <v>0</v>
      </c>
      <c r="M169" s="316">
        <f>IF(Inputs!$M24=M$2,Inputs!$N24,0)</f>
        <v>0</v>
      </c>
      <c r="N169" s="316">
        <f>IF(Inputs!$M24=N$2,Inputs!$N24,0)</f>
        <v>0</v>
      </c>
      <c r="O169" s="316">
        <f>IF(Inputs!$M24=O$2,Inputs!$N24,0)</f>
        <v>0</v>
      </c>
      <c r="P169" s="316">
        <f>IF(Inputs!$M24=P$2,Inputs!$N24,0)</f>
        <v>0</v>
      </c>
      <c r="Q169" s="316">
        <f>IF(Inputs!$M24=Q$2,Inputs!$N24,0)</f>
        <v>0</v>
      </c>
      <c r="R169" s="316">
        <f>IF(Inputs!$M24=R$2,Inputs!$N24,0)</f>
        <v>0</v>
      </c>
      <c r="S169" s="316">
        <f>IF(Inputs!$M24=S$2,Inputs!$N24,0)</f>
        <v>0</v>
      </c>
      <c r="T169" s="316">
        <f>IF(Inputs!$M24=T$2,Inputs!$N24,0)</f>
        <v>0</v>
      </c>
      <c r="U169" s="317">
        <f>IF(Inputs!$M24=U$2,Inputs!$N24,0)</f>
        <v>0</v>
      </c>
      <c r="V169" s="316">
        <f>IF(Inputs!$M24=V$2,Inputs!$N24,0)</f>
        <v>0</v>
      </c>
      <c r="W169" s="316">
        <f>IF(Inputs!$M24=W$2,Inputs!$N24,0)</f>
        <v>0</v>
      </c>
      <c r="X169" s="316">
        <f>IF(Inputs!$M24=X$2,Inputs!$N24,0)</f>
        <v>0</v>
      </c>
      <c r="Y169" s="316">
        <f>IF(Inputs!$M24=Y$2,Inputs!$N24,0)</f>
        <v>0</v>
      </c>
      <c r="Z169" s="316">
        <f>IF(Inputs!$M24=Z$2,Inputs!$N24,0)</f>
        <v>0</v>
      </c>
      <c r="AA169" s="316">
        <f>IF(Inputs!$M24=AA$2,Inputs!$N24,0)</f>
        <v>0</v>
      </c>
      <c r="AB169" s="316">
        <f>IF(Inputs!$M24=AB$2,Inputs!$N24,0)</f>
        <v>0</v>
      </c>
      <c r="AC169" s="316">
        <f>IF(Inputs!$M24=AC$2,Inputs!$N24,0)</f>
        <v>0</v>
      </c>
      <c r="AD169" s="316">
        <f>IF(Inputs!$M24=AD$2,Inputs!$N24,0)</f>
        <v>0</v>
      </c>
      <c r="AE169" s="316">
        <f>IF(Inputs!$M24=AE$2,Inputs!$N24,0)</f>
        <v>0</v>
      </c>
      <c r="AF169" s="316">
        <f>IF(Inputs!$M24=AF$2,Inputs!$N24,0)</f>
        <v>0</v>
      </c>
      <c r="AG169" s="317">
        <f>IF(Inputs!$M24=AG$2,Inputs!$N24,0)</f>
        <v>0</v>
      </c>
      <c r="AH169" s="316">
        <f>IF(Inputs!$M24=AH$2,Inputs!$N24,0)</f>
        <v>0</v>
      </c>
      <c r="AI169" s="316">
        <f>IF(Inputs!$M24=AI$2,Inputs!$N24,0)</f>
        <v>0</v>
      </c>
      <c r="AJ169" s="316">
        <f>IF(Inputs!$M24=AJ$2,Inputs!$N24,0)</f>
        <v>0</v>
      </c>
      <c r="AK169" s="316">
        <f>IF(Inputs!$M24=AK$2,Inputs!$N24,0)</f>
        <v>0</v>
      </c>
      <c r="AL169" s="316">
        <f>IF(Inputs!$M24=AL$2,Inputs!$N24,0)</f>
        <v>0</v>
      </c>
      <c r="AM169" s="316">
        <f>IF(Inputs!$M24=AM$2,Inputs!$N24,0)</f>
        <v>0</v>
      </c>
      <c r="AN169" s="316">
        <f>IF(Inputs!$M24=AN$2,Inputs!$N24,0)</f>
        <v>0</v>
      </c>
      <c r="AO169" s="316">
        <f>IF(Inputs!$M24=AO$2,Inputs!$N24,0)</f>
        <v>0</v>
      </c>
      <c r="AP169" s="316">
        <f>IF(Inputs!$M24=AP$2,Inputs!$N24,0)</f>
        <v>0</v>
      </c>
      <c r="AQ169" s="316">
        <f>IF(Inputs!$M24=AQ$2,Inputs!$N24,0)</f>
        <v>0</v>
      </c>
      <c r="AR169" s="316">
        <f>IF(Inputs!$M24=AR$2,Inputs!$N24,0)</f>
        <v>0</v>
      </c>
      <c r="AS169" s="317">
        <f>IF(Inputs!$M24=AS$2,Inputs!$N24,0)</f>
        <v>0</v>
      </c>
      <c r="AT169" s="316">
        <f>IF(Inputs!$M24=AT$2,Inputs!$N24,0)</f>
        <v>0</v>
      </c>
      <c r="AU169" s="316">
        <f>IF(Inputs!$M24=AU$2,Inputs!$N24,0)</f>
        <v>0</v>
      </c>
      <c r="AV169" s="316">
        <f>IF(Inputs!$M24=AV$2,Inputs!$N24,0)</f>
        <v>0</v>
      </c>
      <c r="AW169" s="316">
        <f>IF(Inputs!$M24=AW$2,Inputs!$N24,0)</f>
        <v>0</v>
      </c>
      <c r="AX169" s="316">
        <f>IF(Inputs!$M24=AX$2,Inputs!$N24,0)</f>
        <v>0</v>
      </c>
      <c r="AY169" s="316">
        <f>IF(Inputs!$M24=AY$2,Inputs!$N24,0)</f>
        <v>0</v>
      </c>
      <c r="AZ169" s="316">
        <f>IF(Inputs!$M24=AZ$2,Inputs!$N24,0)</f>
        <v>0</v>
      </c>
      <c r="BA169" s="316">
        <f>IF(Inputs!$M24=BA$2,Inputs!$N24,0)</f>
        <v>0</v>
      </c>
      <c r="BB169" s="316">
        <f>IF(Inputs!$M24=BB$2,Inputs!$N24,0)</f>
        <v>0</v>
      </c>
      <c r="BC169" s="316">
        <f>IF(Inputs!$M24=BC$2,Inputs!$N24,0)</f>
        <v>0</v>
      </c>
      <c r="BD169" s="316">
        <f>IF(Inputs!$M24=BD$2,Inputs!$N24,0)</f>
        <v>0</v>
      </c>
      <c r="BE169" s="317">
        <f>IF(Inputs!$M24=BE$2,Inputs!$N24,0)</f>
        <v>0</v>
      </c>
      <c r="BF169" s="316">
        <f>IF(Inputs!$M24=BF$2,Inputs!$N24,0)</f>
        <v>0</v>
      </c>
      <c r="BG169" s="316">
        <f>IF(Inputs!$M24=BG$2,Inputs!$N24,0)</f>
        <v>0</v>
      </c>
      <c r="BH169" s="316">
        <f>IF(Inputs!$M24=BH$2,Inputs!$N24,0)</f>
        <v>0</v>
      </c>
      <c r="BI169" s="316">
        <f>IF(Inputs!$M24=BI$2,Inputs!$N24,0)</f>
        <v>0</v>
      </c>
      <c r="BJ169" s="316">
        <f>IF(Inputs!$M24=BJ$2,Inputs!$N24,0)</f>
        <v>0</v>
      </c>
      <c r="BK169" s="316">
        <f>IF(Inputs!$M24=BK$2,Inputs!$N24,0)</f>
        <v>0</v>
      </c>
      <c r="BL169" s="316">
        <f>IF(Inputs!$M24=BL$2,Inputs!$N24,0)</f>
        <v>0</v>
      </c>
      <c r="BM169" s="316">
        <f>IF(Inputs!$M24=BM$2,Inputs!$N24,0)</f>
        <v>0</v>
      </c>
      <c r="BN169" s="316">
        <f>IF(Inputs!$M24=BN$2,Inputs!$N24,0)</f>
        <v>0</v>
      </c>
      <c r="BO169" s="316">
        <f>IF(Inputs!$M24=BO$2,Inputs!$N24,0)</f>
        <v>0</v>
      </c>
      <c r="BP169" s="316">
        <f>IF(Inputs!$M24=BP$2,Inputs!$N24,0)</f>
        <v>0</v>
      </c>
      <c r="BQ169" s="317">
        <f>IF(Inputs!$M24=BQ$2,Inputs!$N24,0)</f>
        <v>0</v>
      </c>
    </row>
    <row r="170" spans="2:69" hidden="1" x14ac:dyDescent="0.25">
      <c r="B170" s="319">
        <f t="shared" si="94"/>
        <v>0</v>
      </c>
      <c r="D170" s="318">
        <f t="shared" si="89"/>
        <v>0</v>
      </c>
      <c r="E170" s="318">
        <f t="shared" si="90"/>
        <v>0</v>
      </c>
      <c r="F170" s="318">
        <f t="shared" si="91"/>
        <v>0</v>
      </c>
      <c r="G170" s="318">
        <f t="shared" si="92"/>
        <v>0</v>
      </c>
      <c r="H170" s="318">
        <f t="shared" si="93"/>
        <v>0</v>
      </c>
      <c r="J170" s="316">
        <f>IF(Inputs!$M25=J$2,Inputs!$N25,0)</f>
        <v>0</v>
      </c>
      <c r="K170" s="316">
        <f>IF(Inputs!$M25=K$2,Inputs!$N25,0)</f>
        <v>0</v>
      </c>
      <c r="L170" s="316">
        <f>IF(Inputs!$M25=L$2,Inputs!$N25,0)</f>
        <v>0</v>
      </c>
      <c r="M170" s="316">
        <f>IF(Inputs!$M25=M$2,Inputs!$N25,0)</f>
        <v>0</v>
      </c>
      <c r="N170" s="316">
        <f>IF(Inputs!$M25=N$2,Inputs!$N25,0)</f>
        <v>0</v>
      </c>
      <c r="O170" s="316">
        <f>IF(Inputs!$M25=O$2,Inputs!$N25,0)</f>
        <v>0</v>
      </c>
      <c r="P170" s="316">
        <f>IF(Inputs!$M25=P$2,Inputs!$N25,0)</f>
        <v>0</v>
      </c>
      <c r="Q170" s="316">
        <f>IF(Inputs!$M25=Q$2,Inputs!$N25,0)</f>
        <v>0</v>
      </c>
      <c r="R170" s="316">
        <f>IF(Inputs!$M25=R$2,Inputs!$N25,0)</f>
        <v>0</v>
      </c>
      <c r="S170" s="316">
        <f>IF(Inputs!$M25=S$2,Inputs!$N25,0)</f>
        <v>0</v>
      </c>
      <c r="T170" s="316">
        <f>IF(Inputs!$M25=T$2,Inputs!$N25,0)</f>
        <v>0</v>
      </c>
      <c r="U170" s="317">
        <f>IF(Inputs!$M25=U$2,Inputs!$N25,0)</f>
        <v>0</v>
      </c>
      <c r="V170" s="316">
        <f>IF(Inputs!$M25=V$2,Inputs!$N25,0)</f>
        <v>0</v>
      </c>
      <c r="W170" s="316">
        <f>IF(Inputs!$M25=W$2,Inputs!$N25,0)</f>
        <v>0</v>
      </c>
      <c r="X170" s="316">
        <f>IF(Inputs!$M25=X$2,Inputs!$N25,0)</f>
        <v>0</v>
      </c>
      <c r="Y170" s="316">
        <f>IF(Inputs!$M25=Y$2,Inputs!$N25,0)</f>
        <v>0</v>
      </c>
      <c r="Z170" s="316">
        <f>IF(Inputs!$M25=Z$2,Inputs!$N25,0)</f>
        <v>0</v>
      </c>
      <c r="AA170" s="316">
        <f>IF(Inputs!$M25=AA$2,Inputs!$N25,0)</f>
        <v>0</v>
      </c>
      <c r="AB170" s="316">
        <f>IF(Inputs!$M25=AB$2,Inputs!$N25,0)</f>
        <v>0</v>
      </c>
      <c r="AC170" s="316">
        <f>IF(Inputs!$M25=AC$2,Inputs!$N25,0)</f>
        <v>0</v>
      </c>
      <c r="AD170" s="316">
        <f>IF(Inputs!$M25=AD$2,Inputs!$N25,0)</f>
        <v>0</v>
      </c>
      <c r="AE170" s="316">
        <f>IF(Inputs!$M25=AE$2,Inputs!$N25,0)</f>
        <v>0</v>
      </c>
      <c r="AF170" s="316">
        <f>IF(Inputs!$M25=AF$2,Inputs!$N25,0)</f>
        <v>0</v>
      </c>
      <c r="AG170" s="317">
        <f>IF(Inputs!$M25=AG$2,Inputs!$N25,0)</f>
        <v>0</v>
      </c>
      <c r="AH170" s="316">
        <f>IF(Inputs!$M25=AH$2,Inputs!$N25,0)</f>
        <v>0</v>
      </c>
      <c r="AI170" s="316">
        <f>IF(Inputs!$M25=AI$2,Inputs!$N25,0)</f>
        <v>0</v>
      </c>
      <c r="AJ170" s="316">
        <f>IF(Inputs!$M25=AJ$2,Inputs!$N25,0)</f>
        <v>0</v>
      </c>
      <c r="AK170" s="316">
        <f>IF(Inputs!$M25=AK$2,Inputs!$N25,0)</f>
        <v>0</v>
      </c>
      <c r="AL170" s="316">
        <f>IF(Inputs!$M25=AL$2,Inputs!$N25,0)</f>
        <v>0</v>
      </c>
      <c r="AM170" s="316">
        <f>IF(Inputs!$M25=AM$2,Inputs!$N25,0)</f>
        <v>0</v>
      </c>
      <c r="AN170" s="316">
        <f>IF(Inputs!$M25=AN$2,Inputs!$N25,0)</f>
        <v>0</v>
      </c>
      <c r="AO170" s="316">
        <f>IF(Inputs!$M25=AO$2,Inputs!$N25,0)</f>
        <v>0</v>
      </c>
      <c r="AP170" s="316">
        <f>IF(Inputs!$M25=AP$2,Inputs!$N25,0)</f>
        <v>0</v>
      </c>
      <c r="AQ170" s="316">
        <f>IF(Inputs!$M25=AQ$2,Inputs!$N25,0)</f>
        <v>0</v>
      </c>
      <c r="AR170" s="316">
        <f>IF(Inputs!$M25=AR$2,Inputs!$N25,0)</f>
        <v>0</v>
      </c>
      <c r="AS170" s="317">
        <f>IF(Inputs!$M25=AS$2,Inputs!$N25,0)</f>
        <v>0</v>
      </c>
      <c r="AT170" s="316">
        <f>IF(Inputs!$M25=AT$2,Inputs!$N25,0)</f>
        <v>0</v>
      </c>
      <c r="AU170" s="316">
        <f>IF(Inputs!$M25=AU$2,Inputs!$N25,0)</f>
        <v>0</v>
      </c>
      <c r="AV170" s="316">
        <f>IF(Inputs!$M25=AV$2,Inputs!$N25,0)</f>
        <v>0</v>
      </c>
      <c r="AW170" s="316">
        <f>IF(Inputs!$M25=AW$2,Inputs!$N25,0)</f>
        <v>0</v>
      </c>
      <c r="AX170" s="316">
        <f>IF(Inputs!$M25=AX$2,Inputs!$N25,0)</f>
        <v>0</v>
      </c>
      <c r="AY170" s="316">
        <f>IF(Inputs!$M25=AY$2,Inputs!$N25,0)</f>
        <v>0</v>
      </c>
      <c r="AZ170" s="316">
        <f>IF(Inputs!$M25=AZ$2,Inputs!$N25,0)</f>
        <v>0</v>
      </c>
      <c r="BA170" s="316">
        <f>IF(Inputs!$M25=BA$2,Inputs!$N25,0)</f>
        <v>0</v>
      </c>
      <c r="BB170" s="316">
        <f>IF(Inputs!$M25=BB$2,Inputs!$N25,0)</f>
        <v>0</v>
      </c>
      <c r="BC170" s="316">
        <f>IF(Inputs!$M25=BC$2,Inputs!$N25,0)</f>
        <v>0</v>
      </c>
      <c r="BD170" s="316">
        <f>IF(Inputs!$M25=BD$2,Inputs!$N25,0)</f>
        <v>0</v>
      </c>
      <c r="BE170" s="317">
        <f>IF(Inputs!$M25=BE$2,Inputs!$N25,0)</f>
        <v>0</v>
      </c>
      <c r="BF170" s="316">
        <f>IF(Inputs!$M25=BF$2,Inputs!$N25,0)</f>
        <v>0</v>
      </c>
      <c r="BG170" s="316">
        <f>IF(Inputs!$M25=BG$2,Inputs!$N25,0)</f>
        <v>0</v>
      </c>
      <c r="BH170" s="316">
        <f>IF(Inputs!$M25=BH$2,Inputs!$N25,0)</f>
        <v>0</v>
      </c>
      <c r="BI170" s="316">
        <f>IF(Inputs!$M25=BI$2,Inputs!$N25,0)</f>
        <v>0</v>
      </c>
      <c r="BJ170" s="316">
        <f>IF(Inputs!$M25=BJ$2,Inputs!$N25,0)</f>
        <v>0</v>
      </c>
      <c r="BK170" s="316">
        <f>IF(Inputs!$M25=BK$2,Inputs!$N25,0)</f>
        <v>0</v>
      </c>
      <c r="BL170" s="316">
        <f>IF(Inputs!$M25=BL$2,Inputs!$N25,0)</f>
        <v>0</v>
      </c>
      <c r="BM170" s="316">
        <f>IF(Inputs!$M25=BM$2,Inputs!$N25,0)</f>
        <v>0</v>
      </c>
      <c r="BN170" s="316">
        <f>IF(Inputs!$M25=BN$2,Inputs!$N25,0)</f>
        <v>0</v>
      </c>
      <c r="BO170" s="316">
        <f>IF(Inputs!$M25=BO$2,Inputs!$N25,0)</f>
        <v>0</v>
      </c>
      <c r="BP170" s="316">
        <f>IF(Inputs!$M25=BP$2,Inputs!$N25,0)</f>
        <v>0</v>
      </c>
      <c r="BQ170" s="317">
        <f>IF(Inputs!$M25=BQ$2,Inputs!$N25,0)</f>
        <v>0</v>
      </c>
    </row>
    <row r="171" spans="2:69" hidden="1" x14ac:dyDescent="0.25">
      <c r="B171" s="319">
        <f t="shared" si="94"/>
        <v>0</v>
      </c>
      <c r="D171" s="318">
        <f t="shared" si="89"/>
        <v>0</v>
      </c>
      <c r="E171" s="318">
        <f t="shared" si="90"/>
        <v>0</v>
      </c>
      <c r="F171" s="318">
        <f t="shared" si="91"/>
        <v>0</v>
      </c>
      <c r="G171" s="318">
        <f t="shared" si="92"/>
        <v>0</v>
      </c>
      <c r="H171" s="318">
        <f t="shared" si="93"/>
        <v>0</v>
      </c>
      <c r="J171" s="316">
        <f>IF(Inputs!$M26=J$2,Inputs!$N26,0)</f>
        <v>0</v>
      </c>
      <c r="K171" s="316">
        <f>IF(Inputs!$M26=K$2,Inputs!$N26,0)</f>
        <v>0</v>
      </c>
      <c r="L171" s="316">
        <f>IF(Inputs!$M26=L$2,Inputs!$N26,0)</f>
        <v>0</v>
      </c>
      <c r="M171" s="316">
        <f>IF(Inputs!$M26=M$2,Inputs!$N26,0)</f>
        <v>0</v>
      </c>
      <c r="N171" s="316">
        <f>IF(Inputs!$M26=N$2,Inputs!$N26,0)</f>
        <v>0</v>
      </c>
      <c r="O171" s="316">
        <f>IF(Inputs!$M26=O$2,Inputs!$N26,0)</f>
        <v>0</v>
      </c>
      <c r="P171" s="316">
        <f>IF(Inputs!$M26=P$2,Inputs!$N26,0)</f>
        <v>0</v>
      </c>
      <c r="Q171" s="316">
        <f>IF(Inputs!$M26=Q$2,Inputs!$N26,0)</f>
        <v>0</v>
      </c>
      <c r="R171" s="316">
        <f>IF(Inputs!$M26=R$2,Inputs!$N26,0)</f>
        <v>0</v>
      </c>
      <c r="S171" s="316">
        <f>IF(Inputs!$M26=S$2,Inputs!$N26,0)</f>
        <v>0</v>
      </c>
      <c r="T171" s="316">
        <f>IF(Inputs!$M26=T$2,Inputs!$N26,0)</f>
        <v>0</v>
      </c>
      <c r="U171" s="317">
        <f>IF(Inputs!$M26=U$2,Inputs!$N26,0)</f>
        <v>0</v>
      </c>
      <c r="V171" s="316">
        <f>IF(Inputs!$M26=V$2,Inputs!$N26,0)</f>
        <v>0</v>
      </c>
      <c r="W171" s="316">
        <f>IF(Inputs!$M26=W$2,Inputs!$N26,0)</f>
        <v>0</v>
      </c>
      <c r="X171" s="316">
        <f>IF(Inputs!$M26=X$2,Inputs!$N26,0)</f>
        <v>0</v>
      </c>
      <c r="Y171" s="316">
        <f>IF(Inputs!$M26=Y$2,Inputs!$N26,0)</f>
        <v>0</v>
      </c>
      <c r="Z171" s="316">
        <f>IF(Inputs!$M26=Z$2,Inputs!$N26,0)</f>
        <v>0</v>
      </c>
      <c r="AA171" s="316">
        <f>IF(Inputs!$M26=AA$2,Inputs!$N26,0)</f>
        <v>0</v>
      </c>
      <c r="AB171" s="316">
        <f>IF(Inputs!$M26=AB$2,Inputs!$N26,0)</f>
        <v>0</v>
      </c>
      <c r="AC171" s="316">
        <f>IF(Inputs!$M26=AC$2,Inputs!$N26,0)</f>
        <v>0</v>
      </c>
      <c r="AD171" s="316">
        <f>IF(Inputs!$M26=AD$2,Inputs!$N26,0)</f>
        <v>0</v>
      </c>
      <c r="AE171" s="316">
        <f>IF(Inputs!$M26=AE$2,Inputs!$N26,0)</f>
        <v>0</v>
      </c>
      <c r="AF171" s="316">
        <f>IF(Inputs!$M26=AF$2,Inputs!$N26,0)</f>
        <v>0</v>
      </c>
      <c r="AG171" s="317">
        <f>IF(Inputs!$M26=AG$2,Inputs!$N26,0)</f>
        <v>0</v>
      </c>
      <c r="AH171" s="316">
        <f>IF(Inputs!$M26=AH$2,Inputs!$N26,0)</f>
        <v>0</v>
      </c>
      <c r="AI171" s="316">
        <f>IF(Inputs!$M26=AI$2,Inputs!$N26,0)</f>
        <v>0</v>
      </c>
      <c r="AJ171" s="316">
        <f>IF(Inputs!$M26=AJ$2,Inputs!$N26,0)</f>
        <v>0</v>
      </c>
      <c r="AK171" s="316">
        <f>IF(Inputs!$M26=AK$2,Inputs!$N26,0)</f>
        <v>0</v>
      </c>
      <c r="AL171" s="316">
        <f>IF(Inputs!$M26=AL$2,Inputs!$N26,0)</f>
        <v>0</v>
      </c>
      <c r="AM171" s="316">
        <f>IF(Inputs!$M26=AM$2,Inputs!$N26,0)</f>
        <v>0</v>
      </c>
      <c r="AN171" s="316">
        <f>IF(Inputs!$M26=AN$2,Inputs!$N26,0)</f>
        <v>0</v>
      </c>
      <c r="AO171" s="316">
        <f>IF(Inputs!$M26=AO$2,Inputs!$N26,0)</f>
        <v>0</v>
      </c>
      <c r="AP171" s="316">
        <f>IF(Inputs!$M26=AP$2,Inputs!$N26,0)</f>
        <v>0</v>
      </c>
      <c r="AQ171" s="316">
        <f>IF(Inputs!$M26=AQ$2,Inputs!$N26,0)</f>
        <v>0</v>
      </c>
      <c r="AR171" s="316">
        <f>IF(Inputs!$M26=AR$2,Inputs!$N26,0)</f>
        <v>0</v>
      </c>
      <c r="AS171" s="317">
        <f>IF(Inputs!$M26=AS$2,Inputs!$N26,0)</f>
        <v>0</v>
      </c>
      <c r="AT171" s="316">
        <f>IF(Inputs!$M26=AT$2,Inputs!$N26,0)</f>
        <v>0</v>
      </c>
      <c r="AU171" s="316">
        <f>IF(Inputs!$M26=AU$2,Inputs!$N26,0)</f>
        <v>0</v>
      </c>
      <c r="AV171" s="316">
        <f>IF(Inputs!$M26=AV$2,Inputs!$N26,0)</f>
        <v>0</v>
      </c>
      <c r="AW171" s="316">
        <f>IF(Inputs!$M26=AW$2,Inputs!$N26,0)</f>
        <v>0</v>
      </c>
      <c r="AX171" s="316">
        <f>IF(Inputs!$M26=AX$2,Inputs!$N26,0)</f>
        <v>0</v>
      </c>
      <c r="AY171" s="316">
        <f>IF(Inputs!$M26=AY$2,Inputs!$N26,0)</f>
        <v>0</v>
      </c>
      <c r="AZ171" s="316">
        <f>IF(Inputs!$M26=AZ$2,Inputs!$N26,0)</f>
        <v>0</v>
      </c>
      <c r="BA171" s="316">
        <f>IF(Inputs!$M26=BA$2,Inputs!$N26,0)</f>
        <v>0</v>
      </c>
      <c r="BB171" s="316">
        <f>IF(Inputs!$M26=BB$2,Inputs!$N26,0)</f>
        <v>0</v>
      </c>
      <c r="BC171" s="316">
        <f>IF(Inputs!$M26=BC$2,Inputs!$N26,0)</f>
        <v>0</v>
      </c>
      <c r="BD171" s="316">
        <f>IF(Inputs!$M26=BD$2,Inputs!$N26,0)</f>
        <v>0</v>
      </c>
      <c r="BE171" s="317">
        <f>IF(Inputs!$M26=BE$2,Inputs!$N26,0)</f>
        <v>0</v>
      </c>
      <c r="BF171" s="316">
        <f>IF(Inputs!$M26=BF$2,Inputs!$N26,0)</f>
        <v>0</v>
      </c>
      <c r="BG171" s="316">
        <f>IF(Inputs!$M26=BG$2,Inputs!$N26,0)</f>
        <v>0</v>
      </c>
      <c r="BH171" s="316">
        <f>IF(Inputs!$M26=BH$2,Inputs!$N26,0)</f>
        <v>0</v>
      </c>
      <c r="BI171" s="316">
        <f>IF(Inputs!$M26=BI$2,Inputs!$N26,0)</f>
        <v>0</v>
      </c>
      <c r="BJ171" s="316">
        <f>IF(Inputs!$M26=BJ$2,Inputs!$N26,0)</f>
        <v>0</v>
      </c>
      <c r="BK171" s="316">
        <f>IF(Inputs!$M26=BK$2,Inputs!$N26,0)</f>
        <v>0</v>
      </c>
      <c r="BL171" s="316">
        <f>IF(Inputs!$M26=BL$2,Inputs!$N26,0)</f>
        <v>0</v>
      </c>
      <c r="BM171" s="316">
        <f>IF(Inputs!$M26=BM$2,Inputs!$N26,0)</f>
        <v>0</v>
      </c>
      <c r="BN171" s="316">
        <f>IF(Inputs!$M26=BN$2,Inputs!$N26,0)</f>
        <v>0</v>
      </c>
      <c r="BO171" s="316">
        <f>IF(Inputs!$M26=BO$2,Inputs!$N26,0)</f>
        <v>0</v>
      </c>
      <c r="BP171" s="316">
        <f>IF(Inputs!$M26=BP$2,Inputs!$N26,0)</f>
        <v>0</v>
      </c>
      <c r="BQ171" s="317">
        <f>IF(Inputs!$M26=BQ$2,Inputs!$N26,0)</f>
        <v>0</v>
      </c>
    </row>
    <row r="172" spans="2:69" hidden="1" x14ac:dyDescent="0.25">
      <c r="B172" s="319">
        <f t="shared" si="94"/>
        <v>0</v>
      </c>
      <c r="D172" s="318">
        <f t="shared" si="89"/>
        <v>0</v>
      </c>
      <c r="E172" s="318">
        <f t="shared" si="90"/>
        <v>0</v>
      </c>
      <c r="F172" s="318">
        <f t="shared" si="91"/>
        <v>0</v>
      </c>
      <c r="G172" s="318">
        <f t="shared" si="92"/>
        <v>0</v>
      </c>
      <c r="H172" s="318">
        <f t="shared" si="93"/>
        <v>0</v>
      </c>
      <c r="J172" s="316">
        <f>IF(Inputs!$M27=J$2,Inputs!$N27,0)</f>
        <v>0</v>
      </c>
      <c r="K172" s="316">
        <f>IF(Inputs!$M27=K$2,Inputs!$N27,0)</f>
        <v>0</v>
      </c>
      <c r="L172" s="316">
        <f>IF(Inputs!$M27=L$2,Inputs!$N27,0)</f>
        <v>0</v>
      </c>
      <c r="M172" s="316">
        <f>IF(Inputs!$M27=M$2,Inputs!$N27,0)</f>
        <v>0</v>
      </c>
      <c r="N172" s="316">
        <f>IF(Inputs!$M27=N$2,Inputs!$N27,0)</f>
        <v>0</v>
      </c>
      <c r="O172" s="316">
        <f>IF(Inputs!$M27=O$2,Inputs!$N27,0)</f>
        <v>0</v>
      </c>
      <c r="P172" s="316">
        <f>IF(Inputs!$M27=P$2,Inputs!$N27,0)</f>
        <v>0</v>
      </c>
      <c r="Q172" s="316">
        <f>IF(Inputs!$M27=Q$2,Inputs!$N27,0)</f>
        <v>0</v>
      </c>
      <c r="R172" s="316">
        <f>IF(Inputs!$M27=R$2,Inputs!$N27,0)</f>
        <v>0</v>
      </c>
      <c r="S172" s="316">
        <f>IF(Inputs!$M27=S$2,Inputs!$N27,0)</f>
        <v>0</v>
      </c>
      <c r="T172" s="316">
        <f>IF(Inputs!$M27=T$2,Inputs!$N27,0)</f>
        <v>0</v>
      </c>
      <c r="U172" s="317">
        <f>IF(Inputs!$M27=U$2,Inputs!$N27,0)</f>
        <v>0</v>
      </c>
      <c r="V172" s="316">
        <f>IF(Inputs!$M27=V$2,Inputs!$N27,0)</f>
        <v>0</v>
      </c>
      <c r="W172" s="316">
        <f>IF(Inputs!$M27=W$2,Inputs!$N27,0)</f>
        <v>0</v>
      </c>
      <c r="X172" s="316">
        <f>IF(Inputs!$M27=X$2,Inputs!$N27,0)</f>
        <v>0</v>
      </c>
      <c r="Y172" s="316">
        <f>IF(Inputs!$M27=Y$2,Inputs!$N27,0)</f>
        <v>0</v>
      </c>
      <c r="Z172" s="316">
        <f>IF(Inputs!$M27=Z$2,Inputs!$N27,0)</f>
        <v>0</v>
      </c>
      <c r="AA172" s="316">
        <f>IF(Inputs!$M27=AA$2,Inputs!$N27,0)</f>
        <v>0</v>
      </c>
      <c r="AB172" s="316">
        <f>IF(Inputs!$M27=AB$2,Inputs!$N27,0)</f>
        <v>0</v>
      </c>
      <c r="AC172" s="316">
        <f>IF(Inputs!$M27=AC$2,Inputs!$N27,0)</f>
        <v>0</v>
      </c>
      <c r="AD172" s="316">
        <f>IF(Inputs!$M27=AD$2,Inputs!$N27,0)</f>
        <v>0</v>
      </c>
      <c r="AE172" s="316">
        <f>IF(Inputs!$M27=AE$2,Inputs!$N27,0)</f>
        <v>0</v>
      </c>
      <c r="AF172" s="316">
        <f>IF(Inputs!$M27=AF$2,Inputs!$N27,0)</f>
        <v>0</v>
      </c>
      <c r="AG172" s="317">
        <f>IF(Inputs!$M27=AG$2,Inputs!$N27,0)</f>
        <v>0</v>
      </c>
      <c r="AH172" s="316">
        <f>IF(Inputs!$M27=AH$2,Inputs!$N27,0)</f>
        <v>0</v>
      </c>
      <c r="AI172" s="316">
        <f>IF(Inputs!$M27=AI$2,Inputs!$N27,0)</f>
        <v>0</v>
      </c>
      <c r="AJ172" s="316">
        <f>IF(Inputs!$M27=AJ$2,Inputs!$N27,0)</f>
        <v>0</v>
      </c>
      <c r="AK172" s="316">
        <f>IF(Inputs!$M27=AK$2,Inputs!$N27,0)</f>
        <v>0</v>
      </c>
      <c r="AL172" s="316">
        <f>IF(Inputs!$M27=AL$2,Inputs!$N27,0)</f>
        <v>0</v>
      </c>
      <c r="AM172" s="316">
        <f>IF(Inputs!$M27=AM$2,Inputs!$N27,0)</f>
        <v>0</v>
      </c>
      <c r="AN172" s="316">
        <f>IF(Inputs!$M27=AN$2,Inputs!$N27,0)</f>
        <v>0</v>
      </c>
      <c r="AO172" s="316">
        <f>IF(Inputs!$M27=AO$2,Inputs!$N27,0)</f>
        <v>0</v>
      </c>
      <c r="AP172" s="316">
        <f>IF(Inputs!$M27=AP$2,Inputs!$N27,0)</f>
        <v>0</v>
      </c>
      <c r="AQ172" s="316">
        <f>IF(Inputs!$M27=AQ$2,Inputs!$N27,0)</f>
        <v>0</v>
      </c>
      <c r="AR172" s="316">
        <f>IF(Inputs!$M27=AR$2,Inputs!$N27,0)</f>
        <v>0</v>
      </c>
      <c r="AS172" s="317">
        <f>IF(Inputs!$M27=AS$2,Inputs!$N27,0)</f>
        <v>0</v>
      </c>
      <c r="AT172" s="316">
        <f>IF(Inputs!$M27=AT$2,Inputs!$N27,0)</f>
        <v>0</v>
      </c>
      <c r="AU172" s="316">
        <f>IF(Inputs!$M27=AU$2,Inputs!$N27,0)</f>
        <v>0</v>
      </c>
      <c r="AV172" s="316">
        <f>IF(Inputs!$M27=AV$2,Inputs!$N27,0)</f>
        <v>0</v>
      </c>
      <c r="AW172" s="316">
        <f>IF(Inputs!$M27=AW$2,Inputs!$N27,0)</f>
        <v>0</v>
      </c>
      <c r="AX172" s="316">
        <f>IF(Inputs!$M27=AX$2,Inputs!$N27,0)</f>
        <v>0</v>
      </c>
      <c r="AY172" s="316">
        <f>IF(Inputs!$M27=AY$2,Inputs!$N27,0)</f>
        <v>0</v>
      </c>
      <c r="AZ172" s="316">
        <f>IF(Inputs!$M27=AZ$2,Inputs!$N27,0)</f>
        <v>0</v>
      </c>
      <c r="BA172" s="316">
        <f>IF(Inputs!$M27=BA$2,Inputs!$N27,0)</f>
        <v>0</v>
      </c>
      <c r="BB172" s="316">
        <f>IF(Inputs!$M27=BB$2,Inputs!$N27,0)</f>
        <v>0</v>
      </c>
      <c r="BC172" s="316">
        <f>IF(Inputs!$M27=BC$2,Inputs!$N27,0)</f>
        <v>0</v>
      </c>
      <c r="BD172" s="316">
        <f>IF(Inputs!$M27=BD$2,Inputs!$N27,0)</f>
        <v>0</v>
      </c>
      <c r="BE172" s="317">
        <f>IF(Inputs!$M27=BE$2,Inputs!$N27,0)</f>
        <v>0</v>
      </c>
      <c r="BF172" s="316">
        <f>IF(Inputs!$M27=BF$2,Inputs!$N27,0)</f>
        <v>0</v>
      </c>
      <c r="BG172" s="316">
        <f>IF(Inputs!$M27=BG$2,Inputs!$N27,0)</f>
        <v>0</v>
      </c>
      <c r="BH172" s="316">
        <f>IF(Inputs!$M27=BH$2,Inputs!$N27,0)</f>
        <v>0</v>
      </c>
      <c r="BI172" s="316">
        <f>IF(Inputs!$M27=BI$2,Inputs!$N27,0)</f>
        <v>0</v>
      </c>
      <c r="BJ172" s="316">
        <f>IF(Inputs!$M27=BJ$2,Inputs!$N27,0)</f>
        <v>0</v>
      </c>
      <c r="BK172" s="316">
        <f>IF(Inputs!$M27=BK$2,Inputs!$N27,0)</f>
        <v>0</v>
      </c>
      <c r="BL172" s="316">
        <f>IF(Inputs!$M27=BL$2,Inputs!$N27,0)</f>
        <v>0</v>
      </c>
      <c r="BM172" s="316">
        <f>IF(Inputs!$M27=BM$2,Inputs!$N27,0)</f>
        <v>0</v>
      </c>
      <c r="BN172" s="316">
        <f>IF(Inputs!$M27=BN$2,Inputs!$N27,0)</f>
        <v>0</v>
      </c>
      <c r="BO172" s="316">
        <f>IF(Inputs!$M27=BO$2,Inputs!$N27,0)</f>
        <v>0</v>
      </c>
      <c r="BP172" s="316">
        <f>IF(Inputs!$M27=BP$2,Inputs!$N27,0)</f>
        <v>0</v>
      </c>
      <c r="BQ172" s="317">
        <f>IF(Inputs!$M27=BQ$2,Inputs!$N27,0)</f>
        <v>0</v>
      </c>
    </row>
    <row r="173" spans="2:69" hidden="1" x14ac:dyDescent="0.25">
      <c r="B173" s="319">
        <f t="shared" si="94"/>
        <v>0</v>
      </c>
      <c r="D173" s="318">
        <f t="shared" si="89"/>
        <v>0</v>
      </c>
      <c r="E173" s="318">
        <f t="shared" si="90"/>
        <v>0</v>
      </c>
      <c r="F173" s="318">
        <f t="shared" si="91"/>
        <v>0</v>
      </c>
      <c r="G173" s="318">
        <f t="shared" si="92"/>
        <v>0</v>
      </c>
      <c r="H173" s="318">
        <f t="shared" si="93"/>
        <v>0</v>
      </c>
      <c r="J173" s="316">
        <f>IF(Inputs!$M28=J$2,Inputs!$N28,0)</f>
        <v>0</v>
      </c>
      <c r="K173" s="316">
        <f>IF(Inputs!$M28=K$2,Inputs!$N28,0)</f>
        <v>0</v>
      </c>
      <c r="L173" s="316">
        <f>IF(Inputs!$M28=L$2,Inputs!$N28,0)</f>
        <v>0</v>
      </c>
      <c r="M173" s="316">
        <f>IF(Inputs!$M28=M$2,Inputs!$N28,0)</f>
        <v>0</v>
      </c>
      <c r="N173" s="316">
        <f>IF(Inputs!$M28=N$2,Inputs!$N28,0)</f>
        <v>0</v>
      </c>
      <c r="O173" s="316">
        <f>IF(Inputs!$M28=O$2,Inputs!$N28,0)</f>
        <v>0</v>
      </c>
      <c r="P173" s="316">
        <f>IF(Inputs!$M28=P$2,Inputs!$N28,0)</f>
        <v>0</v>
      </c>
      <c r="Q173" s="316">
        <f>IF(Inputs!$M28=Q$2,Inputs!$N28,0)</f>
        <v>0</v>
      </c>
      <c r="R173" s="316">
        <f>IF(Inputs!$M28=R$2,Inputs!$N28,0)</f>
        <v>0</v>
      </c>
      <c r="S173" s="316">
        <f>IF(Inputs!$M28=S$2,Inputs!$N28,0)</f>
        <v>0</v>
      </c>
      <c r="T173" s="316">
        <f>IF(Inputs!$M28=T$2,Inputs!$N28,0)</f>
        <v>0</v>
      </c>
      <c r="U173" s="317">
        <f>IF(Inputs!$M28=U$2,Inputs!$N28,0)</f>
        <v>0</v>
      </c>
      <c r="V173" s="316">
        <f>IF(Inputs!$M28=V$2,Inputs!$N28,0)</f>
        <v>0</v>
      </c>
      <c r="W173" s="316">
        <f>IF(Inputs!$M28=W$2,Inputs!$N28,0)</f>
        <v>0</v>
      </c>
      <c r="X173" s="316">
        <f>IF(Inputs!$M28=X$2,Inputs!$N28,0)</f>
        <v>0</v>
      </c>
      <c r="Y173" s="316">
        <f>IF(Inputs!$M28=Y$2,Inputs!$N28,0)</f>
        <v>0</v>
      </c>
      <c r="Z173" s="316">
        <f>IF(Inputs!$M28=Z$2,Inputs!$N28,0)</f>
        <v>0</v>
      </c>
      <c r="AA173" s="316">
        <f>IF(Inputs!$M28=AA$2,Inputs!$N28,0)</f>
        <v>0</v>
      </c>
      <c r="AB173" s="316">
        <f>IF(Inputs!$M28=AB$2,Inputs!$N28,0)</f>
        <v>0</v>
      </c>
      <c r="AC173" s="316">
        <f>IF(Inputs!$M28=AC$2,Inputs!$N28,0)</f>
        <v>0</v>
      </c>
      <c r="AD173" s="316">
        <f>IF(Inputs!$M28=AD$2,Inputs!$N28,0)</f>
        <v>0</v>
      </c>
      <c r="AE173" s="316">
        <f>IF(Inputs!$M28=AE$2,Inputs!$N28,0)</f>
        <v>0</v>
      </c>
      <c r="AF173" s="316">
        <f>IF(Inputs!$M28=AF$2,Inputs!$N28,0)</f>
        <v>0</v>
      </c>
      <c r="AG173" s="317">
        <f>IF(Inputs!$M28=AG$2,Inputs!$N28,0)</f>
        <v>0</v>
      </c>
      <c r="AH173" s="316">
        <f>IF(Inputs!$M28=AH$2,Inputs!$N28,0)</f>
        <v>0</v>
      </c>
      <c r="AI173" s="316">
        <f>IF(Inputs!$M28=AI$2,Inputs!$N28,0)</f>
        <v>0</v>
      </c>
      <c r="AJ173" s="316">
        <f>IF(Inputs!$M28=AJ$2,Inputs!$N28,0)</f>
        <v>0</v>
      </c>
      <c r="AK173" s="316">
        <f>IF(Inputs!$M28=AK$2,Inputs!$N28,0)</f>
        <v>0</v>
      </c>
      <c r="AL173" s="316">
        <f>IF(Inputs!$M28=AL$2,Inputs!$N28,0)</f>
        <v>0</v>
      </c>
      <c r="AM173" s="316">
        <f>IF(Inputs!$M28=AM$2,Inputs!$N28,0)</f>
        <v>0</v>
      </c>
      <c r="AN173" s="316">
        <f>IF(Inputs!$M28=AN$2,Inputs!$N28,0)</f>
        <v>0</v>
      </c>
      <c r="AO173" s="316">
        <f>IF(Inputs!$M28=AO$2,Inputs!$N28,0)</f>
        <v>0</v>
      </c>
      <c r="AP173" s="316">
        <f>IF(Inputs!$M28=AP$2,Inputs!$N28,0)</f>
        <v>0</v>
      </c>
      <c r="AQ173" s="316">
        <f>IF(Inputs!$M28=AQ$2,Inputs!$N28,0)</f>
        <v>0</v>
      </c>
      <c r="AR173" s="316">
        <f>IF(Inputs!$M28=AR$2,Inputs!$N28,0)</f>
        <v>0</v>
      </c>
      <c r="AS173" s="317">
        <f>IF(Inputs!$M28=AS$2,Inputs!$N28,0)</f>
        <v>0</v>
      </c>
      <c r="AT173" s="316">
        <f>IF(Inputs!$M28=AT$2,Inputs!$N28,0)</f>
        <v>0</v>
      </c>
      <c r="AU173" s="316">
        <f>IF(Inputs!$M28=AU$2,Inputs!$N28,0)</f>
        <v>0</v>
      </c>
      <c r="AV173" s="316">
        <f>IF(Inputs!$M28=AV$2,Inputs!$N28,0)</f>
        <v>0</v>
      </c>
      <c r="AW173" s="316">
        <f>IF(Inputs!$M28=AW$2,Inputs!$N28,0)</f>
        <v>0</v>
      </c>
      <c r="AX173" s="316">
        <f>IF(Inputs!$M28=AX$2,Inputs!$N28,0)</f>
        <v>0</v>
      </c>
      <c r="AY173" s="316">
        <f>IF(Inputs!$M28=AY$2,Inputs!$N28,0)</f>
        <v>0</v>
      </c>
      <c r="AZ173" s="316">
        <f>IF(Inputs!$M28=AZ$2,Inputs!$N28,0)</f>
        <v>0</v>
      </c>
      <c r="BA173" s="316">
        <f>IF(Inputs!$M28=BA$2,Inputs!$N28,0)</f>
        <v>0</v>
      </c>
      <c r="BB173" s="316">
        <f>IF(Inputs!$M28=BB$2,Inputs!$N28,0)</f>
        <v>0</v>
      </c>
      <c r="BC173" s="316">
        <f>IF(Inputs!$M28=BC$2,Inputs!$N28,0)</f>
        <v>0</v>
      </c>
      <c r="BD173" s="316">
        <f>IF(Inputs!$M28=BD$2,Inputs!$N28,0)</f>
        <v>0</v>
      </c>
      <c r="BE173" s="317">
        <f>IF(Inputs!$M28=BE$2,Inputs!$N28,0)</f>
        <v>0</v>
      </c>
      <c r="BF173" s="316">
        <f>IF(Inputs!$M28=BF$2,Inputs!$N28,0)</f>
        <v>0</v>
      </c>
      <c r="BG173" s="316">
        <f>IF(Inputs!$M28=BG$2,Inputs!$N28,0)</f>
        <v>0</v>
      </c>
      <c r="BH173" s="316">
        <f>IF(Inputs!$M28=BH$2,Inputs!$N28,0)</f>
        <v>0</v>
      </c>
      <c r="BI173" s="316">
        <f>IF(Inputs!$M28=BI$2,Inputs!$N28,0)</f>
        <v>0</v>
      </c>
      <c r="BJ173" s="316">
        <f>IF(Inputs!$M28=BJ$2,Inputs!$N28,0)</f>
        <v>0</v>
      </c>
      <c r="BK173" s="316">
        <f>IF(Inputs!$M28=BK$2,Inputs!$N28,0)</f>
        <v>0</v>
      </c>
      <c r="BL173" s="316">
        <f>IF(Inputs!$M28=BL$2,Inputs!$N28,0)</f>
        <v>0</v>
      </c>
      <c r="BM173" s="316">
        <f>IF(Inputs!$M28=BM$2,Inputs!$N28,0)</f>
        <v>0</v>
      </c>
      <c r="BN173" s="316">
        <f>IF(Inputs!$M28=BN$2,Inputs!$N28,0)</f>
        <v>0</v>
      </c>
      <c r="BO173" s="316">
        <f>IF(Inputs!$M28=BO$2,Inputs!$N28,0)</f>
        <v>0</v>
      </c>
      <c r="BP173" s="316">
        <f>IF(Inputs!$M28=BP$2,Inputs!$N28,0)</f>
        <v>0</v>
      </c>
      <c r="BQ173" s="317">
        <f>IF(Inputs!$M28=BQ$2,Inputs!$N28,0)</f>
        <v>0</v>
      </c>
    </row>
    <row r="174" spans="2:69" hidden="1" x14ac:dyDescent="0.25">
      <c r="B174" s="319">
        <f t="shared" si="94"/>
        <v>0</v>
      </c>
      <c r="D174" s="318">
        <f t="shared" si="89"/>
        <v>0</v>
      </c>
      <c r="E174" s="318">
        <f t="shared" si="90"/>
        <v>0</v>
      </c>
      <c r="F174" s="318">
        <f t="shared" si="91"/>
        <v>0</v>
      </c>
      <c r="G174" s="318">
        <f t="shared" si="92"/>
        <v>0</v>
      </c>
      <c r="H174" s="318">
        <f t="shared" si="93"/>
        <v>0</v>
      </c>
      <c r="J174" s="316">
        <f>IF(Inputs!$M29=J$2,Inputs!$N29,0)</f>
        <v>0</v>
      </c>
      <c r="K174" s="316">
        <f>IF(Inputs!$M29=K$2,Inputs!$N29,0)</f>
        <v>0</v>
      </c>
      <c r="L174" s="316">
        <f>IF(Inputs!$M29=L$2,Inputs!$N29,0)</f>
        <v>0</v>
      </c>
      <c r="M174" s="316">
        <f>IF(Inputs!$M29=M$2,Inputs!$N29,0)</f>
        <v>0</v>
      </c>
      <c r="N174" s="316">
        <f>IF(Inputs!$M29=N$2,Inputs!$N29,0)</f>
        <v>0</v>
      </c>
      <c r="O174" s="316">
        <f>IF(Inputs!$M29=O$2,Inputs!$N29,0)</f>
        <v>0</v>
      </c>
      <c r="P174" s="316">
        <f>IF(Inputs!$M29=P$2,Inputs!$N29,0)</f>
        <v>0</v>
      </c>
      <c r="Q174" s="316">
        <f>IF(Inputs!$M29=Q$2,Inputs!$N29,0)</f>
        <v>0</v>
      </c>
      <c r="R174" s="316">
        <f>IF(Inputs!$M29=R$2,Inputs!$N29,0)</f>
        <v>0</v>
      </c>
      <c r="S174" s="316">
        <f>IF(Inputs!$M29=S$2,Inputs!$N29,0)</f>
        <v>0</v>
      </c>
      <c r="T174" s="316">
        <f>IF(Inputs!$M29=T$2,Inputs!$N29,0)</f>
        <v>0</v>
      </c>
      <c r="U174" s="317">
        <f>IF(Inputs!$M29=U$2,Inputs!$N29,0)</f>
        <v>0</v>
      </c>
      <c r="V174" s="316">
        <f>IF(Inputs!$M29=V$2,Inputs!$N29,0)</f>
        <v>0</v>
      </c>
      <c r="W174" s="316">
        <f>IF(Inputs!$M29=W$2,Inputs!$N29,0)</f>
        <v>0</v>
      </c>
      <c r="X174" s="316">
        <f>IF(Inputs!$M29=X$2,Inputs!$N29,0)</f>
        <v>0</v>
      </c>
      <c r="Y174" s="316">
        <f>IF(Inputs!$M29=Y$2,Inputs!$N29,0)</f>
        <v>0</v>
      </c>
      <c r="Z174" s="316">
        <f>IF(Inputs!$M29=Z$2,Inputs!$N29,0)</f>
        <v>0</v>
      </c>
      <c r="AA174" s="316">
        <f>IF(Inputs!$M29=AA$2,Inputs!$N29,0)</f>
        <v>0</v>
      </c>
      <c r="AB174" s="316">
        <f>IF(Inputs!$M29=AB$2,Inputs!$N29,0)</f>
        <v>0</v>
      </c>
      <c r="AC174" s="316">
        <f>IF(Inputs!$M29=AC$2,Inputs!$N29,0)</f>
        <v>0</v>
      </c>
      <c r="AD174" s="316">
        <f>IF(Inputs!$M29=AD$2,Inputs!$N29,0)</f>
        <v>0</v>
      </c>
      <c r="AE174" s="316">
        <f>IF(Inputs!$M29=AE$2,Inputs!$N29,0)</f>
        <v>0</v>
      </c>
      <c r="AF174" s="316">
        <f>IF(Inputs!$M29=AF$2,Inputs!$N29,0)</f>
        <v>0</v>
      </c>
      <c r="AG174" s="317">
        <f>IF(Inputs!$M29=AG$2,Inputs!$N29,0)</f>
        <v>0</v>
      </c>
      <c r="AH174" s="316">
        <f>IF(Inputs!$M29=AH$2,Inputs!$N29,0)</f>
        <v>0</v>
      </c>
      <c r="AI174" s="316">
        <f>IF(Inputs!$M29=AI$2,Inputs!$N29,0)</f>
        <v>0</v>
      </c>
      <c r="AJ174" s="316">
        <f>IF(Inputs!$M29=AJ$2,Inputs!$N29,0)</f>
        <v>0</v>
      </c>
      <c r="AK174" s="316">
        <f>IF(Inputs!$M29=AK$2,Inputs!$N29,0)</f>
        <v>0</v>
      </c>
      <c r="AL174" s="316">
        <f>IF(Inputs!$M29=AL$2,Inputs!$N29,0)</f>
        <v>0</v>
      </c>
      <c r="AM174" s="316">
        <f>IF(Inputs!$M29=AM$2,Inputs!$N29,0)</f>
        <v>0</v>
      </c>
      <c r="AN174" s="316">
        <f>IF(Inputs!$M29=AN$2,Inputs!$N29,0)</f>
        <v>0</v>
      </c>
      <c r="AO174" s="316">
        <f>IF(Inputs!$M29=AO$2,Inputs!$N29,0)</f>
        <v>0</v>
      </c>
      <c r="AP174" s="316">
        <f>IF(Inputs!$M29=AP$2,Inputs!$N29,0)</f>
        <v>0</v>
      </c>
      <c r="AQ174" s="316">
        <f>IF(Inputs!$M29=AQ$2,Inputs!$N29,0)</f>
        <v>0</v>
      </c>
      <c r="AR174" s="316">
        <f>IF(Inputs!$M29=AR$2,Inputs!$N29,0)</f>
        <v>0</v>
      </c>
      <c r="AS174" s="317">
        <f>IF(Inputs!$M29=AS$2,Inputs!$N29,0)</f>
        <v>0</v>
      </c>
      <c r="AT174" s="316">
        <f>IF(Inputs!$M29=AT$2,Inputs!$N29,0)</f>
        <v>0</v>
      </c>
      <c r="AU174" s="316">
        <f>IF(Inputs!$M29=AU$2,Inputs!$N29,0)</f>
        <v>0</v>
      </c>
      <c r="AV174" s="316">
        <f>IF(Inputs!$M29=AV$2,Inputs!$N29,0)</f>
        <v>0</v>
      </c>
      <c r="AW174" s="316">
        <f>IF(Inputs!$M29=AW$2,Inputs!$N29,0)</f>
        <v>0</v>
      </c>
      <c r="AX174" s="316">
        <f>IF(Inputs!$M29=AX$2,Inputs!$N29,0)</f>
        <v>0</v>
      </c>
      <c r="AY174" s="316">
        <f>IF(Inputs!$M29=AY$2,Inputs!$N29,0)</f>
        <v>0</v>
      </c>
      <c r="AZ174" s="316">
        <f>IF(Inputs!$M29=AZ$2,Inputs!$N29,0)</f>
        <v>0</v>
      </c>
      <c r="BA174" s="316">
        <f>IF(Inputs!$M29=BA$2,Inputs!$N29,0)</f>
        <v>0</v>
      </c>
      <c r="BB174" s="316">
        <f>IF(Inputs!$M29=BB$2,Inputs!$N29,0)</f>
        <v>0</v>
      </c>
      <c r="BC174" s="316">
        <f>IF(Inputs!$M29=BC$2,Inputs!$N29,0)</f>
        <v>0</v>
      </c>
      <c r="BD174" s="316">
        <f>IF(Inputs!$M29=BD$2,Inputs!$N29,0)</f>
        <v>0</v>
      </c>
      <c r="BE174" s="317">
        <f>IF(Inputs!$M29=BE$2,Inputs!$N29,0)</f>
        <v>0</v>
      </c>
      <c r="BF174" s="316">
        <f>IF(Inputs!$M29=BF$2,Inputs!$N29,0)</f>
        <v>0</v>
      </c>
      <c r="BG174" s="316">
        <f>IF(Inputs!$M29=BG$2,Inputs!$N29,0)</f>
        <v>0</v>
      </c>
      <c r="BH174" s="316">
        <f>IF(Inputs!$M29=BH$2,Inputs!$N29,0)</f>
        <v>0</v>
      </c>
      <c r="BI174" s="316">
        <f>IF(Inputs!$M29=BI$2,Inputs!$N29,0)</f>
        <v>0</v>
      </c>
      <c r="BJ174" s="316">
        <f>IF(Inputs!$M29=BJ$2,Inputs!$N29,0)</f>
        <v>0</v>
      </c>
      <c r="BK174" s="316">
        <f>IF(Inputs!$M29=BK$2,Inputs!$N29,0)</f>
        <v>0</v>
      </c>
      <c r="BL174" s="316">
        <f>IF(Inputs!$M29=BL$2,Inputs!$N29,0)</f>
        <v>0</v>
      </c>
      <c r="BM174" s="316">
        <f>IF(Inputs!$M29=BM$2,Inputs!$N29,0)</f>
        <v>0</v>
      </c>
      <c r="BN174" s="316">
        <f>IF(Inputs!$M29=BN$2,Inputs!$N29,0)</f>
        <v>0</v>
      </c>
      <c r="BO174" s="316">
        <f>IF(Inputs!$M29=BO$2,Inputs!$N29,0)</f>
        <v>0</v>
      </c>
      <c r="BP174" s="316">
        <f>IF(Inputs!$M29=BP$2,Inputs!$N29,0)</f>
        <v>0</v>
      </c>
      <c r="BQ174" s="317">
        <f>IF(Inputs!$M29=BQ$2,Inputs!$N29,0)</f>
        <v>0</v>
      </c>
    </row>
    <row r="175" spans="2:69" hidden="1" x14ac:dyDescent="0.25">
      <c r="B175" s="319">
        <f t="shared" si="94"/>
        <v>0</v>
      </c>
      <c r="D175" s="318">
        <f t="shared" si="89"/>
        <v>0</v>
      </c>
      <c r="E175" s="318">
        <f t="shared" si="90"/>
        <v>0</v>
      </c>
      <c r="F175" s="318">
        <f t="shared" si="91"/>
        <v>0</v>
      </c>
      <c r="G175" s="318">
        <f t="shared" si="92"/>
        <v>0</v>
      </c>
      <c r="H175" s="318">
        <f t="shared" si="93"/>
        <v>0</v>
      </c>
      <c r="J175" s="316">
        <f>IF(Inputs!$M30=J$2,Inputs!$N30,0)</f>
        <v>0</v>
      </c>
      <c r="K175" s="316">
        <f>IF(Inputs!$M30=K$2,Inputs!$N30,0)</f>
        <v>0</v>
      </c>
      <c r="L175" s="316">
        <f>IF(Inputs!$M30=L$2,Inputs!$N30,0)</f>
        <v>0</v>
      </c>
      <c r="M175" s="316">
        <f>IF(Inputs!$M30=M$2,Inputs!$N30,0)</f>
        <v>0</v>
      </c>
      <c r="N175" s="316">
        <f>IF(Inputs!$M30=N$2,Inputs!$N30,0)</f>
        <v>0</v>
      </c>
      <c r="O175" s="316">
        <f>IF(Inputs!$M30=O$2,Inputs!$N30,0)</f>
        <v>0</v>
      </c>
      <c r="P175" s="316">
        <f>IF(Inputs!$M30=P$2,Inputs!$N30,0)</f>
        <v>0</v>
      </c>
      <c r="Q175" s="316">
        <f>IF(Inputs!$M30=Q$2,Inputs!$N30,0)</f>
        <v>0</v>
      </c>
      <c r="R175" s="316">
        <f>IF(Inputs!$M30=R$2,Inputs!$N30,0)</f>
        <v>0</v>
      </c>
      <c r="S175" s="316">
        <f>IF(Inputs!$M30=S$2,Inputs!$N30,0)</f>
        <v>0</v>
      </c>
      <c r="T175" s="316">
        <f>IF(Inputs!$M30=T$2,Inputs!$N30,0)</f>
        <v>0</v>
      </c>
      <c r="U175" s="317">
        <f>IF(Inputs!$M30=U$2,Inputs!$N30,0)</f>
        <v>0</v>
      </c>
      <c r="V175" s="316">
        <f>IF(Inputs!$M30=V$2,Inputs!$N30,0)</f>
        <v>0</v>
      </c>
      <c r="W175" s="316">
        <f>IF(Inputs!$M30=W$2,Inputs!$N30,0)</f>
        <v>0</v>
      </c>
      <c r="X175" s="316">
        <f>IF(Inputs!$M30=X$2,Inputs!$N30,0)</f>
        <v>0</v>
      </c>
      <c r="Y175" s="316">
        <f>IF(Inputs!$M30=Y$2,Inputs!$N30,0)</f>
        <v>0</v>
      </c>
      <c r="Z175" s="316">
        <f>IF(Inputs!$M30=Z$2,Inputs!$N30,0)</f>
        <v>0</v>
      </c>
      <c r="AA175" s="316">
        <f>IF(Inputs!$M30=AA$2,Inputs!$N30,0)</f>
        <v>0</v>
      </c>
      <c r="AB175" s="316">
        <f>IF(Inputs!$M30=AB$2,Inputs!$N30,0)</f>
        <v>0</v>
      </c>
      <c r="AC175" s="316">
        <f>IF(Inputs!$M30=AC$2,Inputs!$N30,0)</f>
        <v>0</v>
      </c>
      <c r="AD175" s="316">
        <f>IF(Inputs!$M30=AD$2,Inputs!$N30,0)</f>
        <v>0</v>
      </c>
      <c r="AE175" s="316">
        <f>IF(Inputs!$M30=AE$2,Inputs!$N30,0)</f>
        <v>0</v>
      </c>
      <c r="AF175" s="316">
        <f>IF(Inputs!$M30=AF$2,Inputs!$N30,0)</f>
        <v>0</v>
      </c>
      <c r="AG175" s="317">
        <f>IF(Inputs!$M30=AG$2,Inputs!$N30,0)</f>
        <v>0</v>
      </c>
      <c r="AH175" s="316">
        <f>IF(Inputs!$M30=AH$2,Inputs!$N30,0)</f>
        <v>0</v>
      </c>
      <c r="AI175" s="316">
        <f>IF(Inputs!$M30=AI$2,Inputs!$N30,0)</f>
        <v>0</v>
      </c>
      <c r="AJ175" s="316">
        <f>IF(Inputs!$M30=AJ$2,Inputs!$N30,0)</f>
        <v>0</v>
      </c>
      <c r="AK175" s="316">
        <f>IF(Inputs!$M30=AK$2,Inputs!$N30,0)</f>
        <v>0</v>
      </c>
      <c r="AL175" s="316">
        <f>IF(Inputs!$M30=AL$2,Inputs!$N30,0)</f>
        <v>0</v>
      </c>
      <c r="AM175" s="316">
        <f>IF(Inputs!$M30=AM$2,Inputs!$N30,0)</f>
        <v>0</v>
      </c>
      <c r="AN175" s="316">
        <f>IF(Inputs!$M30=AN$2,Inputs!$N30,0)</f>
        <v>0</v>
      </c>
      <c r="AO175" s="316">
        <f>IF(Inputs!$M30=AO$2,Inputs!$N30,0)</f>
        <v>0</v>
      </c>
      <c r="AP175" s="316">
        <f>IF(Inputs!$M30=AP$2,Inputs!$N30,0)</f>
        <v>0</v>
      </c>
      <c r="AQ175" s="316">
        <f>IF(Inputs!$M30=AQ$2,Inputs!$N30,0)</f>
        <v>0</v>
      </c>
      <c r="AR175" s="316">
        <f>IF(Inputs!$M30=AR$2,Inputs!$N30,0)</f>
        <v>0</v>
      </c>
      <c r="AS175" s="317">
        <f>IF(Inputs!$M30=AS$2,Inputs!$N30,0)</f>
        <v>0</v>
      </c>
      <c r="AT175" s="316">
        <f>IF(Inputs!$M30=AT$2,Inputs!$N30,0)</f>
        <v>0</v>
      </c>
      <c r="AU175" s="316">
        <f>IF(Inputs!$M30=AU$2,Inputs!$N30,0)</f>
        <v>0</v>
      </c>
      <c r="AV175" s="316">
        <f>IF(Inputs!$M30=AV$2,Inputs!$N30,0)</f>
        <v>0</v>
      </c>
      <c r="AW175" s="316">
        <f>IF(Inputs!$M30=AW$2,Inputs!$N30,0)</f>
        <v>0</v>
      </c>
      <c r="AX175" s="316">
        <f>IF(Inputs!$M30=AX$2,Inputs!$N30,0)</f>
        <v>0</v>
      </c>
      <c r="AY175" s="316">
        <f>IF(Inputs!$M30=AY$2,Inputs!$N30,0)</f>
        <v>0</v>
      </c>
      <c r="AZ175" s="316">
        <f>IF(Inputs!$M30=AZ$2,Inputs!$N30,0)</f>
        <v>0</v>
      </c>
      <c r="BA175" s="316">
        <f>IF(Inputs!$M30=BA$2,Inputs!$N30,0)</f>
        <v>0</v>
      </c>
      <c r="BB175" s="316">
        <f>IF(Inputs!$M30=BB$2,Inputs!$N30,0)</f>
        <v>0</v>
      </c>
      <c r="BC175" s="316">
        <f>IF(Inputs!$M30=BC$2,Inputs!$N30,0)</f>
        <v>0</v>
      </c>
      <c r="BD175" s="316">
        <f>IF(Inputs!$M30=BD$2,Inputs!$N30,0)</f>
        <v>0</v>
      </c>
      <c r="BE175" s="317">
        <f>IF(Inputs!$M30=BE$2,Inputs!$N30,0)</f>
        <v>0</v>
      </c>
      <c r="BF175" s="316">
        <f>IF(Inputs!$M30=BF$2,Inputs!$N30,0)</f>
        <v>0</v>
      </c>
      <c r="BG175" s="316">
        <f>IF(Inputs!$M30=BG$2,Inputs!$N30,0)</f>
        <v>0</v>
      </c>
      <c r="BH175" s="316">
        <f>IF(Inputs!$M30=BH$2,Inputs!$N30,0)</f>
        <v>0</v>
      </c>
      <c r="BI175" s="316">
        <f>IF(Inputs!$M30=BI$2,Inputs!$N30,0)</f>
        <v>0</v>
      </c>
      <c r="BJ175" s="316">
        <f>IF(Inputs!$M30=BJ$2,Inputs!$N30,0)</f>
        <v>0</v>
      </c>
      <c r="BK175" s="316">
        <f>IF(Inputs!$M30=BK$2,Inputs!$N30,0)</f>
        <v>0</v>
      </c>
      <c r="BL175" s="316">
        <f>IF(Inputs!$M30=BL$2,Inputs!$N30,0)</f>
        <v>0</v>
      </c>
      <c r="BM175" s="316">
        <f>IF(Inputs!$M30=BM$2,Inputs!$N30,0)</f>
        <v>0</v>
      </c>
      <c r="BN175" s="316">
        <f>IF(Inputs!$M30=BN$2,Inputs!$N30,0)</f>
        <v>0</v>
      </c>
      <c r="BO175" s="316">
        <f>IF(Inputs!$M30=BO$2,Inputs!$N30,0)</f>
        <v>0</v>
      </c>
      <c r="BP175" s="316">
        <f>IF(Inputs!$M30=BP$2,Inputs!$N30,0)</f>
        <v>0</v>
      </c>
      <c r="BQ175" s="317">
        <f>IF(Inputs!$M30=BQ$2,Inputs!$N30,0)</f>
        <v>0</v>
      </c>
    </row>
    <row r="176" spans="2:69" hidden="1" x14ac:dyDescent="0.25">
      <c r="B176" s="319">
        <f t="shared" si="94"/>
        <v>0</v>
      </c>
      <c r="D176" s="318">
        <f t="shared" si="89"/>
        <v>0</v>
      </c>
      <c r="E176" s="318">
        <f t="shared" si="90"/>
        <v>0</v>
      </c>
      <c r="F176" s="318">
        <f t="shared" si="91"/>
        <v>0</v>
      </c>
      <c r="G176" s="318">
        <f t="shared" si="92"/>
        <v>0</v>
      </c>
      <c r="H176" s="318">
        <f t="shared" si="93"/>
        <v>0</v>
      </c>
      <c r="J176" s="316">
        <f>IF(Inputs!$M31=J$2,Inputs!$N31,0)</f>
        <v>0</v>
      </c>
      <c r="K176" s="316">
        <f>IF(Inputs!$M31=K$2,Inputs!$N31,0)</f>
        <v>0</v>
      </c>
      <c r="L176" s="316">
        <f>IF(Inputs!$M31=L$2,Inputs!$N31,0)</f>
        <v>0</v>
      </c>
      <c r="M176" s="316">
        <f>IF(Inputs!$M31=M$2,Inputs!$N31,0)</f>
        <v>0</v>
      </c>
      <c r="N176" s="316">
        <f>IF(Inputs!$M31=N$2,Inputs!$N31,0)</f>
        <v>0</v>
      </c>
      <c r="O176" s="316">
        <f>IF(Inputs!$M31=O$2,Inputs!$N31,0)</f>
        <v>0</v>
      </c>
      <c r="P176" s="316">
        <f>IF(Inputs!$M31=P$2,Inputs!$N31,0)</f>
        <v>0</v>
      </c>
      <c r="Q176" s="316">
        <f>IF(Inputs!$M31=Q$2,Inputs!$N31,0)</f>
        <v>0</v>
      </c>
      <c r="R176" s="316">
        <f>IF(Inputs!$M31=R$2,Inputs!$N31,0)</f>
        <v>0</v>
      </c>
      <c r="S176" s="316">
        <f>IF(Inputs!$M31=S$2,Inputs!$N31,0)</f>
        <v>0</v>
      </c>
      <c r="T176" s="316">
        <f>IF(Inputs!$M31=T$2,Inputs!$N31,0)</f>
        <v>0</v>
      </c>
      <c r="U176" s="317">
        <f>IF(Inputs!$M31=U$2,Inputs!$N31,0)</f>
        <v>0</v>
      </c>
      <c r="V176" s="316">
        <f>IF(Inputs!$M31=V$2,Inputs!$N31,0)</f>
        <v>0</v>
      </c>
      <c r="W176" s="316">
        <f>IF(Inputs!$M31=W$2,Inputs!$N31,0)</f>
        <v>0</v>
      </c>
      <c r="X176" s="316">
        <f>IF(Inputs!$M31=X$2,Inputs!$N31,0)</f>
        <v>0</v>
      </c>
      <c r="Y176" s="316">
        <f>IF(Inputs!$M31=Y$2,Inputs!$N31,0)</f>
        <v>0</v>
      </c>
      <c r="Z176" s="316">
        <f>IF(Inputs!$M31=Z$2,Inputs!$N31,0)</f>
        <v>0</v>
      </c>
      <c r="AA176" s="316">
        <f>IF(Inputs!$M31=AA$2,Inputs!$N31,0)</f>
        <v>0</v>
      </c>
      <c r="AB176" s="316">
        <f>IF(Inputs!$M31=AB$2,Inputs!$N31,0)</f>
        <v>0</v>
      </c>
      <c r="AC176" s="316">
        <f>IF(Inputs!$M31=AC$2,Inputs!$N31,0)</f>
        <v>0</v>
      </c>
      <c r="AD176" s="316">
        <f>IF(Inputs!$M31=AD$2,Inputs!$N31,0)</f>
        <v>0</v>
      </c>
      <c r="AE176" s="316">
        <f>IF(Inputs!$M31=AE$2,Inputs!$N31,0)</f>
        <v>0</v>
      </c>
      <c r="AF176" s="316">
        <f>IF(Inputs!$M31=AF$2,Inputs!$N31,0)</f>
        <v>0</v>
      </c>
      <c r="AG176" s="317">
        <f>IF(Inputs!$M31=AG$2,Inputs!$N31,0)</f>
        <v>0</v>
      </c>
      <c r="AH176" s="316">
        <f>IF(Inputs!$M31=AH$2,Inputs!$N31,0)</f>
        <v>0</v>
      </c>
      <c r="AI176" s="316">
        <f>IF(Inputs!$M31=AI$2,Inputs!$N31,0)</f>
        <v>0</v>
      </c>
      <c r="AJ176" s="316">
        <f>IF(Inputs!$M31=AJ$2,Inputs!$N31,0)</f>
        <v>0</v>
      </c>
      <c r="AK176" s="316">
        <f>IF(Inputs!$M31=AK$2,Inputs!$N31,0)</f>
        <v>0</v>
      </c>
      <c r="AL176" s="316">
        <f>IF(Inputs!$M31=AL$2,Inputs!$N31,0)</f>
        <v>0</v>
      </c>
      <c r="AM176" s="316">
        <f>IF(Inputs!$M31=AM$2,Inputs!$N31,0)</f>
        <v>0</v>
      </c>
      <c r="AN176" s="316">
        <f>IF(Inputs!$M31=AN$2,Inputs!$N31,0)</f>
        <v>0</v>
      </c>
      <c r="AO176" s="316">
        <f>IF(Inputs!$M31=AO$2,Inputs!$N31,0)</f>
        <v>0</v>
      </c>
      <c r="AP176" s="316">
        <f>IF(Inputs!$M31=AP$2,Inputs!$N31,0)</f>
        <v>0</v>
      </c>
      <c r="AQ176" s="316">
        <f>IF(Inputs!$M31=AQ$2,Inputs!$N31,0)</f>
        <v>0</v>
      </c>
      <c r="AR176" s="316">
        <f>IF(Inputs!$M31=AR$2,Inputs!$N31,0)</f>
        <v>0</v>
      </c>
      <c r="AS176" s="317">
        <f>IF(Inputs!$M31=AS$2,Inputs!$N31,0)</f>
        <v>0</v>
      </c>
      <c r="AT176" s="316">
        <f>IF(Inputs!$M31=AT$2,Inputs!$N31,0)</f>
        <v>0</v>
      </c>
      <c r="AU176" s="316">
        <f>IF(Inputs!$M31=AU$2,Inputs!$N31,0)</f>
        <v>0</v>
      </c>
      <c r="AV176" s="316">
        <f>IF(Inputs!$M31=AV$2,Inputs!$N31,0)</f>
        <v>0</v>
      </c>
      <c r="AW176" s="316">
        <f>IF(Inputs!$M31=AW$2,Inputs!$N31,0)</f>
        <v>0</v>
      </c>
      <c r="AX176" s="316">
        <f>IF(Inputs!$M31=AX$2,Inputs!$N31,0)</f>
        <v>0</v>
      </c>
      <c r="AY176" s="316">
        <f>IF(Inputs!$M31=AY$2,Inputs!$N31,0)</f>
        <v>0</v>
      </c>
      <c r="AZ176" s="316">
        <f>IF(Inputs!$M31=AZ$2,Inputs!$N31,0)</f>
        <v>0</v>
      </c>
      <c r="BA176" s="316">
        <f>IF(Inputs!$M31=BA$2,Inputs!$N31,0)</f>
        <v>0</v>
      </c>
      <c r="BB176" s="316">
        <f>IF(Inputs!$M31=BB$2,Inputs!$N31,0)</f>
        <v>0</v>
      </c>
      <c r="BC176" s="316">
        <f>IF(Inputs!$M31=BC$2,Inputs!$N31,0)</f>
        <v>0</v>
      </c>
      <c r="BD176" s="316">
        <f>IF(Inputs!$M31=BD$2,Inputs!$N31,0)</f>
        <v>0</v>
      </c>
      <c r="BE176" s="317">
        <f>IF(Inputs!$M31=BE$2,Inputs!$N31,0)</f>
        <v>0</v>
      </c>
      <c r="BF176" s="316">
        <f>IF(Inputs!$M31=BF$2,Inputs!$N31,0)</f>
        <v>0</v>
      </c>
      <c r="BG176" s="316">
        <f>IF(Inputs!$M31=BG$2,Inputs!$N31,0)</f>
        <v>0</v>
      </c>
      <c r="BH176" s="316">
        <f>IF(Inputs!$M31=BH$2,Inputs!$N31,0)</f>
        <v>0</v>
      </c>
      <c r="BI176" s="316">
        <f>IF(Inputs!$M31=BI$2,Inputs!$N31,0)</f>
        <v>0</v>
      </c>
      <c r="BJ176" s="316">
        <f>IF(Inputs!$M31=BJ$2,Inputs!$N31,0)</f>
        <v>0</v>
      </c>
      <c r="BK176" s="316">
        <f>IF(Inputs!$M31=BK$2,Inputs!$N31,0)</f>
        <v>0</v>
      </c>
      <c r="BL176" s="316">
        <f>IF(Inputs!$M31=BL$2,Inputs!$N31,0)</f>
        <v>0</v>
      </c>
      <c r="BM176" s="316">
        <f>IF(Inputs!$M31=BM$2,Inputs!$N31,0)</f>
        <v>0</v>
      </c>
      <c r="BN176" s="316">
        <f>IF(Inputs!$M31=BN$2,Inputs!$N31,0)</f>
        <v>0</v>
      </c>
      <c r="BO176" s="316">
        <f>IF(Inputs!$M31=BO$2,Inputs!$N31,0)</f>
        <v>0</v>
      </c>
      <c r="BP176" s="316">
        <f>IF(Inputs!$M31=BP$2,Inputs!$N31,0)</f>
        <v>0</v>
      </c>
      <c r="BQ176" s="317">
        <f>IF(Inputs!$M31=BQ$2,Inputs!$N31,0)</f>
        <v>0</v>
      </c>
    </row>
    <row r="177" spans="1:74" hidden="1" x14ac:dyDescent="0.25">
      <c r="B177" s="319">
        <f t="shared" si="94"/>
        <v>0</v>
      </c>
      <c r="D177" s="318">
        <f t="shared" si="89"/>
        <v>0</v>
      </c>
      <c r="E177" s="318">
        <f t="shared" si="90"/>
        <v>0</v>
      </c>
      <c r="F177" s="318">
        <f t="shared" si="91"/>
        <v>0</v>
      </c>
      <c r="G177" s="318">
        <f t="shared" si="92"/>
        <v>0</v>
      </c>
      <c r="H177" s="318">
        <f t="shared" si="93"/>
        <v>0</v>
      </c>
      <c r="I177" s="8"/>
      <c r="J177" s="316">
        <f>IF(Inputs!$M32=J$2,Inputs!$N32,0)</f>
        <v>0</v>
      </c>
      <c r="K177" s="316">
        <f>IF(Inputs!$M32=K$2,Inputs!$N32,0)</f>
        <v>0</v>
      </c>
      <c r="L177" s="316">
        <f>IF(Inputs!$M32=L$2,Inputs!$N32,0)</f>
        <v>0</v>
      </c>
      <c r="M177" s="316">
        <f>IF(Inputs!$M32=M$2,Inputs!$N32,0)</f>
        <v>0</v>
      </c>
      <c r="N177" s="316">
        <f>IF(Inputs!$M32=N$2,Inputs!$N32,0)</f>
        <v>0</v>
      </c>
      <c r="O177" s="316">
        <f>IF(Inputs!$M32=O$2,Inputs!$N32,0)</f>
        <v>0</v>
      </c>
      <c r="P177" s="316">
        <f>IF(Inputs!$M32=P$2,Inputs!$N32,0)</f>
        <v>0</v>
      </c>
      <c r="Q177" s="316">
        <f>IF(Inputs!$M32=Q$2,Inputs!$N32,0)</f>
        <v>0</v>
      </c>
      <c r="R177" s="316">
        <f>IF(Inputs!$M32=R$2,Inputs!$N32,0)</f>
        <v>0</v>
      </c>
      <c r="S177" s="316">
        <f>IF(Inputs!$M32=S$2,Inputs!$N32,0)</f>
        <v>0</v>
      </c>
      <c r="T177" s="316">
        <f>IF(Inputs!$M32=T$2,Inputs!$N32,0)</f>
        <v>0</v>
      </c>
      <c r="U177" s="317">
        <f>IF(Inputs!$M32=U$2,Inputs!$N32,0)</f>
        <v>0</v>
      </c>
      <c r="V177" s="316">
        <f>IF(Inputs!$M32=V$2,Inputs!$N32,0)</f>
        <v>0</v>
      </c>
      <c r="W177" s="316">
        <f>IF(Inputs!$M32=W$2,Inputs!$N32,0)</f>
        <v>0</v>
      </c>
      <c r="X177" s="316">
        <f>IF(Inputs!$M32=X$2,Inputs!$N32,0)</f>
        <v>0</v>
      </c>
      <c r="Y177" s="316">
        <f>IF(Inputs!$M32=Y$2,Inputs!$N32,0)</f>
        <v>0</v>
      </c>
      <c r="Z177" s="316">
        <f>IF(Inputs!$M32=Z$2,Inputs!$N32,0)</f>
        <v>0</v>
      </c>
      <c r="AA177" s="316">
        <f>IF(Inputs!$M32=AA$2,Inputs!$N32,0)</f>
        <v>0</v>
      </c>
      <c r="AB177" s="316">
        <f>IF(Inputs!$M32=AB$2,Inputs!$N32,0)</f>
        <v>0</v>
      </c>
      <c r="AC177" s="316">
        <f>IF(Inputs!$M32=AC$2,Inputs!$N32,0)</f>
        <v>0</v>
      </c>
      <c r="AD177" s="316">
        <f>IF(Inputs!$M32=AD$2,Inputs!$N32,0)</f>
        <v>0</v>
      </c>
      <c r="AE177" s="316">
        <f>IF(Inputs!$M32=AE$2,Inputs!$N32,0)</f>
        <v>0</v>
      </c>
      <c r="AF177" s="316">
        <f>IF(Inputs!$M32=AF$2,Inputs!$N32,0)</f>
        <v>0</v>
      </c>
      <c r="AG177" s="317">
        <f>IF(Inputs!$M32=AG$2,Inputs!$N32,0)</f>
        <v>0</v>
      </c>
      <c r="AH177" s="316">
        <f>IF(Inputs!$M32=AH$2,Inputs!$N32,0)</f>
        <v>0</v>
      </c>
      <c r="AI177" s="316">
        <f>IF(Inputs!$M32=AI$2,Inputs!$N32,0)</f>
        <v>0</v>
      </c>
      <c r="AJ177" s="316">
        <f>IF(Inputs!$M32=AJ$2,Inputs!$N32,0)</f>
        <v>0</v>
      </c>
      <c r="AK177" s="316">
        <f>IF(Inputs!$M32=AK$2,Inputs!$N32,0)</f>
        <v>0</v>
      </c>
      <c r="AL177" s="316">
        <f>IF(Inputs!$M32=AL$2,Inputs!$N32,0)</f>
        <v>0</v>
      </c>
      <c r="AM177" s="316">
        <f>IF(Inputs!$M32=AM$2,Inputs!$N32,0)</f>
        <v>0</v>
      </c>
      <c r="AN177" s="316">
        <f>IF(Inputs!$M32=AN$2,Inputs!$N32,0)</f>
        <v>0</v>
      </c>
      <c r="AO177" s="316">
        <f>IF(Inputs!$M32=AO$2,Inputs!$N32,0)</f>
        <v>0</v>
      </c>
      <c r="AP177" s="316">
        <f>IF(Inputs!$M32=AP$2,Inputs!$N32,0)</f>
        <v>0</v>
      </c>
      <c r="AQ177" s="316">
        <f>IF(Inputs!$M32=AQ$2,Inputs!$N32,0)</f>
        <v>0</v>
      </c>
      <c r="AR177" s="316">
        <f>IF(Inputs!$M32=AR$2,Inputs!$N32,0)</f>
        <v>0</v>
      </c>
      <c r="AS177" s="317">
        <f>IF(Inputs!$M32=AS$2,Inputs!$N32,0)</f>
        <v>0</v>
      </c>
      <c r="AT177" s="316">
        <f>IF(Inputs!$M32=AT$2,Inputs!$N32,0)</f>
        <v>0</v>
      </c>
      <c r="AU177" s="316">
        <f>IF(Inputs!$M32=AU$2,Inputs!$N32,0)</f>
        <v>0</v>
      </c>
      <c r="AV177" s="316">
        <f>IF(Inputs!$M32=AV$2,Inputs!$N32,0)</f>
        <v>0</v>
      </c>
      <c r="AW177" s="316">
        <f>IF(Inputs!$M32=AW$2,Inputs!$N32,0)</f>
        <v>0</v>
      </c>
      <c r="AX177" s="316">
        <f>IF(Inputs!$M32=AX$2,Inputs!$N32,0)</f>
        <v>0</v>
      </c>
      <c r="AY177" s="316">
        <f>IF(Inputs!$M32=AY$2,Inputs!$N32,0)</f>
        <v>0</v>
      </c>
      <c r="AZ177" s="316">
        <f>IF(Inputs!$M32=AZ$2,Inputs!$N32,0)</f>
        <v>0</v>
      </c>
      <c r="BA177" s="316">
        <f>IF(Inputs!$M32=BA$2,Inputs!$N32,0)</f>
        <v>0</v>
      </c>
      <c r="BB177" s="316">
        <f>IF(Inputs!$M32=BB$2,Inputs!$N32,0)</f>
        <v>0</v>
      </c>
      <c r="BC177" s="316">
        <f>IF(Inputs!$M32=BC$2,Inputs!$N32,0)</f>
        <v>0</v>
      </c>
      <c r="BD177" s="316">
        <f>IF(Inputs!$M32=BD$2,Inputs!$N32,0)</f>
        <v>0</v>
      </c>
      <c r="BE177" s="317">
        <f>IF(Inputs!$M32=BE$2,Inputs!$N32,0)</f>
        <v>0</v>
      </c>
      <c r="BF177" s="316">
        <f>IF(Inputs!$M32=BF$2,Inputs!$N32,0)</f>
        <v>0</v>
      </c>
      <c r="BG177" s="316">
        <f>IF(Inputs!$M32=BG$2,Inputs!$N32,0)</f>
        <v>0</v>
      </c>
      <c r="BH177" s="316">
        <f>IF(Inputs!$M32=BH$2,Inputs!$N32,0)</f>
        <v>0</v>
      </c>
      <c r="BI177" s="316">
        <f>IF(Inputs!$M32=BI$2,Inputs!$N32,0)</f>
        <v>0</v>
      </c>
      <c r="BJ177" s="316">
        <f>IF(Inputs!$M32=BJ$2,Inputs!$N32,0)</f>
        <v>0</v>
      </c>
      <c r="BK177" s="316">
        <f>IF(Inputs!$M32=BK$2,Inputs!$N32,0)</f>
        <v>0</v>
      </c>
      <c r="BL177" s="316">
        <f>IF(Inputs!$M32=BL$2,Inputs!$N32,0)</f>
        <v>0</v>
      </c>
      <c r="BM177" s="316">
        <f>IF(Inputs!$M32=BM$2,Inputs!$N32,0)</f>
        <v>0</v>
      </c>
      <c r="BN177" s="316">
        <f>IF(Inputs!$M32=BN$2,Inputs!$N32,0)</f>
        <v>0</v>
      </c>
      <c r="BO177" s="316">
        <f>IF(Inputs!$M32=BO$2,Inputs!$N32,0)</f>
        <v>0</v>
      </c>
      <c r="BP177" s="316">
        <f>IF(Inputs!$M32=BP$2,Inputs!$N32,0)</f>
        <v>0</v>
      </c>
      <c r="BQ177" s="317">
        <f>IF(Inputs!$M32=BQ$2,Inputs!$N32,0)</f>
        <v>0</v>
      </c>
    </row>
    <row r="178" spans="1:74" s="10" customFormat="1" hidden="1" x14ac:dyDescent="0.25">
      <c r="A178" s="126"/>
      <c r="B178" s="9" t="s">
        <v>58</v>
      </c>
      <c r="C178" s="8"/>
      <c r="D178" s="9"/>
      <c r="E178" s="9"/>
      <c r="F178" s="9"/>
      <c r="G178" s="9"/>
      <c r="H178" s="9"/>
      <c r="I178" s="7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9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9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9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9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9"/>
      <c r="BR178" s="312"/>
      <c r="BS178" s="312"/>
      <c r="BT178" s="312"/>
      <c r="BU178" s="312"/>
      <c r="BV178" s="312"/>
    </row>
    <row r="179" spans="1:74" x14ac:dyDescent="0.25">
      <c r="B179" s="167" t="s">
        <v>150</v>
      </c>
      <c r="C179" s="8"/>
      <c r="D179" s="154">
        <f t="shared" si="89"/>
        <v>0</v>
      </c>
      <c r="E179" s="154">
        <f t="shared" si="90"/>
        <v>0</v>
      </c>
      <c r="F179" s="154">
        <f t="shared" si="91"/>
        <v>0</v>
      </c>
      <c r="G179" s="154">
        <f t="shared" si="92"/>
        <v>0</v>
      </c>
      <c r="H179" s="154">
        <f t="shared" si="93"/>
        <v>0</v>
      </c>
      <c r="I179" s="119"/>
      <c r="J179" s="10">
        <f>SUMIF(CapexCategory,$B179,J$152:J$177)</f>
        <v>0</v>
      </c>
      <c r="K179" s="75">
        <f t="shared" ref="K179:AP179" si="95">SUMIFS(K$152:K$177,CapexCategory,$B179,CapexBuyMonth,K$2)</f>
        <v>0</v>
      </c>
      <c r="L179" s="75">
        <f t="shared" si="95"/>
        <v>0</v>
      </c>
      <c r="M179" s="75">
        <f t="shared" si="95"/>
        <v>0</v>
      </c>
      <c r="N179" s="75">
        <f t="shared" si="95"/>
        <v>0</v>
      </c>
      <c r="O179" s="75">
        <f t="shared" si="95"/>
        <v>0</v>
      </c>
      <c r="P179" s="75">
        <f t="shared" si="95"/>
        <v>0</v>
      </c>
      <c r="Q179" s="75">
        <f t="shared" si="95"/>
        <v>0</v>
      </c>
      <c r="R179" s="75">
        <f t="shared" si="95"/>
        <v>0</v>
      </c>
      <c r="S179" s="75">
        <f t="shared" si="95"/>
        <v>0</v>
      </c>
      <c r="T179" s="75">
        <f t="shared" si="95"/>
        <v>0</v>
      </c>
      <c r="U179" s="154">
        <f t="shared" si="95"/>
        <v>0</v>
      </c>
      <c r="V179" s="10">
        <f t="shared" si="95"/>
        <v>0</v>
      </c>
      <c r="W179" s="75">
        <f t="shared" si="95"/>
        <v>0</v>
      </c>
      <c r="X179" s="75">
        <f t="shared" si="95"/>
        <v>0</v>
      </c>
      <c r="Y179" s="75">
        <f t="shared" si="95"/>
        <v>0</v>
      </c>
      <c r="Z179" s="75">
        <f t="shared" si="95"/>
        <v>0</v>
      </c>
      <c r="AA179" s="75">
        <f t="shared" si="95"/>
        <v>0</v>
      </c>
      <c r="AB179" s="75">
        <f t="shared" si="95"/>
        <v>0</v>
      </c>
      <c r="AC179" s="75">
        <f t="shared" si="95"/>
        <v>0</v>
      </c>
      <c r="AD179" s="75">
        <f t="shared" si="95"/>
        <v>0</v>
      </c>
      <c r="AE179" s="75">
        <f t="shared" si="95"/>
        <v>0</v>
      </c>
      <c r="AF179" s="75">
        <f t="shared" si="95"/>
        <v>0</v>
      </c>
      <c r="AG179" s="154">
        <f t="shared" si="95"/>
        <v>0</v>
      </c>
      <c r="AH179" s="10">
        <f t="shared" si="95"/>
        <v>0</v>
      </c>
      <c r="AI179" s="75">
        <f t="shared" si="95"/>
        <v>0</v>
      </c>
      <c r="AJ179" s="75">
        <f t="shared" si="95"/>
        <v>0</v>
      </c>
      <c r="AK179" s="75">
        <f t="shared" si="95"/>
        <v>0</v>
      </c>
      <c r="AL179" s="75">
        <f t="shared" si="95"/>
        <v>0</v>
      </c>
      <c r="AM179" s="75">
        <f t="shared" si="95"/>
        <v>0</v>
      </c>
      <c r="AN179" s="75">
        <f t="shared" si="95"/>
        <v>0</v>
      </c>
      <c r="AO179" s="75">
        <f t="shared" si="95"/>
        <v>0</v>
      </c>
      <c r="AP179" s="75">
        <f t="shared" si="95"/>
        <v>0</v>
      </c>
      <c r="AQ179" s="75">
        <f t="shared" ref="AQ179:BQ179" si="96">SUMIFS(AQ$152:AQ$177,CapexCategory,$B179,CapexBuyMonth,AQ$2)</f>
        <v>0</v>
      </c>
      <c r="AR179" s="75">
        <f t="shared" si="96"/>
        <v>0</v>
      </c>
      <c r="AS179" s="154">
        <f t="shared" si="96"/>
        <v>0</v>
      </c>
      <c r="AT179" s="10">
        <f t="shared" si="96"/>
        <v>0</v>
      </c>
      <c r="AU179" s="75">
        <f t="shared" si="96"/>
        <v>0</v>
      </c>
      <c r="AV179" s="75">
        <f t="shared" si="96"/>
        <v>0</v>
      </c>
      <c r="AW179" s="75">
        <f t="shared" si="96"/>
        <v>0</v>
      </c>
      <c r="AX179" s="75">
        <f t="shared" si="96"/>
        <v>0</v>
      </c>
      <c r="AY179" s="75">
        <f t="shared" si="96"/>
        <v>0</v>
      </c>
      <c r="AZ179" s="75">
        <f t="shared" si="96"/>
        <v>0</v>
      </c>
      <c r="BA179" s="75">
        <f t="shared" si="96"/>
        <v>0</v>
      </c>
      <c r="BB179" s="75">
        <f t="shared" si="96"/>
        <v>0</v>
      </c>
      <c r="BC179" s="75">
        <f t="shared" si="96"/>
        <v>0</v>
      </c>
      <c r="BD179" s="75">
        <f t="shared" si="96"/>
        <v>0</v>
      </c>
      <c r="BE179" s="154">
        <f t="shared" si="96"/>
        <v>0</v>
      </c>
      <c r="BF179" s="10">
        <f t="shared" si="96"/>
        <v>0</v>
      </c>
      <c r="BG179" s="75">
        <f t="shared" si="96"/>
        <v>0</v>
      </c>
      <c r="BH179" s="75">
        <f t="shared" si="96"/>
        <v>0</v>
      </c>
      <c r="BI179" s="75">
        <f t="shared" si="96"/>
        <v>0</v>
      </c>
      <c r="BJ179" s="75">
        <f t="shared" si="96"/>
        <v>0</v>
      </c>
      <c r="BK179" s="75">
        <f t="shared" si="96"/>
        <v>0</v>
      </c>
      <c r="BL179" s="75">
        <f t="shared" si="96"/>
        <v>0</v>
      </c>
      <c r="BM179" s="75">
        <f t="shared" si="96"/>
        <v>0</v>
      </c>
      <c r="BN179" s="75">
        <f t="shared" si="96"/>
        <v>0</v>
      </c>
      <c r="BO179" s="75">
        <f t="shared" si="96"/>
        <v>0</v>
      </c>
      <c r="BP179" s="75">
        <f t="shared" si="96"/>
        <v>0</v>
      </c>
      <c r="BQ179" s="154">
        <f t="shared" si="96"/>
        <v>0</v>
      </c>
    </row>
    <row r="180" spans="1:74" x14ac:dyDescent="0.25">
      <c r="B180" s="167" t="s">
        <v>153</v>
      </c>
      <c r="C180" s="8"/>
      <c r="D180" s="154">
        <f t="shared" si="89"/>
        <v>0</v>
      </c>
      <c r="E180" s="154">
        <f t="shared" si="90"/>
        <v>0</v>
      </c>
      <c r="F180" s="154">
        <f t="shared" si="91"/>
        <v>0</v>
      </c>
      <c r="G180" s="154">
        <f t="shared" si="92"/>
        <v>0</v>
      </c>
      <c r="H180" s="154">
        <f t="shared" si="93"/>
        <v>0</v>
      </c>
      <c r="I180" s="119"/>
      <c r="J180" s="10">
        <f>SUMIF(CapexCategory,$B180,J$152:J$177)</f>
        <v>0</v>
      </c>
      <c r="K180" s="75">
        <f t="shared" ref="K180:T183" si="97">SUMIF(CapexCategory,$B180,K$152:K$177)</f>
        <v>0</v>
      </c>
      <c r="L180" s="75">
        <f t="shared" si="97"/>
        <v>0</v>
      </c>
      <c r="M180" s="75">
        <f t="shared" si="97"/>
        <v>0</v>
      </c>
      <c r="N180" s="75">
        <f t="shared" si="97"/>
        <v>0</v>
      </c>
      <c r="O180" s="75">
        <f t="shared" si="97"/>
        <v>0</v>
      </c>
      <c r="P180" s="75">
        <f t="shared" si="97"/>
        <v>0</v>
      </c>
      <c r="Q180" s="75">
        <f t="shared" si="97"/>
        <v>0</v>
      </c>
      <c r="R180" s="75">
        <f t="shared" si="97"/>
        <v>0</v>
      </c>
      <c r="S180" s="75">
        <f t="shared" si="97"/>
        <v>0</v>
      </c>
      <c r="T180" s="75">
        <f t="shared" si="97"/>
        <v>0</v>
      </c>
      <c r="U180" s="154">
        <f t="shared" ref="U180:AD183" si="98">SUMIF(CapexCategory,$B180,U$152:U$177)</f>
        <v>0</v>
      </c>
      <c r="V180" s="10">
        <f t="shared" si="98"/>
        <v>0</v>
      </c>
      <c r="W180" s="75">
        <f t="shared" si="98"/>
        <v>0</v>
      </c>
      <c r="X180" s="75">
        <f t="shared" si="98"/>
        <v>0</v>
      </c>
      <c r="Y180" s="75">
        <f t="shared" si="98"/>
        <v>0</v>
      </c>
      <c r="Z180" s="75">
        <f t="shared" si="98"/>
        <v>0</v>
      </c>
      <c r="AA180" s="75">
        <f t="shared" si="98"/>
        <v>0</v>
      </c>
      <c r="AB180" s="75">
        <f t="shared" si="98"/>
        <v>0</v>
      </c>
      <c r="AC180" s="75">
        <f t="shared" si="98"/>
        <v>0</v>
      </c>
      <c r="AD180" s="75">
        <f t="shared" si="98"/>
        <v>0</v>
      </c>
      <c r="AE180" s="75">
        <f t="shared" ref="AE180:AN183" si="99">SUMIF(CapexCategory,$B180,AE$152:AE$177)</f>
        <v>0</v>
      </c>
      <c r="AF180" s="75">
        <f t="shared" si="99"/>
        <v>0</v>
      </c>
      <c r="AG180" s="154">
        <f t="shared" si="99"/>
        <v>0</v>
      </c>
      <c r="AH180" s="10">
        <f t="shared" si="99"/>
        <v>0</v>
      </c>
      <c r="AI180" s="75">
        <f t="shared" si="99"/>
        <v>0</v>
      </c>
      <c r="AJ180" s="75">
        <f t="shared" si="99"/>
        <v>0</v>
      </c>
      <c r="AK180" s="75">
        <f t="shared" si="99"/>
        <v>0</v>
      </c>
      <c r="AL180" s="75">
        <f t="shared" si="99"/>
        <v>0</v>
      </c>
      <c r="AM180" s="75">
        <f t="shared" si="99"/>
        <v>0</v>
      </c>
      <c r="AN180" s="75">
        <f t="shared" si="99"/>
        <v>0</v>
      </c>
      <c r="AO180" s="75">
        <f t="shared" ref="AO180:AX183" si="100">SUMIF(CapexCategory,$B180,AO$152:AO$177)</f>
        <v>0</v>
      </c>
      <c r="AP180" s="75">
        <f t="shared" si="100"/>
        <v>0</v>
      </c>
      <c r="AQ180" s="75">
        <f t="shared" si="100"/>
        <v>0</v>
      </c>
      <c r="AR180" s="75">
        <f t="shared" si="100"/>
        <v>0</v>
      </c>
      <c r="AS180" s="154">
        <f t="shared" si="100"/>
        <v>0</v>
      </c>
      <c r="AT180" s="10">
        <f t="shared" si="100"/>
        <v>0</v>
      </c>
      <c r="AU180" s="75">
        <f t="shared" si="100"/>
        <v>0</v>
      </c>
      <c r="AV180" s="75">
        <f t="shared" si="100"/>
        <v>0</v>
      </c>
      <c r="AW180" s="75">
        <f t="shared" si="100"/>
        <v>0</v>
      </c>
      <c r="AX180" s="75">
        <f t="shared" si="100"/>
        <v>0</v>
      </c>
      <c r="AY180" s="75">
        <f t="shared" ref="AY180:BH183" si="101">SUMIF(CapexCategory,$B180,AY$152:AY$177)</f>
        <v>0</v>
      </c>
      <c r="AZ180" s="75">
        <f t="shared" si="101"/>
        <v>0</v>
      </c>
      <c r="BA180" s="75">
        <f t="shared" si="101"/>
        <v>0</v>
      </c>
      <c r="BB180" s="75">
        <f t="shared" si="101"/>
        <v>0</v>
      </c>
      <c r="BC180" s="75">
        <f t="shared" si="101"/>
        <v>0</v>
      </c>
      <c r="BD180" s="75">
        <f t="shared" si="101"/>
        <v>0</v>
      </c>
      <c r="BE180" s="154">
        <f t="shared" si="101"/>
        <v>0</v>
      </c>
      <c r="BF180" s="10">
        <f t="shared" si="101"/>
        <v>0</v>
      </c>
      <c r="BG180" s="75">
        <f t="shared" si="101"/>
        <v>0</v>
      </c>
      <c r="BH180" s="75">
        <f t="shared" si="101"/>
        <v>0</v>
      </c>
      <c r="BI180" s="75">
        <f t="shared" ref="BI180:BQ183" si="102">SUMIF(CapexCategory,$B180,BI$152:BI$177)</f>
        <v>0</v>
      </c>
      <c r="BJ180" s="75">
        <f t="shared" si="102"/>
        <v>0</v>
      </c>
      <c r="BK180" s="75">
        <f t="shared" si="102"/>
        <v>0</v>
      </c>
      <c r="BL180" s="75">
        <f t="shared" si="102"/>
        <v>0</v>
      </c>
      <c r="BM180" s="75">
        <f t="shared" si="102"/>
        <v>0</v>
      </c>
      <c r="BN180" s="75">
        <f t="shared" si="102"/>
        <v>0</v>
      </c>
      <c r="BO180" s="75">
        <f t="shared" si="102"/>
        <v>0</v>
      </c>
      <c r="BP180" s="75">
        <f t="shared" si="102"/>
        <v>0</v>
      </c>
      <c r="BQ180" s="154">
        <f t="shared" si="102"/>
        <v>0</v>
      </c>
    </row>
    <row r="181" spans="1:74" x14ac:dyDescent="0.25">
      <c r="B181" s="167" t="s">
        <v>151</v>
      </c>
      <c r="C181" s="8"/>
      <c r="D181" s="154">
        <f t="shared" si="89"/>
        <v>0</v>
      </c>
      <c r="E181" s="154">
        <f t="shared" si="90"/>
        <v>0</v>
      </c>
      <c r="F181" s="154">
        <f t="shared" si="91"/>
        <v>0</v>
      </c>
      <c r="G181" s="154">
        <f t="shared" si="92"/>
        <v>0</v>
      </c>
      <c r="H181" s="154">
        <f t="shared" si="93"/>
        <v>0</v>
      </c>
      <c r="I181" s="119"/>
      <c r="J181" s="10">
        <f>SUMIF(CapexCategory,$B181,J$152:J$177)</f>
        <v>0</v>
      </c>
      <c r="K181" s="75">
        <f t="shared" si="97"/>
        <v>0</v>
      </c>
      <c r="L181" s="75">
        <f t="shared" si="97"/>
        <v>0</v>
      </c>
      <c r="M181" s="75">
        <f t="shared" si="97"/>
        <v>0</v>
      </c>
      <c r="N181" s="75">
        <f t="shared" si="97"/>
        <v>0</v>
      </c>
      <c r="O181" s="75">
        <f t="shared" si="97"/>
        <v>0</v>
      </c>
      <c r="P181" s="75">
        <f t="shared" si="97"/>
        <v>0</v>
      </c>
      <c r="Q181" s="75">
        <f t="shared" si="97"/>
        <v>0</v>
      </c>
      <c r="R181" s="75">
        <f t="shared" si="97"/>
        <v>0</v>
      </c>
      <c r="S181" s="75">
        <f t="shared" si="97"/>
        <v>0</v>
      </c>
      <c r="T181" s="75">
        <f t="shared" si="97"/>
        <v>0</v>
      </c>
      <c r="U181" s="154">
        <f t="shared" si="98"/>
        <v>0</v>
      </c>
      <c r="V181" s="10">
        <f t="shared" si="98"/>
        <v>0</v>
      </c>
      <c r="W181" s="75">
        <f t="shared" si="98"/>
        <v>0</v>
      </c>
      <c r="X181" s="75">
        <f t="shared" si="98"/>
        <v>0</v>
      </c>
      <c r="Y181" s="75">
        <f t="shared" si="98"/>
        <v>0</v>
      </c>
      <c r="Z181" s="75">
        <f t="shared" si="98"/>
        <v>0</v>
      </c>
      <c r="AA181" s="75">
        <f t="shared" si="98"/>
        <v>0</v>
      </c>
      <c r="AB181" s="75">
        <f t="shared" si="98"/>
        <v>0</v>
      </c>
      <c r="AC181" s="75">
        <f t="shared" si="98"/>
        <v>0</v>
      </c>
      <c r="AD181" s="75">
        <f t="shared" si="98"/>
        <v>0</v>
      </c>
      <c r="AE181" s="75">
        <f t="shared" si="99"/>
        <v>0</v>
      </c>
      <c r="AF181" s="75">
        <f t="shared" si="99"/>
        <v>0</v>
      </c>
      <c r="AG181" s="154">
        <f t="shared" si="99"/>
        <v>0</v>
      </c>
      <c r="AH181" s="10">
        <f t="shared" si="99"/>
        <v>0</v>
      </c>
      <c r="AI181" s="75">
        <f t="shared" si="99"/>
        <v>0</v>
      </c>
      <c r="AJ181" s="75">
        <f t="shared" si="99"/>
        <v>0</v>
      </c>
      <c r="AK181" s="75">
        <f t="shared" si="99"/>
        <v>0</v>
      </c>
      <c r="AL181" s="75">
        <f t="shared" si="99"/>
        <v>0</v>
      </c>
      <c r="AM181" s="75">
        <f t="shared" si="99"/>
        <v>0</v>
      </c>
      <c r="AN181" s="75">
        <f t="shared" si="99"/>
        <v>0</v>
      </c>
      <c r="AO181" s="75">
        <f t="shared" si="100"/>
        <v>0</v>
      </c>
      <c r="AP181" s="75">
        <f t="shared" si="100"/>
        <v>0</v>
      </c>
      <c r="AQ181" s="75">
        <f t="shared" si="100"/>
        <v>0</v>
      </c>
      <c r="AR181" s="75">
        <f t="shared" si="100"/>
        <v>0</v>
      </c>
      <c r="AS181" s="154">
        <f t="shared" si="100"/>
        <v>0</v>
      </c>
      <c r="AT181" s="10">
        <f t="shared" si="100"/>
        <v>0</v>
      </c>
      <c r="AU181" s="75">
        <f t="shared" si="100"/>
        <v>0</v>
      </c>
      <c r="AV181" s="75">
        <f t="shared" si="100"/>
        <v>0</v>
      </c>
      <c r="AW181" s="75">
        <f t="shared" si="100"/>
        <v>0</v>
      </c>
      <c r="AX181" s="75">
        <f t="shared" si="100"/>
        <v>0</v>
      </c>
      <c r="AY181" s="75">
        <f t="shared" si="101"/>
        <v>0</v>
      </c>
      <c r="AZ181" s="75">
        <f t="shared" si="101"/>
        <v>0</v>
      </c>
      <c r="BA181" s="75">
        <f t="shared" si="101"/>
        <v>0</v>
      </c>
      <c r="BB181" s="75">
        <f t="shared" si="101"/>
        <v>0</v>
      </c>
      <c r="BC181" s="75">
        <f t="shared" si="101"/>
        <v>0</v>
      </c>
      <c r="BD181" s="75">
        <f t="shared" si="101"/>
        <v>0</v>
      </c>
      <c r="BE181" s="154">
        <f t="shared" si="101"/>
        <v>0</v>
      </c>
      <c r="BF181" s="10">
        <f t="shared" si="101"/>
        <v>0</v>
      </c>
      <c r="BG181" s="75">
        <f t="shared" si="101"/>
        <v>0</v>
      </c>
      <c r="BH181" s="75">
        <f t="shared" si="101"/>
        <v>0</v>
      </c>
      <c r="BI181" s="75">
        <f t="shared" si="102"/>
        <v>0</v>
      </c>
      <c r="BJ181" s="75">
        <f t="shared" si="102"/>
        <v>0</v>
      </c>
      <c r="BK181" s="75">
        <f t="shared" si="102"/>
        <v>0</v>
      </c>
      <c r="BL181" s="75">
        <f t="shared" si="102"/>
        <v>0</v>
      </c>
      <c r="BM181" s="75">
        <f t="shared" si="102"/>
        <v>0</v>
      </c>
      <c r="BN181" s="75">
        <f t="shared" si="102"/>
        <v>0</v>
      </c>
      <c r="BO181" s="75">
        <f t="shared" si="102"/>
        <v>0</v>
      </c>
      <c r="BP181" s="75">
        <f t="shared" si="102"/>
        <v>0</v>
      </c>
      <c r="BQ181" s="154">
        <f t="shared" si="102"/>
        <v>0</v>
      </c>
    </row>
    <row r="182" spans="1:74" x14ac:dyDescent="0.25">
      <c r="B182" s="167" t="s">
        <v>152</v>
      </c>
      <c r="C182" s="8"/>
      <c r="D182" s="154">
        <f t="shared" si="89"/>
        <v>0</v>
      </c>
      <c r="E182" s="154">
        <f t="shared" si="90"/>
        <v>0</v>
      </c>
      <c r="F182" s="154">
        <f t="shared" si="91"/>
        <v>0</v>
      </c>
      <c r="G182" s="154">
        <f t="shared" si="92"/>
        <v>0</v>
      </c>
      <c r="H182" s="154">
        <f t="shared" si="93"/>
        <v>0</v>
      </c>
      <c r="I182" s="119"/>
      <c r="J182" s="10">
        <f>SUMIF(CapexCategory,$B182,J$152:J$177)</f>
        <v>0</v>
      </c>
      <c r="K182" s="75">
        <f t="shared" si="97"/>
        <v>0</v>
      </c>
      <c r="L182" s="75">
        <f t="shared" si="97"/>
        <v>0</v>
      </c>
      <c r="M182" s="75">
        <f t="shared" si="97"/>
        <v>0</v>
      </c>
      <c r="N182" s="75">
        <f t="shared" si="97"/>
        <v>0</v>
      </c>
      <c r="O182" s="75">
        <f t="shared" si="97"/>
        <v>0</v>
      </c>
      <c r="P182" s="75">
        <f t="shared" si="97"/>
        <v>0</v>
      </c>
      <c r="Q182" s="75">
        <f t="shared" si="97"/>
        <v>0</v>
      </c>
      <c r="R182" s="75">
        <f t="shared" si="97"/>
        <v>0</v>
      </c>
      <c r="S182" s="75">
        <f t="shared" si="97"/>
        <v>0</v>
      </c>
      <c r="T182" s="75">
        <f t="shared" si="97"/>
        <v>0</v>
      </c>
      <c r="U182" s="154">
        <f t="shared" si="98"/>
        <v>0</v>
      </c>
      <c r="V182" s="10">
        <f t="shared" si="98"/>
        <v>0</v>
      </c>
      <c r="W182" s="75">
        <f t="shared" si="98"/>
        <v>0</v>
      </c>
      <c r="X182" s="75">
        <f t="shared" si="98"/>
        <v>0</v>
      </c>
      <c r="Y182" s="75">
        <f t="shared" si="98"/>
        <v>0</v>
      </c>
      <c r="Z182" s="75">
        <f t="shared" si="98"/>
        <v>0</v>
      </c>
      <c r="AA182" s="75">
        <f t="shared" si="98"/>
        <v>0</v>
      </c>
      <c r="AB182" s="75">
        <f t="shared" si="98"/>
        <v>0</v>
      </c>
      <c r="AC182" s="75">
        <f t="shared" si="98"/>
        <v>0</v>
      </c>
      <c r="AD182" s="75">
        <f t="shared" si="98"/>
        <v>0</v>
      </c>
      <c r="AE182" s="75">
        <f t="shared" si="99"/>
        <v>0</v>
      </c>
      <c r="AF182" s="75">
        <f t="shared" si="99"/>
        <v>0</v>
      </c>
      <c r="AG182" s="154">
        <f t="shared" si="99"/>
        <v>0</v>
      </c>
      <c r="AH182" s="10">
        <f t="shared" si="99"/>
        <v>0</v>
      </c>
      <c r="AI182" s="75">
        <f t="shared" si="99"/>
        <v>0</v>
      </c>
      <c r="AJ182" s="75">
        <f t="shared" si="99"/>
        <v>0</v>
      </c>
      <c r="AK182" s="75">
        <f t="shared" si="99"/>
        <v>0</v>
      </c>
      <c r="AL182" s="75">
        <f t="shared" si="99"/>
        <v>0</v>
      </c>
      <c r="AM182" s="75">
        <f t="shared" si="99"/>
        <v>0</v>
      </c>
      <c r="AN182" s="75">
        <f t="shared" si="99"/>
        <v>0</v>
      </c>
      <c r="AO182" s="75">
        <f t="shared" si="100"/>
        <v>0</v>
      </c>
      <c r="AP182" s="75">
        <f t="shared" si="100"/>
        <v>0</v>
      </c>
      <c r="AQ182" s="75">
        <f t="shared" si="100"/>
        <v>0</v>
      </c>
      <c r="AR182" s="75">
        <f t="shared" si="100"/>
        <v>0</v>
      </c>
      <c r="AS182" s="154">
        <f t="shared" si="100"/>
        <v>0</v>
      </c>
      <c r="AT182" s="10">
        <f t="shared" si="100"/>
        <v>0</v>
      </c>
      <c r="AU182" s="75">
        <f t="shared" si="100"/>
        <v>0</v>
      </c>
      <c r="AV182" s="75">
        <f t="shared" si="100"/>
        <v>0</v>
      </c>
      <c r="AW182" s="75">
        <f t="shared" si="100"/>
        <v>0</v>
      </c>
      <c r="AX182" s="75">
        <f t="shared" si="100"/>
        <v>0</v>
      </c>
      <c r="AY182" s="75">
        <f t="shared" si="101"/>
        <v>0</v>
      </c>
      <c r="AZ182" s="75">
        <f t="shared" si="101"/>
        <v>0</v>
      </c>
      <c r="BA182" s="75">
        <f t="shared" si="101"/>
        <v>0</v>
      </c>
      <c r="BB182" s="75">
        <f t="shared" si="101"/>
        <v>0</v>
      </c>
      <c r="BC182" s="75">
        <f t="shared" si="101"/>
        <v>0</v>
      </c>
      <c r="BD182" s="75">
        <f t="shared" si="101"/>
        <v>0</v>
      </c>
      <c r="BE182" s="154">
        <f t="shared" si="101"/>
        <v>0</v>
      </c>
      <c r="BF182" s="10">
        <f t="shared" si="101"/>
        <v>0</v>
      </c>
      <c r="BG182" s="75">
        <f t="shared" si="101"/>
        <v>0</v>
      </c>
      <c r="BH182" s="75">
        <f t="shared" si="101"/>
        <v>0</v>
      </c>
      <c r="BI182" s="75">
        <f t="shared" si="102"/>
        <v>0</v>
      </c>
      <c r="BJ182" s="75">
        <f t="shared" si="102"/>
        <v>0</v>
      </c>
      <c r="BK182" s="75">
        <f t="shared" si="102"/>
        <v>0</v>
      </c>
      <c r="BL182" s="75">
        <f t="shared" si="102"/>
        <v>0</v>
      </c>
      <c r="BM182" s="75">
        <f t="shared" si="102"/>
        <v>0</v>
      </c>
      <c r="BN182" s="75">
        <f t="shared" si="102"/>
        <v>0</v>
      </c>
      <c r="BO182" s="75">
        <f t="shared" si="102"/>
        <v>0</v>
      </c>
      <c r="BP182" s="75">
        <f t="shared" si="102"/>
        <v>0</v>
      </c>
      <c r="BQ182" s="154">
        <f t="shared" si="102"/>
        <v>0</v>
      </c>
    </row>
    <row r="183" spans="1:74" x14ac:dyDescent="0.25">
      <c r="B183" s="167" t="s">
        <v>15</v>
      </c>
      <c r="C183" s="8"/>
      <c r="D183" s="154">
        <f t="shared" si="89"/>
        <v>0</v>
      </c>
      <c r="E183" s="154">
        <f t="shared" si="90"/>
        <v>0</v>
      </c>
      <c r="F183" s="154">
        <f t="shared" si="91"/>
        <v>0</v>
      </c>
      <c r="G183" s="154">
        <f t="shared" si="92"/>
        <v>0</v>
      </c>
      <c r="H183" s="154">
        <f t="shared" si="93"/>
        <v>800</v>
      </c>
      <c r="I183" s="119"/>
      <c r="J183" s="10">
        <f>SUMIF(CapexCategory,$B183,J$152:J$177)</f>
        <v>0</v>
      </c>
      <c r="K183" s="75">
        <f t="shared" si="97"/>
        <v>0</v>
      </c>
      <c r="L183" s="75">
        <f t="shared" si="97"/>
        <v>0</v>
      </c>
      <c r="M183" s="75">
        <f t="shared" si="97"/>
        <v>0</v>
      </c>
      <c r="N183" s="75">
        <f t="shared" si="97"/>
        <v>0</v>
      </c>
      <c r="O183" s="75">
        <f t="shared" si="97"/>
        <v>0</v>
      </c>
      <c r="P183" s="75">
        <f t="shared" si="97"/>
        <v>0</v>
      </c>
      <c r="Q183" s="75">
        <f t="shared" si="97"/>
        <v>0</v>
      </c>
      <c r="R183" s="75">
        <f t="shared" si="97"/>
        <v>0</v>
      </c>
      <c r="S183" s="75">
        <f t="shared" si="97"/>
        <v>0</v>
      </c>
      <c r="T183" s="75">
        <f t="shared" si="97"/>
        <v>0</v>
      </c>
      <c r="U183" s="154">
        <f t="shared" si="98"/>
        <v>0</v>
      </c>
      <c r="V183" s="10">
        <f t="shared" si="98"/>
        <v>0</v>
      </c>
      <c r="W183" s="75">
        <f t="shared" si="98"/>
        <v>0</v>
      </c>
      <c r="X183" s="75">
        <f t="shared" si="98"/>
        <v>0</v>
      </c>
      <c r="Y183" s="75">
        <f t="shared" si="98"/>
        <v>0</v>
      </c>
      <c r="Z183" s="75">
        <f t="shared" si="98"/>
        <v>0</v>
      </c>
      <c r="AA183" s="75">
        <f t="shared" si="98"/>
        <v>0</v>
      </c>
      <c r="AB183" s="75">
        <f t="shared" si="98"/>
        <v>0</v>
      </c>
      <c r="AC183" s="75">
        <f t="shared" si="98"/>
        <v>0</v>
      </c>
      <c r="AD183" s="75">
        <f t="shared" si="98"/>
        <v>0</v>
      </c>
      <c r="AE183" s="75">
        <f t="shared" si="99"/>
        <v>0</v>
      </c>
      <c r="AF183" s="75">
        <f t="shared" si="99"/>
        <v>0</v>
      </c>
      <c r="AG183" s="154">
        <f t="shared" si="99"/>
        <v>0</v>
      </c>
      <c r="AH183" s="10">
        <f t="shared" si="99"/>
        <v>0</v>
      </c>
      <c r="AI183" s="75">
        <f t="shared" si="99"/>
        <v>0</v>
      </c>
      <c r="AJ183" s="75">
        <f t="shared" si="99"/>
        <v>0</v>
      </c>
      <c r="AK183" s="75">
        <f t="shared" si="99"/>
        <v>0</v>
      </c>
      <c r="AL183" s="75">
        <f t="shared" si="99"/>
        <v>0</v>
      </c>
      <c r="AM183" s="75">
        <f t="shared" si="99"/>
        <v>0</v>
      </c>
      <c r="AN183" s="75">
        <f t="shared" si="99"/>
        <v>0</v>
      </c>
      <c r="AO183" s="75">
        <f t="shared" si="100"/>
        <v>0</v>
      </c>
      <c r="AP183" s="75">
        <f t="shared" si="100"/>
        <v>0</v>
      </c>
      <c r="AQ183" s="75">
        <f t="shared" si="100"/>
        <v>0</v>
      </c>
      <c r="AR183" s="75">
        <f t="shared" si="100"/>
        <v>0</v>
      </c>
      <c r="AS183" s="154">
        <f t="shared" si="100"/>
        <v>0</v>
      </c>
      <c r="AT183" s="10">
        <f t="shared" si="100"/>
        <v>0</v>
      </c>
      <c r="AU183" s="75">
        <f t="shared" si="100"/>
        <v>0</v>
      </c>
      <c r="AV183" s="75">
        <f t="shared" si="100"/>
        <v>0</v>
      </c>
      <c r="AW183" s="75">
        <f t="shared" si="100"/>
        <v>0</v>
      </c>
      <c r="AX183" s="75">
        <f t="shared" si="100"/>
        <v>0</v>
      </c>
      <c r="AY183" s="75">
        <f t="shared" si="101"/>
        <v>0</v>
      </c>
      <c r="AZ183" s="75">
        <f t="shared" si="101"/>
        <v>0</v>
      </c>
      <c r="BA183" s="75">
        <f t="shared" si="101"/>
        <v>0</v>
      </c>
      <c r="BB183" s="75">
        <f t="shared" si="101"/>
        <v>0</v>
      </c>
      <c r="BC183" s="75">
        <f t="shared" si="101"/>
        <v>0</v>
      </c>
      <c r="BD183" s="75">
        <f t="shared" si="101"/>
        <v>0</v>
      </c>
      <c r="BE183" s="154">
        <f t="shared" si="101"/>
        <v>0</v>
      </c>
      <c r="BF183" s="10">
        <f t="shared" si="101"/>
        <v>0</v>
      </c>
      <c r="BG183" s="75">
        <f t="shared" si="101"/>
        <v>0</v>
      </c>
      <c r="BH183" s="75">
        <f t="shared" si="101"/>
        <v>0</v>
      </c>
      <c r="BI183" s="75">
        <f t="shared" si="102"/>
        <v>0</v>
      </c>
      <c r="BJ183" s="75">
        <f t="shared" si="102"/>
        <v>0</v>
      </c>
      <c r="BK183" s="75">
        <f t="shared" si="102"/>
        <v>800</v>
      </c>
      <c r="BL183" s="75">
        <f t="shared" si="102"/>
        <v>0</v>
      </c>
      <c r="BM183" s="75">
        <f t="shared" si="102"/>
        <v>0</v>
      </c>
      <c r="BN183" s="75">
        <f t="shared" si="102"/>
        <v>0</v>
      </c>
      <c r="BO183" s="75">
        <f t="shared" si="102"/>
        <v>0</v>
      </c>
      <c r="BP183" s="75">
        <f t="shared" si="102"/>
        <v>0</v>
      </c>
      <c r="BQ183" s="154">
        <f t="shared" si="102"/>
        <v>0</v>
      </c>
    </row>
    <row r="184" spans="1:74" x14ac:dyDescent="0.25">
      <c r="A184" s="386"/>
      <c r="B184" s="169" t="s">
        <v>59</v>
      </c>
      <c r="C184" s="8"/>
      <c r="D184" s="158">
        <f t="shared" si="89"/>
        <v>0</v>
      </c>
      <c r="E184" s="158">
        <f t="shared" si="90"/>
        <v>0</v>
      </c>
      <c r="F184" s="158">
        <f t="shared" si="91"/>
        <v>0</v>
      </c>
      <c r="G184" s="158">
        <f t="shared" si="92"/>
        <v>120</v>
      </c>
      <c r="H184" s="158">
        <f t="shared" si="93"/>
        <v>0</v>
      </c>
      <c r="J184" s="147">
        <f>SUM(J152:J177)-SUM(J179:J183)</f>
        <v>0</v>
      </c>
      <c r="K184" s="147">
        <f>SUM(K152:K177)-SUM(K179:K183)</f>
        <v>0</v>
      </c>
      <c r="L184" s="147">
        <f t="shared" ref="L184:BQ184" si="103">SUM(L152:L177)-SUM(L179:L183)</f>
        <v>0</v>
      </c>
      <c r="M184" s="147">
        <f t="shared" si="103"/>
        <v>0</v>
      </c>
      <c r="N184" s="147">
        <f t="shared" si="103"/>
        <v>0</v>
      </c>
      <c r="O184" s="147">
        <f>SUM(O152:O177)-SUM(O179:O183)</f>
        <v>0</v>
      </c>
      <c r="P184" s="147">
        <f t="shared" si="103"/>
        <v>0</v>
      </c>
      <c r="Q184" s="147">
        <f t="shared" si="103"/>
        <v>0</v>
      </c>
      <c r="R184" s="147">
        <f t="shared" si="103"/>
        <v>0</v>
      </c>
      <c r="S184" s="147">
        <f t="shared" si="103"/>
        <v>0</v>
      </c>
      <c r="T184" s="147">
        <f t="shared" si="103"/>
        <v>0</v>
      </c>
      <c r="U184" s="158">
        <f t="shared" si="103"/>
        <v>0</v>
      </c>
      <c r="V184" s="147">
        <f t="shared" si="103"/>
        <v>0</v>
      </c>
      <c r="W184" s="147">
        <f t="shared" si="103"/>
        <v>0</v>
      </c>
      <c r="X184" s="147">
        <f t="shared" si="103"/>
        <v>0</v>
      </c>
      <c r="Y184" s="147">
        <f t="shared" si="103"/>
        <v>0</v>
      </c>
      <c r="Z184" s="147">
        <f t="shared" si="103"/>
        <v>0</v>
      </c>
      <c r="AA184" s="147">
        <f t="shared" si="103"/>
        <v>0</v>
      </c>
      <c r="AB184" s="147">
        <f t="shared" si="103"/>
        <v>0</v>
      </c>
      <c r="AC184" s="147">
        <f t="shared" si="103"/>
        <v>0</v>
      </c>
      <c r="AD184" s="147">
        <f t="shared" si="103"/>
        <v>0</v>
      </c>
      <c r="AE184" s="147">
        <f t="shared" si="103"/>
        <v>0</v>
      </c>
      <c r="AF184" s="147">
        <f t="shared" si="103"/>
        <v>0</v>
      </c>
      <c r="AG184" s="158">
        <f t="shared" si="103"/>
        <v>0</v>
      </c>
      <c r="AH184" s="147">
        <f t="shared" si="103"/>
        <v>0</v>
      </c>
      <c r="AI184" s="147">
        <f t="shared" si="103"/>
        <v>0</v>
      </c>
      <c r="AJ184" s="147">
        <f t="shared" si="103"/>
        <v>0</v>
      </c>
      <c r="AK184" s="147">
        <f t="shared" si="103"/>
        <v>0</v>
      </c>
      <c r="AL184" s="147">
        <f t="shared" si="103"/>
        <v>0</v>
      </c>
      <c r="AM184" s="147">
        <f t="shared" si="103"/>
        <v>0</v>
      </c>
      <c r="AN184" s="147">
        <f t="shared" si="103"/>
        <v>0</v>
      </c>
      <c r="AO184" s="147">
        <f t="shared" si="103"/>
        <v>0</v>
      </c>
      <c r="AP184" s="147">
        <f t="shared" si="103"/>
        <v>0</v>
      </c>
      <c r="AQ184" s="147">
        <f t="shared" si="103"/>
        <v>0</v>
      </c>
      <c r="AR184" s="147">
        <f t="shared" si="103"/>
        <v>0</v>
      </c>
      <c r="AS184" s="158">
        <f t="shared" si="103"/>
        <v>0</v>
      </c>
      <c r="AT184" s="147">
        <f t="shared" si="103"/>
        <v>0</v>
      </c>
      <c r="AU184" s="147">
        <f t="shared" si="103"/>
        <v>0</v>
      </c>
      <c r="AV184" s="147">
        <f t="shared" si="103"/>
        <v>0</v>
      </c>
      <c r="AW184" s="147">
        <f t="shared" si="103"/>
        <v>120</v>
      </c>
      <c r="AX184" s="147">
        <f t="shared" si="103"/>
        <v>0</v>
      </c>
      <c r="AY184" s="147">
        <f t="shared" si="103"/>
        <v>0</v>
      </c>
      <c r="AZ184" s="147">
        <f t="shared" si="103"/>
        <v>0</v>
      </c>
      <c r="BA184" s="147">
        <f t="shared" si="103"/>
        <v>0</v>
      </c>
      <c r="BB184" s="147">
        <f t="shared" si="103"/>
        <v>0</v>
      </c>
      <c r="BC184" s="147">
        <f t="shared" si="103"/>
        <v>0</v>
      </c>
      <c r="BD184" s="147">
        <f t="shared" si="103"/>
        <v>0</v>
      </c>
      <c r="BE184" s="158">
        <f t="shared" si="103"/>
        <v>0</v>
      </c>
      <c r="BF184" s="147">
        <f t="shared" si="103"/>
        <v>0</v>
      </c>
      <c r="BG184" s="147">
        <f t="shared" si="103"/>
        <v>0</v>
      </c>
      <c r="BH184" s="147">
        <f t="shared" si="103"/>
        <v>0</v>
      </c>
      <c r="BI184" s="147">
        <f t="shared" si="103"/>
        <v>0</v>
      </c>
      <c r="BJ184" s="147">
        <f t="shared" si="103"/>
        <v>0</v>
      </c>
      <c r="BK184" s="147">
        <f t="shared" si="103"/>
        <v>0</v>
      </c>
      <c r="BL184" s="147">
        <f t="shared" si="103"/>
        <v>0</v>
      </c>
      <c r="BM184" s="147">
        <f t="shared" si="103"/>
        <v>0</v>
      </c>
      <c r="BN184" s="147">
        <f t="shared" si="103"/>
        <v>0</v>
      </c>
      <c r="BO184" s="147">
        <f t="shared" si="103"/>
        <v>0</v>
      </c>
      <c r="BP184" s="147">
        <f t="shared" si="103"/>
        <v>0</v>
      </c>
      <c r="BQ184" s="158">
        <f t="shared" si="103"/>
        <v>0</v>
      </c>
      <c r="BR184" s="312"/>
      <c r="BS184" s="312"/>
    </row>
    <row r="185" spans="1:74" s="9" customFormat="1" x14ac:dyDescent="0.25">
      <c r="A185" s="386"/>
      <c r="B185" s="82" t="s">
        <v>39</v>
      </c>
      <c r="C185" s="72"/>
      <c r="D185" s="9">
        <f t="shared" si="89"/>
        <v>0</v>
      </c>
      <c r="E185" s="9">
        <f t="shared" si="90"/>
        <v>0</v>
      </c>
      <c r="F185" s="9">
        <f t="shared" si="91"/>
        <v>0</v>
      </c>
      <c r="G185" s="9">
        <f t="shared" si="92"/>
        <v>120</v>
      </c>
      <c r="H185" s="9">
        <f t="shared" si="93"/>
        <v>800</v>
      </c>
      <c r="J185" s="9">
        <f>SUM(J179:J184)</f>
        <v>0</v>
      </c>
      <c r="K185" s="9">
        <f t="shared" ref="K185:AO185" si="104">SUM(K179:K184)</f>
        <v>0</v>
      </c>
      <c r="L185" s="9">
        <f t="shared" si="104"/>
        <v>0</v>
      </c>
      <c r="M185" s="9">
        <f t="shared" si="104"/>
        <v>0</v>
      </c>
      <c r="N185" s="9">
        <f t="shared" si="104"/>
        <v>0</v>
      </c>
      <c r="O185" s="9">
        <f t="shared" si="104"/>
        <v>0</v>
      </c>
      <c r="P185" s="9">
        <f t="shared" si="104"/>
        <v>0</v>
      </c>
      <c r="Q185" s="9">
        <f t="shared" si="104"/>
        <v>0</v>
      </c>
      <c r="R185" s="9">
        <f t="shared" si="104"/>
        <v>0</v>
      </c>
      <c r="S185" s="9">
        <f t="shared" si="104"/>
        <v>0</v>
      </c>
      <c r="T185" s="9">
        <f t="shared" si="104"/>
        <v>0</v>
      </c>
      <c r="U185" s="9">
        <f t="shared" si="104"/>
        <v>0</v>
      </c>
      <c r="V185" s="9">
        <f t="shared" si="104"/>
        <v>0</v>
      </c>
      <c r="W185" s="9">
        <f t="shared" si="104"/>
        <v>0</v>
      </c>
      <c r="X185" s="9">
        <f t="shared" si="104"/>
        <v>0</v>
      </c>
      <c r="Y185" s="9">
        <f t="shared" si="104"/>
        <v>0</v>
      </c>
      <c r="Z185" s="9">
        <f t="shared" si="104"/>
        <v>0</v>
      </c>
      <c r="AA185" s="9">
        <f t="shared" si="104"/>
        <v>0</v>
      </c>
      <c r="AB185" s="9">
        <f t="shared" si="104"/>
        <v>0</v>
      </c>
      <c r="AC185" s="9">
        <f t="shared" si="104"/>
        <v>0</v>
      </c>
      <c r="AD185" s="9">
        <f t="shared" si="104"/>
        <v>0</v>
      </c>
      <c r="AE185" s="9">
        <f t="shared" si="104"/>
        <v>0</v>
      </c>
      <c r="AF185" s="9">
        <f t="shared" si="104"/>
        <v>0</v>
      </c>
      <c r="AG185" s="9">
        <f t="shared" si="104"/>
        <v>0</v>
      </c>
      <c r="AH185" s="9">
        <f t="shared" si="104"/>
        <v>0</v>
      </c>
      <c r="AI185" s="9">
        <f t="shared" si="104"/>
        <v>0</v>
      </c>
      <c r="AJ185" s="9">
        <f t="shared" si="104"/>
        <v>0</v>
      </c>
      <c r="AK185" s="9">
        <f t="shared" si="104"/>
        <v>0</v>
      </c>
      <c r="AL185" s="9">
        <f t="shared" si="104"/>
        <v>0</v>
      </c>
      <c r="AM185" s="9">
        <f t="shared" si="104"/>
        <v>0</v>
      </c>
      <c r="AN185" s="9">
        <f t="shared" si="104"/>
        <v>0</v>
      </c>
      <c r="AO185" s="9">
        <f t="shared" si="104"/>
        <v>0</v>
      </c>
      <c r="AP185" s="9">
        <f t="shared" ref="AP185:BQ185" si="105">SUM(AP179:AP184)</f>
        <v>0</v>
      </c>
      <c r="AQ185" s="9">
        <f t="shared" si="105"/>
        <v>0</v>
      </c>
      <c r="AR185" s="9">
        <f t="shared" si="105"/>
        <v>0</v>
      </c>
      <c r="AS185" s="9">
        <f t="shared" si="105"/>
        <v>0</v>
      </c>
      <c r="AT185" s="9">
        <f t="shared" si="105"/>
        <v>0</v>
      </c>
      <c r="AU185" s="9">
        <f t="shared" si="105"/>
        <v>0</v>
      </c>
      <c r="AV185" s="9">
        <f t="shared" si="105"/>
        <v>0</v>
      </c>
      <c r="AW185" s="9">
        <f t="shared" si="105"/>
        <v>120</v>
      </c>
      <c r="AX185" s="9">
        <f t="shared" si="105"/>
        <v>0</v>
      </c>
      <c r="AY185" s="9">
        <f t="shared" si="105"/>
        <v>0</v>
      </c>
      <c r="AZ185" s="9">
        <f t="shared" si="105"/>
        <v>0</v>
      </c>
      <c r="BA185" s="9">
        <f t="shared" si="105"/>
        <v>0</v>
      </c>
      <c r="BB185" s="9">
        <f t="shared" si="105"/>
        <v>0</v>
      </c>
      <c r="BC185" s="9">
        <f t="shared" si="105"/>
        <v>0</v>
      </c>
      <c r="BD185" s="9">
        <f t="shared" si="105"/>
        <v>0</v>
      </c>
      <c r="BE185" s="9">
        <f t="shared" si="105"/>
        <v>0</v>
      </c>
      <c r="BF185" s="9">
        <f t="shared" si="105"/>
        <v>0</v>
      </c>
      <c r="BG185" s="9">
        <f t="shared" si="105"/>
        <v>0</v>
      </c>
      <c r="BH185" s="9">
        <f t="shared" si="105"/>
        <v>0</v>
      </c>
      <c r="BI185" s="9">
        <f t="shared" si="105"/>
        <v>0</v>
      </c>
      <c r="BJ185" s="9">
        <f t="shared" si="105"/>
        <v>0</v>
      </c>
      <c r="BK185" s="9">
        <f t="shared" si="105"/>
        <v>800</v>
      </c>
      <c r="BL185" s="9">
        <f t="shared" si="105"/>
        <v>0</v>
      </c>
      <c r="BM185" s="9">
        <f t="shared" si="105"/>
        <v>0</v>
      </c>
      <c r="BN185" s="9">
        <f t="shared" si="105"/>
        <v>0</v>
      </c>
      <c r="BO185" s="9">
        <f t="shared" si="105"/>
        <v>0</v>
      </c>
      <c r="BP185" s="9">
        <f t="shared" si="105"/>
        <v>0</v>
      </c>
      <c r="BQ185" s="9">
        <f t="shared" si="105"/>
        <v>0</v>
      </c>
      <c r="BR185" s="157"/>
      <c r="BS185" s="157"/>
      <c r="BT185" s="157"/>
      <c r="BU185" s="157"/>
      <c r="BV185" s="157"/>
    </row>
    <row r="186" spans="1:74" x14ac:dyDescent="0.25">
      <c r="B186" s="59"/>
      <c r="C186" s="8"/>
      <c r="D186" s="6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9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9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9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9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9"/>
    </row>
    <row r="187" spans="1:74" hidden="1" x14ac:dyDescent="0.25">
      <c r="A187" s="125"/>
      <c r="B187" s="9" t="s">
        <v>198</v>
      </c>
      <c r="C187" s="2"/>
      <c r="D187" s="6"/>
      <c r="E187" s="6"/>
      <c r="F187" s="6"/>
      <c r="G187" s="6"/>
      <c r="H187" s="6"/>
      <c r="U187" s="58"/>
      <c r="AG187" s="58"/>
      <c r="AS187" s="58"/>
      <c r="BE187" s="58"/>
      <c r="BQ187" s="58"/>
    </row>
    <row r="188" spans="1:74" s="10" customFormat="1" hidden="1" x14ac:dyDescent="0.25">
      <c r="A188" s="126"/>
      <c r="B188" s="9" t="s">
        <v>57</v>
      </c>
      <c r="C188" s="8"/>
      <c r="D188" s="9"/>
      <c r="E188" s="9"/>
      <c r="F188" s="9"/>
      <c r="G188" s="9"/>
      <c r="H188" s="315"/>
      <c r="I188" s="7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9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9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9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9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9"/>
      <c r="BR188" s="312"/>
      <c r="BS188" s="312"/>
      <c r="BT188" s="312"/>
      <c r="BU188" s="312"/>
      <c r="BV188" s="312"/>
    </row>
    <row r="189" spans="1:74" hidden="1" x14ac:dyDescent="0.25">
      <c r="B189" s="319" t="str">
        <f>B6</f>
        <v>Construction</v>
      </c>
      <c r="C189" s="8"/>
      <c r="D189" s="318">
        <f t="shared" ref="D189:D222" si="106">SUM(J189:U189)</f>
        <v>0</v>
      </c>
      <c r="E189" s="318">
        <f t="shared" ref="E189:E222" si="107">SUM(V189:AG189)</f>
        <v>0</v>
      </c>
      <c r="F189" s="318">
        <f t="shared" ref="F189:F222" si="108">SUM(AH189:AS189)</f>
        <v>0</v>
      </c>
      <c r="G189" s="318">
        <f t="shared" ref="G189:G222" si="109">SUM(AT189:BE189)</f>
        <v>120</v>
      </c>
      <c r="H189" s="318">
        <f t="shared" ref="H189:H222" si="110">SUM(BF189:BQ189)</f>
        <v>0</v>
      </c>
      <c r="J189" s="316">
        <f>IF(AND( J$2=Inputs!$M7,Inputs!$M7&lt;&gt;0),J152-(I43+I116),0)</f>
        <v>0</v>
      </c>
      <c r="K189" s="316">
        <f>IF(AND( K$2=Inputs!$M7,Inputs!$M7&lt;&gt;0),K152-(J43+J116),0)</f>
        <v>0</v>
      </c>
      <c r="L189" s="316">
        <f>IF(AND( L$2=Inputs!$M7,Inputs!$M7&lt;&gt;0),L152-(K43+K116),0)</f>
        <v>0</v>
      </c>
      <c r="M189" s="316">
        <f>IF(AND( M$2=Inputs!$M7,Inputs!$M7&lt;&gt;0),M152-(L43+L116),0)</f>
        <v>0</v>
      </c>
      <c r="N189" s="316">
        <f>IF(AND( N$2=Inputs!$M7,Inputs!$M7&lt;&gt;0),N152-(M43+M116),0)</f>
        <v>0</v>
      </c>
      <c r="O189" s="316">
        <f>IF(AND( O$2=Inputs!$M7,Inputs!$M7&lt;&gt;0),O152-(N43+N116),0)</f>
        <v>0</v>
      </c>
      <c r="P189" s="316">
        <f>IF(AND( P$2=Inputs!$M7,Inputs!$M7&lt;&gt;0),P152-(O43+O116),0)</f>
        <v>0</v>
      </c>
      <c r="Q189" s="316">
        <f>IF(AND( Q$2=Inputs!$M7,Inputs!$M7&lt;&gt;0),Q152-(P43+P116),0)</f>
        <v>0</v>
      </c>
      <c r="R189" s="316">
        <f>IF(AND( R$2=Inputs!$M7,Inputs!$M7&lt;&gt;0),R152-(Q43+Q116),0)</f>
        <v>0</v>
      </c>
      <c r="S189" s="316">
        <f>IF(AND( S$2=Inputs!$M7,Inputs!$M7&lt;&gt;0),S152-(R43+R116),0)</f>
        <v>0</v>
      </c>
      <c r="T189" s="316">
        <f>IF(AND( T$2=Inputs!$M7,Inputs!$M7&lt;&gt;0),T152-(S43+S116),0)</f>
        <v>0</v>
      </c>
      <c r="U189" s="317">
        <f>IF(AND( U$2=Inputs!$M7,Inputs!$M7&lt;&gt;0),U152-(T43+T116),0)</f>
        <v>0</v>
      </c>
      <c r="V189" s="316">
        <f>IF(AND( V$2=Inputs!$M7,Inputs!$M7&lt;&gt;0),V152-(U43+U116),0)</f>
        <v>0</v>
      </c>
      <c r="W189" s="316">
        <f>IF(AND( W$2=Inputs!$M7,Inputs!$M7&lt;&gt;0),W152-(V43+V116),0)</f>
        <v>0</v>
      </c>
      <c r="X189" s="316">
        <f>IF(AND( X$2=Inputs!$M7,Inputs!$M7&lt;&gt;0),X152-(W43+W116),0)</f>
        <v>0</v>
      </c>
      <c r="Y189" s="316">
        <f>IF(AND( Y$2=Inputs!$M7,Inputs!$M7&lt;&gt;0),Y152-(X43+X116),0)</f>
        <v>0</v>
      </c>
      <c r="Z189" s="316">
        <f>IF(AND( Z$2=Inputs!$M7,Inputs!$M7&lt;&gt;0),Z152-(Y43+Y116),0)</f>
        <v>0</v>
      </c>
      <c r="AA189" s="316">
        <f>IF(AND( AA$2=Inputs!$M7,Inputs!$M7&lt;&gt;0),AA152-(Z43+Z116),0)</f>
        <v>0</v>
      </c>
      <c r="AB189" s="316">
        <f>IF(AND( AB$2=Inputs!$M7,Inputs!$M7&lt;&gt;0),AB152-(AA43+AA116),0)</f>
        <v>0</v>
      </c>
      <c r="AC189" s="316">
        <f>IF(AND( AC$2=Inputs!$M7,Inputs!$M7&lt;&gt;0),AC152-(AB43+AB116),0)</f>
        <v>0</v>
      </c>
      <c r="AD189" s="316">
        <f>IF(AND( AD$2=Inputs!$M7,Inputs!$M7&lt;&gt;0),AD152-(AC43+AC116),0)</f>
        <v>0</v>
      </c>
      <c r="AE189" s="316">
        <f>IF(AND( AE$2=Inputs!$M7,Inputs!$M7&lt;&gt;0),AE152-(AD43+AD116),0)</f>
        <v>0</v>
      </c>
      <c r="AF189" s="316">
        <f>IF(AND( AF$2=Inputs!$M7,Inputs!$M7&lt;&gt;0),AF152-(AE43+AE116),0)</f>
        <v>0</v>
      </c>
      <c r="AG189" s="317">
        <f>IF(AND( AG$2=Inputs!$M7,Inputs!$M7&lt;&gt;0),AG152-(AF43+AF116),0)</f>
        <v>0</v>
      </c>
      <c r="AH189" s="316">
        <f>IF(AND( AH$2=Inputs!$M7,Inputs!$M7&lt;&gt;0),AH152-(AG43+AG116),0)</f>
        <v>0</v>
      </c>
      <c r="AI189" s="316">
        <f>IF(AND( AI$2=Inputs!$M7,Inputs!$M7&lt;&gt;0),AI152-(AH43+AH116),0)</f>
        <v>0</v>
      </c>
      <c r="AJ189" s="316">
        <f>IF(AND( AJ$2=Inputs!$M7,Inputs!$M7&lt;&gt;0),AJ152-(AI43+AI116),0)</f>
        <v>0</v>
      </c>
      <c r="AK189" s="316">
        <f>IF(AND( AK$2=Inputs!$M7,Inputs!$M7&lt;&gt;0),AK152-(AJ43+AJ116),0)</f>
        <v>0</v>
      </c>
      <c r="AL189" s="316">
        <f>IF(AND( AL$2=Inputs!$M7,Inputs!$M7&lt;&gt;0),AL152-(AK43+AK116),0)</f>
        <v>0</v>
      </c>
      <c r="AM189" s="316">
        <f>IF(AND( AM$2=Inputs!$M7,Inputs!$M7&lt;&gt;0),AM152-(AL43+AL116),0)</f>
        <v>0</v>
      </c>
      <c r="AN189" s="316">
        <f>IF(AND( AN$2=Inputs!$M7,Inputs!$M7&lt;&gt;0),AN152-(AM43+AM116),0)</f>
        <v>0</v>
      </c>
      <c r="AO189" s="316">
        <f>IF(AND( AO$2=Inputs!$M7,Inputs!$M7&lt;&gt;0),AO152-(AN43+AN116),0)</f>
        <v>0</v>
      </c>
      <c r="AP189" s="316">
        <f>IF(AND( AP$2=Inputs!$M7,Inputs!$M7&lt;&gt;0),AP152-(AO43+AO116),0)</f>
        <v>0</v>
      </c>
      <c r="AQ189" s="316">
        <f>IF(AND( AQ$2=Inputs!$M7,Inputs!$M7&lt;&gt;0),AQ152-(AP43+AP116),0)</f>
        <v>0</v>
      </c>
      <c r="AR189" s="316">
        <f>IF(AND( AR$2=Inputs!$M7,Inputs!$M7&lt;&gt;0),AR152-(AQ43+AQ116),0)</f>
        <v>0</v>
      </c>
      <c r="AS189" s="317">
        <f>IF(AND( AS$2=Inputs!$M7,Inputs!$M7&lt;&gt;0),AS152-(AR43+AR116),0)</f>
        <v>0</v>
      </c>
      <c r="AT189" s="316">
        <f>IF(AND( AT$2=Inputs!$M7,Inputs!$M7&lt;&gt;0),AT152-(AS43+AS116),0)</f>
        <v>0</v>
      </c>
      <c r="AU189" s="316">
        <f>IF(AND( AU$2=Inputs!$M7,Inputs!$M7&lt;&gt;0),AU152-(AT43+AT116),0)</f>
        <v>0</v>
      </c>
      <c r="AV189" s="316">
        <f>IF(AND( AV$2=Inputs!$M7,Inputs!$M7&lt;&gt;0),AV152-(AU43+AU116),0)</f>
        <v>0</v>
      </c>
      <c r="AW189" s="316">
        <f>IF(AND( AW$2=Inputs!$M7,Inputs!$M7&lt;&gt;0),AW152-(AV43+AV116),0)</f>
        <v>120</v>
      </c>
      <c r="AX189" s="316">
        <f>IF(AND( AX$2=Inputs!$M7,Inputs!$M7&lt;&gt;0),AX152-(AW43+AW116),0)</f>
        <v>0</v>
      </c>
      <c r="AY189" s="316">
        <f>IF(AND( AY$2=Inputs!$M7,Inputs!$M7&lt;&gt;0),AY152-(AX43+AX116),0)</f>
        <v>0</v>
      </c>
      <c r="AZ189" s="316">
        <f>IF(AND( AZ$2=Inputs!$M7,Inputs!$M7&lt;&gt;0),AZ152-(AY43+AY116),0)</f>
        <v>0</v>
      </c>
      <c r="BA189" s="316">
        <f>IF(AND( BA$2=Inputs!$M7,Inputs!$M7&lt;&gt;0),BA152-(AZ43+AZ116),0)</f>
        <v>0</v>
      </c>
      <c r="BB189" s="316">
        <f>IF(AND( BB$2=Inputs!$M7,Inputs!$M7&lt;&gt;0),BB152-(BA43+BA116),0)</f>
        <v>0</v>
      </c>
      <c r="BC189" s="316">
        <f>IF(AND( BC$2=Inputs!$M7,Inputs!$M7&lt;&gt;0),BC152-(BB43+BB116),0)</f>
        <v>0</v>
      </c>
      <c r="BD189" s="316">
        <f>IF(AND( BD$2=Inputs!$M7,Inputs!$M7&lt;&gt;0),BD152-(BC43+BC116),0)</f>
        <v>0</v>
      </c>
      <c r="BE189" s="317">
        <f>IF(AND( BE$2=Inputs!$M7,Inputs!$M7&lt;&gt;0),BE152-(BD43+BD116),0)</f>
        <v>0</v>
      </c>
      <c r="BF189" s="316">
        <f>IF(AND( BF$2=Inputs!$M7,Inputs!$M7&lt;&gt;0),BF152-(BE43+BE116),0)</f>
        <v>0</v>
      </c>
      <c r="BG189" s="316">
        <f>IF(AND( BG$2=Inputs!$M7,Inputs!$M7&lt;&gt;0),BG152-(BF43+BF116),0)</f>
        <v>0</v>
      </c>
      <c r="BH189" s="316">
        <f>IF(AND( BH$2=Inputs!$M7,Inputs!$M7&lt;&gt;0),BH152-(BG43+BG116),0)</f>
        <v>0</v>
      </c>
      <c r="BI189" s="316">
        <f>IF(AND( BI$2=Inputs!$M7,Inputs!$M7&lt;&gt;0),BI152-(BH43+BH116),0)</f>
        <v>0</v>
      </c>
      <c r="BJ189" s="316">
        <f>IF(AND( BJ$2=Inputs!$M7,Inputs!$M7&lt;&gt;0),BJ152-(BI43+BI116),0)</f>
        <v>0</v>
      </c>
      <c r="BK189" s="316">
        <f>IF(AND( BK$2=Inputs!$M7,Inputs!$M7&lt;&gt;0),BK152-(BJ43+BJ116),0)</f>
        <v>0</v>
      </c>
      <c r="BL189" s="316">
        <f>IF(AND( BL$2=Inputs!$M7,Inputs!$M7&lt;&gt;0),BL152-(BK43+BK116),0)</f>
        <v>0</v>
      </c>
      <c r="BM189" s="316">
        <f>IF(AND( BM$2=Inputs!$M7,Inputs!$M7&lt;&gt;0),BM152-(BL43+BL116),0)</f>
        <v>0</v>
      </c>
      <c r="BN189" s="316">
        <f>IF(AND( BN$2=Inputs!$M7,Inputs!$M7&lt;&gt;0),BN152-(BM43+BM116),0)</f>
        <v>0</v>
      </c>
      <c r="BO189" s="316">
        <f>IF(AND( BO$2=Inputs!$M7,Inputs!$M7&lt;&gt;0),BO152-(BN43+BN116),0)</f>
        <v>0</v>
      </c>
      <c r="BP189" s="316">
        <f>IF(AND( BP$2=Inputs!$M7,Inputs!$M7&lt;&gt;0),BP152-(BO43+BO116),0)</f>
        <v>0</v>
      </c>
      <c r="BQ189" s="317">
        <f>IF(AND( BQ$2=Inputs!$M7,Inputs!$M7&lt;&gt;0),BQ152-(BP43+BP116),0)</f>
        <v>0</v>
      </c>
    </row>
    <row r="190" spans="1:74" hidden="1" x14ac:dyDescent="0.25">
      <c r="B190" s="319" t="str">
        <f t="shared" ref="B190:B214" si="111">B7</f>
        <v>Machine</v>
      </c>
      <c r="D190" s="318">
        <f t="shared" si="106"/>
        <v>0</v>
      </c>
      <c r="E190" s="318">
        <f t="shared" si="107"/>
        <v>0</v>
      </c>
      <c r="F190" s="318">
        <f t="shared" si="108"/>
        <v>-31.875</v>
      </c>
      <c r="G190" s="318">
        <f t="shared" si="109"/>
        <v>0</v>
      </c>
      <c r="H190" s="318">
        <f t="shared" si="110"/>
        <v>0</v>
      </c>
      <c r="J190" s="316">
        <f>IF(AND( J$2=Inputs!$M8,Inputs!$M8&lt;&gt;0),J153-(I44+I117),0)</f>
        <v>0</v>
      </c>
      <c r="K190" s="316">
        <f>IF(AND( K$2=Inputs!$M8,Inputs!$M8&lt;&gt;0),K153-(J44+J117),0)</f>
        <v>0</v>
      </c>
      <c r="L190" s="316">
        <f>IF(AND( L$2=Inputs!$M8,Inputs!$M8&lt;&gt;0),L153-(K44+K117),0)</f>
        <v>0</v>
      </c>
      <c r="M190" s="316">
        <f>IF(AND( M$2=Inputs!$M8,Inputs!$M8&lt;&gt;0),M153-(L44+L117),0)</f>
        <v>0</v>
      </c>
      <c r="N190" s="316">
        <f>IF(AND( N$2=Inputs!$M8,Inputs!$M8&lt;&gt;0),N153-(M44+M117),0)</f>
        <v>0</v>
      </c>
      <c r="O190" s="316">
        <f>IF(AND( O$2=Inputs!$M8,Inputs!$M8&lt;&gt;0),O153-(N44+N117),0)</f>
        <v>0</v>
      </c>
      <c r="P190" s="316">
        <f>IF(AND( P$2=Inputs!$M8,Inputs!$M8&lt;&gt;0),P153-(O44+O117),0)</f>
        <v>0</v>
      </c>
      <c r="Q190" s="316">
        <f>IF(AND( Q$2=Inputs!$M8,Inputs!$M8&lt;&gt;0),Q153-(P44+P117),0)</f>
        <v>0</v>
      </c>
      <c r="R190" s="316">
        <f>IF(AND( R$2=Inputs!$M8,Inputs!$M8&lt;&gt;0),R153-(Q44+Q117),0)</f>
        <v>0</v>
      </c>
      <c r="S190" s="316">
        <f>IF(AND( S$2=Inputs!$M8,Inputs!$M8&lt;&gt;0),S153-(R44+R117),0)</f>
        <v>0</v>
      </c>
      <c r="T190" s="316">
        <f>IF(AND( T$2=Inputs!$M8,Inputs!$M8&lt;&gt;0),T153-(S44+S117),0)</f>
        <v>0</v>
      </c>
      <c r="U190" s="317">
        <f>IF(AND( U$2=Inputs!$M8,Inputs!$M8&lt;&gt;0),U153-(T44+T117),0)</f>
        <v>0</v>
      </c>
      <c r="V190" s="316">
        <f>IF(AND( V$2=Inputs!$M8,Inputs!$M8&lt;&gt;0),V153-(U44+U117),0)</f>
        <v>0</v>
      </c>
      <c r="W190" s="316">
        <f>IF(AND( W$2=Inputs!$M8,Inputs!$M8&lt;&gt;0),W153-(V44+V117),0)</f>
        <v>0</v>
      </c>
      <c r="X190" s="316">
        <f>IF(AND( X$2=Inputs!$M8,Inputs!$M8&lt;&gt;0),X153-(W44+W117),0)</f>
        <v>0</v>
      </c>
      <c r="Y190" s="316">
        <f>IF(AND( Y$2=Inputs!$M8,Inputs!$M8&lt;&gt;0),Y153-(X44+X117),0)</f>
        <v>0</v>
      </c>
      <c r="Z190" s="316">
        <f>IF(AND( Z$2=Inputs!$M8,Inputs!$M8&lt;&gt;0),Z153-(Y44+Y117),0)</f>
        <v>0</v>
      </c>
      <c r="AA190" s="316">
        <f>IF(AND( AA$2=Inputs!$M8,Inputs!$M8&lt;&gt;0),AA153-(Z44+Z117),0)</f>
        <v>0</v>
      </c>
      <c r="AB190" s="316">
        <f>IF(AND( AB$2=Inputs!$M8,Inputs!$M8&lt;&gt;0),AB153-(AA44+AA117),0)</f>
        <v>0</v>
      </c>
      <c r="AC190" s="316">
        <f>IF(AND( AC$2=Inputs!$M8,Inputs!$M8&lt;&gt;0),AC153-(AB44+AB117),0)</f>
        <v>0</v>
      </c>
      <c r="AD190" s="316">
        <f>IF(AND( AD$2=Inputs!$M8,Inputs!$M8&lt;&gt;0),AD153-(AC44+AC117),0)</f>
        <v>0</v>
      </c>
      <c r="AE190" s="316">
        <f>IF(AND( AE$2=Inputs!$M8,Inputs!$M8&lt;&gt;0),AE153-(AD44+AD117),0)</f>
        <v>0</v>
      </c>
      <c r="AF190" s="316">
        <f>IF(AND( AF$2=Inputs!$M8,Inputs!$M8&lt;&gt;0),AF153-(AE44+AE117),0)</f>
        <v>0</v>
      </c>
      <c r="AG190" s="317">
        <f>IF(AND( AG$2=Inputs!$M8,Inputs!$M8&lt;&gt;0),AG153-(AF44+AF117),0)</f>
        <v>0</v>
      </c>
      <c r="AH190" s="316">
        <f>IF(AND( AH$2=Inputs!$M8,Inputs!$M8&lt;&gt;0),AH153-(AG44+AG117),0)</f>
        <v>0</v>
      </c>
      <c r="AI190" s="316">
        <f>IF(AND( AI$2=Inputs!$M8,Inputs!$M8&lt;&gt;0),AI153-(AH44+AH117),0)</f>
        <v>0</v>
      </c>
      <c r="AJ190" s="316">
        <f>IF(AND( AJ$2=Inputs!$M8,Inputs!$M8&lt;&gt;0),AJ153-(AI44+AI117),0)</f>
        <v>0</v>
      </c>
      <c r="AK190" s="316">
        <f>IF(AND( AK$2=Inputs!$M8,Inputs!$M8&lt;&gt;0),AK153-(AJ44+AJ117),0)</f>
        <v>0</v>
      </c>
      <c r="AL190" s="316">
        <f>IF(AND( AL$2=Inputs!$M8,Inputs!$M8&lt;&gt;0),AL153-(AK44+AK117),0)</f>
        <v>0</v>
      </c>
      <c r="AM190" s="316">
        <f>IF(AND( AM$2=Inputs!$M8,Inputs!$M8&lt;&gt;0),AM153-(AL44+AL117),0)</f>
        <v>0</v>
      </c>
      <c r="AN190" s="316">
        <f>IF(AND( AN$2=Inputs!$M8,Inputs!$M8&lt;&gt;0),AN153-(AM44+AM117),0)</f>
        <v>0</v>
      </c>
      <c r="AO190" s="316">
        <f>IF(AND( AO$2=Inputs!$M8,Inputs!$M8&lt;&gt;0),AO153-(AN44+AN117),0)</f>
        <v>-31.875</v>
      </c>
      <c r="AP190" s="316">
        <f>IF(AND( AP$2=Inputs!$M8,Inputs!$M8&lt;&gt;0),AP153-(AO44+AO117),0)</f>
        <v>0</v>
      </c>
      <c r="AQ190" s="316">
        <f>IF(AND( AQ$2=Inputs!$M8,Inputs!$M8&lt;&gt;0),AQ153-(AP44+AP117),0)</f>
        <v>0</v>
      </c>
      <c r="AR190" s="316">
        <f>IF(AND( AR$2=Inputs!$M8,Inputs!$M8&lt;&gt;0),AR153-(AQ44+AQ117),0)</f>
        <v>0</v>
      </c>
      <c r="AS190" s="317">
        <f>IF(AND( AS$2=Inputs!$M8,Inputs!$M8&lt;&gt;0),AS153-(AR44+AR117),0)</f>
        <v>0</v>
      </c>
      <c r="AT190" s="316">
        <f>IF(AND( AT$2=Inputs!$M8,Inputs!$M8&lt;&gt;0),AT153-(AS44+AS117),0)</f>
        <v>0</v>
      </c>
      <c r="AU190" s="316">
        <f>IF(AND( AU$2=Inputs!$M8,Inputs!$M8&lt;&gt;0),AU153-(AT44+AT117),0)</f>
        <v>0</v>
      </c>
      <c r="AV190" s="316">
        <f>IF(AND( AV$2=Inputs!$M8,Inputs!$M8&lt;&gt;0),AV153-(AU44+AU117),0)</f>
        <v>0</v>
      </c>
      <c r="AW190" s="316">
        <f>IF(AND( AW$2=Inputs!$M8,Inputs!$M8&lt;&gt;0),AW153-(AV44+AV117),0)</f>
        <v>0</v>
      </c>
      <c r="AX190" s="316">
        <f>IF(AND( AX$2=Inputs!$M8,Inputs!$M8&lt;&gt;0),AX153-(AW44+AW117),0)</f>
        <v>0</v>
      </c>
      <c r="AY190" s="316">
        <f>IF(AND( AY$2=Inputs!$M8,Inputs!$M8&lt;&gt;0),AY153-(AX44+AX117),0)</f>
        <v>0</v>
      </c>
      <c r="AZ190" s="316">
        <f>IF(AND( AZ$2=Inputs!$M8,Inputs!$M8&lt;&gt;0),AZ153-(AY44+AY117),0)</f>
        <v>0</v>
      </c>
      <c r="BA190" s="316">
        <f>IF(AND( BA$2=Inputs!$M8,Inputs!$M8&lt;&gt;0),BA153-(AZ44+AZ117),0)</f>
        <v>0</v>
      </c>
      <c r="BB190" s="316">
        <f>IF(AND( BB$2=Inputs!$M8,Inputs!$M8&lt;&gt;0),BB153-(BA44+BA117),0)</f>
        <v>0</v>
      </c>
      <c r="BC190" s="316">
        <f>IF(AND( BC$2=Inputs!$M8,Inputs!$M8&lt;&gt;0),BC153-(BB44+BB117),0)</f>
        <v>0</v>
      </c>
      <c r="BD190" s="316">
        <f>IF(AND( BD$2=Inputs!$M8,Inputs!$M8&lt;&gt;0),BD153-(BC44+BC117),0)</f>
        <v>0</v>
      </c>
      <c r="BE190" s="317">
        <f>IF(AND( BE$2=Inputs!$M8,Inputs!$M8&lt;&gt;0),BE153-(BD44+BD117),0)</f>
        <v>0</v>
      </c>
      <c r="BF190" s="316">
        <f>IF(AND( BF$2=Inputs!$M8,Inputs!$M8&lt;&gt;0),BF153-(BE44+BE117),0)</f>
        <v>0</v>
      </c>
      <c r="BG190" s="316">
        <f>IF(AND( BG$2=Inputs!$M8,Inputs!$M8&lt;&gt;0),BG153-(BF44+BF117),0)</f>
        <v>0</v>
      </c>
      <c r="BH190" s="316">
        <f>IF(AND( BH$2=Inputs!$M8,Inputs!$M8&lt;&gt;0),BH153-(BG44+BG117),0)</f>
        <v>0</v>
      </c>
      <c r="BI190" s="316">
        <f>IF(AND( BI$2=Inputs!$M8,Inputs!$M8&lt;&gt;0),BI153-(BH44+BH117),0)</f>
        <v>0</v>
      </c>
      <c r="BJ190" s="316">
        <f>IF(AND( BJ$2=Inputs!$M8,Inputs!$M8&lt;&gt;0),BJ153-(BI44+BI117),0)</f>
        <v>0</v>
      </c>
      <c r="BK190" s="316">
        <f>IF(AND( BK$2=Inputs!$M8,Inputs!$M8&lt;&gt;0),BK153-(BJ44+BJ117),0)</f>
        <v>0</v>
      </c>
      <c r="BL190" s="316">
        <f>IF(AND( BL$2=Inputs!$M8,Inputs!$M8&lt;&gt;0),BL153-(BK44+BK117),0)</f>
        <v>0</v>
      </c>
      <c r="BM190" s="316">
        <f>IF(AND( BM$2=Inputs!$M8,Inputs!$M8&lt;&gt;0),BM153-(BL44+BL117),0)</f>
        <v>0</v>
      </c>
      <c r="BN190" s="316">
        <f>IF(AND( BN$2=Inputs!$M8,Inputs!$M8&lt;&gt;0),BN153-(BM44+BM117),0)</f>
        <v>0</v>
      </c>
      <c r="BO190" s="316">
        <f>IF(AND( BO$2=Inputs!$M8,Inputs!$M8&lt;&gt;0),BO153-(BN44+BN117),0)</f>
        <v>0</v>
      </c>
      <c r="BP190" s="316">
        <f>IF(AND( BP$2=Inputs!$M8,Inputs!$M8&lt;&gt;0),BP153-(BO44+BO117),0)</f>
        <v>0</v>
      </c>
      <c r="BQ190" s="317">
        <f>IF(AND( BQ$2=Inputs!$M8,Inputs!$M8&lt;&gt;0),BQ153-(BP44+BP117),0)</f>
        <v>0</v>
      </c>
    </row>
    <row r="191" spans="1:74" hidden="1" x14ac:dyDescent="0.25">
      <c r="B191" s="319" t="str">
        <f t="shared" si="111"/>
        <v>Land</v>
      </c>
      <c r="D191" s="318">
        <f t="shared" si="106"/>
        <v>0</v>
      </c>
      <c r="E191" s="318">
        <f t="shared" si="107"/>
        <v>0</v>
      </c>
      <c r="F191" s="318">
        <f t="shared" si="108"/>
        <v>0</v>
      </c>
      <c r="G191" s="318">
        <f t="shared" si="109"/>
        <v>0</v>
      </c>
      <c r="H191" s="318">
        <f t="shared" si="110"/>
        <v>400</v>
      </c>
      <c r="J191" s="316">
        <f>IF(AND( J$2=Inputs!$M9,Inputs!$M9&lt;&gt;0),J154-(I45+I118),0)</f>
        <v>0</v>
      </c>
      <c r="K191" s="316">
        <f>IF(AND( K$2=Inputs!$M9,Inputs!$M9&lt;&gt;0),K154-(J45+J118),0)</f>
        <v>0</v>
      </c>
      <c r="L191" s="316">
        <f>IF(AND( L$2=Inputs!$M9,Inputs!$M9&lt;&gt;0),L154-(K45+K118),0)</f>
        <v>0</v>
      </c>
      <c r="M191" s="316">
        <f>IF(AND( M$2=Inputs!$M9,Inputs!$M9&lt;&gt;0),M154-(L45+L118),0)</f>
        <v>0</v>
      </c>
      <c r="N191" s="316">
        <f>IF(AND( N$2=Inputs!$M9,Inputs!$M9&lt;&gt;0),N154-(M45+M118),0)</f>
        <v>0</v>
      </c>
      <c r="O191" s="316">
        <f>IF(AND( O$2=Inputs!$M9,Inputs!$M9&lt;&gt;0),O154-(N45+N118),0)</f>
        <v>0</v>
      </c>
      <c r="P191" s="316">
        <f>IF(AND( P$2=Inputs!$M9,Inputs!$M9&lt;&gt;0),P154-(O45+O118),0)</f>
        <v>0</v>
      </c>
      <c r="Q191" s="316">
        <f>IF(AND( Q$2=Inputs!$M9,Inputs!$M9&lt;&gt;0),Q154-(P45+P118),0)</f>
        <v>0</v>
      </c>
      <c r="R191" s="316">
        <f>IF(AND( R$2=Inputs!$M9,Inputs!$M9&lt;&gt;0),R154-(Q45+Q118),0)</f>
        <v>0</v>
      </c>
      <c r="S191" s="316">
        <f>IF(AND( S$2=Inputs!$M9,Inputs!$M9&lt;&gt;0),S154-(R45+R118),0)</f>
        <v>0</v>
      </c>
      <c r="T191" s="316">
        <f>IF(AND( T$2=Inputs!$M9,Inputs!$M9&lt;&gt;0),T154-(S45+S118),0)</f>
        <v>0</v>
      </c>
      <c r="U191" s="317">
        <f>IF(AND( U$2=Inputs!$M9,Inputs!$M9&lt;&gt;0),U154-(T45+T118),0)</f>
        <v>0</v>
      </c>
      <c r="V191" s="316">
        <f>IF(AND( V$2=Inputs!$M9,Inputs!$M9&lt;&gt;0),V154-(U45+U118),0)</f>
        <v>0</v>
      </c>
      <c r="W191" s="316">
        <f>IF(AND( W$2=Inputs!$M9,Inputs!$M9&lt;&gt;0),W154-(V45+V118),0)</f>
        <v>0</v>
      </c>
      <c r="X191" s="316">
        <f>IF(AND( X$2=Inputs!$M9,Inputs!$M9&lt;&gt;0),X154-(W45+W118),0)</f>
        <v>0</v>
      </c>
      <c r="Y191" s="316">
        <f>IF(AND( Y$2=Inputs!$M9,Inputs!$M9&lt;&gt;0),Y154-(X45+X118),0)</f>
        <v>0</v>
      </c>
      <c r="Z191" s="316">
        <f>IF(AND( Z$2=Inputs!$M9,Inputs!$M9&lt;&gt;0),Z154-(Y45+Y118),0)</f>
        <v>0</v>
      </c>
      <c r="AA191" s="316">
        <f>IF(AND( AA$2=Inputs!$M9,Inputs!$M9&lt;&gt;0),AA154-(Z45+Z118),0)</f>
        <v>0</v>
      </c>
      <c r="AB191" s="316">
        <f>IF(AND( AB$2=Inputs!$M9,Inputs!$M9&lt;&gt;0),AB154-(AA45+AA118),0)</f>
        <v>0</v>
      </c>
      <c r="AC191" s="316">
        <f>IF(AND( AC$2=Inputs!$M9,Inputs!$M9&lt;&gt;0),AC154-(AB45+AB118),0)</f>
        <v>0</v>
      </c>
      <c r="AD191" s="316">
        <f>IF(AND( AD$2=Inputs!$M9,Inputs!$M9&lt;&gt;0),AD154-(AC45+AC118),0)</f>
        <v>0</v>
      </c>
      <c r="AE191" s="316">
        <f>IF(AND( AE$2=Inputs!$M9,Inputs!$M9&lt;&gt;0),AE154-(AD45+AD118),0)</f>
        <v>0</v>
      </c>
      <c r="AF191" s="316">
        <f>IF(AND( AF$2=Inputs!$M9,Inputs!$M9&lt;&gt;0),AF154-(AE45+AE118),0)</f>
        <v>0</v>
      </c>
      <c r="AG191" s="317">
        <f>IF(AND( AG$2=Inputs!$M9,Inputs!$M9&lt;&gt;0),AG154-(AF45+AF118),0)</f>
        <v>0</v>
      </c>
      <c r="AH191" s="316">
        <f>IF(AND( AH$2=Inputs!$M9,Inputs!$M9&lt;&gt;0),AH154-(AG45+AG118),0)</f>
        <v>0</v>
      </c>
      <c r="AI191" s="316">
        <f>IF(AND( AI$2=Inputs!$M9,Inputs!$M9&lt;&gt;0),AI154-(AH45+AH118),0)</f>
        <v>0</v>
      </c>
      <c r="AJ191" s="316">
        <f>IF(AND( AJ$2=Inputs!$M9,Inputs!$M9&lt;&gt;0),AJ154-(AI45+AI118),0)</f>
        <v>0</v>
      </c>
      <c r="AK191" s="316">
        <f>IF(AND( AK$2=Inputs!$M9,Inputs!$M9&lt;&gt;0),AK154-(AJ45+AJ118),0)</f>
        <v>0</v>
      </c>
      <c r="AL191" s="316">
        <f>IF(AND( AL$2=Inputs!$M9,Inputs!$M9&lt;&gt;0),AL154-(AK45+AK118),0)</f>
        <v>0</v>
      </c>
      <c r="AM191" s="316">
        <f>IF(AND( AM$2=Inputs!$M9,Inputs!$M9&lt;&gt;0),AM154-(AL45+AL118),0)</f>
        <v>0</v>
      </c>
      <c r="AN191" s="316">
        <f>IF(AND( AN$2=Inputs!$M9,Inputs!$M9&lt;&gt;0),AN154-(AM45+AM118),0)</f>
        <v>0</v>
      </c>
      <c r="AO191" s="316">
        <f>IF(AND( AO$2=Inputs!$M9,Inputs!$M9&lt;&gt;0),AO154-(AN45+AN118),0)</f>
        <v>0</v>
      </c>
      <c r="AP191" s="316">
        <f>IF(AND( AP$2=Inputs!$M9,Inputs!$M9&lt;&gt;0),AP154-(AO45+AO118),0)</f>
        <v>0</v>
      </c>
      <c r="AQ191" s="316">
        <f>IF(AND( AQ$2=Inputs!$M9,Inputs!$M9&lt;&gt;0),AQ154-(AP45+AP118),0)</f>
        <v>0</v>
      </c>
      <c r="AR191" s="316">
        <f>IF(AND( AR$2=Inputs!$M9,Inputs!$M9&lt;&gt;0),AR154-(AQ45+AQ118),0)</f>
        <v>0</v>
      </c>
      <c r="AS191" s="317">
        <f>IF(AND( AS$2=Inputs!$M9,Inputs!$M9&lt;&gt;0),AS154-(AR45+AR118),0)</f>
        <v>0</v>
      </c>
      <c r="AT191" s="316">
        <f>IF(AND( AT$2=Inputs!$M9,Inputs!$M9&lt;&gt;0),AT154-(AS45+AS118),0)</f>
        <v>0</v>
      </c>
      <c r="AU191" s="316">
        <f>IF(AND( AU$2=Inputs!$M9,Inputs!$M9&lt;&gt;0),AU154-(AT45+AT118),0)</f>
        <v>0</v>
      </c>
      <c r="AV191" s="316">
        <f>IF(AND( AV$2=Inputs!$M9,Inputs!$M9&lt;&gt;0),AV154-(AU45+AU118),0)</f>
        <v>0</v>
      </c>
      <c r="AW191" s="316">
        <f>IF(AND( AW$2=Inputs!$M9,Inputs!$M9&lt;&gt;0),AW154-(AV45+AV118),0)</f>
        <v>0</v>
      </c>
      <c r="AX191" s="316">
        <f>IF(AND( AX$2=Inputs!$M9,Inputs!$M9&lt;&gt;0),AX154-(AW45+AW118),0)</f>
        <v>0</v>
      </c>
      <c r="AY191" s="316">
        <f>IF(AND( AY$2=Inputs!$M9,Inputs!$M9&lt;&gt;0),AY154-(AX45+AX118),0)</f>
        <v>0</v>
      </c>
      <c r="AZ191" s="316">
        <f>IF(AND( AZ$2=Inputs!$M9,Inputs!$M9&lt;&gt;0),AZ154-(AY45+AY118),0)</f>
        <v>0</v>
      </c>
      <c r="BA191" s="316">
        <f>IF(AND( BA$2=Inputs!$M9,Inputs!$M9&lt;&gt;0),BA154-(AZ45+AZ118),0)</f>
        <v>0</v>
      </c>
      <c r="BB191" s="316">
        <f>IF(AND( BB$2=Inputs!$M9,Inputs!$M9&lt;&gt;0),BB154-(BA45+BA118),0)</f>
        <v>0</v>
      </c>
      <c r="BC191" s="316">
        <f>IF(AND( BC$2=Inputs!$M9,Inputs!$M9&lt;&gt;0),BC154-(BB45+BB118),0)</f>
        <v>0</v>
      </c>
      <c r="BD191" s="316">
        <f>IF(AND( BD$2=Inputs!$M9,Inputs!$M9&lt;&gt;0),BD154-(BC45+BC118),0)</f>
        <v>0</v>
      </c>
      <c r="BE191" s="317">
        <f>IF(AND( BE$2=Inputs!$M9,Inputs!$M9&lt;&gt;0),BE154-(BD45+BD118),0)</f>
        <v>0</v>
      </c>
      <c r="BF191" s="316">
        <f>IF(AND( BF$2=Inputs!$M9,Inputs!$M9&lt;&gt;0),BF154-(BE45+BE118),0)</f>
        <v>0</v>
      </c>
      <c r="BG191" s="316">
        <f>IF(AND( BG$2=Inputs!$M9,Inputs!$M9&lt;&gt;0),BG154-(BF45+BF118),0)</f>
        <v>0</v>
      </c>
      <c r="BH191" s="316">
        <f>IF(AND( BH$2=Inputs!$M9,Inputs!$M9&lt;&gt;0),BH154-(BG45+BG118),0)</f>
        <v>0</v>
      </c>
      <c r="BI191" s="316">
        <f>IF(AND( BI$2=Inputs!$M9,Inputs!$M9&lt;&gt;0),BI154-(BH45+BH118),0)</f>
        <v>0</v>
      </c>
      <c r="BJ191" s="316">
        <f>IF(AND( BJ$2=Inputs!$M9,Inputs!$M9&lt;&gt;0),BJ154-(BI45+BI118),0)</f>
        <v>0</v>
      </c>
      <c r="BK191" s="316">
        <f>IF(AND( BK$2=Inputs!$M9,Inputs!$M9&lt;&gt;0),BK154-(BJ45+BJ118),0)</f>
        <v>400</v>
      </c>
      <c r="BL191" s="316">
        <f>IF(AND( BL$2=Inputs!$M9,Inputs!$M9&lt;&gt;0),BL154-(BK45+BK118),0)</f>
        <v>0</v>
      </c>
      <c r="BM191" s="316">
        <f>IF(AND( BM$2=Inputs!$M9,Inputs!$M9&lt;&gt;0),BM154-(BL45+BL118),0)</f>
        <v>0</v>
      </c>
      <c r="BN191" s="316">
        <f>IF(AND( BN$2=Inputs!$M9,Inputs!$M9&lt;&gt;0),BN154-(BM45+BM118),0)</f>
        <v>0</v>
      </c>
      <c r="BO191" s="316">
        <f>IF(AND( BO$2=Inputs!$M9,Inputs!$M9&lt;&gt;0),BO154-(BN45+BN118),0)</f>
        <v>0</v>
      </c>
      <c r="BP191" s="316">
        <f>IF(AND( BP$2=Inputs!$M9,Inputs!$M9&lt;&gt;0),BP154-(BO45+BO118),0)</f>
        <v>0</v>
      </c>
      <c r="BQ191" s="317">
        <f>IF(AND( BQ$2=Inputs!$M9,Inputs!$M9&lt;&gt;0),BQ154-(BP45+BP118),0)</f>
        <v>0</v>
      </c>
    </row>
    <row r="192" spans="1:74" hidden="1" x14ac:dyDescent="0.25">
      <c r="B192" s="319">
        <f t="shared" si="111"/>
        <v>0</v>
      </c>
      <c r="D192" s="318">
        <f t="shared" si="106"/>
        <v>0</v>
      </c>
      <c r="E192" s="318">
        <f t="shared" si="107"/>
        <v>0</v>
      </c>
      <c r="F192" s="318">
        <f t="shared" si="108"/>
        <v>0</v>
      </c>
      <c r="G192" s="318">
        <f t="shared" si="109"/>
        <v>0</v>
      </c>
      <c r="H192" s="318">
        <f t="shared" si="110"/>
        <v>0</v>
      </c>
      <c r="J192" s="316">
        <f>IF(AND( J$2=Inputs!$M10,Inputs!$M10&lt;&gt;0),J155-(I46+I119),0)</f>
        <v>0</v>
      </c>
      <c r="K192" s="316">
        <f>IF(AND( K$2=Inputs!$M10,Inputs!$M10&lt;&gt;0),K155-(J46+J119),0)</f>
        <v>0</v>
      </c>
      <c r="L192" s="316">
        <f>IF(AND( L$2=Inputs!$M10,Inputs!$M10&lt;&gt;0),L155-(K46+K119),0)</f>
        <v>0</v>
      </c>
      <c r="M192" s="316">
        <f>IF(AND( M$2=Inputs!$M10,Inputs!$M10&lt;&gt;0),M155-(L46+L119),0)</f>
        <v>0</v>
      </c>
      <c r="N192" s="316">
        <f>IF(AND( N$2=Inputs!$M10,Inputs!$M10&lt;&gt;0),N155-(M46+M119),0)</f>
        <v>0</v>
      </c>
      <c r="O192" s="316">
        <f>IF(AND( O$2=Inputs!$M10,Inputs!$M10&lt;&gt;0),O155-(N46+N119),0)</f>
        <v>0</v>
      </c>
      <c r="P192" s="316">
        <f>IF(AND( P$2=Inputs!$M10,Inputs!$M10&lt;&gt;0),P155-(O46+O119),0)</f>
        <v>0</v>
      </c>
      <c r="Q192" s="316">
        <f>IF(AND( Q$2=Inputs!$M10,Inputs!$M10&lt;&gt;0),Q155-(P46+P119),0)</f>
        <v>0</v>
      </c>
      <c r="R192" s="316">
        <f>IF(AND( R$2=Inputs!$M10,Inputs!$M10&lt;&gt;0),R155-(Q46+Q119),0)</f>
        <v>0</v>
      </c>
      <c r="S192" s="316">
        <f>IF(AND( S$2=Inputs!$M10,Inputs!$M10&lt;&gt;0),S155-(R46+R119),0)</f>
        <v>0</v>
      </c>
      <c r="T192" s="316">
        <f>IF(AND( T$2=Inputs!$M10,Inputs!$M10&lt;&gt;0),T155-(S46+S119),0)</f>
        <v>0</v>
      </c>
      <c r="U192" s="317">
        <f>IF(AND( U$2=Inputs!$M10,Inputs!$M10&lt;&gt;0),U155-(T46+T119),0)</f>
        <v>0</v>
      </c>
      <c r="V192" s="316">
        <f>IF(AND( V$2=Inputs!$M10,Inputs!$M10&lt;&gt;0),V155-(U46+U119),0)</f>
        <v>0</v>
      </c>
      <c r="W192" s="316">
        <f>IF(AND( W$2=Inputs!$M10,Inputs!$M10&lt;&gt;0),W155-(V46+V119),0)</f>
        <v>0</v>
      </c>
      <c r="X192" s="316">
        <f>IF(AND( X$2=Inputs!$M10,Inputs!$M10&lt;&gt;0),X155-(W46+W119),0)</f>
        <v>0</v>
      </c>
      <c r="Y192" s="316">
        <f>IF(AND( Y$2=Inputs!$M10,Inputs!$M10&lt;&gt;0),Y155-(X46+X119),0)</f>
        <v>0</v>
      </c>
      <c r="Z192" s="316">
        <f>IF(AND( Z$2=Inputs!$M10,Inputs!$M10&lt;&gt;0),Z155-(Y46+Y119),0)</f>
        <v>0</v>
      </c>
      <c r="AA192" s="316">
        <f>IF(AND( AA$2=Inputs!$M10,Inputs!$M10&lt;&gt;0),AA155-(Z46+Z119),0)</f>
        <v>0</v>
      </c>
      <c r="AB192" s="316">
        <f>IF(AND( AB$2=Inputs!$M10,Inputs!$M10&lt;&gt;0),AB155-(AA46+AA119),0)</f>
        <v>0</v>
      </c>
      <c r="AC192" s="316">
        <f>IF(AND( AC$2=Inputs!$M10,Inputs!$M10&lt;&gt;0),AC155-(AB46+AB119),0)</f>
        <v>0</v>
      </c>
      <c r="AD192" s="316">
        <f>IF(AND( AD$2=Inputs!$M10,Inputs!$M10&lt;&gt;0),AD155-(AC46+AC119),0)</f>
        <v>0</v>
      </c>
      <c r="AE192" s="316">
        <f>IF(AND( AE$2=Inputs!$M10,Inputs!$M10&lt;&gt;0),AE155-(AD46+AD119),0)</f>
        <v>0</v>
      </c>
      <c r="AF192" s="316">
        <f>IF(AND( AF$2=Inputs!$M10,Inputs!$M10&lt;&gt;0),AF155-(AE46+AE119),0)</f>
        <v>0</v>
      </c>
      <c r="AG192" s="317">
        <f>IF(AND( AG$2=Inputs!$M10,Inputs!$M10&lt;&gt;0),AG155-(AF46+AF119),0)</f>
        <v>0</v>
      </c>
      <c r="AH192" s="316">
        <f>IF(AND( AH$2=Inputs!$M10,Inputs!$M10&lt;&gt;0),AH155-(AG46+AG119),0)</f>
        <v>0</v>
      </c>
      <c r="AI192" s="316">
        <f>IF(AND( AI$2=Inputs!$M10,Inputs!$M10&lt;&gt;0),AI155-(AH46+AH119),0)</f>
        <v>0</v>
      </c>
      <c r="AJ192" s="316">
        <f>IF(AND( AJ$2=Inputs!$M10,Inputs!$M10&lt;&gt;0),AJ155-(AI46+AI119),0)</f>
        <v>0</v>
      </c>
      <c r="AK192" s="316">
        <f>IF(AND( AK$2=Inputs!$M10,Inputs!$M10&lt;&gt;0),AK155-(AJ46+AJ119),0)</f>
        <v>0</v>
      </c>
      <c r="AL192" s="316">
        <f>IF(AND( AL$2=Inputs!$M10,Inputs!$M10&lt;&gt;0),AL155-(AK46+AK119),0)</f>
        <v>0</v>
      </c>
      <c r="AM192" s="316">
        <f>IF(AND( AM$2=Inputs!$M10,Inputs!$M10&lt;&gt;0),AM155-(AL46+AL119),0)</f>
        <v>0</v>
      </c>
      <c r="AN192" s="316">
        <f>IF(AND( AN$2=Inputs!$M10,Inputs!$M10&lt;&gt;0),AN155-(AM46+AM119),0)</f>
        <v>0</v>
      </c>
      <c r="AO192" s="316">
        <f>IF(AND( AO$2=Inputs!$M10,Inputs!$M10&lt;&gt;0),AO155-(AN46+AN119),0)</f>
        <v>0</v>
      </c>
      <c r="AP192" s="316">
        <f>IF(AND( AP$2=Inputs!$M10,Inputs!$M10&lt;&gt;0),AP155-(AO46+AO119),0)</f>
        <v>0</v>
      </c>
      <c r="AQ192" s="316">
        <f>IF(AND( AQ$2=Inputs!$M10,Inputs!$M10&lt;&gt;0),AQ155-(AP46+AP119),0)</f>
        <v>0</v>
      </c>
      <c r="AR192" s="316">
        <f>IF(AND( AR$2=Inputs!$M10,Inputs!$M10&lt;&gt;0),AR155-(AQ46+AQ119),0)</f>
        <v>0</v>
      </c>
      <c r="AS192" s="317">
        <f>IF(AND( AS$2=Inputs!$M10,Inputs!$M10&lt;&gt;0),AS155-(AR46+AR119),0)</f>
        <v>0</v>
      </c>
      <c r="AT192" s="316">
        <f>IF(AND( AT$2=Inputs!$M10,Inputs!$M10&lt;&gt;0),AT155-(AS46+AS119),0)</f>
        <v>0</v>
      </c>
      <c r="AU192" s="316">
        <f>IF(AND( AU$2=Inputs!$M10,Inputs!$M10&lt;&gt;0),AU155-(AT46+AT119),0)</f>
        <v>0</v>
      </c>
      <c r="AV192" s="316">
        <f>IF(AND( AV$2=Inputs!$M10,Inputs!$M10&lt;&gt;0),AV155-(AU46+AU119),0)</f>
        <v>0</v>
      </c>
      <c r="AW192" s="316">
        <f>IF(AND( AW$2=Inputs!$M10,Inputs!$M10&lt;&gt;0),AW155-(AV46+AV119),0)</f>
        <v>0</v>
      </c>
      <c r="AX192" s="316">
        <f>IF(AND( AX$2=Inputs!$M10,Inputs!$M10&lt;&gt;0),AX155-(AW46+AW119),0)</f>
        <v>0</v>
      </c>
      <c r="AY192" s="316">
        <f>IF(AND( AY$2=Inputs!$M10,Inputs!$M10&lt;&gt;0),AY155-(AX46+AX119),0)</f>
        <v>0</v>
      </c>
      <c r="AZ192" s="316">
        <f>IF(AND( AZ$2=Inputs!$M10,Inputs!$M10&lt;&gt;0),AZ155-(AY46+AY119),0)</f>
        <v>0</v>
      </c>
      <c r="BA192" s="316">
        <f>IF(AND( BA$2=Inputs!$M10,Inputs!$M10&lt;&gt;0),BA155-(AZ46+AZ119),0)</f>
        <v>0</v>
      </c>
      <c r="BB192" s="316">
        <f>IF(AND( BB$2=Inputs!$M10,Inputs!$M10&lt;&gt;0),BB155-(BA46+BA119),0)</f>
        <v>0</v>
      </c>
      <c r="BC192" s="316">
        <f>IF(AND( BC$2=Inputs!$M10,Inputs!$M10&lt;&gt;0),BC155-(BB46+BB119),0)</f>
        <v>0</v>
      </c>
      <c r="BD192" s="316">
        <f>IF(AND( BD$2=Inputs!$M10,Inputs!$M10&lt;&gt;0),BD155-(BC46+BC119),0)</f>
        <v>0</v>
      </c>
      <c r="BE192" s="317">
        <f>IF(AND( BE$2=Inputs!$M10,Inputs!$M10&lt;&gt;0),BE155-(BD46+BD119),0)</f>
        <v>0</v>
      </c>
      <c r="BF192" s="316">
        <f>IF(AND( BF$2=Inputs!$M10,Inputs!$M10&lt;&gt;0),BF155-(BE46+BE119),0)</f>
        <v>0</v>
      </c>
      <c r="BG192" s="316">
        <f>IF(AND( BG$2=Inputs!$M10,Inputs!$M10&lt;&gt;0),BG155-(BF46+BF119),0)</f>
        <v>0</v>
      </c>
      <c r="BH192" s="316">
        <f>IF(AND( BH$2=Inputs!$M10,Inputs!$M10&lt;&gt;0),BH155-(BG46+BG119),0)</f>
        <v>0</v>
      </c>
      <c r="BI192" s="316">
        <f>IF(AND( BI$2=Inputs!$M10,Inputs!$M10&lt;&gt;0),BI155-(BH46+BH119),0)</f>
        <v>0</v>
      </c>
      <c r="BJ192" s="316">
        <f>IF(AND( BJ$2=Inputs!$M10,Inputs!$M10&lt;&gt;0),BJ155-(BI46+BI119),0)</f>
        <v>0</v>
      </c>
      <c r="BK192" s="316">
        <f>IF(AND( BK$2=Inputs!$M10,Inputs!$M10&lt;&gt;0),BK155-(BJ46+BJ119),0)</f>
        <v>0</v>
      </c>
      <c r="BL192" s="316">
        <f>IF(AND( BL$2=Inputs!$M10,Inputs!$M10&lt;&gt;0),BL155-(BK46+BK119),0)</f>
        <v>0</v>
      </c>
      <c r="BM192" s="316">
        <f>IF(AND( BM$2=Inputs!$M10,Inputs!$M10&lt;&gt;0),BM155-(BL46+BL119),0)</f>
        <v>0</v>
      </c>
      <c r="BN192" s="316">
        <f>IF(AND( BN$2=Inputs!$M10,Inputs!$M10&lt;&gt;0),BN155-(BM46+BM119),0)</f>
        <v>0</v>
      </c>
      <c r="BO192" s="316">
        <f>IF(AND( BO$2=Inputs!$M10,Inputs!$M10&lt;&gt;0),BO155-(BN46+BN119),0)</f>
        <v>0</v>
      </c>
      <c r="BP192" s="316">
        <f>IF(AND( BP$2=Inputs!$M10,Inputs!$M10&lt;&gt;0),BP155-(BO46+BO119),0)</f>
        <v>0</v>
      </c>
      <c r="BQ192" s="317">
        <f>IF(AND( BQ$2=Inputs!$M10,Inputs!$M10&lt;&gt;0),BQ155-(BP46+BP119),0)</f>
        <v>0</v>
      </c>
    </row>
    <row r="193" spans="2:69" hidden="1" x14ac:dyDescent="0.25">
      <c r="B193" s="319">
        <f t="shared" si="111"/>
        <v>0</v>
      </c>
      <c r="D193" s="318">
        <f t="shared" si="106"/>
        <v>0</v>
      </c>
      <c r="E193" s="318">
        <f t="shared" si="107"/>
        <v>0</v>
      </c>
      <c r="F193" s="318">
        <f t="shared" si="108"/>
        <v>0</v>
      </c>
      <c r="G193" s="318">
        <f t="shared" si="109"/>
        <v>0</v>
      </c>
      <c r="H193" s="318">
        <f t="shared" si="110"/>
        <v>0</v>
      </c>
      <c r="J193" s="316">
        <f>IF(AND( J$2=Inputs!$M11,Inputs!$M11&lt;&gt;0),J156-(I47+I120),0)</f>
        <v>0</v>
      </c>
      <c r="K193" s="316">
        <f>IF(AND( K$2=Inputs!$M11,Inputs!$M11&lt;&gt;0),K156-(J47+J120),0)</f>
        <v>0</v>
      </c>
      <c r="L193" s="316">
        <f>IF(AND( L$2=Inputs!$M11,Inputs!$M11&lt;&gt;0),L156-(K47+K120),0)</f>
        <v>0</v>
      </c>
      <c r="M193" s="316">
        <f>IF(AND( M$2=Inputs!$M11,Inputs!$M11&lt;&gt;0),M156-(L47+L120),0)</f>
        <v>0</v>
      </c>
      <c r="N193" s="316">
        <f>IF(AND( N$2=Inputs!$M11,Inputs!$M11&lt;&gt;0),N156-(M47+M120),0)</f>
        <v>0</v>
      </c>
      <c r="O193" s="316">
        <f>IF(AND( O$2=Inputs!$M11,Inputs!$M11&lt;&gt;0),O156-(N47+N120),0)</f>
        <v>0</v>
      </c>
      <c r="P193" s="316">
        <f>IF(AND( P$2=Inputs!$M11,Inputs!$M11&lt;&gt;0),P156-(O47+O120),0)</f>
        <v>0</v>
      </c>
      <c r="Q193" s="316">
        <f>IF(AND( Q$2=Inputs!$M11,Inputs!$M11&lt;&gt;0),Q156-(P47+P120),0)</f>
        <v>0</v>
      </c>
      <c r="R193" s="316">
        <f>IF(AND( R$2=Inputs!$M11,Inputs!$M11&lt;&gt;0),R156-(Q47+Q120),0)</f>
        <v>0</v>
      </c>
      <c r="S193" s="316">
        <f>IF(AND( S$2=Inputs!$M11,Inputs!$M11&lt;&gt;0),S156-(R47+R120),0)</f>
        <v>0</v>
      </c>
      <c r="T193" s="316">
        <f>IF(AND( T$2=Inputs!$M11,Inputs!$M11&lt;&gt;0),T156-(S47+S120),0)</f>
        <v>0</v>
      </c>
      <c r="U193" s="317">
        <f>IF(AND( U$2=Inputs!$M11,Inputs!$M11&lt;&gt;0),U156-(T47+T120),0)</f>
        <v>0</v>
      </c>
      <c r="V193" s="316">
        <f>IF(AND( V$2=Inputs!$M11,Inputs!$M11&lt;&gt;0),V156-(U47+U120),0)</f>
        <v>0</v>
      </c>
      <c r="W193" s="316">
        <f>IF(AND( W$2=Inputs!$M11,Inputs!$M11&lt;&gt;0),W156-(V47+V120),0)</f>
        <v>0</v>
      </c>
      <c r="X193" s="316">
        <f>IF(AND( X$2=Inputs!$M11,Inputs!$M11&lt;&gt;0),X156-(W47+W120),0)</f>
        <v>0</v>
      </c>
      <c r="Y193" s="316">
        <f>IF(AND( Y$2=Inputs!$M11,Inputs!$M11&lt;&gt;0),Y156-(X47+X120),0)</f>
        <v>0</v>
      </c>
      <c r="Z193" s="316">
        <f>IF(AND( Z$2=Inputs!$M11,Inputs!$M11&lt;&gt;0),Z156-(Y47+Y120),0)</f>
        <v>0</v>
      </c>
      <c r="AA193" s="316">
        <f>IF(AND( AA$2=Inputs!$M11,Inputs!$M11&lt;&gt;0),AA156-(Z47+Z120),0)</f>
        <v>0</v>
      </c>
      <c r="AB193" s="316">
        <f>IF(AND( AB$2=Inputs!$M11,Inputs!$M11&lt;&gt;0),AB156-(AA47+AA120),0)</f>
        <v>0</v>
      </c>
      <c r="AC193" s="316">
        <f>IF(AND( AC$2=Inputs!$M11,Inputs!$M11&lt;&gt;0),AC156-(AB47+AB120),0)</f>
        <v>0</v>
      </c>
      <c r="AD193" s="316">
        <f>IF(AND( AD$2=Inputs!$M11,Inputs!$M11&lt;&gt;0),AD156-(AC47+AC120),0)</f>
        <v>0</v>
      </c>
      <c r="AE193" s="316">
        <f>IF(AND( AE$2=Inputs!$M11,Inputs!$M11&lt;&gt;0),AE156-(AD47+AD120),0)</f>
        <v>0</v>
      </c>
      <c r="AF193" s="316">
        <f>IF(AND( AF$2=Inputs!$M11,Inputs!$M11&lt;&gt;0),AF156-(AE47+AE120),0)</f>
        <v>0</v>
      </c>
      <c r="AG193" s="317">
        <f>IF(AND( AG$2=Inputs!$M11,Inputs!$M11&lt;&gt;0),AG156-(AF47+AF120),0)</f>
        <v>0</v>
      </c>
      <c r="AH193" s="316">
        <f>IF(AND( AH$2=Inputs!$M11,Inputs!$M11&lt;&gt;0),AH156-(AG47+AG120),0)</f>
        <v>0</v>
      </c>
      <c r="AI193" s="316">
        <f>IF(AND( AI$2=Inputs!$M11,Inputs!$M11&lt;&gt;0),AI156-(AH47+AH120),0)</f>
        <v>0</v>
      </c>
      <c r="AJ193" s="316">
        <f>IF(AND( AJ$2=Inputs!$M11,Inputs!$M11&lt;&gt;0),AJ156-(AI47+AI120),0)</f>
        <v>0</v>
      </c>
      <c r="AK193" s="316">
        <f>IF(AND( AK$2=Inputs!$M11,Inputs!$M11&lt;&gt;0),AK156-(AJ47+AJ120),0)</f>
        <v>0</v>
      </c>
      <c r="AL193" s="316">
        <f>IF(AND( AL$2=Inputs!$M11,Inputs!$M11&lt;&gt;0),AL156-(AK47+AK120),0)</f>
        <v>0</v>
      </c>
      <c r="AM193" s="316">
        <f>IF(AND( AM$2=Inputs!$M11,Inputs!$M11&lt;&gt;0),AM156-(AL47+AL120),0)</f>
        <v>0</v>
      </c>
      <c r="AN193" s="316">
        <f>IF(AND( AN$2=Inputs!$M11,Inputs!$M11&lt;&gt;0),AN156-(AM47+AM120),0)</f>
        <v>0</v>
      </c>
      <c r="AO193" s="316">
        <f>IF(AND( AO$2=Inputs!$M11,Inputs!$M11&lt;&gt;0),AO156-(AN47+AN120),0)</f>
        <v>0</v>
      </c>
      <c r="AP193" s="316">
        <f>IF(AND( AP$2=Inputs!$M11,Inputs!$M11&lt;&gt;0),AP156-(AO47+AO120),0)</f>
        <v>0</v>
      </c>
      <c r="AQ193" s="316">
        <f>IF(AND( AQ$2=Inputs!$M11,Inputs!$M11&lt;&gt;0),AQ156-(AP47+AP120),0)</f>
        <v>0</v>
      </c>
      <c r="AR193" s="316">
        <f>IF(AND( AR$2=Inputs!$M11,Inputs!$M11&lt;&gt;0),AR156-(AQ47+AQ120),0)</f>
        <v>0</v>
      </c>
      <c r="AS193" s="317">
        <f>IF(AND( AS$2=Inputs!$M11,Inputs!$M11&lt;&gt;0),AS156-(AR47+AR120),0)</f>
        <v>0</v>
      </c>
      <c r="AT193" s="316">
        <f>IF(AND( AT$2=Inputs!$M11,Inputs!$M11&lt;&gt;0),AT156-(AS47+AS120),0)</f>
        <v>0</v>
      </c>
      <c r="AU193" s="316">
        <f>IF(AND( AU$2=Inputs!$M11,Inputs!$M11&lt;&gt;0),AU156-(AT47+AT120),0)</f>
        <v>0</v>
      </c>
      <c r="AV193" s="316">
        <f>IF(AND( AV$2=Inputs!$M11,Inputs!$M11&lt;&gt;0),AV156-(AU47+AU120),0)</f>
        <v>0</v>
      </c>
      <c r="AW193" s="316">
        <f>IF(AND( AW$2=Inputs!$M11,Inputs!$M11&lt;&gt;0),AW156-(AV47+AV120),0)</f>
        <v>0</v>
      </c>
      <c r="AX193" s="316">
        <f>IF(AND( AX$2=Inputs!$M11,Inputs!$M11&lt;&gt;0),AX156-(AW47+AW120),0)</f>
        <v>0</v>
      </c>
      <c r="AY193" s="316">
        <f>IF(AND( AY$2=Inputs!$M11,Inputs!$M11&lt;&gt;0),AY156-(AX47+AX120),0)</f>
        <v>0</v>
      </c>
      <c r="AZ193" s="316">
        <f>IF(AND( AZ$2=Inputs!$M11,Inputs!$M11&lt;&gt;0),AZ156-(AY47+AY120),0)</f>
        <v>0</v>
      </c>
      <c r="BA193" s="316">
        <f>IF(AND( BA$2=Inputs!$M11,Inputs!$M11&lt;&gt;0),BA156-(AZ47+AZ120),0)</f>
        <v>0</v>
      </c>
      <c r="BB193" s="316">
        <f>IF(AND( BB$2=Inputs!$M11,Inputs!$M11&lt;&gt;0),BB156-(BA47+BA120),0)</f>
        <v>0</v>
      </c>
      <c r="BC193" s="316">
        <f>IF(AND( BC$2=Inputs!$M11,Inputs!$M11&lt;&gt;0),BC156-(BB47+BB120),0)</f>
        <v>0</v>
      </c>
      <c r="BD193" s="316">
        <f>IF(AND( BD$2=Inputs!$M11,Inputs!$M11&lt;&gt;0),BD156-(BC47+BC120),0)</f>
        <v>0</v>
      </c>
      <c r="BE193" s="317">
        <f>IF(AND( BE$2=Inputs!$M11,Inputs!$M11&lt;&gt;0),BE156-(BD47+BD120),0)</f>
        <v>0</v>
      </c>
      <c r="BF193" s="316">
        <f>IF(AND( BF$2=Inputs!$M11,Inputs!$M11&lt;&gt;0),BF156-(BE47+BE120),0)</f>
        <v>0</v>
      </c>
      <c r="BG193" s="316">
        <f>IF(AND( BG$2=Inputs!$M11,Inputs!$M11&lt;&gt;0),BG156-(BF47+BF120),0)</f>
        <v>0</v>
      </c>
      <c r="BH193" s="316">
        <f>IF(AND( BH$2=Inputs!$M11,Inputs!$M11&lt;&gt;0),BH156-(BG47+BG120),0)</f>
        <v>0</v>
      </c>
      <c r="BI193" s="316">
        <f>IF(AND( BI$2=Inputs!$M11,Inputs!$M11&lt;&gt;0),BI156-(BH47+BH120),0)</f>
        <v>0</v>
      </c>
      <c r="BJ193" s="316">
        <f>IF(AND( BJ$2=Inputs!$M11,Inputs!$M11&lt;&gt;0),BJ156-(BI47+BI120),0)</f>
        <v>0</v>
      </c>
      <c r="BK193" s="316">
        <f>IF(AND( BK$2=Inputs!$M11,Inputs!$M11&lt;&gt;0),BK156-(BJ47+BJ120),0)</f>
        <v>0</v>
      </c>
      <c r="BL193" s="316">
        <f>IF(AND( BL$2=Inputs!$M11,Inputs!$M11&lt;&gt;0),BL156-(BK47+BK120),0)</f>
        <v>0</v>
      </c>
      <c r="BM193" s="316">
        <f>IF(AND( BM$2=Inputs!$M11,Inputs!$M11&lt;&gt;0),BM156-(BL47+BL120),0)</f>
        <v>0</v>
      </c>
      <c r="BN193" s="316">
        <f>IF(AND( BN$2=Inputs!$M11,Inputs!$M11&lt;&gt;0),BN156-(BM47+BM120),0)</f>
        <v>0</v>
      </c>
      <c r="BO193" s="316">
        <f>IF(AND( BO$2=Inputs!$M11,Inputs!$M11&lt;&gt;0),BO156-(BN47+BN120),0)</f>
        <v>0</v>
      </c>
      <c r="BP193" s="316">
        <f>IF(AND( BP$2=Inputs!$M11,Inputs!$M11&lt;&gt;0),BP156-(BO47+BO120),0)</f>
        <v>0</v>
      </c>
      <c r="BQ193" s="317">
        <f>IF(AND( BQ$2=Inputs!$M11,Inputs!$M11&lt;&gt;0),BQ156-(BP47+BP120),0)</f>
        <v>0</v>
      </c>
    </row>
    <row r="194" spans="2:69" hidden="1" x14ac:dyDescent="0.25">
      <c r="B194" s="319">
        <f t="shared" si="111"/>
        <v>0</v>
      </c>
      <c r="D194" s="318">
        <f t="shared" si="106"/>
        <v>0</v>
      </c>
      <c r="E194" s="318">
        <f t="shared" si="107"/>
        <v>0</v>
      </c>
      <c r="F194" s="318">
        <f t="shared" si="108"/>
        <v>0</v>
      </c>
      <c r="G194" s="318">
        <f t="shared" si="109"/>
        <v>0</v>
      </c>
      <c r="H194" s="318">
        <f t="shared" si="110"/>
        <v>0</v>
      </c>
      <c r="J194" s="316">
        <f>IF(AND( J$2=Inputs!$M12,Inputs!$M12&lt;&gt;0),J157-(I48+I121),0)</f>
        <v>0</v>
      </c>
      <c r="K194" s="316">
        <f>IF(AND( K$2=Inputs!$M12,Inputs!$M12&lt;&gt;0),K157-(J48+J121),0)</f>
        <v>0</v>
      </c>
      <c r="L194" s="316">
        <f>IF(AND( L$2=Inputs!$M12,Inputs!$M12&lt;&gt;0),L157-(K48+K121),0)</f>
        <v>0</v>
      </c>
      <c r="M194" s="316">
        <f>IF(AND( M$2=Inputs!$M12,Inputs!$M12&lt;&gt;0),M157-(L48+L121),0)</f>
        <v>0</v>
      </c>
      <c r="N194" s="316">
        <f>IF(AND( N$2=Inputs!$M12,Inputs!$M12&lt;&gt;0),N157-(M48+M121),0)</f>
        <v>0</v>
      </c>
      <c r="O194" s="316">
        <f>IF(AND( O$2=Inputs!$M12,Inputs!$M12&lt;&gt;0),O157-(N48+N121),0)</f>
        <v>0</v>
      </c>
      <c r="P194" s="316">
        <f>IF(AND( P$2=Inputs!$M12,Inputs!$M12&lt;&gt;0),P157-(O48+O121),0)</f>
        <v>0</v>
      </c>
      <c r="Q194" s="316">
        <f>IF(AND( Q$2=Inputs!$M12,Inputs!$M12&lt;&gt;0),Q157-(P48+P121),0)</f>
        <v>0</v>
      </c>
      <c r="R194" s="316">
        <f>IF(AND( R$2=Inputs!$M12,Inputs!$M12&lt;&gt;0),R157-(Q48+Q121),0)</f>
        <v>0</v>
      </c>
      <c r="S194" s="316">
        <f>IF(AND( S$2=Inputs!$M12,Inputs!$M12&lt;&gt;0),S157-(R48+R121),0)</f>
        <v>0</v>
      </c>
      <c r="T194" s="316">
        <f>IF(AND( T$2=Inputs!$M12,Inputs!$M12&lt;&gt;0),T157-(S48+S121),0)</f>
        <v>0</v>
      </c>
      <c r="U194" s="317">
        <f>IF(AND( U$2=Inputs!$M12,Inputs!$M12&lt;&gt;0),U157-(T48+T121),0)</f>
        <v>0</v>
      </c>
      <c r="V194" s="316">
        <f>IF(AND( V$2=Inputs!$M12,Inputs!$M12&lt;&gt;0),V157-(U48+U121),0)</f>
        <v>0</v>
      </c>
      <c r="W194" s="316">
        <f>IF(AND( W$2=Inputs!$M12,Inputs!$M12&lt;&gt;0),W157-(V48+V121),0)</f>
        <v>0</v>
      </c>
      <c r="X194" s="316">
        <f>IF(AND( X$2=Inputs!$M12,Inputs!$M12&lt;&gt;0),X157-(W48+W121),0)</f>
        <v>0</v>
      </c>
      <c r="Y194" s="316">
        <f>IF(AND( Y$2=Inputs!$M12,Inputs!$M12&lt;&gt;0),Y157-(X48+X121),0)</f>
        <v>0</v>
      </c>
      <c r="Z194" s="316">
        <f>IF(AND( Z$2=Inputs!$M12,Inputs!$M12&lt;&gt;0),Z157-(Y48+Y121),0)</f>
        <v>0</v>
      </c>
      <c r="AA194" s="316">
        <f>IF(AND( AA$2=Inputs!$M12,Inputs!$M12&lt;&gt;0),AA157-(Z48+Z121),0)</f>
        <v>0</v>
      </c>
      <c r="AB194" s="316">
        <f>IF(AND( AB$2=Inputs!$M12,Inputs!$M12&lt;&gt;0),AB157-(AA48+AA121),0)</f>
        <v>0</v>
      </c>
      <c r="AC194" s="316">
        <f>IF(AND( AC$2=Inputs!$M12,Inputs!$M12&lt;&gt;0),AC157-(AB48+AB121),0)</f>
        <v>0</v>
      </c>
      <c r="AD194" s="316">
        <f>IF(AND( AD$2=Inputs!$M12,Inputs!$M12&lt;&gt;0),AD157-(AC48+AC121),0)</f>
        <v>0</v>
      </c>
      <c r="AE194" s="316">
        <f>IF(AND( AE$2=Inputs!$M12,Inputs!$M12&lt;&gt;0),AE157-(AD48+AD121),0)</f>
        <v>0</v>
      </c>
      <c r="AF194" s="316">
        <f>IF(AND( AF$2=Inputs!$M12,Inputs!$M12&lt;&gt;0),AF157-(AE48+AE121),0)</f>
        <v>0</v>
      </c>
      <c r="AG194" s="317">
        <f>IF(AND( AG$2=Inputs!$M12,Inputs!$M12&lt;&gt;0),AG157-(AF48+AF121),0)</f>
        <v>0</v>
      </c>
      <c r="AH194" s="316">
        <f>IF(AND( AH$2=Inputs!$M12,Inputs!$M12&lt;&gt;0),AH157-(AG48+AG121),0)</f>
        <v>0</v>
      </c>
      <c r="AI194" s="316">
        <f>IF(AND( AI$2=Inputs!$M12,Inputs!$M12&lt;&gt;0),AI157-(AH48+AH121),0)</f>
        <v>0</v>
      </c>
      <c r="AJ194" s="316">
        <f>IF(AND( AJ$2=Inputs!$M12,Inputs!$M12&lt;&gt;0),AJ157-(AI48+AI121),0)</f>
        <v>0</v>
      </c>
      <c r="AK194" s="316">
        <f>IF(AND( AK$2=Inputs!$M12,Inputs!$M12&lt;&gt;0),AK157-(AJ48+AJ121),0)</f>
        <v>0</v>
      </c>
      <c r="AL194" s="316">
        <f>IF(AND( AL$2=Inputs!$M12,Inputs!$M12&lt;&gt;0),AL157-(AK48+AK121),0)</f>
        <v>0</v>
      </c>
      <c r="AM194" s="316">
        <f>IF(AND( AM$2=Inputs!$M12,Inputs!$M12&lt;&gt;0),AM157-(AL48+AL121),0)</f>
        <v>0</v>
      </c>
      <c r="AN194" s="316">
        <f>IF(AND( AN$2=Inputs!$M12,Inputs!$M12&lt;&gt;0),AN157-(AM48+AM121),0)</f>
        <v>0</v>
      </c>
      <c r="AO194" s="316">
        <f>IF(AND( AO$2=Inputs!$M12,Inputs!$M12&lt;&gt;0),AO157-(AN48+AN121),0)</f>
        <v>0</v>
      </c>
      <c r="AP194" s="316">
        <f>IF(AND( AP$2=Inputs!$M12,Inputs!$M12&lt;&gt;0),AP157-(AO48+AO121),0)</f>
        <v>0</v>
      </c>
      <c r="AQ194" s="316">
        <f>IF(AND( AQ$2=Inputs!$M12,Inputs!$M12&lt;&gt;0),AQ157-(AP48+AP121),0)</f>
        <v>0</v>
      </c>
      <c r="AR194" s="316">
        <f>IF(AND( AR$2=Inputs!$M12,Inputs!$M12&lt;&gt;0),AR157-(AQ48+AQ121),0)</f>
        <v>0</v>
      </c>
      <c r="AS194" s="317">
        <f>IF(AND( AS$2=Inputs!$M12,Inputs!$M12&lt;&gt;0),AS157-(AR48+AR121),0)</f>
        <v>0</v>
      </c>
      <c r="AT194" s="316">
        <f>IF(AND( AT$2=Inputs!$M12,Inputs!$M12&lt;&gt;0),AT157-(AS48+AS121),0)</f>
        <v>0</v>
      </c>
      <c r="AU194" s="316">
        <f>IF(AND( AU$2=Inputs!$M12,Inputs!$M12&lt;&gt;0),AU157-(AT48+AT121),0)</f>
        <v>0</v>
      </c>
      <c r="AV194" s="316">
        <f>IF(AND( AV$2=Inputs!$M12,Inputs!$M12&lt;&gt;0),AV157-(AU48+AU121),0)</f>
        <v>0</v>
      </c>
      <c r="AW194" s="316">
        <f>IF(AND( AW$2=Inputs!$M12,Inputs!$M12&lt;&gt;0),AW157-(AV48+AV121),0)</f>
        <v>0</v>
      </c>
      <c r="AX194" s="316">
        <f>IF(AND( AX$2=Inputs!$M12,Inputs!$M12&lt;&gt;0),AX157-(AW48+AW121),0)</f>
        <v>0</v>
      </c>
      <c r="AY194" s="316">
        <f>IF(AND( AY$2=Inputs!$M12,Inputs!$M12&lt;&gt;0),AY157-(AX48+AX121),0)</f>
        <v>0</v>
      </c>
      <c r="AZ194" s="316">
        <f>IF(AND( AZ$2=Inputs!$M12,Inputs!$M12&lt;&gt;0),AZ157-(AY48+AY121),0)</f>
        <v>0</v>
      </c>
      <c r="BA194" s="316">
        <f>IF(AND( BA$2=Inputs!$M12,Inputs!$M12&lt;&gt;0),BA157-(AZ48+AZ121),0)</f>
        <v>0</v>
      </c>
      <c r="BB194" s="316">
        <f>IF(AND( BB$2=Inputs!$M12,Inputs!$M12&lt;&gt;0),BB157-(BA48+BA121),0)</f>
        <v>0</v>
      </c>
      <c r="BC194" s="316">
        <f>IF(AND( BC$2=Inputs!$M12,Inputs!$M12&lt;&gt;0),BC157-(BB48+BB121),0)</f>
        <v>0</v>
      </c>
      <c r="BD194" s="316">
        <f>IF(AND( BD$2=Inputs!$M12,Inputs!$M12&lt;&gt;0),BD157-(BC48+BC121),0)</f>
        <v>0</v>
      </c>
      <c r="BE194" s="317">
        <f>IF(AND( BE$2=Inputs!$M12,Inputs!$M12&lt;&gt;0),BE157-(BD48+BD121),0)</f>
        <v>0</v>
      </c>
      <c r="BF194" s="316">
        <f>IF(AND( BF$2=Inputs!$M12,Inputs!$M12&lt;&gt;0),BF157-(BE48+BE121),0)</f>
        <v>0</v>
      </c>
      <c r="BG194" s="316">
        <f>IF(AND( BG$2=Inputs!$M12,Inputs!$M12&lt;&gt;0),BG157-(BF48+BF121),0)</f>
        <v>0</v>
      </c>
      <c r="BH194" s="316">
        <f>IF(AND( BH$2=Inputs!$M12,Inputs!$M12&lt;&gt;0),BH157-(BG48+BG121),0)</f>
        <v>0</v>
      </c>
      <c r="BI194" s="316">
        <f>IF(AND( BI$2=Inputs!$M12,Inputs!$M12&lt;&gt;0),BI157-(BH48+BH121),0)</f>
        <v>0</v>
      </c>
      <c r="BJ194" s="316">
        <f>IF(AND( BJ$2=Inputs!$M12,Inputs!$M12&lt;&gt;0),BJ157-(BI48+BI121),0)</f>
        <v>0</v>
      </c>
      <c r="BK194" s="316">
        <f>IF(AND( BK$2=Inputs!$M12,Inputs!$M12&lt;&gt;0),BK157-(BJ48+BJ121),0)</f>
        <v>0</v>
      </c>
      <c r="BL194" s="316">
        <f>IF(AND( BL$2=Inputs!$M12,Inputs!$M12&lt;&gt;0),BL157-(BK48+BK121),0)</f>
        <v>0</v>
      </c>
      <c r="BM194" s="316">
        <f>IF(AND( BM$2=Inputs!$M12,Inputs!$M12&lt;&gt;0),BM157-(BL48+BL121),0)</f>
        <v>0</v>
      </c>
      <c r="BN194" s="316">
        <f>IF(AND( BN$2=Inputs!$M12,Inputs!$M12&lt;&gt;0),BN157-(BM48+BM121),0)</f>
        <v>0</v>
      </c>
      <c r="BO194" s="316">
        <f>IF(AND( BO$2=Inputs!$M12,Inputs!$M12&lt;&gt;0),BO157-(BN48+BN121),0)</f>
        <v>0</v>
      </c>
      <c r="BP194" s="316">
        <f>IF(AND( BP$2=Inputs!$M12,Inputs!$M12&lt;&gt;0),BP157-(BO48+BO121),0)</f>
        <v>0</v>
      </c>
      <c r="BQ194" s="317">
        <f>IF(AND( BQ$2=Inputs!$M12,Inputs!$M12&lt;&gt;0),BQ157-(BP48+BP121),0)</f>
        <v>0</v>
      </c>
    </row>
    <row r="195" spans="2:69" hidden="1" x14ac:dyDescent="0.25">
      <c r="B195" s="319">
        <f t="shared" si="111"/>
        <v>0</v>
      </c>
      <c r="D195" s="318">
        <f t="shared" si="106"/>
        <v>0</v>
      </c>
      <c r="E195" s="318">
        <f t="shared" si="107"/>
        <v>0</v>
      </c>
      <c r="F195" s="318">
        <f t="shared" si="108"/>
        <v>0</v>
      </c>
      <c r="G195" s="318">
        <f t="shared" si="109"/>
        <v>0</v>
      </c>
      <c r="H195" s="318">
        <f t="shared" si="110"/>
        <v>0</v>
      </c>
      <c r="J195" s="316">
        <f>IF(AND( J$2=Inputs!$M13,Inputs!$M13&lt;&gt;0),J158-(I49+I122),0)</f>
        <v>0</v>
      </c>
      <c r="K195" s="316">
        <f>IF(AND( K$2=Inputs!$M13,Inputs!$M13&lt;&gt;0),K158-(J49+J122),0)</f>
        <v>0</v>
      </c>
      <c r="L195" s="316">
        <f>IF(AND( L$2=Inputs!$M13,Inputs!$M13&lt;&gt;0),L158-(K49+K122),0)</f>
        <v>0</v>
      </c>
      <c r="M195" s="316">
        <f>IF(AND( M$2=Inputs!$M13,Inputs!$M13&lt;&gt;0),M158-(L49+L122),0)</f>
        <v>0</v>
      </c>
      <c r="N195" s="316">
        <f>IF(AND( N$2=Inputs!$M13,Inputs!$M13&lt;&gt;0),N158-(M49+M122),0)</f>
        <v>0</v>
      </c>
      <c r="O195" s="316">
        <f>IF(AND( O$2=Inputs!$M13,Inputs!$M13&lt;&gt;0),O158-(N49+N122),0)</f>
        <v>0</v>
      </c>
      <c r="P195" s="316">
        <f>IF(AND( P$2=Inputs!$M13,Inputs!$M13&lt;&gt;0),P158-(O49+O122),0)</f>
        <v>0</v>
      </c>
      <c r="Q195" s="316">
        <f>IF(AND( Q$2=Inputs!$M13,Inputs!$M13&lt;&gt;0),Q158-(P49+P122),0)</f>
        <v>0</v>
      </c>
      <c r="R195" s="316">
        <f>IF(AND( R$2=Inputs!$M13,Inputs!$M13&lt;&gt;0),R158-(Q49+Q122),0)</f>
        <v>0</v>
      </c>
      <c r="S195" s="316">
        <f>IF(AND( S$2=Inputs!$M13,Inputs!$M13&lt;&gt;0),S158-(R49+R122),0)</f>
        <v>0</v>
      </c>
      <c r="T195" s="316">
        <f>IF(AND( T$2=Inputs!$M13,Inputs!$M13&lt;&gt;0),T158-(S49+S122),0)</f>
        <v>0</v>
      </c>
      <c r="U195" s="317">
        <f>IF(AND( U$2=Inputs!$M13,Inputs!$M13&lt;&gt;0),U158-(T49+T122),0)</f>
        <v>0</v>
      </c>
      <c r="V195" s="316">
        <f>IF(AND( V$2=Inputs!$M13,Inputs!$M13&lt;&gt;0),V158-(U49+U122),0)</f>
        <v>0</v>
      </c>
      <c r="W195" s="316">
        <f>IF(AND( W$2=Inputs!$M13,Inputs!$M13&lt;&gt;0),W158-(V49+V122),0)</f>
        <v>0</v>
      </c>
      <c r="X195" s="316">
        <f>IF(AND( X$2=Inputs!$M13,Inputs!$M13&lt;&gt;0),X158-(W49+W122),0)</f>
        <v>0</v>
      </c>
      <c r="Y195" s="316">
        <f>IF(AND( Y$2=Inputs!$M13,Inputs!$M13&lt;&gt;0),Y158-(X49+X122),0)</f>
        <v>0</v>
      </c>
      <c r="Z195" s="316">
        <f>IF(AND( Z$2=Inputs!$M13,Inputs!$M13&lt;&gt;0),Z158-(Y49+Y122),0)</f>
        <v>0</v>
      </c>
      <c r="AA195" s="316">
        <f>IF(AND( AA$2=Inputs!$M13,Inputs!$M13&lt;&gt;0),AA158-(Z49+Z122),0)</f>
        <v>0</v>
      </c>
      <c r="AB195" s="316">
        <f>IF(AND( AB$2=Inputs!$M13,Inputs!$M13&lt;&gt;0),AB158-(AA49+AA122),0)</f>
        <v>0</v>
      </c>
      <c r="AC195" s="316">
        <f>IF(AND( AC$2=Inputs!$M13,Inputs!$M13&lt;&gt;0),AC158-(AB49+AB122),0)</f>
        <v>0</v>
      </c>
      <c r="AD195" s="316">
        <f>IF(AND( AD$2=Inputs!$M13,Inputs!$M13&lt;&gt;0),AD158-(AC49+AC122),0)</f>
        <v>0</v>
      </c>
      <c r="AE195" s="316">
        <f>IF(AND( AE$2=Inputs!$M13,Inputs!$M13&lt;&gt;0),AE158-(AD49+AD122),0)</f>
        <v>0</v>
      </c>
      <c r="AF195" s="316">
        <f>IF(AND( AF$2=Inputs!$M13,Inputs!$M13&lt;&gt;0),AF158-(AE49+AE122),0)</f>
        <v>0</v>
      </c>
      <c r="AG195" s="317">
        <f>IF(AND( AG$2=Inputs!$M13,Inputs!$M13&lt;&gt;0),AG158-(AF49+AF122),0)</f>
        <v>0</v>
      </c>
      <c r="AH195" s="316">
        <f>IF(AND( AH$2=Inputs!$M13,Inputs!$M13&lt;&gt;0),AH158-(AG49+AG122),0)</f>
        <v>0</v>
      </c>
      <c r="AI195" s="316">
        <f>IF(AND( AI$2=Inputs!$M13,Inputs!$M13&lt;&gt;0),AI158-(AH49+AH122),0)</f>
        <v>0</v>
      </c>
      <c r="AJ195" s="316">
        <f>IF(AND( AJ$2=Inputs!$M13,Inputs!$M13&lt;&gt;0),AJ158-(AI49+AI122),0)</f>
        <v>0</v>
      </c>
      <c r="AK195" s="316">
        <f>IF(AND( AK$2=Inputs!$M13,Inputs!$M13&lt;&gt;0),AK158-(AJ49+AJ122),0)</f>
        <v>0</v>
      </c>
      <c r="AL195" s="316">
        <f>IF(AND( AL$2=Inputs!$M13,Inputs!$M13&lt;&gt;0),AL158-(AK49+AK122),0)</f>
        <v>0</v>
      </c>
      <c r="AM195" s="316">
        <f>IF(AND( AM$2=Inputs!$M13,Inputs!$M13&lt;&gt;0),AM158-(AL49+AL122),0)</f>
        <v>0</v>
      </c>
      <c r="AN195" s="316">
        <f>IF(AND( AN$2=Inputs!$M13,Inputs!$M13&lt;&gt;0),AN158-(AM49+AM122),0)</f>
        <v>0</v>
      </c>
      <c r="AO195" s="316">
        <f>IF(AND( AO$2=Inputs!$M13,Inputs!$M13&lt;&gt;0),AO158-(AN49+AN122),0)</f>
        <v>0</v>
      </c>
      <c r="AP195" s="316">
        <f>IF(AND( AP$2=Inputs!$M13,Inputs!$M13&lt;&gt;0),AP158-(AO49+AO122),0)</f>
        <v>0</v>
      </c>
      <c r="AQ195" s="316">
        <f>IF(AND( AQ$2=Inputs!$M13,Inputs!$M13&lt;&gt;0),AQ158-(AP49+AP122),0)</f>
        <v>0</v>
      </c>
      <c r="AR195" s="316">
        <f>IF(AND( AR$2=Inputs!$M13,Inputs!$M13&lt;&gt;0),AR158-(AQ49+AQ122),0)</f>
        <v>0</v>
      </c>
      <c r="AS195" s="317">
        <f>IF(AND( AS$2=Inputs!$M13,Inputs!$M13&lt;&gt;0),AS158-(AR49+AR122),0)</f>
        <v>0</v>
      </c>
      <c r="AT195" s="316">
        <f>IF(AND( AT$2=Inputs!$M13,Inputs!$M13&lt;&gt;0),AT158-(AS49+AS122),0)</f>
        <v>0</v>
      </c>
      <c r="AU195" s="316">
        <f>IF(AND( AU$2=Inputs!$M13,Inputs!$M13&lt;&gt;0),AU158-(AT49+AT122),0)</f>
        <v>0</v>
      </c>
      <c r="AV195" s="316">
        <f>IF(AND( AV$2=Inputs!$M13,Inputs!$M13&lt;&gt;0),AV158-(AU49+AU122),0)</f>
        <v>0</v>
      </c>
      <c r="AW195" s="316">
        <f>IF(AND( AW$2=Inputs!$M13,Inputs!$M13&lt;&gt;0),AW158-(AV49+AV122),0)</f>
        <v>0</v>
      </c>
      <c r="AX195" s="316">
        <f>IF(AND( AX$2=Inputs!$M13,Inputs!$M13&lt;&gt;0),AX158-(AW49+AW122),0)</f>
        <v>0</v>
      </c>
      <c r="AY195" s="316">
        <f>IF(AND( AY$2=Inputs!$M13,Inputs!$M13&lt;&gt;0),AY158-(AX49+AX122),0)</f>
        <v>0</v>
      </c>
      <c r="AZ195" s="316">
        <f>IF(AND( AZ$2=Inputs!$M13,Inputs!$M13&lt;&gt;0),AZ158-(AY49+AY122),0)</f>
        <v>0</v>
      </c>
      <c r="BA195" s="316">
        <f>IF(AND( BA$2=Inputs!$M13,Inputs!$M13&lt;&gt;0),BA158-(AZ49+AZ122),0)</f>
        <v>0</v>
      </c>
      <c r="BB195" s="316">
        <f>IF(AND( BB$2=Inputs!$M13,Inputs!$M13&lt;&gt;0),BB158-(BA49+BA122),0)</f>
        <v>0</v>
      </c>
      <c r="BC195" s="316">
        <f>IF(AND( BC$2=Inputs!$M13,Inputs!$M13&lt;&gt;0),BC158-(BB49+BB122),0)</f>
        <v>0</v>
      </c>
      <c r="BD195" s="316">
        <f>IF(AND( BD$2=Inputs!$M13,Inputs!$M13&lt;&gt;0),BD158-(BC49+BC122),0)</f>
        <v>0</v>
      </c>
      <c r="BE195" s="317">
        <f>IF(AND( BE$2=Inputs!$M13,Inputs!$M13&lt;&gt;0),BE158-(BD49+BD122),0)</f>
        <v>0</v>
      </c>
      <c r="BF195" s="316">
        <f>IF(AND( BF$2=Inputs!$M13,Inputs!$M13&lt;&gt;0),BF158-(BE49+BE122),0)</f>
        <v>0</v>
      </c>
      <c r="BG195" s="316">
        <f>IF(AND( BG$2=Inputs!$M13,Inputs!$M13&lt;&gt;0),BG158-(BF49+BF122),0)</f>
        <v>0</v>
      </c>
      <c r="BH195" s="316">
        <f>IF(AND( BH$2=Inputs!$M13,Inputs!$M13&lt;&gt;0),BH158-(BG49+BG122),0)</f>
        <v>0</v>
      </c>
      <c r="BI195" s="316">
        <f>IF(AND( BI$2=Inputs!$M13,Inputs!$M13&lt;&gt;0),BI158-(BH49+BH122),0)</f>
        <v>0</v>
      </c>
      <c r="BJ195" s="316">
        <f>IF(AND( BJ$2=Inputs!$M13,Inputs!$M13&lt;&gt;0),BJ158-(BI49+BI122),0)</f>
        <v>0</v>
      </c>
      <c r="BK195" s="316">
        <f>IF(AND( BK$2=Inputs!$M13,Inputs!$M13&lt;&gt;0),BK158-(BJ49+BJ122),0)</f>
        <v>0</v>
      </c>
      <c r="BL195" s="316">
        <f>IF(AND( BL$2=Inputs!$M13,Inputs!$M13&lt;&gt;0),BL158-(BK49+BK122),0)</f>
        <v>0</v>
      </c>
      <c r="BM195" s="316">
        <f>IF(AND( BM$2=Inputs!$M13,Inputs!$M13&lt;&gt;0),BM158-(BL49+BL122),0)</f>
        <v>0</v>
      </c>
      <c r="BN195" s="316">
        <f>IF(AND( BN$2=Inputs!$M13,Inputs!$M13&lt;&gt;0),BN158-(BM49+BM122),0)</f>
        <v>0</v>
      </c>
      <c r="BO195" s="316">
        <f>IF(AND( BO$2=Inputs!$M13,Inputs!$M13&lt;&gt;0),BO158-(BN49+BN122),0)</f>
        <v>0</v>
      </c>
      <c r="BP195" s="316">
        <f>IF(AND( BP$2=Inputs!$M13,Inputs!$M13&lt;&gt;0),BP158-(BO49+BO122),0)</f>
        <v>0</v>
      </c>
      <c r="BQ195" s="317">
        <f>IF(AND( BQ$2=Inputs!$M13,Inputs!$M13&lt;&gt;0),BQ158-(BP49+BP122),0)</f>
        <v>0</v>
      </c>
    </row>
    <row r="196" spans="2:69" hidden="1" x14ac:dyDescent="0.25">
      <c r="B196" s="319">
        <f t="shared" si="111"/>
        <v>0</v>
      </c>
      <c r="D196" s="318">
        <f t="shared" si="106"/>
        <v>0</v>
      </c>
      <c r="E196" s="318">
        <f t="shared" si="107"/>
        <v>0</v>
      </c>
      <c r="F196" s="318">
        <f t="shared" si="108"/>
        <v>0</v>
      </c>
      <c r="G196" s="318">
        <f t="shared" si="109"/>
        <v>0</v>
      </c>
      <c r="H196" s="318">
        <f t="shared" si="110"/>
        <v>0</v>
      </c>
      <c r="J196" s="316">
        <f>IF(AND( J$2=Inputs!$M14,Inputs!$M14&lt;&gt;0),J159-(I50+I123),0)</f>
        <v>0</v>
      </c>
      <c r="K196" s="316">
        <f>IF(AND( K$2=Inputs!$M14,Inputs!$M14&lt;&gt;0),K159-(J50+J123),0)</f>
        <v>0</v>
      </c>
      <c r="L196" s="316">
        <f>IF(AND( L$2=Inputs!$M14,Inputs!$M14&lt;&gt;0),L159-(K50+K123),0)</f>
        <v>0</v>
      </c>
      <c r="M196" s="316">
        <f>IF(AND( M$2=Inputs!$M14,Inputs!$M14&lt;&gt;0),M159-(L50+L123),0)</f>
        <v>0</v>
      </c>
      <c r="N196" s="316">
        <f>IF(AND( N$2=Inputs!$M14,Inputs!$M14&lt;&gt;0),N159-(M50+M123),0)</f>
        <v>0</v>
      </c>
      <c r="O196" s="316">
        <f>IF(AND( O$2=Inputs!$M14,Inputs!$M14&lt;&gt;0),O159-(N50+N123),0)</f>
        <v>0</v>
      </c>
      <c r="P196" s="316">
        <f>IF(AND( P$2=Inputs!$M14,Inputs!$M14&lt;&gt;0),P159-(O50+O123),0)</f>
        <v>0</v>
      </c>
      <c r="Q196" s="316">
        <f>IF(AND( Q$2=Inputs!$M14,Inputs!$M14&lt;&gt;0),Q159-(P50+P123),0)</f>
        <v>0</v>
      </c>
      <c r="R196" s="316">
        <f>IF(AND( R$2=Inputs!$M14,Inputs!$M14&lt;&gt;0),R159-(Q50+Q123),0)</f>
        <v>0</v>
      </c>
      <c r="S196" s="316">
        <f>IF(AND( S$2=Inputs!$M14,Inputs!$M14&lt;&gt;0),S159-(R50+R123),0)</f>
        <v>0</v>
      </c>
      <c r="T196" s="316">
        <f>IF(AND( T$2=Inputs!$M14,Inputs!$M14&lt;&gt;0),T159-(S50+S123),0)</f>
        <v>0</v>
      </c>
      <c r="U196" s="317">
        <f>IF(AND( U$2=Inputs!$M14,Inputs!$M14&lt;&gt;0),U159-(T50+T123),0)</f>
        <v>0</v>
      </c>
      <c r="V196" s="316">
        <f>IF(AND( V$2=Inputs!$M14,Inputs!$M14&lt;&gt;0),V159-(U50+U123),0)</f>
        <v>0</v>
      </c>
      <c r="W196" s="316">
        <f>IF(AND( W$2=Inputs!$M14,Inputs!$M14&lt;&gt;0),W159-(V50+V123),0)</f>
        <v>0</v>
      </c>
      <c r="X196" s="316">
        <f>IF(AND( X$2=Inputs!$M14,Inputs!$M14&lt;&gt;0),X159-(W50+W123),0)</f>
        <v>0</v>
      </c>
      <c r="Y196" s="316">
        <f>IF(AND( Y$2=Inputs!$M14,Inputs!$M14&lt;&gt;0),Y159-(X50+X123),0)</f>
        <v>0</v>
      </c>
      <c r="Z196" s="316">
        <f>IF(AND( Z$2=Inputs!$M14,Inputs!$M14&lt;&gt;0),Z159-(Y50+Y123),0)</f>
        <v>0</v>
      </c>
      <c r="AA196" s="316">
        <f>IF(AND( AA$2=Inputs!$M14,Inputs!$M14&lt;&gt;0),AA159-(Z50+Z123),0)</f>
        <v>0</v>
      </c>
      <c r="AB196" s="316">
        <f>IF(AND( AB$2=Inputs!$M14,Inputs!$M14&lt;&gt;0),AB159-(AA50+AA123),0)</f>
        <v>0</v>
      </c>
      <c r="AC196" s="316">
        <f>IF(AND( AC$2=Inputs!$M14,Inputs!$M14&lt;&gt;0),AC159-(AB50+AB123),0)</f>
        <v>0</v>
      </c>
      <c r="AD196" s="316">
        <f>IF(AND( AD$2=Inputs!$M14,Inputs!$M14&lt;&gt;0),AD159-(AC50+AC123),0)</f>
        <v>0</v>
      </c>
      <c r="AE196" s="316">
        <f>IF(AND( AE$2=Inputs!$M14,Inputs!$M14&lt;&gt;0),AE159-(AD50+AD123),0)</f>
        <v>0</v>
      </c>
      <c r="AF196" s="316">
        <f>IF(AND( AF$2=Inputs!$M14,Inputs!$M14&lt;&gt;0),AF159-(AE50+AE123),0)</f>
        <v>0</v>
      </c>
      <c r="AG196" s="317">
        <f>IF(AND( AG$2=Inputs!$M14,Inputs!$M14&lt;&gt;0),AG159-(AF50+AF123),0)</f>
        <v>0</v>
      </c>
      <c r="AH196" s="316">
        <f>IF(AND( AH$2=Inputs!$M14,Inputs!$M14&lt;&gt;0),AH159-(AG50+AG123),0)</f>
        <v>0</v>
      </c>
      <c r="AI196" s="316">
        <f>IF(AND( AI$2=Inputs!$M14,Inputs!$M14&lt;&gt;0),AI159-(AH50+AH123),0)</f>
        <v>0</v>
      </c>
      <c r="AJ196" s="316">
        <f>IF(AND( AJ$2=Inputs!$M14,Inputs!$M14&lt;&gt;0),AJ159-(AI50+AI123),0)</f>
        <v>0</v>
      </c>
      <c r="AK196" s="316">
        <f>IF(AND( AK$2=Inputs!$M14,Inputs!$M14&lt;&gt;0),AK159-(AJ50+AJ123),0)</f>
        <v>0</v>
      </c>
      <c r="AL196" s="316">
        <f>IF(AND( AL$2=Inputs!$M14,Inputs!$M14&lt;&gt;0),AL159-(AK50+AK123),0)</f>
        <v>0</v>
      </c>
      <c r="AM196" s="316">
        <f>IF(AND( AM$2=Inputs!$M14,Inputs!$M14&lt;&gt;0),AM159-(AL50+AL123),0)</f>
        <v>0</v>
      </c>
      <c r="AN196" s="316">
        <f>IF(AND( AN$2=Inputs!$M14,Inputs!$M14&lt;&gt;0),AN159-(AM50+AM123),0)</f>
        <v>0</v>
      </c>
      <c r="AO196" s="316">
        <f>IF(AND( AO$2=Inputs!$M14,Inputs!$M14&lt;&gt;0),AO159-(AN50+AN123),0)</f>
        <v>0</v>
      </c>
      <c r="AP196" s="316">
        <f>IF(AND( AP$2=Inputs!$M14,Inputs!$M14&lt;&gt;0),AP159-(AO50+AO123),0)</f>
        <v>0</v>
      </c>
      <c r="AQ196" s="316">
        <f>IF(AND( AQ$2=Inputs!$M14,Inputs!$M14&lt;&gt;0),AQ159-(AP50+AP123),0)</f>
        <v>0</v>
      </c>
      <c r="AR196" s="316">
        <f>IF(AND( AR$2=Inputs!$M14,Inputs!$M14&lt;&gt;0),AR159-(AQ50+AQ123),0)</f>
        <v>0</v>
      </c>
      <c r="AS196" s="317">
        <f>IF(AND( AS$2=Inputs!$M14,Inputs!$M14&lt;&gt;0),AS159-(AR50+AR123),0)</f>
        <v>0</v>
      </c>
      <c r="AT196" s="316">
        <f>IF(AND( AT$2=Inputs!$M14,Inputs!$M14&lt;&gt;0),AT159-(AS50+AS123),0)</f>
        <v>0</v>
      </c>
      <c r="AU196" s="316">
        <f>IF(AND( AU$2=Inputs!$M14,Inputs!$M14&lt;&gt;0),AU159-(AT50+AT123),0)</f>
        <v>0</v>
      </c>
      <c r="AV196" s="316">
        <f>IF(AND( AV$2=Inputs!$M14,Inputs!$M14&lt;&gt;0),AV159-(AU50+AU123),0)</f>
        <v>0</v>
      </c>
      <c r="AW196" s="316">
        <f>IF(AND( AW$2=Inputs!$M14,Inputs!$M14&lt;&gt;0),AW159-(AV50+AV123),0)</f>
        <v>0</v>
      </c>
      <c r="AX196" s="316">
        <f>IF(AND( AX$2=Inputs!$M14,Inputs!$M14&lt;&gt;0),AX159-(AW50+AW123),0)</f>
        <v>0</v>
      </c>
      <c r="AY196" s="316">
        <f>IF(AND( AY$2=Inputs!$M14,Inputs!$M14&lt;&gt;0),AY159-(AX50+AX123),0)</f>
        <v>0</v>
      </c>
      <c r="AZ196" s="316">
        <f>IF(AND( AZ$2=Inputs!$M14,Inputs!$M14&lt;&gt;0),AZ159-(AY50+AY123),0)</f>
        <v>0</v>
      </c>
      <c r="BA196" s="316">
        <f>IF(AND( BA$2=Inputs!$M14,Inputs!$M14&lt;&gt;0),BA159-(AZ50+AZ123),0)</f>
        <v>0</v>
      </c>
      <c r="BB196" s="316">
        <f>IF(AND( BB$2=Inputs!$M14,Inputs!$M14&lt;&gt;0),BB159-(BA50+BA123),0)</f>
        <v>0</v>
      </c>
      <c r="BC196" s="316">
        <f>IF(AND( BC$2=Inputs!$M14,Inputs!$M14&lt;&gt;0),BC159-(BB50+BB123),0)</f>
        <v>0</v>
      </c>
      <c r="BD196" s="316">
        <f>IF(AND( BD$2=Inputs!$M14,Inputs!$M14&lt;&gt;0),BD159-(BC50+BC123),0)</f>
        <v>0</v>
      </c>
      <c r="BE196" s="317">
        <f>IF(AND( BE$2=Inputs!$M14,Inputs!$M14&lt;&gt;0),BE159-(BD50+BD123),0)</f>
        <v>0</v>
      </c>
      <c r="BF196" s="316">
        <f>IF(AND( BF$2=Inputs!$M14,Inputs!$M14&lt;&gt;0),BF159-(BE50+BE123),0)</f>
        <v>0</v>
      </c>
      <c r="BG196" s="316">
        <f>IF(AND( BG$2=Inputs!$M14,Inputs!$M14&lt;&gt;0),BG159-(BF50+BF123),0)</f>
        <v>0</v>
      </c>
      <c r="BH196" s="316">
        <f>IF(AND( BH$2=Inputs!$M14,Inputs!$M14&lt;&gt;0),BH159-(BG50+BG123),0)</f>
        <v>0</v>
      </c>
      <c r="BI196" s="316">
        <f>IF(AND( BI$2=Inputs!$M14,Inputs!$M14&lt;&gt;0),BI159-(BH50+BH123),0)</f>
        <v>0</v>
      </c>
      <c r="BJ196" s="316">
        <f>IF(AND( BJ$2=Inputs!$M14,Inputs!$M14&lt;&gt;0),BJ159-(BI50+BI123),0)</f>
        <v>0</v>
      </c>
      <c r="BK196" s="316">
        <f>IF(AND( BK$2=Inputs!$M14,Inputs!$M14&lt;&gt;0),BK159-(BJ50+BJ123),0)</f>
        <v>0</v>
      </c>
      <c r="BL196" s="316">
        <f>IF(AND( BL$2=Inputs!$M14,Inputs!$M14&lt;&gt;0),BL159-(BK50+BK123),0)</f>
        <v>0</v>
      </c>
      <c r="BM196" s="316">
        <f>IF(AND( BM$2=Inputs!$M14,Inputs!$M14&lt;&gt;0),BM159-(BL50+BL123),0)</f>
        <v>0</v>
      </c>
      <c r="BN196" s="316">
        <f>IF(AND( BN$2=Inputs!$M14,Inputs!$M14&lt;&gt;0),BN159-(BM50+BM123),0)</f>
        <v>0</v>
      </c>
      <c r="BO196" s="316">
        <f>IF(AND( BO$2=Inputs!$M14,Inputs!$M14&lt;&gt;0),BO159-(BN50+BN123),0)</f>
        <v>0</v>
      </c>
      <c r="BP196" s="316">
        <f>IF(AND( BP$2=Inputs!$M14,Inputs!$M14&lt;&gt;0),BP159-(BO50+BO123),0)</f>
        <v>0</v>
      </c>
      <c r="BQ196" s="317">
        <f>IF(AND( BQ$2=Inputs!$M14,Inputs!$M14&lt;&gt;0),BQ159-(BP50+BP123),0)</f>
        <v>0</v>
      </c>
    </row>
    <row r="197" spans="2:69" hidden="1" x14ac:dyDescent="0.25">
      <c r="B197" s="319">
        <f t="shared" si="111"/>
        <v>0</v>
      </c>
      <c r="D197" s="318">
        <f t="shared" si="106"/>
        <v>0</v>
      </c>
      <c r="E197" s="318">
        <f t="shared" si="107"/>
        <v>0</v>
      </c>
      <c r="F197" s="318">
        <f t="shared" si="108"/>
        <v>0</v>
      </c>
      <c r="G197" s="318">
        <f t="shared" si="109"/>
        <v>0</v>
      </c>
      <c r="H197" s="318">
        <f t="shared" si="110"/>
        <v>0</v>
      </c>
      <c r="J197" s="316">
        <f>IF(AND( J$2=Inputs!$M15,Inputs!$M15&lt;&gt;0),J160-(I51+I124),0)</f>
        <v>0</v>
      </c>
      <c r="K197" s="316">
        <f>IF(AND( K$2=Inputs!$M15,Inputs!$M15&lt;&gt;0),K160-(J51+J124),0)</f>
        <v>0</v>
      </c>
      <c r="L197" s="316">
        <f>IF(AND( L$2=Inputs!$M15,Inputs!$M15&lt;&gt;0),L160-(K51+K124),0)</f>
        <v>0</v>
      </c>
      <c r="M197" s="316">
        <f>IF(AND( M$2=Inputs!$M15,Inputs!$M15&lt;&gt;0),M160-(L51+L124),0)</f>
        <v>0</v>
      </c>
      <c r="N197" s="316">
        <f>IF(AND( N$2=Inputs!$M15,Inputs!$M15&lt;&gt;0),N160-(M51+M124),0)</f>
        <v>0</v>
      </c>
      <c r="O197" s="316">
        <f>IF(AND( O$2=Inputs!$M15,Inputs!$M15&lt;&gt;0),O160-(N51+N124),0)</f>
        <v>0</v>
      </c>
      <c r="P197" s="316">
        <f>IF(AND( P$2=Inputs!$M15,Inputs!$M15&lt;&gt;0),P160-(O51+O124),0)</f>
        <v>0</v>
      </c>
      <c r="Q197" s="316">
        <f>IF(AND( Q$2=Inputs!$M15,Inputs!$M15&lt;&gt;0),Q160-(P51+P124),0)</f>
        <v>0</v>
      </c>
      <c r="R197" s="316">
        <f>IF(AND( R$2=Inputs!$M15,Inputs!$M15&lt;&gt;0),R160-(Q51+Q124),0)</f>
        <v>0</v>
      </c>
      <c r="S197" s="316">
        <f>IF(AND( S$2=Inputs!$M15,Inputs!$M15&lt;&gt;0),S160-(R51+R124),0)</f>
        <v>0</v>
      </c>
      <c r="T197" s="316">
        <f>IF(AND( T$2=Inputs!$M15,Inputs!$M15&lt;&gt;0),T160-(S51+S124),0)</f>
        <v>0</v>
      </c>
      <c r="U197" s="317">
        <f>IF(AND( U$2=Inputs!$M15,Inputs!$M15&lt;&gt;0),U160-(T51+T124),0)</f>
        <v>0</v>
      </c>
      <c r="V197" s="316">
        <f>IF(AND( V$2=Inputs!$M15,Inputs!$M15&lt;&gt;0),V160-(U51+U124),0)</f>
        <v>0</v>
      </c>
      <c r="W197" s="316">
        <f>IF(AND( W$2=Inputs!$M15,Inputs!$M15&lt;&gt;0),W160-(V51+V124),0)</f>
        <v>0</v>
      </c>
      <c r="X197" s="316">
        <f>IF(AND( X$2=Inputs!$M15,Inputs!$M15&lt;&gt;0),X160-(W51+W124),0)</f>
        <v>0</v>
      </c>
      <c r="Y197" s="316">
        <f>IF(AND( Y$2=Inputs!$M15,Inputs!$M15&lt;&gt;0),Y160-(X51+X124),0)</f>
        <v>0</v>
      </c>
      <c r="Z197" s="316">
        <f>IF(AND( Z$2=Inputs!$M15,Inputs!$M15&lt;&gt;0),Z160-(Y51+Y124),0)</f>
        <v>0</v>
      </c>
      <c r="AA197" s="316">
        <f>IF(AND( AA$2=Inputs!$M15,Inputs!$M15&lt;&gt;0),AA160-(Z51+Z124),0)</f>
        <v>0</v>
      </c>
      <c r="AB197" s="316">
        <f>IF(AND( AB$2=Inputs!$M15,Inputs!$M15&lt;&gt;0),AB160-(AA51+AA124),0)</f>
        <v>0</v>
      </c>
      <c r="AC197" s="316">
        <f>IF(AND( AC$2=Inputs!$M15,Inputs!$M15&lt;&gt;0),AC160-(AB51+AB124),0)</f>
        <v>0</v>
      </c>
      <c r="AD197" s="316">
        <f>IF(AND( AD$2=Inputs!$M15,Inputs!$M15&lt;&gt;0),AD160-(AC51+AC124),0)</f>
        <v>0</v>
      </c>
      <c r="AE197" s="316">
        <f>IF(AND( AE$2=Inputs!$M15,Inputs!$M15&lt;&gt;0),AE160-(AD51+AD124),0)</f>
        <v>0</v>
      </c>
      <c r="AF197" s="316">
        <f>IF(AND( AF$2=Inputs!$M15,Inputs!$M15&lt;&gt;0),AF160-(AE51+AE124),0)</f>
        <v>0</v>
      </c>
      <c r="AG197" s="317">
        <f>IF(AND( AG$2=Inputs!$M15,Inputs!$M15&lt;&gt;0),AG160-(AF51+AF124),0)</f>
        <v>0</v>
      </c>
      <c r="AH197" s="316">
        <f>IF(AND( AH$2=Inputs!$M15,Inputs!$M15&lt;&gt;0),AH160-(AG51+AG124),0)</f>
        <v>0</v>
      </c>
      <c r="AI197" s="316">
        <f>IF(AND( AI$2=Inputs!$M15,Inputs!$M15&lt;&gt;0),AI160-(AH51+AH124),0)</f>
        <v>0</v>
      </c>
      <c r="AJ197" s="316">
        <f>IF(AND( AJ$2=Inputs!$M15,Inputs!$M15&lt;&gt;0),AJ160-(AI51+AI124),0)</f>
        <v>0</v>
      </c>
      <c r="AK197" s="316">
        <f>IF(AND( AK$2=Inputs!$M15,Inputs!$M15&lt;&gt;0),AK160-(AJ51+AJ124),0)</f>
        <v>0</v>
      </c>
      <c r="AL197" s="316">
        <f>IF(AND( AL$2=Inputs!$M15,Inputs!$M15&lt;&gt;0),AL160-(AK51+AK124),0)</f>
        <v>0</v>
      </c>
      <c r="AM197" s="316">
        <f>IF(AND( AM$2=Inputs!$M15,Inputs!$M15&lt;&gt;0),AM160-(AL51+AL124),0)</f>
        <v>0</v>
      </c>
      <c r="AN197" s="316">
        <f>IF(AND( AN$2=Inputs!$M15,Inputs!$M15&lt;&gt;0),AN160-(AM51+AM124),0)</f>
        <v>0</v>
      </c>
      <c r="AO197" s="316">
        <f>IF(AND( AO$2=Inputs!$M15,Inputs!$M15&lt;&gt;0),AO160-(AN51+AN124),0)</f>
        <v>0</v>
      </c>
      <c r="AP197" s="316">
        <f>IF(AND( AP$2=Inputs!$M15,Inputs!$M15&lt;&gt;0),AP160-(AO51+AO124),0)</f>
        <v>0</v>
      </c>
      <c r="AQ197" s="316">
        <f>IF(AND( AQ$2=Inputs!$M15,Inputs!$M15&lt;&gt;0),AQ160-(AP51+AP124),0)</f>
        <v>0</v>
      </c>
      <c r="AR197" s="316">
        <f>IF(AND( AR$2=Inputs!$M15,Inputs!$M15&lt;&gt;0),AR160-(AQ51+AQ124),0)</f>
        <v>0</v>
      </c>
      <c r="AS197" s="317">
        <f>IF(AND( AS$2=Inputs!$M15,Inputs!$M15&lt;&gt;0),AS160-(AR51+AR124),0)</f>
        <v>0</v>
      </c>
      <c r="AT197" s="316">
        <f>IF(AND( AT$2=Inputs!$M15,Inputs!$M15&lt;&gt;0),AT160-(AS51+AS124),0)</f>
        <v>0</v>
      </c>
      <c r="AU197" s="316">
        <f>IF(AND( AU$2=Inputs!$M15,Inputs!$M15&lt;&gt;0),AU160-(AT51+AT124),0)</f>
        <v>0</v>
      </c>
      <c r="AV197" s="316">
        <f>IF(AND( AV$2=Inputs!$M15,Inputs!$M15&lt;&gt;0),AV160-(AU51+AU124),0)</f>
        <v>0</v>
      </c>
      <c r="AW197" s="316">
        <f>IF(AND( AW$2=Inputs!$M15,Inputs!$M15&lt;&gt;0),AW160-(AV51+AV124),0)</f>
        <v>0</v>
      </c>
      <c r="AX197" s="316">
        <f>IF(AND( AX$2=Inputs!$M15,Inputs!$M15&lt;&gt;0),AX160-(AW51+AW124),0)</f>
        <v>0</v>
      </c>
      <c r="AY197" s="316">
        <f>IF(AND( AY$2=Inputs!$M15,Inputs!$M15&lt;&gt;0),AY160-(AX51+AX124),0)</f>
        <v>0</v>
      </c>
      <c r="AZ197" s="316">
        <f>IF(AND( AZ$2=Inputs!$M15,Inputs!$M15&lt;&gt;0),AZ160-(AY51+AY124),0)</f>
        <v>0</v>
      </c>
      <c r="BA197" s="316">
        <f>IF(AND( BA$2=Inputs!$M15,Inputs!$M15&lt;&gt;0),BA160-(AZ51+AZ124),0)</f>
        <v>0</v>
      </c>
      <c r="BB197" s="316">
        <f>IF(AND( BB$2=Inputs!$M15,Inputs!$M15&lt;&gt;0),BB160-(BA51+BA124),0)</f>
        <v>0</v>
      </c>
      <c r="BC197" s="316">
        <f>IF(AND( BC$2=Inputs!$M15,Inputs!$M15&lt;&gt;0),BC160-(BB51+BB124),0)</f>
        <v>0</v>
      </c>
      <c r="BD197" s="316">
        <f>IF(AND( BD$2=Inputs!$M15,Inputs!$M15&lt;&gt;0),BD160-(BC51+BC124),0)</f>
        <v>0</v>
      </c>
      <c r="BE197" s="317">
        <f>IF(AND( BE$2=Inputs!$M15,Inputs!$M15&lt;&gt;0),BE160-(BD51+BD124),0)</f>
        <v>0</v>
      </c>
      <c r="BF197" s="316">
        <f>IF(AND( BF$2=Inputs!$M15,Inputs!$M15&lt;&gt;0),BF160-(BE51+BE124),0)</f>
        <v>0</v>
      </c>
      <c r="BG197" s="316">
        <f>IF(AND( BG$2=Inputs!$M15,Inputs!$M15&lt;&gt;0),BG160-(BF51+BF124),0)</f>
        <v>0</v>
      </c>
      <c r="BH197" s="316">
        <f>IF(AND( BH$2=Inputs!$M15,Inputs!$M15&lt;&gt;0),BH160-(BG51+BG124),0)</f>
        <v>0</v>
      </c>
      <c r="BI197" s="316">
        <f>IF(AND( BI$2=Inputs!$M15,Inputs!$M15&lt;&gt;0),BI160-(BH51+BH124),0)</f>
        <v>0</v>
      </c>
      <c r="BJ197" s="316">
        <f>IF(AND( BJ$2=Inputs!$M15,Inputs!$M15&lt;&gt;0),BJ160-(BI51+BI124),0)</f>
        <v>0</v>
      </c>
      <c r="BK197" s="316">
        <f>IF(AND( BK$2=Inputs!$M15,Inputs!$M15&lt;&gt;0),BK160-(BJ51+BJ124),0)</f>
        <v>0</v>
      </c>
      <c r="BL197" s="316">
        <f>IF(AND( BL$2=Inputs!$M15,Inputs!$M15&lt;&gt;0),BL160-(BK51+BK124),0)</f>
        <v>0</v>
      </c>
      <c r="BM197" s="316">
        <f>IF(AND( BM$2=Inputs!$M15,Inputs!$M15&lt;&gt;0),BM160-(BL51+BL124),0)</f>
        <v>0</v>
      </c>
      <c r="BN197" s="316">
        <f>IF(AND( BN$2=Inputs!$M15,Inputs!$M15&lt;&gt;0),BN160-(BM51+BM124),0)</f>
        <v>0</v>
      </c>
      <c r="BO197" s="316">
        <f>IF(AND( BO$2=Inputs!$M15,Inputs!$M15&lt;&gt;0),BO160-(BN51+BN124),0)</f>
        <v>0</v>
      </c>
      <c r="BP197" s="316">
        <f>IF(AND( BP$2=Inputs!$M15,Inputs!$M15&lt;&gt;0),BP160-(BO51+BO124),0)</f>
        <v>0</v>
      </c>
      <c r="BQ197" s="317">
        <f>IF(AND( BQ$2=Inputs!$M15,Inputs!$M15&lt;&gt;0),BQ160-(BP51+BP124),0)</f>
        <v>0</v>
      </c>
    </row>
    <row r="198" spans="2:69" hidden="1" x14ac:dyDescent="0.25">
      <c r="B198" s="319">
        <f t="shared" si="111"/>
        <v>0</v>
      </c>
      <c r="D198" s="318">
        <f t="shared" si="106"/>
        <v>0</v>
      </c>
      <c r="E198" s="318">
        <f t="shared" si="107"/>
        <v>0</v>
      </c>
      <c r="F198" s="318">
        <f t="shared" si="108"/>
        <v>0</v>
      </c>
      <c r="G198" s="318">
        <f t="shared" si="109"/>
        <v>0</v>
      </c>
      <c r="H198" s="318">
        <f t="shared" si="110"/>
        <v>0</v>
      </c>
      <c r="J198" s="316">
        <f>IF(AND( J$2=Inputs!$M16,Inputs!$M16&lt;&gt;0),J161-(I52+I125),0)</f>
        <v>0</v>
      </c>
      <c r="K198" s="316">
        <f>IF(AND( K$2=Inputs!$M16,Inputs!$M16&lt;&gt;0),K161-(J52+J125),0)</f>
        <v>0</v>
      </c>
      <c r="L198" s="316">
        <f>IF(AND( L$2=Inputs!$M16,Inputs!$M16&lt;&gt;0),L161-(K52+K125),0)</f>
        <v>0</v>
      </c>
      <c r="M198" s="316">
        <f>IF(AND( M$2=Inputs!$M16,Inputs!$M16&lt;&gt;0),M161-(L52+L125),0)</f>
        <v>0</v>
      </c>
      <c r="N198" s="316">
        <f>IF(AND( N$2=Inputs!$M16,Inputs!$M16&lt;&gt;0),N161-(M52+M125),0)</f>
        <v>0</v>
      </c>
      <c r="O198" s="316">
        <f>IF(AND( O$2=Inputs!$M16,Inputs!$M16&lt;&gt;0),O161-(N52+N125),0)</f>
        <v>0</v>
      </c>
      <c r="P198" s="316">
        <f>IF(AND( P$2=Inputs!$M16,Inputs!$M16&lt;&gt;0),P161-(O52+O125),0)</f>
        <v>0</v>
      </c>
      <c r="Q198" s="316">
        <f>IF(AND( Q$2=Inputs!$M16,Inputs!$M16&lt;&gt;0),Q161-(P52+P125),0)</f>
        <v>0</v>
      </c>
      <c r="R198" s="316">
        <f>IF(AND( R$2=Inputs!$M16,Inputs!$M16&lt;&gt;0),R161-(Q52+Q125),0)</f>
        <v>0</v>
      </c>
      <c r="S198" s="316">
        <f>IF(AND( S$2=Inputs!$M16,Inputs!$M16&lt;&gt;0),S161-(R52+R125),0)</f>
        <v>0</v>
      </c>
      <c r="T198" s="316">
        <f>IF(AND( T$2=Inputs!$M16,Inputs!$M16&lt;&gt;0),T161-(S52+S125),0)</f>
        <v>0</v>
      </c>
      <c r="U198" s="317">
        <f>IF(AND( U$2=Inputs!$M16,Inputs!$M16&lt;&gt;0),U161-(T52+T125),0)</f>
        <v>0</v>
      </c>
      <c r="V198" s="316">
        <f>IF(AND( V$2=Inputs!$M16,Inputs!$M16&lt;&gt;0),V161-(U52+U125),0)</f>
        <v>0</v>
      </c>
      <c r="W198" s="316">
        <f>IF(AND( W$2=Inputs!$M16,Inputs!$M16&lt;&gt;0),W161-(V52+V125),0)</f>
        <v>0</v>
      </c>
      <c r="X198" s="316">
        <f>IF(AND( X$2=Inputs!$M16,Inputs!$M16&lt;&gt;0),X161-(W52+W125),0)</f>
        <v>0</v>
      </c>
      <c r="Y198" s="316">
        <f>IF(AND( Y$2=Inputs!$M16,Inputs!$M16&lt;&gt;0),Y161-(X52+X125),0)</f>
        <v>0</v>
      </c>
      <c r="Z198" s="316">
        <f>IF(AND( Z$2=Inputs!$M16,Inputs!$M16&lt;&gt;0),Z161-(Y52+Y125),0)</f>
        <v>0</v>
      </c>
      <c r="AA198" s="316">
        <f>IF(AND( AA$2=Inputs!$M16,Inputs!$M16&lt;&gt;0),AA161-(Z52+Z125),0)</f>
        <v>0</v>
      </c>
      <c r="AB198" s="316">
        <f>IF(AND( AB$2=Inputs!$M16,Inputs!$M16&lt;&gt;0),AB161-(AA52+AA125),0)</f>
        <v>0</v>
      </c>
      <c r="AC198" s="316">
        <f>IF(AND( AC$2=Inputs!$M16,Inputs!$M16&lt;&gt;0),AC161-(AB52+AB125),0)</f>
        <v>0</v>
      </c>
      <c r="AD198" s="316">
        <f>IF(AND( AD$2=Inputs!$M16,Inputs!$M16&lt;&gt;0),AD161-(AC52+AC125),0)</f>
        <v>0</v>
      </c>
      <c r="AE198" s="316">
        <f>IF(AND( AE$2=Inputs!$M16,Inputs!$M16&lt;&gt;0),AE161-(AD52+AD125),0)</f>
        <v>0</v>
      </c>
      <c r="AF198" s="316">
        <f>IF(AND( AF$2=Inputs!$M16,Inputs!$M16&lt;&gt;0),AF161-(AE52+AE125),0)</f>
        <v>0</v>
      </c>
      <c r="AG198" s="317">
        <f>IF(AND( AG$2=Inputs!$M16,Inputs!$M16&lt;&gt;0),AG161-(AF52+AF125),0)</f>
        <v>0</v>
      </c>
      <c r="AH198" s="316">
        <f>IF(AND( AH$2=Inputs!$M16,Inputs!$M16&lt;&gt;0),AH161-(AG52+AG125),0)</f>
        <v>0</v>
      </c>
      <c r="AI198" s="316">
        <f>IF(AND( AI$2=Inputs!$M16,Inputs!$M16&lt;&gt;0),AI161-(AH52+AH125),0)</f>
        <v>0</v>
      </c>
      <c r="AJ198" s="316">
        <f>IF(AND( AJ$2=Inputs!$M16,Inputs!$M16&lt;&gt;0),AJ161-(AI52+AI125),0)</f>
        <v>0</v>
      </c>
      <c r="AK198" s="316">
        <f>IF(AND( AK$2=Inputs!$M16,Inputs!$M16&lt;&gt;0),AK161-(AJ52+AJ125),0)</f>
        <v>0</v>
      </c>
      <c r="AL198" s="316">
        <f>IF(AND( AL$2=Inputs!$M16,Inputs!$M16&lt;&gt;0),AL161-(AK52+AK125),0)</f>
        <v>0</v>
      </c>
      <c r="AM198" s="316">
        <f>IF(AND( AM$2=Inputs!$M16,Inputs!$M16&lt;&gt;0),AM161-(AL52+AL125),0)</f>
        <v>0</v>
      </c>
      <c r="AN198" s="316">
        <f>IF(AND( AN$2=Inputs!$M16,Inputs!$M16&lt;&gt;0),AN161-(AM52+AM125),0)</f>
        <v>0</v>
      </c>
      <c r="AO198" s="316">
        <f>IF(AND( AO$2=Inputs!$M16,Inputs!$M16&lt;&gt;0),AO161-(AN52+AN125),0)</f>
        <v>0</v>
      </c>
      <c r="AP198" s="316">
        <f>IF(AND( AP$2=Inputs!$M16,Inputs!$M16&lt;&gt;0),AP161-(AO52+AO125),0)</f>
        <v>0</v>
      </c>
      <c r="AQ198" s="316">
        <f>IF(AND( AQ$2=Inputs!$M16,Inputs!$M16&lt;&gt;0),AQ161-(AP52+AP125),0)</f>
        <v>0</v>
      </c>
      <c r="AR198" s="316">
        <f>IF(AND( AR$2=Inputs!$M16,Inputs!$M16&lt;&gt;0),AR161-(AQ52+AQ125),0)</f>
        <v>0</v>
      </c>
      <c r="AS198" s="317">
        <f>IF(AND( AS$2=Inputs!$M16,Inputs!$M16&lt;&gt;0),AS161-(AR52+AR125),0)</f>
        <v>0</v>
      </c>
      <c r="AT198" s="316">
        <f>IF(AND( AT$2=Inputs!$M16,Inputs!$M16&lt;&gt;0),AT161-(AS52+AS125),0)</f>
        <v>0</v>
      </c>
      <c r="AU198" s="316">
        <f>IF(AND( AU$2=Inputs!$M16,Inputs!$M16&lt;&gt;0),AU161-(AT52+AT125),0)</f>
        <v>0</v>
      </c>
      <c r="AV198" s="316">
        <f>IF(AND( AV$2=Inputs!$M16,Inputs!$M16&lt;&gt;0),AV161-(AU52+AU125),0)</f>
        <v>0</v>
      </c>
      <c r="AW198" s="316">
        <f>IF(AND( AW$2=Inputs!$M16,Inputs!$M16&lt;&gt;0),AW161-(AV52+AV125),0)</f>
        <v>0</v>
      </c>
      <c r="AX198" s="316">
        <f>IF(AND( AX$2=Inputs!$M16,Inputs!$M16&lt;&gt;0),AX161-(AW52+AW125),0)</f>
        <v>0</v>
      </c>
      <c r="AY198" s="316">
        <f>IF(AND( AY$2=Inputs!$M16,Inputs!$M16&lt;&gt;0),AY161-(AX52+AX125),0)</f>
        <v>0</v>
      </c>
      <c r="AZ198" s="316">
        <f>IF(AND( AZ$2=Inputs!$M16,Inputs!$M16&lt;&gt;0),AZ161-(AY52+AY125),0)</f>
        <v>0</v>
      </c>
      <c r="BA198" s="316">
        <f>IF(AND( BA$2=Inputs!$M16,Inputs!$M16&lt;&gt;0),BA161-(AZ52+AZ125),0)</f>
        <v>0</v>
      </c>
      <c r="BB198" s="316">
        <f>IF(AND( BB$2=Inputs!$M16,Inputs!$M16&lt;&gt;0),BB161-(BA52+BA125),0)</f>
        <v>0</v>
      </c>
      <c r="BC198" s="316">
        <f>IF(AND( BC$2=Inputs!$M16,Inputs!$M16&lt;&gt;0),BC161-(BB52+BB125),0)</f>
        <v>0</v>
      </c>
      <c r="BD198" s="316">
        <f>IF(AND( BD$2=Inputs!$M16,Inputs!$M16&lt;&gt;0),BD161-(BC52+BC125),0)</f>
        <v>0</v>
      </c>
      <c r="BE198" s="317">
        <f>IF(AND( BE$2=Inputs!$M16,Inputs!$M16&lt;&gt;0),BE161-(BD52+BD125),0)</f>
        <v>0</v>
      </c>
      <c r="BF198" s="316">
        <f>IF(AND( BF$2=Inputs!$M16,Inputs!$M16&lt;&gt;0),BF161-(BE52+BE125),0)</f>
        <v>0</v>
      </c>
      <c r="BG198" s="316">
        <f>IF(AND( BG$2=Inputs!$M16,Inputs!$M16&lt;&gt;0),BG161-(BF52+BF125),0)</f>
        <v>0</v>
      </c>
      <c r="BH198" s="316">
        <f>IF(AND( BH$2=Inputs!$M16,Inputs!$M16&lt;&gt;0),BH161-(BG52+BG125),0)</f>
        <v>0</v>
      </c>
      <c r="BI198" s="316">
        <f>IF(AND( BI$2=Inputs!$M16,Inputs!$M16&lt;&gt;0),BI161-(BH52+BH125),0)</f>
        <v>0</v>
      </c>
      <c r="BJ198" s="316">
        <f>IF(AND( BJ$2=Inputs!$M16,Inputs!$M16&lt;&gt;0),BJ161-(BI52+BI125),0)</f>
        <v>0</v>
      </c>
      <c r="BK198" s="316">
        <f>IF(AND( BK$2=Inputs!$M16,Inputs!$M16&lt;&gt;0),BK161-(BJ52+BJ125),0)</f>
        <v>0</v>
      </c>
      <c r="BL198" s="316">
        <f>IF(AND( BL$2=Inputs!$M16,Inputs!$M16&lt;&gt;0),BL161-(BK52+BK125),0)</f>
        <v>0</v>
      </c>
      <c r="BM198" s="316">
        <f>IF(AND( BM$2=Inputs!$M16,Inputs!$M16&lt;&gt;0),BM161-(BL52+BL125),0)</f>
        <v>0</v>
      </c>
      <c r="BN198" s="316">
        <f>IF(AND( BN$2=Inputs!$M16,Inputs!$M16&lt;&gt;0),BN161-(BM52+BM125),0)</f>
        <v>0</v>
      </c>
      <c r="BO198" s="316">
        <f>IF(AND( BO$2=Inputs!$M16,Inputs!$M16&lt;&gt;0),BO161-(BN52+BN125),0)</f>
        <v>0</v>
      </c>
      <c r="BP198" s="316">
        <f>IF(AND( BP$2=Inputs!$M16,Inputs!$M16&lt;&gt;0),BP161-(BO52+BO125),0)</f>
        <v>0</v>
      </c>
      <c r="BQ198" s="317">
        <f>IF(AND( BQ$2=Inputs!$M16,Inputs!$M16&lt;&gt;0),BQ161-(BP52+BP125),0)</f>
        <v>0</v>
      </c>
    </row>
    <row r="199" spans="2:69" hidden="1" x14ac:dyDescent="0.25">
      <c r="B199" s="319">
        <f t="shared" si="111"/>
        <v>0</v>
      </c>
      <c r="D199" s="318">
        <f t="shared" si="106"/>
        <v>0</v>
      </c>
      <c r="E199" s="318">
        <f t="shared" si="107"/>
        <v>0</v>
      </c>
      <c r="F199" s="318">
        <f t="shared" si="108"/>
        <v>0</v>
      </c>
      <c r="G199" s="318">
        <f t="shared" si="109"/>
        <v>0</v>
      </c>
      <c r="H199" s="318">
        <f t="shared" si="110"/>
        <v>0</v>
      </c>
      <c r="J199" s="316">
        <f>IF(AND( J$2=Inputs!$M17,Inputs!$M17&lt;&gt;0),J162-(I53+I126),0)</f>
        <v>0</v>
      </c>
      <c r="K199" s="316">
        <f>IF(AND( K$2=Inputs!$M17,Inputs!$M17&lt;&gt;0),K162-(J53+J126),0)</f>
        <v>0</v>
      </c>
      <c r="L199" s="316">
        <f>IF(AND( L$2=Inputs!$M17,Inputs!$M17&lt;&gt;0),L162-(K53+K126),0)</f>
        <v>0</v>
      </c>
      <c r="M199" s="316">
        <f>IF(AND( M$2=Inputs!$M17,Inputs!$M17&lt;&gt;0),M162-(L53+L126),0)</f>
        <v>0</v>
      </c>
      <c r="N199" s="316">
        <f>IF(AND( N$2=Inputs!$M17,Inputs!$M17&lt;&gt;0),N162-(M53+M126),0)</f>
        <v>0</v>
      </c>
      <c r="O199" s="316">
        <f>IF(AND( O$2=Inputs!$M17,Inputs!$M17&lt;&gt;0),O162-(N53+N126),0)</f>
        <v>0</v>
      </c>
      <c r="P199" s="316">
        <f>IF(AND( P$2=Inputs!$M17,Inputs!$M17&lt;&gt;0),P162-(O53+O126),0)</f>
        <v>0</v>
      </c>
      <c r="Q199" s="316">
        <f>IF(AND( Q$2=Inputs!$M17,Inputs!$M17&lt;&gt;0),Q162-(P53+P126),0)</f>
        <v>0</v>
      </c>
      <c r="R199" s="316">
        <f>IF(AND( R$2=Inputs!$M17,Inputs!$M17&lt;&gt;0),R162-(Q53+Q126),0)</f>
        <v>0</v>
      </c>
      <c r="S199" s="316">
        <f>IF(AND( S$2=Inputs!$M17,Inputs!$M17&lt;&gt;0),S162-(R53+R126),0)</f>
        <v>0</v>
      </c>
      <c r="T199" s="316">
        <f>IF(AND( T$2=Inputs!$M17,Inputs!$M17&lt;&gt;0),T162-(S53+S126),0)</f>
        <v>0</v>
      </c>
      <c r="U199" s="317">
        <f>IF(AND( U$2=Inputs!$M17,Inputs!$M17&lt;&gt;0),U162-(T53+T126),0)</f>
        <v>0</v>
      </c>
      <c r="V199" s="316">
        <f>IF(AND( V$2=Inputs!$M17,Inputs!$M17&lt;&gt;0),V162-(U53+U126),0)</f>
        <v>0</v>
      </c>
      <c r="W199" s="316">
        <f>IF(AND( W$2=Inputs!$M17,Inputs!$M17&lt;&gt;0),W162-(V53+V126),0)</f>
        <v>0</v>
      </c>
      <c r="X199" s="316">
        <f>IF(AND( X$2=Inputs!$M17,Inputs!$M17&lt;&gt;0),X162-(W53+W126),0)</f>
        <v>0</v>
      </c>
      <c r="Y199" s="316">
        <f>IF(AND( Y$2=Inputs!$M17,Inputs!$M17&lt;&gt;0),Y162-(X53+X126),0)</f>
        <v>0</v>
      </c>
      <c r="Z199" s="316">
        <f>IF(AND( Z$2=Inputs!$M17,Inputs!$M17&lt;&gt;0),Z162-(Y53+Y126),0)</f>
        <v>0</v>
      </c>
      <c r="AA199" s="316">
        <f>IF(AND( AA$2=Inputs!$M17,Inputs!$M17&lt;&gt;0),AA162-(Z53+Z126),0)</f>
        <v>0</v>
      </c>
      <c r="AB199" s="316">
        <f>IF(AND( AB$2=Inputs!$M17,Inputs!$M17&lt;&gt;0),AB162-(AA53+AA126),0)</f>
        <v>0</v>
      </c>
      <c r="AC199" s="316">
        <f>IF(AND( AC$2=Inputs!$M17,Inputs!$M17&lt;&gt;0),AC162-(AB53+AB126),0)</f>
        <v>0</v>
      </c>
      <c r="AD199" s="316">
        <f>IF(AND( AD$2=Inputs!$M17,Inputs!$M17&lt;&gt;0),AD162-(AC53+AC126),0)</f>
        <v>0</v>
      </c>
      <c r="AE199" s="316">
        <f>IF(AND( AE$2=Inputs!$M17,Inputs!$M17&lt;&gt;0),AE162-(AD53+AD126),0)</f>
        <v>0</v>
      </c>
      <c r="AF199" s="316">
        <f>IF(AND( AF$2=Inputs!$M17,Inputs!$M17&lt;&gt;0),AF162-(AE53+AE126),0)</f>
        <v>0</v>
      </c>
      <c r="AG199" s="317">
        <f>IF(AND( AG$2=Inputs!$M17,Inputs!$M17&lt;&gt;0),AG162-(AF53+AF126),0)</f>
        <v>0</v>
      </c>
      <c r="AH199" s="316">
        <f>IF(AND( AH$2=Inputs!$M17,Inputs!$M17&lt;&gt;0),AH162-(AG53+AG126),0)</f>
        <v>0</v>
      </c>
      <c r="AI199" s="316">
        <f>IF(AND( AI$2=Inputs!$M17,Inputs!$M17&lt;&gt;0),AI162-(AH53+AH126),0)</f>
        <v>0</v>
      </c>
      <c r="AJ199" s="316">
        <f>IF(AND( AJ$2=Inputs!$M17,Inputs!$M17&lt;&gt;0),AJ162-(AI53+AI126),0)</f>
        <v>0</v>
      </c>
      <c r="AK199" s="316">
        <f>IF(AND( AK$2=Inputs!$M17,Inputs!$M17&lt;&gt;0),AK162-(AJ53+AJ126),0)</f>
        <v>0</v>
      </c>
      <c r="AL199" s="316">
        <f>IF(AND( AL$2=Inputs!$M17,Inputs!$M17&lt;&gt;0),AL162-(AK53+AK126),0)</f>
        <v>0</v>
      </c>
      <c r="AM199" s="316">
        <f>IF(AND( AM$2=Inputs!$M17,Inputs!$M17&lt;&gt;0),AM162-(AL53+AL126),0)</f>
        <v>0</v>
      </c>
      <c r="AN199" s="316">
        <f>IF(AND( AN$2=Inputs!$M17,Inputs!$M17&lt;&gt;0),AN162-(AM53+AM126),0)</f>
        <v>0</v>
      </c>
      <c r="AO199" s="316">
        <f>IF(AND( AO$2=Inputs!$M17,Inputs!$M17&lt;&gt;0),AO162-(AN53+AN126),0)</f>
        <v>0</v>
      </c>
      <c r="AP199" s="316">
        <f>IF(AND( AP$2=Inputs!$M17,Inputs!$M17&lt;&gt;0),AP162-(AO53+AO126),0)</f>
        <v>0</v>
      </c>
      <c r="AQ199" s="316">
        <f>IF(AND( AQ$2=Inputs!$M17,Inputs!$M17&lt;&gt;0),AQ162-(AP53+AP126),0)</f>
        <v>0</v>
      </c>
      <c r="AR199" s="316">
        <f>IF(AND( AR$2=Inputs!$M17,Inputs!$M17&lt;&gt;0),AR162-(AQ53+AQ126),0)</f>
        <v>0</v>
      </c>
      <c r="AS199" s="317">
        <f>IF(AND( AS$2=Inputs!$M17,Inputs!$M17&lt;&gt;0),AS162-(AR53+AR126),0)</f>
        <v>0</v>
      </c>
      <c r="AT199" s="316">
        <f>IF(AND( AT$2=Inputs!$M17,Inputs!$M17&lt;&gt;0),AT162-(AS53+AS126),0)</f>
        <v>0</v>
      </c>
      <c r="AU199" s="316">
        <f>IF(AND( AU$2=Inputs!$M17,Inputs!$M17&lt;&gt;0),AU162-(AT53+AT126),0)</f>
        <v>0</v>
      </c>
      <c r="AV199" s="316">
        <f>IF(AND( AV$2=Inputs!$M17,Inputs!$M17&lt;&gt;0),AV162-(AU53+AU126),0)</f>
        <v>0</v>
      </c>
      <c r="AW199" s="316">
        <f>IF(AND( AW$2=Inputs!$M17,Inputs!$M17&lt;&gt;0),AW162-(AV53+AV126),0)</f>
        <v>0</v>
      </c>
      <c r="AX199" s="316">
        <f>IF(AND( AX$2=Inputs!$M17,Inputs!$M17&lt;&gt;0),AX162-(AW53+AW126),0)</f>
        <v>0</v>
      </c>
      <c r="AY199" s="316">
        <f>IF(AND( AY$2=Inputs!$M17,Inputs!$M17&lt;&gt;0),AY162-(AX53+AX126),0)</f>
        <v>0</v>
      </c>
      <c r="AZ199" s="316">
        <f>IF(AND( AZ$2=Inputs!$M17,Inputs!$M17&lt;&gt;0),AZ162-(AY53+AY126),0)</f>
        <v>0</v>
      </c>
      <c r="BA199" s="316">
        <f>IF(AND( BA$2=Inputs!$M17,Inputs!$M17&lt;&gt;0),BA162-(AZ53+AZ126),0)</f>
        <v>0</v>
      </c>
      <c r="BB199" s="316">
        <f>IF(AND( BB$2=Inputs!$M17,Inputs!$M17&lt;&gt;0),BB162-(BA53+BA126),0)</f>
        <v>0</v>
      </c>
      <c r="BC199" s="316">
        <f>IF(AND( BC$2=Inputs!$M17,Inputs!$M17&lt;&gt;0),BC162-(BB53+BB126),0)</f>
        <v>0</v>
      </c>
      <c r="BD199" s="316">
        <f>IF(AND( BD$2=Inputs!$M17,Inputs!$M17&lt;&gt;0),BD162-(BC53+BC126),0)</f>
        <v>0</v>
      </c>
      <c r="BE199" s="317">
        <f>IF(AND( BE$2=Inputs!$M17,Inputs!$M17&lt;&gt;0),BE162-(BD53+BD126),0)</f>
        <v>0</v>
      </c>
      <c r="BF199" s="316">
        <f>IF(AND( BF$2=Inputs!$M17,Inputs!$M17&lt;&gt;0),BF162-(BE53+BE126),0)</f>
        <v>0</v>
      </c>
      <c r="BG199" s="316">
        <f>IF(AND( BG$2=Inputs!$M17,Inputs!$M17&lt;&gt;0),BG162-(BF53+BF126),0)</f>
        <v>0</v>
      </c>
      <c r="BH199" s="316">
        <f>IF(AND( BH$2=Inputs!$M17,Inputs!$M17&lt;&gt;0),BH162-(BG53+BG126),0)</f>
        <v>0</v>
      </c>
      <c r="BI199" s="316">
        <f>IF(AND( BI$2=Inputs!$M17,Inputs!$M17&lt;&gt;0),BI162-(BH53+BH126),0)</f>
        <v>0</v>
      </c>
      <c r="BJ199" s="316">
        <f>IF(AND( BJ$2=Inputs!$M17,Inputs!$M17&lt;&gt;0),BJ162-(BI53+BI126),0)</f>
        <v>0</v>
      </c>
      <c r="BK199" s="316">
        <f>IF(AND( BK$2=Inputs!$M17,Inputs!$M17&lt;&gt;0),BK162-(BJ53+BJ126),0)</f>
        <v>0</v>
      </c>
      <c r="BL199" s="316">
        <f>IF(AND( BL$2=Inputs!$M17,Inputs!$M17&lt;&gt;0),BL162-(BK53+BK126),0)</f>
        <v>0</v>
      </c>
      <c r="BM199" s="316">
        <f>IF(AND( BM$2=Inputs!$M17,Inputs!$M17&lt;&gt;0),BM162-(BL53+BL126),0)</f>
        <v>0</v>
      </c>
      <c r="BN199" s="316">
        <f>IF(AND( BN$2=Inputs!$M17,Inputs!$M17&lt;&gt;0),BN162-(BM53+BM126),0)</f>
        <v>0</v>
      </c>
      <c r="BO199" s="316">
        <f>IF(AND( BO$2=Inputs!$M17,Inputs!$M17&lt;&gt;0),BO162-(BN53+BN126),0)</f>
        <v>0</v>
      </c>
      <c r="BP199" s="316">
        <f>IF(AND( BP$2=Inputs!$M17,Inputs!$M17&lt;&gt;0),BP162-(BO53+BO126),0)</f>
        <v>0</v>
      </c>
      <c r="BQ199" s="317">
        <f>IF(AND( BQ$2=Inputs!$M17,Inputs!$M17&lt;&gt;0),BQ162-(BP53+BP126),0)</f>
        <v>0</v>
      </c>
    </row>
    <row r="200" spans="2:69" hidden="1" x14ac:dyDescent="0.25">
      <c r="B200" s="319">
        <f t="shared" si="111"/>
        <v>0</v>
      </c>
      <c r="D200" s="318">
        <f t="shared" si="106"/>
        <v>0</v>
      </c>
      <c r="E200" s="318">
        <f t="shared" si="107"/>
        <v>0</v>
      </c>
      <c r="F200" s="318">
        <f t="shared" si="108"/>
        <v>0</v>
      </c>
      <c r="G200" s="318">
        <f t="shared" si="109"/>
        <v>0</v>
      </c>
      <c r="H200" s="318">
        <f t="shared" si="110"/>
        <v>0</v>
      </c>
      <c r="J200" s="316">
        <f>IF(AND( J$2=Inputs!$M18,Inputs!$M18&lt;&gt;0),J163-(I54+I127),0)</f>
        <v>0</v>
      </c>
      <c r="K200" s="316">
        <f>IF(AND( K$2=Inputs!$M18,Inputs!$M18&lt;&gt;0),K163-(J54+J127),0)</f>
        <v>0</v>
      </c>
      <c r="L200" s="316">
        <f>IF(AND( L$2=Inputs!$M18,Inputs!$M18&lt;&gt;0),L163-(K54+K127),0)</f>
        <v>0</v>
      </c>
      <c r="M200" s="316">
        <f>IF(AND( M$2=Inputs!$M18,Inputs!$M18&lt;&gt;0),M163-(L54+L127),0)</f>
        <v>0</v>
      </c>
      <c r="N200" s="316">
        <f>IF(AND( N$2=Inputs!$M18,Inputs!$M18&lt;&gt;0),N163-(M54+M127),0)</f>
        <v>0</v>
      </c>
      <c r="O200" s="316">
        <f>IF(AND( O$2=Inputs!$M18,Inputs!$M18&lt;&gt;0),O163-(N54+N127),0)</f>
        <v>0</v>
      </c>
      <c r="P200" s="316">
        <f>IF(AND( P$2=Inputs!$M18,Inputs!$M18&lt;&gt;0),P163-(O54+O127),0)</f>
        <v>0</v>
      </c>
      <c r="Q200" s="316">
        <f>IF(AND( Q$2=Inputs!$M18,Inputs!$M18&lt;&gt;0),Q163-(P54+P127),0)</f>
        <v>0</v>
      </c>
      <c r="R200" s="316">
        <f>IF(AND( R$2=Inputs!$M18,Inputs!$M18&lt;&gt;0),R163-(Q54+Q127),0)</f>
        <v>0</v>
      </c>
      <c r="S200" s="316">
        <f>IF(AND( S$2=Inputs!$M18,Inputs!$M18&lt;&gt;0),S163-(R54+R127),0)</f>
        <v>0</v>
      </c>
      <c r="T200" s="316">
        <f>IF(AND( T$2=Inputs!$M18,Inputs!$M18&lt;&gt;0),T163-(S54+S127),0)</f>
        <v>0</v>
      </c>
      <c r="U200" s="317">
        <f>IF(AND( U$2=Inputs!$M18,Inputs!$M18&lt;&gt;0),U163-(T54+T127),0)</f>
        <v>0</v>
      </c>
      <c r="V200" s="316">
        <f>IF(AND( V$2=Inputs!$M18,Inputs!$M18&lt;&gt;0),V163-(U54+U127),0)</f>
        <v>0</v>
      </c>
      <c r="W200" s="316">
        <f>IF(AND( W$2=Inputs!$M18,Inputs!$M18&lt;&gt;0),W163-(V54+V127),0)</f>
        <v>0</v>
      </c>
      <c r="X200" s="316">
        <f>IF(AND( X$2=Inputs!$M18,Inputs!$M18&lt;&gt;0),X163-(W54+W127),0)</f>
        <v>0</v>
      </c>
      <c r="Y200" s="316">
        <f>IF(AND( Y$2=Inputs!$M18,Inputs!$M18&lt;&gt;0),Y163-(X54+X127),0)</f>
        <v>0</v>
      </c>
      <c r="Z200" s="316">
        <f>IF(AND( Z$2=Inputs!$M18,Inputs!$M18&lt;&gt;0),Z163-(Y54+Y127),0)</f>
        <v>0</v>
      </c>
      <c r="AA200" s="316">
        <f>IF(AND( AA$2=Inputs!$M18,Inputs!$M18&lt;&gt;0),AA163-(Z54+Z127),0)</f>
        <v>0</v>
      </c>
      <c r="AB200" s="316">
        <f>IF(AND( AB$2=Inputs!$M18,Inputs!$M18&lt;&gt;0),AB163-(AA54+AA127),0)</f>
        <v>0</v>
      </c>
      <c r="AC200" s="316">
        <f>IF(AND( AC$2=Inputs!$M18,Inputs!$M18&lt;&gt;0),AC163-(AB54+AB127),0)</f>
        <v>0</v>
      </c>
      <c r="AD200" s="316">
        <f>IF(AND( AD$2=Inputs!$M18,Inputs!$M18&lt;&gt;0),AD163-(AC54+AC127),0)</f>
        <v>0</v>
      </c>
      <c r="AE200" s="316">
        <f>IF(AND( AE$2=Inputs!$M18,Inputs!$M18&lt;&gt;0),AE163-(AD54+AD127),0)</f>
        <v>0</v>
      </c>
      <c r="AF200" s="316">
        <f>IF(AND( AF$2=Inputs!$M18,Inputs!$M18&lt;&gt;0),AF163-(AE54+AE127),0)</f>
        <v>0</v>
      </c>
      <c r="AG200" s="317">
        <f>IF(AND( AG$2=Inputs!$M18,Inputs!$M18&lt;&gt;0),AG163-(AF54+AF127),0)</f>
        <v>0</v>
      </c>
      <c r="AH200" s="316">
        <f>IF(AND( AH$2=Inputs!$M18,Inputs!$M18&lt;&gt;0),AH163-(AG54+AG127),0)</f>
        <v>0</v>
      </c>
      <c r="AI200" s="316">
        <f>IF(AND( AI$2=Inputs!$M18,Inputs!$M18&lt;&gt;0),AI163-(AH54+AH127),0)</f>
        <v>0</v>
      </c>
      <c r="AJ200" s="316">
        <f>IF(AND( AJ$2=Inputs!$M18,Inputs!$M18&lt;&gt;0),AJ163-(AI54+AI127),0)</f>
        <v>0</v>
      </c>
      <c r="AK200" s="316">
        <f>IF(AND( AK$2=Inputs!$M18,Inputs!$M18&lt;&gt;0),AK163-(AJ54+AJ127),0)</f>
        <v>0</v>
      </c>
      <c r="AL200" s="316">
        <f>IF(AND( AL$2=Inputs!$M18,Inputs!$M18&lt;&gt;0),AL163-(AK54+AK127),0)</f>
        <v>0</v>
      </c>
      <c r="AM200" s="316">
        <f>IF(AND( AM$2=Inputs!$M18,Inputs!$M18&lt;&gt;0),AM163-(AL54+AL127),0)</f>
        <v>0</v>
      </c>
      <c r="AN200" s="316">
        <f>IF(AND( AN$2=Inputs!$M18,Inputs!$M18&lt;&gt;0),AN163-(AM54+AM127),0)</f>
        <v>0</v>
      </c>
      <c r="AO200" s="316">
        <f>IF(AND( AO$2=Inputs!$M18,Inputs!$M18&lt;&gt;0),AO163-(AN54+AN127),0)</f>
        <v>0</v>
      </c>
      <c r="AP200" s="316">
        <f>IF(AND( AP$2=Inputs!$M18,Inputs!$M18&lt;&gt;0),AP163-(AO54+AO127),0)</f>
        <v>0</v>
      </c>
      <c r="AQ200" s="316">
        <f>IF(AND( AQ$2=Inputs!$M18,Inputs!$M18&lt;&gt;0),AQ163-(AP54+AP127),0)</f>
        <v>0</v>
      </c>
      <c r="AR200" s="316">
        <f>IF(AND( AR$2=Inputs!$M18,Inputs!$M18&lt;&gt;0),AR163-(AQ54+AQ127),0)</f>
        <v>0</v>
      </c>
      <c r="AS200" s="317">
        <f>IF(AND( AS$2=Inputs!$M18,Inputs!$M18&lt;&gt;0),AS163-(AR54+AR127),0)</f>
        <v>0</v>
      </c>
      <c r="AT200" s="316">
        <f>IF(AND( AT$2=Inputs!$M18,Inputs!$M18&lt;&gt;0),AT163-(AS54+AS127),0)</f>
        <v>0</v>
      </c>
      <c r="AU200" s="316">
        <f>IF(AND( AU$2=Inputs!$M18,Inputs!$M18&lt;&gt;0),AU163-(AT54+AT127),0)</f>
        <v>0</v>
      </c>
      <c r="AV200" s="316">
        <f>IF(AND( AV$2=Inputs!$M18,Inputs!$M18&lt;&gt;0),AV163-(AU54+AU127),0)</f>
        <v>0</v>
      </c>
      <c r="AW200" s="316">
        <f>IF(AND( AW$2=Inputs!$M18,Inputs!$M18&lt;&gt;0),AW163-(AV54+AV127),0)</f>
        <v>0</v>
      </c>
      <c r="AX200" s="316">
        <f>IF(AND( AX$2=Inputs!$M18,Inputs!$M18&lt;&gt;0),AX163-(AW54+AW127),0)</f>
        <v>0</v>
      </c>
      <c r="AY200" s="316">
        <f>IF(AND( AY$2=Inputs!$M18,Inputs!$M18&lt;&gt;0),AY163-(AX54+AX127),0)</f>
        <v>0</v>
      </c>
      <c r="AZ200" s="316">
        <f>IF(AND( AZ$2=Inputs!$M18,Inputs!$M18&lt;&gt;0),AZ163-(AY54+AY127),0)</f>
        <v>0</v>
      </c>
      <c r="BA200" s="316">
        <f>IF(AND( BA$2=Inputs!$M18,Inputs!$M18&lt;&gt;0),BA163-(AZ54+AZ127),0)</f>
        <v>0</v>
      </c>
      <c r="BB200" s="316">
        <f>IF(AND( BB$2=Inputs!$M18,Inputs!$M18&lt;&gt;0),BB163-(BA54+BA127),0)</f>
        <v>0</v>
      </c>
      <c r="BC200" s="316">
        <f>IF(AND( BC$2=Inputs!$M18,Inputs!$M18&lt;&gt;0),BC163-(BB54+BB127),0)</f>
        <v>0</v>
      </c>
      <c r="BD200" s="316">
        <f>IF(AND( BD$2=Inputs!$M18,Inputs!$M18&lt;&gt;0),BD163-(BC54+BC127),0)</f>
        <v>0</v>
      </c>
      <c r="BE200" s="317">
        <f>IF(AND( BE$2=Inputs!$M18,Inputs!$M18&lt;&gt;0),BE163-(BD54+BD127),0)</f>
        <v>0</v>
      </c>
      <c r="BF200" s="316">
        <f>IF(AND( BF$2=Inputs!$M18,Inputs!$M18&lt;&gt;0),BF163-(BE54+BE127),0)</f>
        <v>0</v>
      </c>
      <c r="BG200" s="316">
        <f>IF(AND( BG$2=Inputs!$M18,Inputs!$M18&lt;&gt;0),BG163-(BF54+BF127),0)</f>
        <v>0</v>
      </c>
      <c r="BH200" s="316">
        <f>IF(AND( BH$2=Inputs!$M18,Inputs!$M18&lt;&gt;0),BH163-(BG54+BG127),0)</f>
        <v>0</v>
      </c>
      <c r="BI200" s="316">
        <f>IF(AND( BI$2=Inputs!$M18,Inputs!$M18&lt;&gt;0),BI163-(BH54+BH127),0)</f>
        <v>0</v>
      </c>
      <c r="BJ200" s="316">
        <f>IF(AND( BJ$2=Inputs!$M18,Inputs!$M18&lt;&gt;0),BJ163-(BI54+BI127),0)</f>
        <v>0</v>
      </c>
      <c r="BK200" s="316">
        <f>IF(AND( BK$2=Inputs!$M18,Inputs!$M18&lt;&gt;0),BK163-(BJ54+BJ127),0)</f>
        <v>0</v>
      </c>
      <c r="BL200" s="316">
        <f>IF(AND( BL$2=Inputs!$M18,Inputs!$M18&lt;&gt;0),BL163-(BK54+BK127),0)</f>
        <v>0</v>
      </c>
      <c r="BM200" s="316">
        <f>IF(AND( BM$2=Inputs!$M18,Inputs!$M18&lt;&gt;0),BM163-(BL54+BL127),0)</f>
        <v>0</v>
      </c>
      <c r="BN200" s="316">
        <f>IF(AND( BN$2=Inputs!$M18,Inputs!$M18&lt;&gt;0),BN163-(BM54+BM127),0)</f>
        <v>0</v>
      </c>
      <c r="BO200" s="316">
        <f>IF(AND( BO$2=Inputs!$M18,Inputs!$M18&lt;&gt;0),BO163-(BN54+BN127),0)</f>
        <v>0</v>
      </c>
      <c r="BP200" s="316">
        <f>IF(AND( BP$2=Inputs!$M18,Inputs!$M18&lt;&gt;0),BP163-(BO54+BO127),0)</f>
        <v>0</v>
      </c>
      <c r="BQ200" s="317">
        <f>IF(AND( BQ$2=Inputs!$M18,Inputs!$M18&lt;&gt;0),BQ163-(BP54+BP127),0)</f>
        <v>0</v>
      </c>
    </row>
    <row r="201" spans="2:69" hidden="1" x14ac:dyDescent="0.25">
      <c r="B201" s="319">
        <f t="shared" si="111"/>
        <v>0</v>
      </c>
      <c r="D201" s="318">
        <f t="shared" si="106"/>
        <v>0</v>
      </c>
      <c r="E201" s="318">
        <f t="shared" si="107"/>
        <v>0</v>
      </c>
      <c r="F201" s="318">
        <f t="shared" si="108"/>
        <v>0</v>
      </c>
      <c r="G201" s="318">
        <f t="shared" si="109"/>
        <v>0</v>
      </c>
      <c r="H201" s="318">
        <f t="shared" si="110"/>
        <v>0</v>
      </c>
      <c r="J201" s="316">
        <f>IF(AND( J$2=Inputs!$M19,Inputs!$M19&lt;&gt;0),J164-(I55+I128),0)</f>
        <v>0</v>
      </c>
      <c r="K201" s="316">
        <f>IF(AND( K$2=Inputs!$M19,Inputs!$M19&lt;&gt;0),K164-(J55+J128),0)</f>
        <v>0</v>
      </c>
      <c r="L201" s="316">
        <f>IF(AND( L$2=Inputs!$M19,Inputs!$M19&lt;&gt;0),L164-(K55+K128),0)</f>
        <v>0</v>
      </c>
      <c r="M201" s="316">
        <f>IF(AND( M$2=Inputs!$M19,Inputs!$M19&lt;&gt;0),M164-(L55+L128),0)</f>
        <v>0</v>
      </c>
      <c r="N201" s="316">
        <f>IF(AND( N$2=Inputs!$M19,Inputs!$M19&lt;&gt;0),N164-(M55+M128),0)</f>
        <v>0</v>
      </c>
      <c r="O201" s="316">
        <f>IF(AND( O$2=Inputs!$M19,Inputs!$M19&lt;&gt;0),O164-(N55+N128),0)</f>
        <v>0</v>
      </c>
      <c r="P201" s="316">
        <f>IF(AND( P$2=Inputs!$M19,Inputs!$M19&lt;&gt;0),P164-(O55+O128),0)</f>
        <v>0</v>
      </c>
      <c r="Q201" s="316">
        <f>IF(AND( Q$2=Inputs!$M19,Inputs!$M19&lt;&gt;0),Q164-(P55+P128),0)</f>
        <v>0</v>
      </c>
      <c r="R201" s="316">
        <f>IF(AND( R$2=Inputs!$M19,Inputs!$M19&lt;&gt;0),R164-(Q55+Q128),0)</f>
        <v>0</v>
      </c>
      <c r="S201" s="316">
        <f>IF(AND( S$2=Inputs!$M19,Inputs!$M19&lt;&gt;0),S164-(R55+R128),0)</f>
        <v>0</v>
      </c>
      <c r="T201" s="316">
        <f>IF(AND( T$2=Inputs!$M19,Inputs!$M19&lt;&gt;0),T164-(S55+S128),0)</f>
        <v>0</v>
      </c>
      <c r="U201" s="317">
        <f>IF(AND( U$2=Inputs!$M19,Inputs!$M19&lt;&gt;0),U164-(T55+T128),0)</f>
        <v>0</v>
      </c>
      <c r="V201" s="316">
        <f>IF(AND( V$2=Inputs!$M19,Inputs!$M19&lt;&gt;0),V164-(U55+U128),0)</f>
        <v>0</v>
      </c>
      <c r="W201" s="316">
        <f>IF(AND( W$2=Inputs!$M19,Inputs!$M19&lt;&gt;0),W164-(V55+V128),0)</f>
        <v>0</v>
      </c>
      <c r="X201" s="316">
        <f>IF(AND( X$2=Inputs!$M19,Inputs!$M19&lt;&gt;0),X164-(W55+W128),0)</f>
        <v>0</v>
      </c>
      <c r="Y201" s="316">
        <f>IF(AND( Y$2=Inputs!$M19,Inputs!$M19&lt;&gt;0),Y164-(X55+X128),0)</f>
        <v>0</v>
      </c>
      <c r="Z201" s="316">
        <f>IF(AND( Z$2=Inputs!$M19,Inputs!$M19&lt;&gt;0),Z164-(Y55+Y128),0)</f>
        <v>0</v>
      </c>
      <c r="AA201" s="316">
        <f>IF(AND( AA$2=Inputs!$M19,Inputs!$M19&lt;&gt;0),AA164-(Z55+Z128),0)</f>
        <v>0</v>
      </c>
      <c r="AB201" s="316">
        <f>IF(AND( AB$2=Inputs!$M19,Inputs!$M19&lt;&gt;0),AB164-(AA55+AA128),0)</f>
        <v>0</v>
      </c>
      <c r="AC201" s="316">
        <f>IF(AND( AC$2=Inputs!$M19,Inputs!$M19&lt;&gt;0),AC164-(AB55+AB128),0)</f>
        <v>0</v>
      </c>
      <c r="AD201" s="316">
        <f>IF(AND( AD$2=Inputs!$M19,Inputs!$M19&lt;&gt;0),AD164-(AC55+AC128),0)</f>
        <v>0</v>
      </c>
      <c r="AE201" s="316">
        <f>IF(AND( AE$2=Inputs!$M19,Inputs!$M19&lt;&gt;0),AE164-(AD55+AD128),0)</f>
        <v>0</v>
      </c>
      <c r="AF201" s="316">
        <f>IF(AND( AF$2=Inputs!$M19,Inputs!$M19&lt;&gt;0),AF164-(AE55+AE128),0)</f>
        <v>0</v>
      </c>
      <c r="AG201" s="317">
        <f>IF(AND( AG$2=Inputs!$M19,Inputs!$M19&lt;&gt;0),AG164-(AF55+AF128),0)</f>
        <v>0</v>
      </c>
      <c r="AH201" s="316">
        <f>IF(AND( AH$2=Inputs!$M19,Inputs!$M19&lt;&gt;0),AH164-(AG55+AG128),0)</f>
        <v>0</v>
      </c>
      <c r="AI201" s="316">
        <f>IF(AND( AI$2=Inputs!$M19,Inputs!$M19&lt;&gt;0),AI164-(AH55+AH128),0)</f>
        <v>0</v>
      </c>
      <c r="AJ201" s="316">
        <f>IF(AND( AJ$2=Inputs!$M19,Inputs!$M19&lt;&gt;0),AJ164-(AI55+AI128),0)</f>
        <v>0</v>
      </c>
      <c r="AK201" s="316">
        <f>IF(AND( AK$2=Inputs!$M19,Inputs!$M19&lt;&gt;0),AK164-(AJ55+AJ128),0)</f>
        <v>0</v>
      </c>
      <c r="AL201" s="316">
        <f>IF(AND( AL$2=Inputs!$M19,Inputs!$M19&lt;&gt;0),AL164-(AK55+AK128),0)</f>
        <v>0</v>
      </c>
      <c r="AM201" s="316">
        <f>IF(AND( AM$2=Inputs!$M19,Inputs!$M19&lt;&gt;0),AM164-(AL55+AL128),0)</f>
        <v>0</v>
      </c>
      <c r="AN201" s="316">
        <f>IF(AND( AN$2=Inputs!$M19,Inputs!$M19&lt;&gt;0),AN164-(AM55+AM128),0)</f>
        <v>0</v>
      </c>
      <c r="AO201" s="316">
        <f>IF(AND( AO$2=Inputs!$M19,Inputs!$M19&lt;&gt;0),AO164-(AN55+AN128),0)</f>
        <v>0</v>
      </c>
      <c r="AP201" s="316">
        <f>IF(AND( AP$2=Inputs!$M19,Inputs!$M19&lt;&gt;0),AP164-(AO55+AO128),0)</f>
        <v>0</v>
      </c>
      <c r="AQ201" s="316">
        <f>IF(AND( AQ$2=Inputs!$M19,Inputs!$M19&lt;&gt;0),AQ164-(AP55+AP128),0)</f>
        <v>0</v>
      </c>
      <c r="AR201" s="316">
        <f>IF(AND( AR$2=Inputs!$M19,Inputs!$M19&lt;&gt;0),AR164-(AQ55+AQ128),0)</f>
        <v>0</v>
      </c>
      <c r="AS201" s="317">
        <f>IF(AND( AS$2=Inputs!$M19,Inputs!$M19&lt;&gt;0),AS164-(AR55+AR128),0)</f>
        <v>0</v>
      </c>
      <c r="AT201" s="316">
        <f>IF(AND( AT$2=Inputs!$M19,Inputs!$M19&lt;&gt;0),AT164-(AS55+AS128),0)</f>
        <v>0</v>
      </c>
      <c r="AU201" s="316">
        <f>IF(AND( AU$2=Inputs!$M19,Inputs!$M19&lt;&gt;0),AU164-(AT55+AT128),0)</f>
        <v>0</v>
      </c>
      <c r="AV201" s="316">
        <f>IF(AND( AV$2=Inputs!$M19,Inputs!$M19&lt;&gt;0),AV164-(AU55+AU128),0)</f>
        <v>0</v>
      </c>
      <c r="AW201" s="316">
        <f>IF(AND( AW$2=Inputs!$M19,Inputs!$M19&lt;&gt;0),AW164-(AV55+AV128),0)</f>
        <v>0</v>
      </c>
      <c r="AX201" s="316">
        <f>IF(AND( AX$2=Inputs!$M19,Inputs!$M19&lt;&gt;0),AX164-(AW55+AW128),0)</f>
        <v>0</v>
      </c>
      <c r="AY201" s="316">
        <f>IF(AND( AY$2=Inputs!$M19,Inputs!$M19&lt;&gt;0),AY164-(AX55+AX128),0)</f>
        <v>0</v>
      </c>
      <c r="AZ201" s="316">
        <f>IF(AND( AZ$2=Inputs!$M19,Inputs!$M19&lt;&gt;0),AZ164-(AY55+AY128),0)</f>
        <v>0</v>
      </c>
      <c r="BA201" s="316">
        <f>IF(AND( BA$2=Inputs!$M19,Inputs!$M19&lt;&gt;0),BA164-(AZ55+AZ128),0)</f>
        <v>0</v>
      </c>
      <c r="BB201" s="316">
        <f>IF(AND( BB$2=Inputs!$M19,Inputs!$M19&lt;&gt;0),BB164-(BA55+BA128),0)</f>
        <v>0</v>
      </c>
      <c r="BC201" s="316">
        <f>IF(AND( BC$2=Inputs!$M19,Inputs!$M19&lt;&gt;0),BC164-(BB55+BB128),0)</f>
        <v>0</v>
      </c>
      <c r="BD201" s="316">
        <f>IF(AND( BD$2=Inputs!$M19,Inputs!$M19&lt;&gt;0),BD164-(BC55+BC128),0)</f>
        <v>0</v>
      </c>
      <c r="BE201" s="317">
        <f>IF(AND( BE$2=Inputs!$M19,Inputs!$M19&lt;&gt;0),BE164-(BD55+BD128),0)</f>
        <v>0</v>
      </c>
      <c r="BF201" s="316">
        <f>IF(AND( BF$2=Inputs!$M19,Inputs!$M19&lt;&gt;0),BF164-(BE55+BE128),0)</f>
        <v>0</v>
      </c>
      <c r="BG201" s="316">
        <f>IF(AND( BG$2=Inputs!$M19,Inputs!$M19&lt;&gt;0),BG164-(BF55+BF128),0)</f>
        <v>0</v>
      </c>
      <c r="BH201" s="316">
        <f>IF(AND( BH$2=Inputs!$M19,Inputs!$M19&lt;&gt;0),BH164-(BG55+BG128),0)</f>
        <v>0</v>
      </c>
      <c r="BI201" s="316">
        <f>IF(AND( BI$2=Inputs!$M19,Inputs!$M19&lt;&gt;0),BI164-(BH55+BH128),0)</f>
        <v>0</v>
      </c>
      <c r="BJ201" s="316">
        <f>IF(AND( BJ$2=Inputs!$M19,Inputs!$M19&lt;&gt;0),BJ164-(BI55+BI128),0)</f>
        <v>0</v>
      </c>
      <c r="BK201" s="316">
        <f>IF(AND( BK$2=Inputs!$M19,Inputs!$M19&lt;&gt;0),BK164-(BJ55+BJ128),0)</f>
        <v>0</v>
      </c>
      <c r="BL201" s="316">
        <f>IF(AND( BL$2=Inputs!$M19,Inputs!$M19&lt;&gt;0),BL164-(BK55+BK128),0)</f>
        <v>0</v>
      </c>
      <c r="BM201" s="316">
        <f>IF(AND( BM$2=Inputs!$M19,Inputs!$M19&lt;&gt;0),BM164-(BL55+BL128),0)</f>
        <v>0</v>
      </c>
      <c r="BN201" s="316">
        <f>IF(AND( BN$2=Inputs!$M19,Inputs!$M19&lt;&gt;0),BN164-(BM55+BM128),0)</f>
        <v>0</v>
      </c>
      <c r="BO201" s="316">
        <f>IF(AND( BO$2=Inputs!$M19,Inputs!$M19&lt;&gt;0),BO164-(BN55+BN128),0)</f>
        <v>0</v>
      </c>
      <c r="BP201" s="316">
        <f>IF(AND( BP$2=Inputs!$M19,Inputs!$M19&lt;&gt;0),BP164-(BO55+BO128),0)</f>
        <v>0</v>
      </c>
      <c r="BQ201" s="317">
        <f>IF(AND( BQ$2=Inputs!$M19,Inputs!$M19&lt;&gt;0),BQ164-(BP55+BP128),0)</f>
        <v>0</v>
      </c>
    </row>
    <row r="202" spans="2:69" hidden="1" x14ac:dyDescent="0.25">
      <c r="B202" s="319">
        <f t="shared" si="111"/>
        <v>0</v>
      </c>
      <c r="D202" s="318">
        <f t="shared" si="106"/>
        <v>0</v>
      </c>
      <c r="E202" s="318">
        <f t="shared" si="107"/>
        <v>0</v>
      </c>
      <c r="F202" s="318">
        <f t="shared" si="108"/>
        <v>0</v>
      </c>
      <c r="G202" s="318">
        <f t="shared" si="109"/>
        <v>0</v>
      </c>
      <c r="H202" s="318">
        <f t="shared" si="110"/>
        <v>0</v>
      </c>
      <c r="J202" s="316">
        <f>IF(AND( J$2=Inputs!$M20,Inputs!$M20&lt;&gt;0),J165-(I56+I129),0)</f>
        <v>0</v>
      </c>
      <c r="K202" s="316">
        <f>IF(AND( K$2=Inputs!$M20,Inputs!$M20&lt;&gt;0),K165-(J56+J129),0)</f>
        <v>0</v>
      </c>
      <c r="L202" s="316">
        <f>IF(AND( L$2=Inputs!$M20,Inputs!$M20&lt;&gt;0),L165-(K56+K129),0)</f>
        <v>0</v>
      </c>
      <c r="M202" s="316">
        <f>IF(AND( M$2=Inputs!$M20,Inputs!$M20&lt;&gt;0),M165-(L56+L129),0)</f>
        <v>0</v>
      </c>
      <c r="N202" s="316">
        <f>IF(AND( N$2=Inputs!$M20,Inputs!$M20&lt;&gt;0),N165-(M56+M129),0)</f>
        <v>0</v>
      </c>
      <c r="O202" s="316">
        <f>IF(AND( O$2=Inputs!$M20,Inputs!$M20&lt;&gt;0),O165-(N56+N129),0)</f>
        <v>0</v>
      </c>
      <c r="P202" s="316">
        <f>IF(AND( P$2=Inputs!$M20,Inputs!$M20&lt;&gt;0),P165-(O56+O129),0)</f>
        <v>0</v>
      </c>
      <c r="Q202" s="316">
        <f>IF(AND( Q$2=Inputs!$M20,Inputs!$M20&lt;&gt;0),Q165-(P56+P129),0)</f>
        <v>0</v>
      </c>
      <c r="R202" s="316">
        <f>IF(AND( R$2=Inputs!$M20,Inputs!$M20&lt;&gt;0),R165-(Q56+Q129),0)</f>
        <v>0</v>
      </c>
      <c r="S202" s="316">
        <f>IF(AND( S$2=Inputs!$M20,Inputs!$M20&lt;&gt;0),S165-(R56+R129),0)</f>
        <v>0</v>
      </c>
      <c r="T202" s="316">
        <f>IF(AND( T$2=Inputs!$M20,Inputs!$M20&lt;&gt;0),T165-(S56+S129),0)</f>
        <v>0</v>
      </c>
      <c r="U202" s="317">
        <f>IF(AND( U$2=Inputs!$M20,Inputs!$M20&lt;&gt;0),U165-(T56+T129),0)</f>
        <v>0</v>
      </c>
      <c r="V202" s="316">
        <f>IF(AND( V$2=Inputs!$M20,Inputs!$M20&lt;&gt;0),V165-(U56+U129),0)</f>
        <v>0</v>
      </c>
      <c r="W202" s="316">
        <f>IF(AND( W$2=Inputs!$M20,Inputs!$M20&lt;&gt;0),W165-(V56+V129),0)</f>
        <v>0</v>
      </c>
      <c r="X202" s="316">
        <f>IF(AND( X$2=Inputs!$M20,Inputs!$M20&lt;&gt;0),X165-(W56+W129),0)</f>
        <v>0</v>
      </c>
      <c r="Y202" s="316">
        <f>IF(AND( Y$2=Inputs!$M20,Inputs!$M20&lt;&gt;0),Y165-(X56+X129),0)</f>
        <v>0</v>
      </c>
      <c r="Z202" s="316">
        <f>IF(AND( Z$2=Inputs!$M20,Inputs!$M20&lt;&gt;0),Z165-(Y56+Y129),0)</f>
        <v>0</v>
      </c>
      <c r="AA202" s="316">
        <f>IF(AND( AA$2=Inputs!$M20,Inputs!$M20&lt;&gt;0),AA165-(Z56+Z129),0)</f>
        <v>0</v>
      </c>
      <c r="AB202" s="316">
        <f>IF(AND( AB$2=Inputs!$M20,Inputs!$M20&lt;&gt;0),AB165-(AA56+AA129),0)</f>
        <v>0</v>
      </c>
      <c r="AC202" s="316">
        <f>IF(AND( AC$2=Inputs!$M20,Inputs!$M20&lt;&gt;0),AC165-(AB56+AB129),0)</f>
        <v>0</v>
      </c>
      <c r="AD202" s="316">
        <f>IF(AND( AD$2=Inputs!$M20,Inputs!$M20&lt;&gt;0),AD165-(AC56+AC129),0)</f>
        <v>0</v>
      </c>
      <c r="AE202" s="316">
        <f>IF(AND( AE$2=Inputs!$M20,Inputs!$M20&lt;&gt;0),AE165-(AD56+AD129),0)</f>
        <v>0</v>
      </c>
      <c r="AF202" s="316">
        <f>IF(AND( AF$2=Inputs!$M20,Inputs!$M20&lt;&gt;0),AF165-(AE56+AE129),0)</f>
        <v>0</v>
      </c>
      <c r="AG202" s="317">
        <f>IF(AND( AG$2=Inputs!$M20,Inputs!$M20&lt;&gt;0),AG165-(AF56+AF129),0)</f>
        <v>0</v>
      </c>
      <c r="AH202" s="316">
        <f>IF(AND( AH$2=Inputs!$M20,Inputs!$M20&lt;&gt;0),AH165-(AG56+AG129),0)</f>
        <v>0</v>
      </c>
      <c r="AI202" s="316">
        <f>IF(AND( AI$2=Inputs!$M20,Inputs!$M20&lt;&gt;0),AI165-(AH56+AH129),0)</f>
        <v>0</v>
      </c>
      <c r="AJ202" s="316">
        <f>IF(AND( AJ$2=Inputs!$M20,Inputs!$M20&lt;&gt;0),AJ165-(AI56+AI129),0)</f>
        <v>0</v>
      </c>
      <c r="AK202" s="316">
        <f>IF(AND( AK$2=Inputs!$M20,Inputs!$M20&lt;&gt;0),AK165-(AJ56+AJ129),0)</f>
        <v>0</v>
      </c>
      <c r="AL202" s="316">
        <f>IF(AND( AL$2=Inputs!$M20,Inputs!$M20&lt;&gt;0),AL165-(AK56+AK129),0)</f>
        <v>0</v>
      </c>
      <c r="AM202" s="316">
        <f>IF(AND( AM$2=Inputs!$M20,Inputs!$M20&lt;&gt;0),AM165-(AL56+AL129),0)</f>
        <v>0</v>
      </c>
      <c r="AN202" s="316">
        <f>IF(AND( AN$2=Inputs!$M20,Inputs!$M20&lt;&gt;0),AN165-(AM56+AM129),0)</f>
        <v>0</v>
      </c>
      <c r="AO202" s="316">
        <f>IF(AND( AO$2=Inputs!$M20,Inputs!$M20&lt;&gt;0),AO165-(AN56+AN129),0)</f>
        <v>0</v>
      </c>
      <c r="AP202" s="316">
        <f>IF(AND( AP$2=Inputs!$M20,Inputs!$M20&lt;&gt;0),AP165-(AO56+AO129),0)</f>
        <v>0</v>
      </c>
      <c r="AQ202" s="316">
        <f>IF(AND( AQ$2=Inputs!$M20,Inputs!$M20&lt;&gt;0),AQ165-(AP56+AP129),0)</f>
        <v>0</v>
      </c>
      <c r="AR202" s="316">
        <f>IF(AND( AR$2=Inputs!$M20,Inputs!$M20&lt;&gt;0),AR165-(AQ56+AQ129),0)</f>
        <v>0</v>
      </c>
      <c r="AS202" s="317">
        <f>IF(AND( AS$2=Inputs!$M20,Inputs!$M20&lt;&gt;0),AS165-(AR56+AR129),0)</f>
        <v>0</v>
      </c>
      <c r="AT202" s="316">
        <f>IF(AND( AT$2=Inputs!$M20,Inputs!$M20&lt;&gt;0),AT165-(AS56+AS129),0)</f>
        <v>0</v>
      </c>
      <c r="AU202" s="316">
        <f>IF(AND( AU$2=Inputs!$M20,Inputs!$M20&lt;&gt;0),AU165-(AT56+AT129),0)</f>
        <v>0</v>
      </c>
      <c r="AV202" s="316">
        <f>IF(AND( AV$2=Inputs!$M20,Inputs!$M20&lt;&gt;0),AV165-(AU56+AU129),0)</f>
        <v>0</v>
      </c>
      <c r="AW202" s="316">
        <f>IF(AND( AW$2=Inputs!$M20,Inputs!$M20&lt;&gt;0),AW165-(AV56+AV129),0)</f>
        <v>0</v>
      </c>
      <c r="AX202" s="316">
        <f>IF(AND( AX$2=Inputs!$M20,Inputs!$M20&lt;&gt;0),AX165-(AW56+AW129),0)</f>
        <v>0</v>
      </c>
      <c r="AY202" s="316">
        <f>IF(AND( AY$2=Inputs!$M20,Inputs!$M20&lt;&gt;0),AY165-(AX56+AX129),0)</f>
        <v>0</v>
      </c>
      <c r="AZ202" s="316">
        <f>IF(AND( AZ$2=Inputs!$M20,Inputs!$M20&lt;&gt;0),AZ165-(AY56+AY129),0)</f>
        <v>0</v>
      </c>
      <c r="BA202" s="316">
        <f>IF(AND( BA$2=Inputs!$M20,Inputs!$M20&lt;&gt;0),BA165-(AZ56+AZ129),0)</f>
        <v>0</v>
      </c>
      <c r="BB202" s="316">
        <f>IF(AND( BB$2=Inputs!$M20,Inputs!$M20&lt;&gt;0),BB165-(BA56+BA129),0)</f>
        <v>0</v>
      </c>
      <c r="BC202" s="316">
        <f>IF(AND( BC$2=Inputs!$M20,Inputs!$M20&lt;&gt;0),BC165-(BB56+BB129),0)</f>
        <v>0</v>
      </c>
      <c r="BD202" s="316">
        <f>IF(AND( BD$2=Inputs!$M20,Inputs!$M20&lt;&gt;0),BD165-(BC56+BC129),0)</f>
        <v>0</v>
      </c>
      <c r="BE202" s="317">
        <f>IF(AND( BE$2=Inputs!$M20,Inputs!$M20&lt;&gt;0),BE165-(BD56+BD129),0)</f>
        <v>0</v>
      </c>
      <c r="BF202" s="316">
        <f>IF(AND( BF$2=Inputs!$M20,Inputs!$M20&lt;&gt;0),BF165-(BE56+BE129),0)</f>
        <v>0</v>
      </c>
      <c r="BG202" s="316">
        <f>IF(AND( BG$2=Inputs!$M20,Inputs!$M20&lt;&gt;0),BG165-(BF56+BF129),0)</f>
        <v>0</v>
      </c>
      <c r="BH202" s="316">
        <f>IF(AND( BH$2=Inputs!$M20,Inputs!$M20&lt;&gt;0),BH165-(BG56+BG129),0)</f>
        <v>0</v>
      </c>
      <c r="BI202" s="316">
        <f>IF(AND( BI$2=Inputs!$M20,Inputs!$M20&lt;&gt;0),BI165-(BH56+BH129),0)</f>
        <v>0</v>
      </c>
      <c r="BJ202" s="316">
        <f>IF(AND( BJ$2=Inputs!$M20,Inputs!$M20&lt;&gt;0),BJ165-(BI56+BI129),0)</f>
        <v>0</v>
      </c>
      <c r="BK202" s="316">
        <f>IF(AND( BK$2=Inputs!$M20,Inputs!$M20&lt;&gt;0),BK165-(BJ56+BJ129),0)</f>
        <v>0</v>
      </c>
      <c r="BL202" s="316">
        <f>IF(AND( BL$2=Inputs!$M20,Inputs!$M20&lt;&gt;0),BL165-(BK56+BK129),0)</f>
        <v>0</v>
      </c>
      <c r="BM202" s="316">
        <f>IF(AND( BM$2=Inputs!$M20,Inputs!$M20&lt;&gt;0),BM165-(BL56+BL129),0)</f>
        <v>0</v>
      </c>
      <c r="BN202" s="316">
        <f>IF(AND( BN$2=Inputs!$M20,Inputs!$M20&lt;&gt;0),BN165-(BM56+BM129),0)</f>
        <v>0</v>
      </c>
      <c r="BO202" s="316">
        <f>IF(AND( BO$2=Inputs!$M20,Inputs!$M20&lt;&gt;0),BO165-(BN56+BN129),0)</f>
        <v>0</v>
      </c>
      <c r="BP202" s="316">
        <f>IF(AND( BP$2=Inputs!$M20,Inputs!$M20&lt;&gt;0),BP165-(BO56+BO129),0)</f>
        <v>0</v>
      </c>
      <c r="BQ202" s="317">
        <f>IF(AND( BQ$2=Inputs!$M20,Inputs!$M20&lt;&gt;0),BQ165-(BP56+BP129),0)</f>
        <v>0</v>
      </c>
    </row>
    <row r="203" spans="2:69" hidden="1" x14ac:dyDescent="0.25">
      <c r="B203" s="319">
        <f t="shared" si="111"/>
        <v>0</v>
      </c>
      <c r="D203" s="318">
        <f t="shared" si="106"/>
        <v>0</v>
      </c>
      <c r="E203" s="318">
        <f t="shared" si="107"/>
        <v>0</v>
      </c>
      <c r="F203" s="318">
        <f t="shared" si="108"/>
        <v>0</v>
      </c>
      <c r="G203" s="318">
        <f t="shared" si="109"/>
        <v>0</v>
      </c>
      <c r="H203" s="318">
        <f t="shared" si="110"/>
        <v>0</v>
      </c>
      <c r="J203" s="316">
        <f>IF(AND( J$2=Inputs!$M21,Inputs!$M21&lt;&gt;0),J166-(I57+I130),0)</f>
        <v>0</v>
      </c>
      <c r="K203" s="316">
        <f>IF(AND( K$2=Inputs!$M21,Inputs!$M21&lt;&gt;0),K166-(J57+J130),0)</f>
        <v>0</v>
      </c>
      <c r="L203" s="316">
        <f>IF(AND( L$2=Inputs!$M21,Inputs!$M21&lt;&gt;0),L166-(K57+K130),0)</f>
        <v>0</v>
      </c>
      <c r="M203" s="316">
        <f>IF(AND( M$2=Inputs!$M21,Inputs!$M21&lt;&gt;0),M166-(L57+L130),0)</f>
        <v>0</v>
      </c>
      <c r="N203" s="316">
        <f>IF(AND( N$2=Inputs!$M21,Inputs!$M21&lt;&gt;0),N166-(M57+M130),0)</f>
        <v>0</v>
      </c>
      <c r="O203" s="316">
        <f>IF(AND( O$2=Inputs!$M21,Inputs!$M21&lt;&gt;0),O166-(N57+N130),0)</f>
        <v>0</v>
      </c>
      <c r="P203" s="316">
        <f>IF(AND( P$2=Inputs!$M21,Inputs!$M21&lt;&gt;0),P166-(O57+O130),0)</f>
        <v>0</v>
      </c>
      <c r="Q203" s="316">
        <f>IF(AND( Q$2=Inputs!$M21,Inputs!$M21&lt;&gt;0),Q166-(P57+P130),0)</f>
        <v>0</v>
      </c>
      <c r="R203" s="316">
        <f>IF(AND( R$2=Inputs!$M21,Inputs!$M21&lt;&gt;0),R166-(Q57+Q130),0)</f>
        <v>0</v>
      </c>
      <c r="S203" s="316">
        <f>IF(AND( S$2=Inputs!$M21,Inputs!$M21&lt;&gt;0),S166-(R57+R130),0)</f>
        <v>0</v>
      </c>
      <c r="T203" s="316">
        <f>IF(AND( T$2=Inputs!$M21,Inputs!$M21&lt;&gt;0),T166-(S57+S130),0)</f>
        <v>0</v>
      </c>
      <c r="U203" s="317">
        <f>IF(AND( U$2=Inputs!$M21,Inputs!$M21&lt;&gt;0),U166-(T57+T130),0)</f>
        <v>0</v>
      </c>
      <c r="V203" s="316">
        <f>IF(AND( V$2=Inputs!$M21,Inputs!$M21&lt;&gt;0),V166-(U57+U130),0)</f>
        <v>0</v>
      </c>
      <c r="W203" s="316">
        <f>IF(AND( W$2=Inputs!$M21,Inputs!$M21&lt;&gt;0),W166-(V57+V130),0)</f>
        <v>0</v>
      </c>
      <c r="X203" s="316">
        <f>IF(AND( X$2=Inputs!$M21,Inputs!$M21&lt;&gt;0),X166-(W57+W130),0)</f>
        <v>0</v>
      </c>
      <c r="Y203" s="316">
        <f>IF(AND( Y$2=Inputs!$M21,Inputs!$M21&lt;&gt;0),Y166-(X57+X130),0)</f>
        <v>0</v>
      </c>
      <c r="Z203" s="316">
        <f>IF(AND( Z$2=Inputs!$M21,Inputs!$M21&lt;&gt;0),Z166-(Y57+Y130),0)</f>
        <v>0</v>
      </c>
      <c r="AA203" s="316">
        <f>IF(AND( AA$2=Inputs!$M21,Inputs!$M21&lt;&gt;0),AA166-(Z57+Z130),0)</f>
        <v>0</v>
      </c>
      <c r="AB203" s="316">
        <f>IF(AND( AB$2=Inputs!$M21,Inputs!$M21&lt;&gt;0),AB166-(AA57+AA130),0)</f>
        <v>0</v>
      </c>
      <c r="AC203" s="316">
        <f>IF(AND( AC$2=Inputs!$M21,Inputs!$M21&lt;&gt;0),AC166-(AB57+AB130),0)</f>
        <v>0</v>
      </c>
      <c r="AD203" s="316">
        <f>IF(AND( AD$2=Inputs!$M21,Inputs!$M21&lt;&gt;0),AD166-(AC57+AC130),0)</f>
        <v>0</v>
      </c>
      <c r="AE203" s="316">
        <f>IF(AND( AE$2=Inputs!$M21,Inputs!$M21&lt;&gt;0),AE166-(AD57+AD130),0)</f>
        <v>0</v>
      </c>
      <c r="AF203" s="316">
        <f>IF(AND( AF$2=Inputs!$M21,Inputs!$M21&lt;&gt;0),AF166-(AE57+AE130),0)</f>
        <v>0</v>
      </c>
      <c r="AG203" s="317">
        <f>IF(AND( AG$2=Inputs!$M21,Inputs!$M21&lt;&gt;0),AG166-(AF57+AF130),0)</f>
        <v>0</v>
      </c>
      <c r="AH203" s="316">
        <f>IF(AND( AH$2=Inputs!$M21,Inputs!$M21&lt;&gt;0),AH166-(AG57+AG130),0)</f>
        <v>0</v>
      </c>
      <c r="AI203" s="316">
        <f>IF(AND( AI$2=Inputs!$M21,Inputs!$M21&lt;&gt;0),AI166-(AH57+AH130),0)</f>
        <v>0</v>
      </c>
      <c r="AJ203" s="316">
        <f>IF(AND( AJ$2=Inputs!$M21,Inputs!$M21&lt;&gt;0),AJ166-(AI57+AI130),0)</f>
        <v>0</v>
      </c>
      <c r="AK203" s="316">
        <f>IF(AND( AK$2=Inputs!$M21,Inputs!$M21&lt;&gt;0),AK166-(AJ57+AJ130),0)</f>
        <v>0</v>
      </c>
      <c r="AL203" s="316">
        <f>IF(AND( AL$2=Inputs!$M21,Inputs!$M21&lt;&gt;0),AL166-(AK57+AK130),0)</f>
        <v>0</v>
      </c>
      <c r="AM203" s="316">
        <f>IF(AND( AM$2=Inputs!$M21,Inputs!$M21&lt;&gt;0),AM166-(AL57+AL130),0)</f>
        <v>0</v>
      </c>
      <c r="AN203" s="316">
        <f>IF(AND( AN$2=Inputs!$M21,Inputs!$M21&lt;&gt;0),AN166-(AM57+AM130),0)</f>
        <v>0</v>
      </c>
      <c r="AO203" s="316">
        <f>IF(AND( AO$2=Inputs!$M21,Inputs!$M21&lt;&gt;0),AO166-(AN57+AN130),0)</f>
        <v>0</v>
      </c>
      <c r="AP203" s="316">
        <f>IF(AND( AP$2=Inputs!$M21,Inputs!$M21&lt;&gt;0),AP166-(AO57+AO130),0)</f>
        <v>0</v>
      </c>
      <c r="AQ203" s="316">
        <f>IF(AND( AQ$2=Inputs!$M21,Inputs!$M21&lt;&gt;0),AQ166-(AP57+AP130),0)</f>
        <v>0</v>
      </c>
      <c r="AR203" s="316">
        <f>IF(AND( AR$2=Inputs!$M21,Inputs!$M21&lt;&gt;0),AR166-(AQ57+AQ130),0)</f>
        <v>0</v>
      </c>
      <c r="AS203" s="317">
        <f>IF(AND( AS$2=Inputs!$M21,Inputs!$M21&lt;&gt;0),AS166-(AR57+AR130),0)</f>
        <v>0</v>
      </c>
      <c r="AT203" s="316">
        <f>IF(AND( AT$2=Inputs!$M21,Inputs!$M21&lt;&gt;0),AT166-(AS57+AS130),0)</f>
        <v>0</v>
      </c>
      <c r="AU203" s="316">
        <f>IF(AND( AU$2=Inputs!$M21,Inputs!$M21&lt;&gt;0),AU166-(AT57+AT130),0)</f>
        <v>0</v>
      </c>
      <c r="AV203" s="316">
        <f>IF(AND( AV$2=Inputs!$M21,Inputs!$M21&lt;&gt;0),AV166-(AU57+AU130),0)</f>
        <v>0</v>
      </c>
      <c r="AW203" s="316">
        <f>IF(AND( AW$2=Inputs!$M21,Inputs!$M21&lt;&gt;0),AW166-(AV57+AV130),0)</f>
        <v>0</v>
      </c>
      <c r="AX203" s="316">
        <f>IF(AND( AX$2=Inputs!$M21,Inputs!$M21&lt;&gt;0),AX166-(AW57+AW130),0)</f>
        <v>0</v>
      </c>
      <c r="AY203" s="316">
        <f>IF(AND( AY$2=Inputs!$M21,Inputs!$M21&lt;&gt;0),AY166-(AX57+AX130),0)</f>
        <v>0</v>
      </c>
      <c r="AZ203" s="316">
        <f>IF(AND( AZ$2=Inputs!$M21,Inputs!$M21&lt;&gt;0),AZ166-(AY57+AY130),0)</f>
        <v>0</v>
      </c>
      <c r="BA203" s="316">
        <f>IF(AND( BA$2=Inputs!$M21,Inputs!$M21&lt;&gt;0),BA166-(AZ57+AZ130),0)</f>
        <v>0</v>
      </c>
      <c r="BB203" s="316">
        <f>IF(AND( BB$2=Inputs!$M21,Inputs!$M21&lt;&gt;0),BB166-(BA57+BA130),0)</f>
        <v>0</v>
      </c>
      <c r="BC203" s="316">
        <f>IF(AND( BC$2=Inputs!$M21,Inputs!$M21&lt;&gt;0),BC166-(BB57+BB130),0)</f>
        <v>0</v>
      </c>
      <c r="BD203" s="316">
        <f>IF(AND( BD$2=Inputs!$M21,Inputs!$M21&lt;&gt;0),BD166-(BC57+BC130),0)</f>
        <v>0</v>
      </c>
      <c r="BE203" s="317">
        <f>IF(AND( BE$2=Inputs!$M21,Inputs!$M21&lt;&gt;0),BE166-(BD57+BD130),0)</f>
        <v>0</v>
      </c>
      <c r="BF203" s="316">
        <f>IF(AND( BF$2=Inputs!$M21,Inputs!$M21&lt;&gt;0),BF166-(BE57+BE130),0)</f>
        <v>0</v>
      </c>
      <c r="BG203" s="316">
        <f>IF(AND( BG$2=Inputs!$M21,Inputs!$M21&lt;&gt;0),BG166-(BF57+BF130),0)</f>
        <v>0</v>
      </c>
      <c r="BH203" s="316">
        <f>IF(AND( BH$2=Inputs!$M21,Inputs!$M21&lt;&gt;0),BH166-(BG57+BG130),0)</f>
        <v>0</v>
      </c>
      <c r="BI203" s="316">
        <f>IF(AND( BI$2=Inputs!$M21,Inputs!$M21&lt;&gt;0),BI166-(BH57+BH130),0)</f>
        <v>0</v>
      </c>
      <c r="BJ203" s="316">
        <f>IF(AND( BJ$2=Inputs!$M21,Inputs!$M21&lt;&gt;0),BJ166-(BI57+BI130),0)</f>
        <v>0</v>
      </c>
      <c r="BK203" s="316">
        <f>IF(AND( BK$2=Inputs!$M21,Inputs!$M21&lt;&gt;0),BK166-(BJ57+BJ130),0)</f>
        <v>0</v>
      </c>
      <c r="BL203" s="316">
        <f>IF(AND( BL$2=Inputs!$M21,Inputs!$M21&lt;&gt;0),BL166-(BK57+BK130),0)</f>
        <v>0</v>
      </c>
      <c r="BM203" s="316">
        <f>IF(AND( BM$2=Inputs!$M21,Inputs!$M21&lt;&gt;0),BM166-(BL57+BL130),0)</f>
        <v>0</v>
      </c>
      <c r="BN203" s="316">
        <f>IF(AND( BN$2=Inputs!$M21,Inputs!$M21&lt;&gt;0),BN166-(BM57+BM130),0)</f>
        <v>0</v>
      </c>
      <c r="BO203" s="316">
        <f>IF(AND( BO$2=Inputs!$M21,Inputs!$M21&lt;&gt;0),BO166-(BN57+BN130),0)</f>
        <v>0</v>
      </c>
      <c r="BP203" s="316">
        <f>IF(AND( BP$2=Inputs!$M21,Inputs!$M21&lt;&gt;0),BP166-(BO57+BO130),0)</f>
        <v>0</v>
      </c>
      <c r="BQ203" s="317">
        <f>IF(AND( BQ$2=Inputs!$M21,Inputs!$M21&lt;&gt;0),BQ166-(BP57+BP130),0)</f>
        <v>0</v>
      </c>
    </row>
    <row r="204" spans="2:69" hidden="1" x14ac:dyDescent="0.25">
      <c r="B204" s="319">
        <f t="shared" si="111"/>
        <v>0</v>
      </c>
      <c r="D204" s="318">
        <f t="shared" si="106"/>
        <v>0</v>
      </c>
      <c r="E204" s="318">
        <f t="shared" si="107"/>
        <v>0</v>
      </c>
      <c r="F204" s="318">
        <f t="shared" si="108"/>
        <v>0</v>
      </c>
      <c r="G204" s="318">
        <f t="shared" si="109"/>
        <v>0</v>
      </c>
      <c r="H204" s="318">
        <f t="shared" si="110"/>
        <v>0</v>
      </c>
      <c r="J204" s="316">
        <f>IF(AND( J$2=Inputs!$M22,Inputs!$M22&lt;&gt;0),J167-(I58+I131),0)</f>
        <v>0</v>
      </c>
      <c r="K204" s="316">
        <f>IF(AND( K$2=Inputs!$M22,Inputs!$M22&lt;&gt;0),K167-(J58+J131),0)</f>
        <v>0</v>
      </c>
      <c r="L204" s="316">
        <f>IF(AND( L$2=Inputs!$M22,Inputs!$M22&lt;&gt;0),L167-(K58+K131),0)</f>
        <v>0</v>
      </c>
      <c r="M204" s="316">
        <f>IF(AND( M$2=Inputs!$M22,Inputs!$M22&lt;&gt;0),M167-(L58+L131),0)</f>
        <v>0</v>
      </c>
      <c r="N204" s="316">
        <f>IF(AND( N$2=Inputs!$M22,Inputs!$M22&lt;&gt;0),N167-(M58+M131),0)</f>
        <v>0</v>
      </c>
      <c r="O204" s="316">
        <f>IF(AND( O$2=Inputs!$M22,Inputs!$M22&lt;&gt;0),O167-(N58+N131),0)</f>
        <v>0</v>
      </c>
      <c r="P204" s="316">
        <f>IF(AND( P$2=Inputs!$M22,Inputs!$M22&lt;&gt;0),P167-(O58+O131),0)</f>
        <v>0</v>
      </c>
      <c r="Q204" s="316">
        <f>IF(AND( Q$2=Inputs!$M22,Inputs!$M22&lt;&gt;0),Q167-(P58+P131),0)</f>
        <v>0</v>
      </c>
      <c r="R204" s="316">
        <f>IF(AND( R$2=Inputs!$M22,Inputs!$M22&lt;&gt;0),R167-(Q58+Q131),0)</f>
        <v>0</v>
      </c>
      <c r="S204" s="316">
        <f>IF(AND( S$2=Inputs!$M22,Inputs!$M22&lt;&gt;0),S167-(R58+R131),0)</f>
        <v>0</v>
      </c>
      <c r="T204" s="316">
        <f>IF(AND( T$2=Inputs!$M22,Inputs!$M22&lt;&gt;0),T167-(S58+S131),0)</f>
        <v>0</v>
      </c>
      <c r="U204" s="317">
        <f>IF(AND( U$2=Inputs!$M22,Inputs!$M22&lt;&gt;0),U167-(T58+T131),0)</f>
        <v>0</v>
      </c>
      <c r="V204" s="316">
        <f>IF(AND( V$2=Inputs!$M22,Inputs!$M22&lt;&gt;0),V167-(U58+U131),0)</f>
        <v>0</v>
      </c>
      <c r="W204" s="316">
        <f>IF(AND( W$2=Inputs!$M22,Inputs!$M22&lt;&gt;0),W167-(V58+V131),0)</f>
        <v>0</v>
      </c>
      <c r="X204" s="316">
        <f>IF(AND( X$2=Inputs!$M22,Inputs!$M22&lt;&gt;0),X167-(W58+W131),0)</f>
        <v>0</v>
      </c>
      <c r="Y204" s="316">
        <f>IF(AND( Y$2=Inputs!$M22,Inputs!$M22&lt;&gt;0),Y167-(X58+X131),0)</f>
        <v>0</v>
      </c>
      <c r="Z204" s="316">
        <f>IF(AND( Z$2=Inputs!$M22,Inputs!$M22&lt;&gt;0),Z167-(Y58+Y131),0)</f>
        <v>0</v>
      </c>
      <c r="AA204" s="316">
        <f>IF(AND( AA$2=Inputs!$M22,Inputs!$M22&lt;&gt;0),AA167-(Z58+Z131),0)</f>
        <v>0</v>
      </c>
      <c r="AB204" s="316">
        <f>IF(AND( AB$2=Inputs!$M22,Inputs!$M22&lt;&gt;0),AB167-(AA58+AA131),0)</f>
        <v>0</v>
      </c>
      <c r="AC204" s="316">
        <f>IF(AND( AC$2=Inputs!$M22,Inputs!$M22&lt;&gt;0),AC167-(AB58+AB131),0)</f>
        <v>0</v>
      </c>
      <c r="AD204" s="316">
        <f>IF(AND( AD$2=Inputs!$M22,Inputs!$M22&lt;&gt;0),AD167-(AC58+AC131),0)</f>
        <v>0</v>
      </c>
      <c r="AE204" s="316">
        <f>IF(AND( AE$2=Inputs!$M22,Inputs!$M22&lt;&gt;0),AE167-(AD58+AD131),0)</f>
        <v>0</v>
      </c>
      <c r="AF204" s="316">
        <f>IF(AND( AF$2=Inputs!$M22,Inputs!$M22&lt;&gt;0),AF167-(AE58+AE131),0)</f>
        <v>0</v>
      </c>
      <c r="AG204" s="317">
        <f>IF(AND( AG$2=Inputs!$M22,Inputs!$M22&lt;&gt;0),AG167-(AF58+AF131),0)</f>
        <v>0</v>
      </c>
      <c r="AH204" s="316">
        <f>IF(AND( AH$2=Inputs!$M22,Inputs!$M22&lt;&gt;0),AH167-(AG58+AG131),0)</f>
        <v>0</v>
      </c>
      <c r="AI204" s="316">
        <f>IF(AND( AI$2=Inputs!$M22,Inputs!$M22&lt;&gt;0),AI167-(AH58+AH131),0)</f>
        <v>0</v>
      </c>
      <c r="AJ204" s="316">
        <f>IF(AND( AJ$2=Inputs!$M22,Inputs!$M22&lt;&gt;0),AJ167-(AI58+AI131),0)</f>
        <v>0</v>
      </c>
      <c r="AK204" s="316">
        <f>IF(AND( AK$2=Inputs!$M22,Inputs!$M22&lt;&gt;0),AK167-(AJ58+AJ131),0)</f>
        <v>0</v>
      </c>
      <c r="AL204" s="316">
        <f>IF(AND( AL$2=Inputs!$M22,Inputs!$M22&lt;&gt;0),AL167-(AK58+AK131),0)</f>
        <v>0</v>
      </c>
      <c r="AM204" s="316">
        <f>IF(AND( AM$2=Inputs!$M22,Inputs!$M22&lt;&gt;0),AM167-(AL58+AL131),0)</f>
        <v>0</v>
      </c>
      <c r="AN204" s="316">
        <f>IF(AND( AN$2=Inputs!$M22,Inputs!$M22&lt;&gt;0),AN167-(AM58+AM131),0)</f>
        <v>0</v>
      </c>
      <c r="AO204" s="316">
        <f>IF(AND( AO$2=Inputs!$M22,Inputs!$M22&lt;&gt;0),AO167-(AN58+AN131),0)</f>
        <v>0</v>
      </c>
      <c r="AP204" s="316">
        <f>IF(AND( AP$2=Inputs!$M22,Inputs!$M22&lt;&gt;0),AP167-(AO58+AO131),0)</f>
        <v>0</v>
      </c>
      <c r="AQ204" s="316">
        <f>IF(AND( AQ$2=Inputs!$M22,Inputs!$M22&lt;&gt;0),AQ167-(AP58+AP131),0)</f>
        <v>0</v>
      </c>
      <c r="AR204" s="316">
        <f>IF(AND( AR$2=Inputs!$M22,Inputs!$M22&lt;&gt;0),AR167-(AQ58+AQ131),0)</f>
        <v>0</v>
      </c>
      <c r="AS204" s="317">
        <f>IF(AND( AS$2=Inputs!$M22,Inputs!$M22&lt;&gt;0),AS167-(AR58+AR131),0)</f>
        <v>0</v>
      </c>
      <c r="AT204" s="316">
        <f>IF(AND( AT$2=Inputs!$M22,Inputs!$M22&lt;&gt;0),AT167-(AS58+AS131),0)</f>
        <v>0</v>
      </c>
      <c r="AU204" s="316">
        <f>IF(AND( AU$2=Inputs!$M22,Inputs!$M22&lt;&gt;0),AU167-(AT58+AT131),0)</f>
        <v>0</v>
      </c>
      <c r="AV204" s="316">
        <f>IF(AND( AV$2=Inputs!$M22,Inputs!$M22&lt;&gt;0),AV167-(AU58+AU131),0)</f>
        <v>0</v>
      </c>
      <c r="AW204" s="316">
        <f>IF(AND( AW$2=Inputs!$M22,Inputs!$M22&lt;&gt;0),AW167-(AV58+AV131),0)</f>
        <v>0</v>
      </c>
      <c r="AX204" s="316">
        <f>IF(AND( AX$2=Inputs!$M22,Inputs!$M22&lt;&gt;0),AX167-(AW58+AW131),0)</f>
        <v>0</v>
      </c>
      <c r="AY204" s="316">
        <f>IF(AND( AY$2=Inputs!$M22,Inputs!$M22&lt;&gt;0),AY167-(AX58+AX131),0)</f>
        <v>0</v>
      </c>
      <c r="AZ204" s="316">
        <f>IF(AND( AZ$2=Inputs!$M22,Inputs!$M22&lt;&gt;0),AZ167-(AY58+AY131),0)</f>
        <v>0</v>
      </c>
      <c r="BA204" s="316">
        <f>IF(AND( BA$2=Inputs!$M22,Inputs!$M22&lt;&gt;0),BA167-(AZ58+AZ131),0)</f>
        <v>0</v>
      </c>
      <c r="BB204" s="316">
        <f>IF(AND( BB$2=Inputs!$M22,Inputs!$M22&lt;&gt;0),BB167-(BA58+BA131),0)</f>
        <v>0</v>
      </c>
      <c r="BC204" s="316">
        <f>IF(AND( BC$2=Inputs!$M22,Inputs!$M22&lt;&gt;0),BC167-(BB58+BB131),0)</f>
        <v>0</v>
      </c>
      <c r="BD204" s="316">
        <f>IF(AND( BD$2=Inputs!$M22,Inputs!$M22&lt;&gt;0),BD167-(BC58+BC131),0)</f>
        <v>0</v>
      </c>
      <c r="BE204" s="317">
        <f>IF(AND( BE$2=Inputs!$M22,Inputs!$M22&lt;&gt;0),BE167-(BD58+BD131),0)</f>
        <v>0</v>
      </c>
      <c r="BF204" s="316">
        <f>IF(AND( BF$2=Inputs!$M22,Inputs!$M22&lt;&gt;0),BF167-(BE58+BE131),0)</f>
        <v>0</v>
      </c>
      <c r="BG204" s="316">
        <f>IF(AND( BG$2=Inputs!$M22,Inputs!$M22&lt;&gt;0),BG167-(BF58+BF131),0)</f>
        <v>0</v>
      </c>
      <c r="BH204" s="316">
        <f>IF(AND( BH$2=Inputs!$M22,Inputs!$M22&lt;&gt;0),BH167-(BG58+BG131),0)</f>
        <v>0</v>
      </c>
      <c r="BI204" s="316">
        <f>IF(AND( BI$2=Inputs!$M22,Inputs!$M22&lt;&gt;0),BI167-(BH58+BH131),0)</f>
        <v>0</v>
      </c>
      <c r="BJ204" s="316">
        <f>IF(AND( BJ$2=Inputs!$M22,Inputs!$M22&lt;&gt;0),BJ167-(BI58+BI131),0)</f>
        <v>0</v>
      </c>
      <c r="BK204" s="316">
        <f>IF(AND( BK$2=Inputs!$M22,Inputs!$M22&lt;&gt;0),BK167-(BJ58+BJ131),0)</f>
        <v>0</v>
      </c>
      <c r="BL204" s="316">
        <f>IF(AND( BL$2=Inputs!$M22,Inputs!$M22&lt;&gt;0),BL167-(BK58+BK131),0)</f>
        <v>0</v>
      </c>
      <c r="BM204" s="316">
        <f>IF(AND( BM$2=Inputs!$M22,Inputs!$M22&lt;&gt;0),BM167-(BL58+BL131),0)</f>
        <v>0</v>
      </c>
      <c r="BN204" s="316">
        <f>IF(AND( BN$2=Inputs!$M22,Inputs!$M22&lt;&gt;0),BN167-(BM58+BM131),0)</f>
        <v>0</v>
      </c>
      <c r="BO204" s="316">
        <f>IF(AND( BO$2=Inputs!$M22,Inputs!$M22&lt;&gt;0),BO167-(BN58+BN131),0)</f>
        <v>0</v>
      </c>
      <c r="BP204" s="316">
        <f>IF(AND( BP$2=Inputs!$M22,Inputs!$M22&lt;&gt;0),BP167-(BO58+BO131),0)</f>
        <v>0</v>
      </c>
      <c r="BQ204" s="317">
        <f>IF(AND( BQ$2=Inputs!$M22,Inputs!$M22&lt;&gt;0),BQ167-(BP58+BP131),0)</f>
        <v>0</v>
      </c>
    </row>
    <row r="205" spans="2:69" hidden="1" x14ac:dyDescent="0.25">
      <c r="B205" s="319">
        <f t="shared" si="111"/>
        <v>0</v>
      </c>
      <c r="D205" s="318">
        <f t="shared" si="106"/>
        <v>0</v>
      </c>
      <c r="E205" s="318">
        <f t="shared" si="107"/>
        <v>0</v>
      </c>
      <c r="F205" s="318">
        <f t="shared" si="108"/>
        <v>0</v>
      </c>
      <c r="G205" s="318">
        <f t="shared" si="109"/>
        <v>0</v>
      </c>
      <c r="H205" s="318">
        <f t="shared" si="110"/>
        <v>0</v>
      </c>
      <c r="J205" s="316">
        <f>IF(AND( J$2=Inputs!$M23,Inputs!$M23&lt;&gt;0),J168-(I59+I132),0)</f>
        <v>0</v>
      </c>
      <c r="K205" s="316">
        <f>IF(AND( K$2=Inputs!$M23,Inputs!$M23&lt;&gt;0),K168-(J59+J132),0)</f>
        <v>0</v>
      </c>
      <c r="L205" s="316">
        <f>IF(AND( L$2=Inputs!$M23,Inputs!$M23&lt;&gt;0),L168-(K59+K132),0)</f>
        <v>0</v>
      </c>
      <c r="M205" s="316">
        <f>IF(AND( M$2=Inputs!$M23,Inputs!$M23&lt;&gt;0),M168-(L59+L132),0)</f>
        <v>0</v>
      </c>
      <c r="N205" s="316">
        <f>IF(AND( N$2=Inputs!$M23,Inputs!$M23&lt;&gt;0),N168-(M59+M132),0)</f>
        <v>0</v>
      </c>
      <c r="O205" s="316">
        <f>IF(AND( O$2=Inputs!$M23,Inputs!$M23&lt;&gt;0),O168-(N59+N132),0)</f>
        <v>0</v>
      </c>
      <c r="P205" s="316">
        <f>IF(AND( P$2=Inputs!$M23,Inputs!$M23&lt;&gt;0),P168-(O59+O132),0)</f>
        <v>0</v>
      </c>
      <c r="Q205" s="316">
        <f>IF(AND( Q$2=Inputs!$M23,Inputs!$M23&lt;&gt;0),Q168-(P59+P132),0)</f>
        <v>0</v>
      </c>
      <c r="R205" s="316">
        <f>IF(AND( R$2=Inputs!$M23,Inputs!$M23&lt;&gt;0),R168-(Q59+Q132),0)</f>
        <v>0</v>
      </c>
      <c r="S205" s="316">
        <f>IF(AND( S$2=Inputs!$M23,Inputs!$M23&lt;&gt;0),S168-(R59+R132),0)</f>
        <v>0</v>
      </c>
      <c r="T205" s="316">
        <f>IF(AND( T$2=Inputs!$M23,Inputs!$M23&lt;&gt;0),T168-(S59+S132),0)</f>
        <v>0</v>
      </c>
      <c r="U205" s="317">
        <f>IF(AND( U$2=Inputs!$M23,Inputs!$M23&lt;&gt;0),U168-(T59+T132),0)</f>
        <v>0</v>
      </c>
      <c r="V205" s="316">
        <f>IF(AND( V$2=Inputs!$M23,Inputs!$M23&lt;&gt;0),V168-(U59+U132),0)</f>
        <v>0</v>
      </c>
      <c r="W205" s="316">
        <f>IF(AND( W$2=Inputs!$M23,Inputs!$M23&lt;&gt;0),W168-(V59+V132),0)</f>
        <v>0</v>
      </c>
      <c r="X205" s="316">
        <f>IF(AND( X$2=Inputs!$M23,Inputs!$M23&lt;&gt;0),X168-(W59+W132),0)</f>
        <v>0</v>
      </c>
      <c r="Y205" s="316">
        <f>IF(AND( Y$2=Inputs!$M23,Inputs!$M23&lt;&gt;0),Y168-(X59+X132),0)</f>
        <v>0</v>
      </c>
      <c r="Z205" s="316">
        <f>IF(AND( Z$2=Inputs!$M23,Inputs!$M23&lt;&gt;0),Z168-(Y59+Y132),0)</f>
        <v>0</v>
      </c>
      <c r="AA205" s="316">
        <f>IF(AND( AA$2=Inputs!$M23,Inputs!$M23&lt;&gt;0),AA168-(Z59+Z132),0)</f>
        <v>0</v>
      </c>
      <c r="AB205" s="316">
        <f>IF(AND( AB$2=Inputs!$M23,Inputs!$M23&lt;&gt;0),AB168-(AA59+AA132),0)</f>
        <v>0</v>
      </c>
      <c r="AC205" s="316">
        <f>IF(AND( AC$2=Inputs!$M23,Inputs!$M23&lt;&gt;0),AC168-(AB59+AB132),0)</f>
        <v>0</v>
      </c>
      <c r="AD205" s="316">
        <f>IF(AND( AD$2=Inputs!$M23,Inputs!$M23&lt;&gt;0),AD168-(AC59+AC132),0)</f>
        <v>0</v>
      </c>
      <c r="AE205" s="316">
        <f>IF(AND( AE$2=Inputs!$M23,Inputs!$M23&lt;&gt;0),AE168-(AD59+AD132),0)</f>
        <v>0</v>
      </c>
      <c r="AF205" s="316">
        <f>IF(AND( AF$2=Inputs!$M23,Inputs!$M23&lt;&gt;0),AF168-(AE59+AE132),0)</f>
        <v>0</v>
      </c>
      <c r="AG205" s="317">
        <f>IF(AND( AG$2=Inputs!$M23,Inputs!$M23&lt;&gt;0),AG168-(AF59+AF132),0)</f>
        <v>0</v>
      </c>
      <c r="AH205" s="316">
        <f>IF(AND( AH$2=Inputs!$M23,Inputs!$M23&lt;&gt;0),AH168-(AG59+AG132),0)</f>
        <v>0</v>
      </c>
      <c r="AI205" s="316">
        <f>IF(AND( AI$2=Inputs!$M23,Inputs!$M23&lt;&gt;0),AI168-(AH59+AH132),0)</f>
        <v>0</v>
      </c>
      <c r="AJ205" s="316">
        <f>IF(AND( AJ$2=Inputs!$M23,Inputs!$M23&lt;&gt;0),AJ168-(AI59+AI132),0)</f>
        <v>0</v>
      </c>
      <c r="AK205" s="316">
        <f>IF(AND( AK$2=Inputs!$M23,Inputs!$M23&lt;&gt;0),AK168-(AJ59+AJ132),0)</f>
        <v>0</v>
      </c>
      <c r="AL205" s="316">
        <f>IF(AND( AL$2=Inputs!$M23,Inputs!$M23&lt;&gt;0),AL168-(AK59+AK132),0)</f>
        <v>0</v>
      </c>
      <c r="AM205" s="316">
        <f>IF(AND( AM$2=Inputs!$M23,Inputs!$M23&lt;&gt;0),AM168-(AL59+AL132),0)</f>
        <v>0</v>
      </c>
      <c r="AN205" s="316">
        <f>IF(AND( AN$2=Inputs!$M23,Inputs!$M23&lt;&gt;0),AN168-(AM59+AM132),0)</f>
        <v>0</v>
      </c>
      <c r="AO205" s="316">
        <f>IF(AND( AO$2=Inputs!$M23,Inputs!$M23&lt;&gt;0),AO168-(AN59+AN132),0)</f>
        <v>0</v>
      </c>
      <c r="AP205" s="316">
        <f>IF(AND( AP$2=Inputs!$M23,Inputs!$M23&lt;&gt;0),AP168-(AO59+AO132),0)</f>
        <v>0</v>
      </c>
      <c r="AQ205" s="316">
        <f>IF(AND( AQ$2=Inputs!$M23,Inputs!$M23&lt;&gt;0),AQ168-(AP59+AP132),0)</f>
        <v>0</v>
      </c>
      <c r="AR205" s="316">
        <f>IF(AND( AR$2=Inputs!$M23,Inputs!$M23&lt;&gt;0),AR168-(AQ59+AQ132),0)</f>
        <v>0</v>
      </c>
      <c r="AS205" s="317">
        <f>IF(AND( AS$2=Inputs!$M23,Inputs!$M23&lt;&gt;0),AS168-(AR59+AR132),0)</f>
        <v>0</v>
      </c>
      <c r="AT205" s="316">
        <f>IF(AND( AT$2=Inputs!$M23,Inputs!$M23&lt;&gt;0),AT168-(AS59+AS132),0)</f>
        <v>0</v>
      </c>
      <c r="AU205" s="316">
        <f>IF(AND( AU$2=Inputs!$M23,Inputs!$M23&lt;&gt;0),AU168-(AT59+AT132),0)</f>
        <v>0</v>
      </c>
      <c r="AV205" s="316">
        <f>IF(AND( AV$2=Inputs!$M23,Inputs!$M23&lt;&gt;0),AV168-(AU59+AU132),0)</f>
        <v>0</v>
      </c>
      <c r="AW205" s="316">
        <f>IF(AND( AW$2=Inputs!$M23,Inputs!$M23&lt;&gt;0),AW168-(AV59+AV132),0)</f>
        <v>0</v>
      </c>
      <c r="AX205" s="316">
        <f>IF(AND( AX$2=Inputs!$M23,Inputs!$M23&lt;&gt;0),AX168-(AW59+AW132),0)</f>
        <v>0</v>
      </c>
      <c r="AY205" s="316">
        <f>IF(AND( AY$2=Inputs!$M23,Inputs!$M23&lt;&gt;0),AY168-(AX59+AX132),0)</f>
        <v>0</v>
      </c>
      <c r="AZ205" s="316">
        <f>IF(AND( AZ$2=Inputs!$M23,Inputs!$M23&lt;&gt;0),AZ168-(AY59+AY132),0)</f>
        <v>0</v>
      </c>
      <c r="BA205" s="316">
        <f>IF(AND( BA$2=Inputs!$M23,Inputs!$M23&lt;&gt;0),BA168-(AZ59+AZ132),0)</f>
        <v>0</v>
      </c>
      <c r="BB205" s="316">
        <f>IF(AND( BB$2=Inputs!$M23,Inputs!$M23&lt;&gt;0),BB168-(BA59+BA132),0)</f>
        <v>0</v>
      </c>
      <c r="BC205" s="316">
        <f>IF(AND( BC$2=Inputs!$M23,Inputs!$M23&lt;&gt;0),BC168-(BB59+BB132),0)</f>
        <v>0</v>
      </c>
      <c r="BD205" s="316">
        <f>IF(AND( BD$2=Inputs!$M23,Inputs!$M23&lt;&gt;0),BD168-(BC59+BC132),0)</f>
        <v>0</v>
      </c>
      <c r="BE205" s="317">
        <f>IF(AND( BE$2=Inputs!$M23,Inputs!$M23&lt;&gt;0),BE168-(BD59+BD132),0)</f>
        <v>0</v>
      </c>
      <c r="BF205" s="316">
        <f>IF(AND( BF$2=Inputs!$M23,Inputs!$M23&lt;&gt;0),BF168-(BE59+BE132),0)</f>
        <v>0</v>
      </c>
      <c r="BG205" s="316">
        <f>IF(AND( BG$2=Inputs!$M23,Inputs!$M23&lt;&gt;0),BG168-(BF59+BF132),0)</f>
        <v>0</v>
      </c>
      <c r="BH205" s="316">
        <f>IF(AND( BH$2=Inputs!$M23,Inputs!$M23&lt;&gt;0),BH168-(BG59+BG132),0)</f>
        <v>0</v>
      </c>
      <c r="BI205" s="316">
        <f>IF(AND( BI$2=Inputs!$M23,Inputs!$M23&lt;&gt;0),BI168-(BH59+BH132),0)</f>
        <v>0</v>
      </c>
      <c r="BJ205" s="316">
        <f>IF(AND( BJ$2=Inputs!$M23,Inputs!$M23&lt;&gt;0),BJ168-(BI59+BI132),0)</f>
        <v>0</v>
      </c>
      <c r="BK205" s="316">
        <f>IF(AND( BK$2=Inputs!$M23,Inputs!$M23&lt;&gt;0),BK168-(BJ59+BJ132),0)</f>
        <v>0</v>
      </c>
      <c r="BL205" s="316">
        <f>IF(AND( BL$2=Inputs!$M23,Inputs!$M23&lt;&gt;0),BL168-(BK59+BK132),0)</f>
        <v>0</v>
      </c>
      <c r="BM205" s="316">
        <f>IF(AND( BM$2=Inputs!$M23,Inputs!$M23&lt;&gt;0),BM168-(BL59+BL132),0)</f>
        <v>0</v>
      </c>
      <c r="BN205" s="316">
        <f>IF(AND( BN$2=Inputs!$M23,Inputs!$M23&lt;&gt;0),BN168-(BM59+BM132),0)</f>
        <v>0</v>
      </c>
      <c r="BO205" s="316">
        <f>IF(AND( BO$2=Inputs!$M23,Inputs!$M23&lt;&gt;0),BO168-(BN59+BN132),0)</f>
        <v>0</v>
      </c>
      <c r="BP205" s="316">
        <f>IF(AND( BP$2=Inputs!$M23,Inputs!$M23&lt;&gt;0),BP168-(BO59+BO132),0)</f>
        <v>0</v>
      </c>
      <c r="BQ205" s="317">
        <f>IF(AND( BQ$2=Inputs!$M23,Inputs!$M23&lt;&gt;0),BQ168-(BP59+BP132),0)</f>
        <v>0</v>
      </c>
    </row>
    <row r="206" spans="2:69" hidden="1" x14ac:dyDescent="0.25">
      <c r="B206" s="319">
        <f t="shared" si="111"/>
        <v>0</v>
      </c>
      <c r="D206" s="318">
        <f t="shared" si="106"/>
        <v>0</v>
      </c>
      <c r="E206" s="318">
        <f t="shared" si="107"/>
        <v>0</v>
      </c>
      <c r="F206" s="318">
        <f t="shared" si="108"/>
        <v>0</v>
      </c>
      <c r="G206" s="318">
        <f t="shared" si="109"/>
        <v>0</v>
      </c>
      <c r="H206" s="318">
        <f t="shared" si="110"/>
        <v>0</v>
      </c>
      <c r="J206" s="316">
        <f>IF(AND( J$2=Inputs!$M24,Inputs!$M24&lt;&gt;0),J169-(I60+I133),0)</f>
        <v>0</v>
      </c>
      <c r="K206" s="316">
        <f>IF(AND( K$2=Inputs!$M24,Inputs!$M24&lt;&gt;0),K169-(J60+J133),0)</f>
        <v>0</v>
      </c>
      <c r="L206" s="316">
        <f>IF(AND( L$2=Inputs!$M24,Inputs!$M24&lt;&gt;0),L169-(K60+K133),0)</f>
        <v>0</v>
      </c>
      <c r="M206" s="316">
        <f>IF(AND( M$2=Inputs!$M24,Inputs!$M24&lt;&gt;0),M169-(L60+L133),0)</f>
        <v>0</v>
      </c>
      <c r="N206" s="316">
        <f>IF(AND( N$2=Inputs!$M24,Inputs!$M24&lt;&gt;0),N169-(M60+M133),0)</f>
        <v>0</v>
      </c>
      <c r="O206" s="316">
        <f>IF(AND( O$2=Inputs!$M24,Inputs!$M24&lt;&gt;0),O169-(N60+N133),0)</f>
        <v>0</v>
      </c>
      <c r="P206" s="316">
        <f>IF(AND( P$2=Inputs!$M24,Inputs!$M24&lt;&gt;0),P169-(O60+O133),0)</f>
        <v>0</v>
      </c>
      <c r="Q206" s="316">
        <f>IF(AND( Q$2=Inputs!$M24,Inputs!$M24&lt;&gt;0),Q169-(P60+P133),0)</f>
        <v>0</v>
      </c>
      <c r="R206" s="316">
        <f>IF(AND( R$2=Inputs!$M24,Inputs!$M24&lt;&gt;0),R169-(Q60+Q133),0)</f>
        <v>0</v>
      </c>
      <c r="S206" s="316">
        <f>IF(AND( S$2=Inputs!$M24,Inputs!$M24&lt;&gt;0),S169-(R60+R133),0)</f>
        <v>0</v>
      </c>
      <c r="T206" s="316">
        <f>IF(AND( T$2=Inputs!$M24,Inputs!$M24&lt;&gt;0),T169-(S60+S133),0)</f>
        <v>0</v>
      </c>
      <c r="U206" s="317">
        <f>IF(AND( U$2=Inputs!$M24,Inputs!$M24&lt;&gt;0),U169-(T60+T133),0)</f>
        <v>0</v>
      </c>
      <c r="V206" s="316">
        <f>IF(AND( V$2=Inputs!$M24,Inputs!$M24&lt;&gt;0),V169-(U60+U133),0)</f>
        <v>0</v>
      </c>
      <c r="W206" s="316">
        <f>IF(AND( W$2=Inputs!$M24,Inputs!$M24&lt;&gt;0),W169-(V60+V133),0)</f>
        <v>0</v>
      </c>
      <c r="X206" s="316">
        <f>IF(AND( X$2=Inputs!$M24,Inputs!$M24&lt;&gt;0),X169-(W60+W133),0)</f>
        <v>0</v>
      </c>
      <c r="Y206" s="316">
        <f>IF(AND( Y$2=Inputs!$M24,Inputs!$M24&lt;&gt;0),Y169-(X60+X133),0)</f>
        <v>0</v>
      </c>
      <c r="Z206" s="316">
        <f>IF(AND( Z$2=Inputs!$M24,Inputs!$M24&lt;&gt;0),Z169-(Y60+Y133),0)</f>
        <v>0</v>
      </c>
      <c r="AA206" s="316">
        <f>IF(AND( AA$2=Inputs!$M24,Inputs!$M24&lt;&gt;0),AA169-(Z60+Z133),0)</f>
        <v>0</v>
      </c>
      <c r="AB206" s="316">
        <f>IF(AND( AB$2=Inputs!$M24,Inputs!$M24&lt;&gt;0),AB169-(AA60+AA133),0)</f>
        <v>0</v>
      </c>
      <c r="AC206" s="316">
        <f>IF(AND( AC$2=Inputs!$M24,Inputs!$M24&lt;&gt;0),AC169-(AB60+AB133),0)</f>
        <v>0</v>
      </c>
      <c r="AD206" s="316">
        <f>IF(AND( AD$2=Inputs!$M24,Inputs!$M24&lt;&gt;0),AD169-(AC60+AC133),0)</f>
        <v>0</v>
      </c>
      <c r="AE206" s="316">
        <f>IF(AND( AE$2=Inputs!$M24,Inputs!$M24&lt;&gt;0),AE169-(AD60+AD133),0)</f>
        <v>0</v>
      </c>
      <c r="AF206" s="316">
        <f>IF(AND( AF$2=Inputs!$M24,Inputs!$M24&lt;&gt;0),AF169-(AE60+AE133),0)</f>
        <v>0</v>
      </c>
      <c r="AG206" s="317">
        <f>IF(AND( AG$2=Inputs!$M24,Inputs!$M24&lt;&gt;0),AG169-(AF60+AF133),0)</f>
        <v>0</v>
      </c>
      <c r="AH206" s="316">
        <f>IF(AND( AH$2=Inputs!$M24,Inputs!$M24&lt;&gt;0),AH169-(AG60+AG133),0)</f>
        <v>0</v>
      </c>
      <c r="AI206" s="316">
        <f>IF(AND( AI$2=Inputs!$M24,Inputs!$M24&lt;&gt;0),AI169-(AH60+AH133),0)</f>
        <v>0</v>
      </c>
      <c r="AJ206" s="316">
        <f>IF(AND( AJ$2=Inputs!$M24,Inputs!$M24&lt;&gt;0),AJ169-(AI60+AI133),0)</f>
        <v>0</v>
      </c>
      <c r="AK206" s="316">
        <f>IF(AND( AK$2=Inputs!$M24,Inputs!$M24&lt;&gt;0),AK169-(AJ60+AJ133),0)</f>
        <v>0</v>
      </c>
      <c r="AL206" s="316">
        <f>IF(AND( AL$2=Inputs!$M24,Inputs!$M24&lt;&gt;0),AL169-(AK60+AK133),0)</f>
        <v>0</v>
      </c>
      <c r="AM206" s="316">
        <f>IF(AND( AM$2=Inputs!$M24,Inputs!$M24&lt;&gt;0),AM169-(AL60+AL133),0)</f>
        <v>0</v>
      </c>
      <c r="AN206" s="316">
        <f>IF(AND( AN$2=Inputs!$M24,Inputs!$M24&lt;&gt;0),AN169-(AM60+AM133),0)</f>
        <v>0</v>
      </c>
      <c r="AO206" s="316">
        <f>IF(AND( AO$2=Inputs!$M24,Inputs!$M24&lt;&gt;0),AO169-(AN60+AN133),0)</f>
        <v>0</v>
      </c>
      <c r="AP206" s="316">
        <f>IF(AND( AP$2=Inputs!$M24,Inputs!$M24&lt;&gt;0),AP169-(AO60+AO133),0)</f>
        <v>0</v>
      </c>
      <c r="AQ206" s="316">
        <f>IF(AND( AQ$2=Inputs!$M24,Inputs!$M24&lt;&gt;0),AQ169-(AP60+AP133),0)</f>
        <v>0</v>
      </c>
      <c r="AR206" s="316">
        <f>IF(AND( AR$2=Inputs!$M24,Inputs!$M24&lt;&gt;0),AR169-(AQ60+AQ133),0)</f>
        <v>0</v>
      </c>
      <c r="AS206" s="317">
        <f>IF(AND( AS$2=Inputs!$M24,Inputs!$M24&lt;&gt;0),AS169-(AR60+AR133),0)</f>
        <v>0</v>
      </c>
      <c r="AT206" s="316">
        <f>IF(AND( AT$2=Inputs!$M24,Inputs!$M24&lt;&gt;0),AT169-(AS60+AS133),0)</f>
        <v>0</v>
      </c>
      <c r="AU206" s="316">
        <f>IF(AND( AU$2=Inputs!$M24,Inputs!$M24&lt;&gt;0),AU169-(AT60+AT133),0)</f>
        <v>0</v>
      </c>
      <c r="AV206" s="316">
        <f>IF(AND( AV$2=Inputs!$M24,Inputs!$M24&lt;&gt;0),AV169-(AU60+AU133),0)</f>
        <v>0</v>
      </c>
      <c r="AW206" s="316">
        <f>IF(AND( AW$2=Inputs!$M24,Inputs!$M24&lt;&gt;0),AW169-(AV60+AV133),0)</f>
        <v>0</v>
      </c>
      <c r="AX206" s="316">
        <f>IF(AND( AX$2=Inputs!$M24,Inputs!$M24&lt;&gt;0),AX169-(AW60+AW133),0)</f>
        <v>0</v>
      </c>
      <c r="AY206" s="316">
        <f>IF(AND( AY$2=Inputs!$M24,Inputs!$M24&lt;&gt;0),AY169-(AX60+AX133),0)</f>
        <v>0</v>
      </c>
      <c r="AZ206" s="316">
        <f>IF(AND( AZ$2=Inputs!$M24,Inputs!$M24&lt;&gt;0),AZ169-(AY60+AY133),0)</f>
        <v>0</v>
      </c>
      <c r="BA206" s="316">
        <f>IF(AND( BA$2=Inputs!$M24,Inputs!$M24&lt;&gt;0),BA169-(AZ60+AZ133),0)</f>
        <v>0</v>
      </c>
      <c r="BB206" s="316">
        <f>IF(AND( BB$2=Inputs!$M24,Inputs!$M24&lt;&gt;0),BB169-(BA60+BA133),0)</f>
        <v>0</v>
      </c>
      <c r="BC206" s="316">
        <f>IF(AND( BC$2=Inputs!$M24,Inputs!$M24&lt;&gt;0),BC169-(BB60+BB133),0)</f>
        <v>0</v>
      </c>
      <c r="BD206" s="316">
        <f>IF(AND( BD$2=Inputs!$M24,Inputs!$M24&lt;&gt;0),BD169-(BC60+BC133),0)</f>
        <v>0</v>
      </c>
      <c r="BE206" s="317">
        <f>IF(AND( BE$2=Inputs!$M24,Inputs!$M24&lt;&gt;0),BE169-(BD60+BD133),0)</f>
        <v>0</v>
      </c>
      <c r="BF206" s="316">
        <f>IF(AND( BF$2=Inputs!$M24,Inputs!$M24&lt;&gt;0),BF169-(BE60+BE133),0)</f>
        <v>0</v>
      </c>
      <c r="BG206" s="316">
        <f>IF(AND( BG$2=Inputs!$M24,Inputs!$M24&lt;&gt;0),BG169-(BF60+BF133),0)</f>
        <v>0</v>
      </c>
      <c r="BH206" s="316">
        <f>IF(AND( BH$2=Inputs!$M24,Inputs!$M24&lt;&gt;0),BH169-(BG60+BG133),0)</f>
        <v>0</v>
      </c>
      <c r="BI206" s="316">
        <f>IF(AND( BI$2=Inputs!$M24,Inputs!$M24&lt;&gt;0),BI169-(BH60+BH133),0)</f>
        <v>0</v>
      </c>
      <c r="BJ206" s="316">
        <f>IF(AND( BJ$2=Inputs!$M24,Inputs!$M24&lt;&gt;0),BJ169-(BI60+BI133),0)</f>
        <v>0</v>
      </c>
      <c r="BK206" s="316">
        <f>IF(AND( BK$2=Inputs!$M24,Inputs!$M24&lt;&gt;0),BK169-(BJ60+BJ133),0)</f>
        <v>0</v>
      </c>
      <c r="BL206" s="316">
        <f>IF(AND( BL$2=Inputs!$M24,Inputs!$M24&lt;&gt;0),BL169-(BK60+BK133),0)</f>
        <v>0</v>
      </c>
      <c r="BM206" s="316">
        <f>IF(AND( BM$2=Inputs!$M24,Inputs!$M24&lt;&gt;0),BM169-(BL60+BL133),0)</f>
        <v>0</v>
      </c>
      <c r="BN206" s="316">
        <f>IF(AND( BN$2=Inputs!$M24,Inputs!$M24&lt;&gt;0),BN169-(BM60+BM133),0)</f>
        <v>0</v>
      </c>
      <c r="BO206" s="316">
        <f>IF(AND( BO$2=Inputs!$M24,Inputs!$M24&lt;&gt;0),BO169-(BN60+BN133),0)</f>
        <v>0</v>
      </c>
      <c r="BP206" s="316">
        <f>IF(AND( BP$2=Inputs!$M24,Inputs!$M24&lt;&gt;0),BP169-(BO60+BO133),0)</f>
        <v>0</v>
      </c>
      <c r="BQ206" s="317">
        <f>IF(AND( BQ$2=Inputs!$M24,Inputs!$M24&lt;&gt;0),BQ169-(BP60+BP133),0)</f>
        <v>0</v>
      </c>
    </row>
    <row r="207" spans="2:69" hidden="1" x14ac:dyDescent="0.25">
      <c r="B207" s="319">
        <f t="shared" si="111"/>
        <v>0</v>
      </c>
      <c r="D207" s="318">
        <f t="shared" si="106"/>
        <v>0</v>
      </c>
      <c r="E207" s="318">
        <f t="shared" si="107"/>
        <v>0</v>
      </c>
      <c r="F207" s="318">
        <f t="shared" si="108"/>
        <v>0</v>
      </c>
      <c r="G207" s="318">
        <f t="shared" si="109"/>
        <v>0</v>
      </c>
      <c r="H207" s="318">
        <f t="shared" si="110"/>
        <v>0</v>
      </c>
      <c r="J207" s="316">
        <f>IF(AND( J$2=Inputs!$M25,Inputs!$M25&lt;&gt;0),J170-(I61+I134),0)</f>
        <v>0</v>
      </c>
      <c r="K207" s="316">
        <f>IF(AND( K$2=Inputs!$M25,Inputs!$M25&lt;&gt;0),K170-(J61+J134),0)</f>
        <v>0</v>
      </c>
      <c r="L207" s="316">
        <f>IF(AND( L$2=Inputs!$M25,Inputs!$M25&lt;&gt;0),L170-(K61+K134),0)</f>
        <v>0</v>
      </c>
      <c r="M207" s="316">
        <f>IF(AND( M$2=Inputs!$M25,Inputs!$M25&lt;&gt;0),M170-(L61+L134),0)</f>
        <v>0</v>
      </c>
      <c r="N207" s="316">
        <f>IF(AND( N$2=Inputs!$M25,Inputs!$M25&lt;&gt;0),N170-(M61+M134),0)</f>
        <v>0</v>
      </c>
      <c r="O207" s="316">
        <f>IF(AND( O$2=Inputs!$M25,Inputs!$M25&lt;&gt;0),O170-(N61+N134),0)</f>
        <v>0</v>
      </c>
      <c r="P207" s="316">
        <f>IF(AND( P$2=Inputs!$M25,Inputs!$M25&lt;&gt;0),P170-(O61+O134),0)</f>
        <v>0</v>
      </c>
      <c r="Q207" s="316">
        <f>IF(AND( Q$2=Inputs!$M25,Inputs!$M25&lt;&gt;0),Q170-(P61+P134),0)</f>
        <v>0</v>
      </c>
      <c r="R207" s="316">
        <f>IF(AND( R$2=Inputs!$M25,Inputs!$M25&lt;&gt;0),R170-(Q61+Q134),0)</f>
        <v>0</v>
      </c>
      <c r="S207" s="316">
        <f>IF(AND( S$2=Inputs!$M25,Inputs!$M25&lt;&gt;0),S170-(R61+R134),0)</f>
        <v>0</v>
      </c>
      <c r="T207" s="316">
        <f>IF(AND( T$2=Inputs!$M25,Inputs!$M25&lt;&gt;0),T170-(S61+S134),0)</f>
        <v>0</v>
      </c>
      <c r="U207" s="317">
        <f>IF(AND( U$2=Inputs!$M25,Inputs!$M25&lt;&gt;0),U170-(T61+T134),0)</f>
        <v>0</v>
      </c>
      <c r="V207" s="316">
        <f>IF(AND( V$2=Inputs!$M25,Inputs!$M25&lt;&gt;0),V170-(U61+U134),0)</f>
        <v>0</v>
      </c>
      <c r="W207" s="316">
        <f>IF(AND( W$2=Inputs!$M25,Inputs!$M25&lt;&gt;0),W170-(V61+V134),0)</f>
        <v>0</v>
      </c>
      <c r="X207" s="316">
        <f>IF(AND( X$2=Inputs!$M25,Inputs!$M25&lt;&gt;0),X170-(W61+W134),0)</f>
        <v>0</v>
      </c>
      <c r="Y207" s="316">
        <f>IF(AND( Y$2=Inputs!$M25,Inputs!$M25&lt;&gt;0),Y170-(X61+X134),0)</f>
        <v>0</v>
      </c>
      <c r="Z207" s="316">
        <f>IF(AND( Z$2=Inputs!$M25,Inputs!$M25&lt;&gt;0),Z170-(Y61+Y134),0)</f>
        <v>0</v>
      </c>
      <c r="AA207" s="316">
        <f>IF(AND( AA$2=Inputs!$M25,Inputs!$M25&lt;&gt;0),AA170-(Z61+Z134),0)</f>
        <v>0</v>
      </c>
      <c r="AB207" s="316">
        <f>IF(AND( AB$2=Inputs!$M25,Inputs!$M25&lt;&gt;0),AB170-(AA61+AA134),0)</f>
        <v>0</v>
      </c>
      <c r="AC207" s="316">
        <f>IF(AND( AC$2=Inputs!$M25,Inputs!$M25&lt;&gt;0),AC170-(AB61+AB134),0)</f>
        <v>0</v>
      </c>
      <c r="AD207" s="316">
        <f>IF(AND( AD$2=Inputs!$M25,Inputs!$M25&lt;&gt;0),AD170-(AC61+AC134),0)</f>
        <v>0</v>
      </c>
      <c r="AE207" s="316">
        <f>IF(AND( AE$2=Inputs!$M25,Inputs!$M25&lt;&gt;0),AE170-(AD61+AD134),0)</f>
        <v>0</v>
      </c>
      <c r="AF207" s="316">
        <f>IF(AND( AF$2=Inputs!$M25,Inputs!$M25&lt;&gt;0),AF170-(AE61+AE134),0)</f>
        <v>0</v>
      </c>
      <c r="AG207" s="317">
        <f>IF(AND( AG$2=Inputs!$M25,Inputs!$M25&lt;&gt;0),AG170-(AF61+AF134),0)</f>
        <v>0</v>
      </c>
      <c r="AH207" s="316">
        <f>IF(AND( AH$2=Inputs!$M25,Inputs!$M25&lt;&gt;0),AH170-(AG61+AG134),0)</f>
        <v>0</v>
      </c>
      <c r="AI207" s="316">
        <f>IF(AND( AI$2=Inputs!$M25,Inputs!$M25&lt;&gt;0),AI170-(AH61+AH134),0)</f>
        <v>0</v>
      </c>
      <c r="AJ207" s="316">
        <f>IF(AND( AJ$2=Inputs!$M25,Inputs!$M25&lt;&gt;0),AJ170-(AI61+AI134),0)</f>
        <v>0</v>
      </c>
      <c r="AK207" s="316">
        <f>IF(AND( AK$2=Inputs!$M25,Inputs!$M25&lt;&gt;0),AK170-(AJ61+AJ134),0)</f>
        <v>0</v>
      </c>
      <c r="AL207" s="316">
        <f>IF(AND( AL$2=Inputs!$M25,Inputs!$M25&lt;&gt;0),AL170-(AK61+AK134),0)</f>
        <v>0</v>
      </c>
      <c r="AM207" s="316">
        <f>IF(AND( AM$2=Inputs!$M25,Inputs!$M25&lt;&gt;0),AM170-(AL61+AL134),0)</f>
        <v>0</v>
      </c>
      <c r="AN207" s="316">
        <f>IF(AND( AN$2=Inputs!$M25,Inputs!$M25&lt;&gt;0),AN170-(AM61+AM134),0)</f>
        <v>0</v>
      </c>
      <c r="AO207" s="316">
        <f>IF(AND( AO$2=Inputs!$M25,Inputs!$M25&lt;&gt;0),AO170-(AN61+AN134),0)</f>
        <v>0</v>
      </c>
      <c r="AP207" s="316">
        <f>IF(AND( AP$2=Inputs!$M25,Inputs!$M25&lt;&gt;0),AP170-(AO61+AO134),0)</f>
        <v>0</v>
      </c>
      <c r="AQ207" s="316">
        <f>IF(AND( AQ$2=Inputs!$M25,Inputs!$M25&lt;&gt;0),AQ170-(AP61+AP134),0)</f>
        <v>0</v>
      </c>
      <c r="AR207" s="316">
        <f>IF(AND( AR$2=Inputs!$M25,Inputs!$M25&lt;&gt;0),AR170-(AQ61+AQ134),0)</f>
        <v>0</v>
      </c>
      <c r="AS207" s="317">
        <f>IF(AND( AS$2=Inputs!$M25,Inputs!$M25&lt;&gt;0),AS170-(AR61+AR134),0)</f>
        <v>0</v>
      </c>
      <c r="AT207" s="316">
        <f>IF(AND( AT$2=Inputs!$M25,Inputs!$M25&lt;&gt;0),AT170-(AS61+AS134),0)</f>
        <v>0</v>
      </c>
      <c r="AU207" s="316">
        <f>IF(AND( AU$2=Inputs!$M25,Inputs!$M25&lt;&gt;0),AU170-(AT61+AT134),0)</f>
        <v>0</v>
      </c>
      <c r="AV207" s="316">
        <f>IF(AND( AV$2=Inputs!$M25,Inputs!$M25&lt;&gt;0),AV170-(AU61+AU134),0)</f>
        <v>0</v>
      </c>
      <c r="AW207" s="316">
        <f>IF(AND( AW$2=Inputs!$M25,Inputs!$M25&lt;&gt;0),AW170-(AV61+AV134),0)</f>
        <v>0</v>
      </c>
      <c r="AX207" s="316">
        <f>IF(AND( AX$2=Inputs!$M25,Inputs!$M25&lt;&gt;0),AX170-(AW61+AW134),0)</f>
        <v>0</v>
      </c>
      <c r="AY207" s="316">
        <f>IF(AND( AY$2=Inputs!$M25,Inputs!$M25&lt;&gt;0),AY170-(AX61+AX134),0)</f>
        <v>0</v>
      </c>
      <c r="AZ207" s="316">
        <f>IF(AND( AZ$2=Inputs!$M25,Inputs!$M25&lt;&gt;0),AZ170-(AY61+AY134),0)</f>
        <v>0</v>
      </c>
      <c r="BA207" s="316">
        <f>IF(AND( BA$2=Inputs!$M25,Inputs!$M25&lt;&gt;0),BA170-(AZ61+AZ134),0)</f>
        <v>0</v>
      </c>
      <c r="BB207" s="316">
        <f>IF(AND( BB$2=Inputs!$M25,Inputs!$M25&lt;&gt;0),BB170-(BA61+BA134),0)</f>
        <v>0</v>
      </c>
      <c r="BC207" s="316">
        <f>IF(AND( BC$2=Inputs!$M25,Inputs!$M25&lt;&gt;0),BC170-(BB61+BB134),0)</f>
        <v>0</v>
      </c>
      <c r="BD207" s="316">
        <f>IF(AND( BD$2=Inputs!$M25,Inputs!$M25&lt;&gt;0),BD170-(BC61+BC134),0)</f>
        <v>0</v>
      </c>
      <c r="BE207" s="317">
        <f>IF(AND( BE$2=Inputs!$M25,Inputs!$M25&lt;&gt;0),BE170-(BD61+BD134),0)</f>
        <v>0</v>
      </c>
      <c r="BF207" s="316">
        <f>IF(AND( BF$2=Inputs!$M25,Inputs!$M25&lt;&gt;0),BF170-(BE61+BE134),0)</f>
        <v>0</v>
      </c>
      <c r="BG207" s="316">
        <f>IF(AND( BG$2=Inputs!$M25,Inputs!$M25&lt;&gt;0),BG170-(BF61+BF134),0)</f>
        <v>0</v>
      </c>
      <c r="BH207" s="316">
        <f>IF(AND( BH$2=Inputs!$M25,Inputs!$M25&lt;&gt;0),BH170-(BG61+BG134),0)</f>
        <v>0</v>
      </c>
      <c r="BI207" s="316">
        <f>IF(AND( BI$2=Inputs!$M25,Inputs!$M25&lt;&gt;0),BI170-(BH61+BH134),0)</f>
        <v>0</v>
      </c>
      <c r="BJ207" s="316">
        <f>IF(AND( BJ$2=Inputs!$M25,Inputs!$M25&lt;&gt;0),BJ170-(BI61+BI134),0)</f>
        <v>0</v>
      </c>
      <c r="BK207" s="316">
        <f>IF(AND( BK$2=Inputs!$M25,Inputs!$M25&lt;&gt;0),BK170-(BJ61+BJ134),0)</f>
        <v>0</v>
      </c>
      <c r="BL207" s="316">
        <f>IF(AND( BL$2=Inputs!$M25,Inputs!$M25&lt;&gt;0),BL170-(BK61+BK134),0)</f>
        <v>0</v>
      </c>
      <c r="BM207" s="316">
        <f>IF(AND( BM$2=Inputs!$M25,Inputs!$M25&lt;&gt;0),BM170-(BL61+BL134),0)</f>
        <v>0</v>
      </c>
      <c r="BN207" s="316">
        <f>IF(AND( BN$2=Inputs!$M25,Inputs!$M25&lt;&gt;0),BN170-(BM61+BM134),0)</f>
        <v>0</v>
      </c>
      <c r="BO207" s="316">
        <f>IF(AND( BO$2=Inputs!$M25,Inputs!$M25&lt;&gt;0),BO170-(BN61+BN134),0)</f>
        <v>0</v>
      </c>
      <c r="BP207" s="316">
        <f>IF(AND( BP$2=Inputs!$M25,Inputs!$M25&lt;&gt;0),BP170-(BO61+BO134),0)</f>
        <v>0</v>
      </c>
      <c r="BQ207" s="317">
        <f>IF(AND( BQ$2=Inputs!$M25,Inputs!$M25&lt;&gt;0),BQ170-(BP61+BP134),0)</f>
        <v>0</v>
      </c>
    </row>
    <row r="208" spans="2:69" hidden="1" x14ac:dyDescent="0.25">
      <c r="B208" s="319">
        <f t="shared" si="111"/>
        <v>0</v>
      </c>
      <c r="D208" s="318">
        <f t="shared" si="106"/>
        <v>0</v>
      </c>
      <c r="E208" s="318">
        <f t="shared" si="107"/>
        <v>0</v>
      </c>
      <c r="F208" s="318">
        <f t="shared" si="108"/>
        <v>0</v>
      </c>
      <c r="G208" s="318">
        <f t="shared" si="109"/>
        <v>0</v>
      </c>
      <c r="H208" s="318">
        <f t="shared" si="110"/>
        <v>0</v>
      </c>
      <c r="J208" s="316">
        <f>IF(AND( J$2=Inputs!$M26,Inputs!$M26&lt;&gt;0),J171-(I62+I135),0)</f>
        <v>0</v>
      </c>
      <c r="K208" s="316">
        <f>IF(AND( K$2=Inputs!$M26,Inputs!$M26&lt;&gt;0),K171-(J62+J135),0)</f>
        <v>0</v>
      </c>
      <c r="L208" s="316">
        <f>IF(AND( L$2=Inputs!$M26,Inputs!$M26&lt;&gt;0),L171-(K62+K135),0)</f>
        <v>0</v>
      </c>
      <c r="M208" s="316">
        <f>IF(AND( M$2=Inputs!$M26,Inputs!$M26&lt;&gt;0),M171-(L62+L135),0)</f>
        <v>0</v>
      </c>
      <c r="N208" s="316">
        <f>IF(AND( N$2=Inputs!$M26,Inputs!$M26&lt;&gt;0),N171-(M62+M135),0)</f>
        <v>0</v>
      </c>
      <c r="O208" s="316">
        <f>IF(AND( O$2=Inputs!$M26,Inputs!$M26&lt;&gt;0),O171-(N62+N135),0)</f>
        <v>0</v>
      </c>
      <c r="P208" s="316">
        <f>IF(AND( P$2=Inputs!$M26,Inputs!$M26&lt;&gt;0),P171-(O62+O135),0)</f>
        <v>0</v>
      </c>
      <c r="Q208" s="316">
        <f>IF(AND( Q$2=Inputs!$M26,Inputs!$M26&lt;&gt;0),Q171-(P62+P135),0)</f>
        <v>0</v>
      </c>
      <c r="R208" s="316">
        <f>IF(AND( R$2=Inputs!$M26,Inputs!$M26&lt;&gt;0),R171-(Q62+Q135),0)</f>
        <v>0</v>
      </c>
      <c r="S208" s="316">
        <f>IF(AND( S$2=Inputs!$M26,Inputs!$M26&lt;&gt;0),S171-(R62+R135),0)</f>
        <v>0</v>
      </c>
      <c r="T208" s="316">
        <f>IF(AND( T$2=Inputs!$M26,Inputs!$M26&lt;&gt;0),T171-(S62+S135),0)</f>
        <v>0</v>
      </c>
      <c r="U208" s="317">
        <f>IF(AND( U$2=Inputs!$M26,Inputs!$M26&lt;&gt;0),U171-(T62+T135),0)</f>
        <v>0</v>
      </c>
      <c r="V208" s="316">
        <f>IF(AND( V$2=Inputs!$M26,Inputs!$M26&lt;&gt;0),V171-(U62+U135),0)</f>
        <v>0</v>
      </c>
      <c r="W208" s="316">
        <f>IF(AND( W$2=Inputs!$M26,Inputs!$M26&lt;&gt;0),W171-(V62+V135),0)</f>
        <v>0</v>
      </c>
      <c r="X208" s="316">
        <f>IF(AND( X$2=Inputs!$M26,Inputs!$M26&lt;&gt;0),X171-(W62+W135),0)</f>
        <v>0</v>
      </c>
      <c r="Y208" s="316">
        <f>IF(AND( Y$2=Inputs!$M26,Inputs!$M26&lt;&gt;0),Y171-(X62+X135),0)</f>
        <v>0</v>
      </c>
      <c r="Z208" s="316">
        <f>IF(AND( Z$2=Inputs!$M26,Inputs!$M26&lt;&gt;0),Z171-(Y62+Y135),0)</f>
        <v>0</v>
      </c>
      <c r="AA208" s="316">
        <f>IF(AND( AA$2=Inputs!$M26,Inputs!$M26&lt;&gt;0),AA171-(Z62+Z135),0)</f>
        <v>0</v>
      </c>
      <c r="AB208" s="316">
        <f>IF(AND( AB$2=Inputs!$M26,Inputs!$M26&lt;&gt;0),AB171-(AA62+AA135),0)</f>
        <v>0</v>
      </c>
      <c r="AC208" s="316">
        <f>IF(AND( AC$2=Inputs!$M26,Inputs!$M26&lt;&gt;0),AC171-(AB62+AB135),0)</f>
        <v>0</v>
      </c>
      <c r="AD208" s="316">
        <f>IF(AND( AD$2=Inputs!$M26,Inputs!$M26&lt;&gt;0),AD171-(AC62+AC135),0)</f>
        <v>0</v>
      </c>
      <c r="AE208" s="316">
        <f>IF(AND( AE$2=Inputs!$M26,Inputs!$M26&lt;&gt;0),AE171-(AD62+AD135),0)</f>
        <v>0</v>
      </c>
      <c r="AF208" s="316">
        <f>IF(AND( AF$2=Inputs!$M26,Inputs!$M26&lt;&gt;0),AF171-(AE62+AE135),0)</f>
        <v>0</v>
      </c>
      <c r="AG208" s="317">
        <f>IF(AND( AG$2=Inputs!$M26,Inputs!$M26&lt;&gt;0),AG171-(AF62+AF135),0)</f>
        <v>0</v>
      </c>
      <c r="AH208" s="316">
        <f>IF(AND( AH$2=Inputs!$M26,Inputs!$M26&lt;&gt;0),AH171-(AG62+AG135),0)</f>
        <v>0</v>
      </c>
      <c r="AI208" s="316">
        <f>IF(AND( AI$2=Inputs!$M26,Inputs!$M26&lt;&gt;0),AI171-(AH62+AH135),0)</f>
        <v>0</v>
      </c>
      <c r="AJ208" s="316">
        <f>IF(AND( AJ$2=Inputs!$M26,Inputs!$M26&lt;&gt;0),AJ171-(AI62+AI135),0)</f>
        <v>0</v>
      </c>
      <c r="AK208" s="316">
        <f>IF(AND( AK$2=Inputs!$M26,Inputs!$M26&lt;&gt;0),AK171-(AJ62+AJ135),0)</f>
        <v>0</v>
      </c>
      <c r="AL208" s="316">
        <f>IF(AND( AL$2=Inputs!$M26,Inputs!$M26&lt;&gt;0),AL171-(AK62+AK135),0)</f>
        <v>0</v>
      </c>
      <c r="AM208" s="316">
        <f>IF(AND( AM$2=Inputs!$M26,Inputs!$M26&lt;&gt;0),AM171-(AL62+AL135),0)</f>
        <v>0</v>
      </c>
      <c r="AN208" s="316">
        <f>IF(AND( AN$2=Inputs!$M26,Inputs!$M26&lt;&gt;0),AN171-(AM62+AM135),0)</f>
        <v>0</v>
      </c>
      <c r="AO208" s="316">
        <f>IF(AND( AO$2=Inputs!$M26,Inputs!$M26&lt;&gt;0),AO171-(AN62+AN135),0)</f>
        <v>0</v>
      </c>
      <c r="AP208" s="316">
        <f>IF(AND( AP$2=Inputs!$M26,Inputs!$M26&lt;&gt;0),AP171-(AO62+AO135),0)</f>
        <v>0</v>
      </c>
      <c r="AQ208" s="316">
        <f>IF(AND( AQ$2=Inputs!$M26,Inputs!$M26&lt;&gt;0),AQ171-(AP62+AP135),0)</f>
        <v>0</v>
      </c>
      <c r="AR208" s="316">
        <f>IF(AND( AR$2=Inputs!$M26,Inputs!$M26&lt;&gt;0),AR171-(AQ62+AQ135),0)</f>
        <v>0</v>
      </c>
      <c r="AS208" s="317">
        <f>IF(AND( AS$2=Inputs!$M26,Inputs!$M26&lt;&gt;0),AS171-(AR62+AR135),0)</f>
        <v>0</v>
      </c>
      <c r="AT208" s="316">
        <f>IF(AND( AT$2=Inputs!$M26,Inputs!$M26&lt;&gt;0),AT171-(AS62+AS135),0)</f>
        <v>0</v>
      </c>
      <c r="AU208" s="316">
        <f>IF(AND( AU$2=Inputs!$M26,Inputs!$M26&lt;&gt;0),AU171-(AT62+AT135),0)</f>
        <v>0</v>
      </c>
      <c r="AV208" s="316">
        <f>IF(AND( AV$2=Inputs!$M26,Inputs!$M26&lt;&gt;0),AV171-(AU62+AU135),0)</f>
        <v>0</v>
      </c>
      <c r="AW208" s="316">
        <f>IF(AND( AW$2=Inputs!$M26,Inputs!$M26&lt;&gt;0),AW171-(AV62+AV135),0)</f>
        <v>0</v>
      </c>
      <c r="AX208" s="316">
        <f>IF(AND( AX$2=Inputs!$M26,Inputs!$M26&lt;&gt;0),AX171-(AW62+AW135),0)</f>
        <v>0</v>
      </c>
      <c r="AY208" s="316">
        <f>IF(AND( AY$2=Inputs!$M26,Inputs!$M26&lt;&gt;0),AY171-(AX62+AX135),0)</f>
        <v>0</v>
      </c>
      <c r="AZ208" s="316">
        <f>IF(AND( AZ$2=Inputs!$M26,Inputs!$M26&lt;&gt;0),AZ171-(AY62+AY135),0)</f>
        <v>0</v>
      </c>
      <c r="BA208" s="316">
        <f>IF(AND( BA$2=Inputs!$M26,Inputs!$M26&lt;&gt;0),BA171-(AZ62+AZ135),0)</f>
        <v>0</v>
      </c>
      <c r="BB208" s="316">
        <f>IF(AND( BB$2=Inputs!$M26,Inputs!$M26&lt;&gt;0),BB171-(BA62+BA135),0)</f>
        <v>0</v>
      </c>
      <c r="BC208" s="316">
        <f>IF(AND( BC$2=Inputs!$M26,Inputs!$M26&lt;&gt;0),BC171-(BB62+BB135),0)</f>
        <v>0</v>
      </c>
      <c r="BD208" s="316">
        <f>IF(AND( BD$2=Inputs!$M26,Inputs!$M26&lt;&gt;0),BD171-(BC62+BC135),0)</f>
        <v>0</v>
      </c>
      <c r="BE208" s="317">
        <f>IF(AND( BE$2=Inputs!$M26,Inputs!$M26&lt;&gt;0),BE171-(BD62+BD135),0)</f>
        <v>0</v>
      </c>
      <c r="BF208" s="316">
        <f>IF(AND( BF$2=Inputs!$M26,Inputs!$M26&lt;&gt;0),BF171-(BE62+BE135),0)</f>
        <v>0</v>
      </c>
      <c r="BG208" s="316">
        <f>IF(AND( BG$2=Inputs!$M26,Inputs!$M26&lt;&gt;0),BG171-(BF62+BF135),0)</f>
        <v>0</v>
      </c>
      <c r="BH208" s="316">
        <f>IF(AND( BH$2=Inputs!$M26,Inputs!$M26&lt;&gt;0),BH171-(BG62+BG135),0)</f>
        <v>0</v>
      </c>
      <c r="BI208" s="316">
        <f>IF(AND( BI$2=Inputs!$M26,Inputs!$M26&lt;&gt;0),BI171-(BH62+BH135),0)</f>
        <v>0</v>
      </c>
      <c r="BJ208" s="316">
        <f>IF(AND( BJ$2=Inputs!$M26,Inputs!$M26&lt;&gt;0),BJ171-(BI62+BI135),0)</f>
        <v>0</v>
      </c>
      <c r="BK208" s="316">
        <f>IF(AND( BK$2=Inputs!$M26,Inputs!$M26&lt;&gt;0),BK171-(BJ62+BJ135),0)</f>
        <v>0</v>
      </c>
      <c r="BL208" s="316">
        <f>IF(AND( BL$2=Inputs!$M26,Inputs!$M26&lt;&gt;0),BL171-(BK62+BK135),0)</f>
        <v>0</v>
      </c>
      <c r="BM208" s="316">
        <f>IF(AND( BM$2=Inputs!$M26,Inputs!$M26&lt;&gt;0),BM171-(BL62+BL135),0)</f>
        <v>0</v>
      </c>
      <c r="BN208" s="316">
        <f>IF(AND( BN$2=Inputs!$M26,Inputs!$M26&lt;&gt;0),BN171-(BM62+BM135),0)</f>
        <v>0</v>
      </c>
      <c r="BO208" s="316">
        <f>IF(AND( BO$2=Inputs!$M26,Inputs!$M26&lt;&gt;0),BO171-(BN62+BN135),0)</f>
        <v>0</v>
      </c>
      <c r="BP208" s="316">
        <f>IF(AND( BP$2=Inputs!$M26,Inputs!$M26&lt;&gt;0),BP171-(BO62+BO135),0)</f>
        <v>0</v>
      </c>
      <c r="BQ208" s="317">
        <f>IF(AND( BQ$2=Inputs!$M26,Inputs!$M26&lt;&gt;0),BQ171-(BP62+BP135),0)</f>
        <v>0</v>
      </c>
    </row>
    <row r="209" spans="1:74" hidden="1" x14ac:dyDescent="0.25">
      <c r="B209" s="319">
        <f t="shared" si="111"/>
        <v>0</v>
      </c>
      <c r="D209" s="318">
        <f t="shared" si="106"/>
        <v>0</v>
      </c>
      <c r="E209" s="318">
        <f t="shared" si="107"/>
        <v>0</v>
      </c>
      <c r="F209" s="318">
        <f t="shared" si="108"/>
        <v>0</v>
      </c>
      <c r="G209" s="318">
        <f t="shared" si="109"/>
        <v>0</v>
      </c>
      <c r="H209" s="318">
        <f t="shared" si="110"/>
        <v>0</v>
      </c>
      <c r="J209" s="316">
        <f>IF(AND( J$2=Inputs!$M27,Inputs!$M27&lt;&gt;0),J172-(I63+I136),0)</f>
        <v>0</v>
      </c>
      <c r="K209" s="316">
        <f>IF(AND( K$2=Inputs!$M27,Inputs!$M27&lt;&gt;0),K172-(J63+J136),0)</f>
        <v>0</v>
      </c>
      <c r="L209" s="316">
        <f>IF(AND( L$2=Inputs!$M27,Inputs!$M27&lt;&gt;0),L172-(K63+K136),0)</f>
        <v>0</v>
      </c>
      <c r="M209" s="316">
        <f>IF(AND( M$2=Inputs!$M27,Inputs!$M27&lt;&gt;0),M172-(L63+L136),0)</f>
        <v>0</v>
      </c>
      <c r="N209" s="316">
        <f>IF(AND( N$2=Inputs!$M27,Inputs!$M27&lt;&gt;0),N172-(M63+M136),0)</f>
        <v>0</v>
      </c>
      <c r="O209" s="316">
        <f>IF(AND( O$2=Inputs!$M27,Inputs!$M27&lt;&gt;0),O172-(N63+N136),0)</f>
        <v>0</v>
      </c>
      <c r="P209" s="316">
        <f>IF(AND( P$2=Inputs!$M27,Inputs!$M27&lt;&gt;0),P172-(O63+O136),0)</f>
        <v>0</v>
      </c>
      <c r="Q209" s="316">
        <f>IF(AND( Q$2=Inputs!$M27,Inputs!$M27&lt;&gt;0),Q172-(P63+P136),0)</f>
        <v>0</v>
      </c>
      <c r="R209" s="316">
        <f>IF(AND( R$2=Inputs!$M27,Inputs!$M27&lt;&gt;0),R172-(Q63+Q136),0)</f>
        <v>0</v>
      </c>
      <c r="S209" s="316">
        <f>IF(AND( S$2=Inputs!$M27,Inputs!$M27&lt;&gt;0),S172-(R63+R136),0)</f>
        <v>0</v>
      </c>
      <c r="T209" s="316">
        <f>IF(AND( T$2=Inputs!$M27,Inputs!$M27&lt;&gt;0),T172-(S63+S136),0)</f>
        <v>0</v>
      </c>
      <c r="U209" s="317">
        <f>IF(AND( U$2=Inputs!$M27,Inputs!$M27&lt;&gt;0),U172-(T63+T136),0)</f>
        <v>0</v>
      </c>
      <c r="V209" s="316">
        <f>IF(AND( V$2=Inputs!$M27,Inputs!$M27&lt;&gt;0),V172-(U63+U136),0)</f>
        <v>0</v>
      </c>
      <c r="W209" s="316">
        <f>IF(AND( W$2=Inputs!$M27,Inputs!$M27&lt;&gt;0),W172-(V63+V136),0)</f>
        <v>0</v>
      </c>
      <c r="X209" s="316">
        <f>IF(AND( X$2=Inputs!$M27,Inputs!$M27&lt;&gt;0),X172-(W63+W136),0)</f>
        <v>0</v>
      </c>
      <c r="Y209" s="316">
        <f>IF(AND( Y$2=Inputs!$M27,Inputs!$M27&lt;&gt;0),Y172-(X63+X136),0)</f>
        <v>0</v>
      </c>
      <c r="Z209" s="316">
        <f>IF(AND( Z$2=Inputs!$M27,Inputs!$M27&lt;&gt;0),Z172-(Y63+Y136),0)</f>
        <v>0</v>
      </c>
      <c r="AA209" s="316">
        <f>IF(AND( AA$2=Inputs!$M27,Inputs!$M27&lt;&gt;0),AA172-(Z63+Z136),0)</f>
        <v>0</v>
      </c>
      <c r="AB209" s="316">
        <f>IF(AND( AB$2=Inputs!$M27,Inputs!$M27&lt;&gt;0),AB172-(AA63+AA136),0)</f>
        <v>0</v>
      </c>
      <c r="AC209" s="316">
        <f>IF(AND( AC$2=Inputs!$M27,Inputs!$M27&lt;&gt;0),AC172-(AB63+AB136),0)</f>
        <v>0</v>
      </c>
      <c r="AD209" s="316">
        <f>IF(AND( AD$2=Inputs!$M27,Inputs!$M27&lt;&gt;0),AD172-(AC63+AC136),0)</f>
        <v>0</v>
      </c>
      <c r="AE209" s="316">
        <f>IF(AND( AE$2=Inputs!$M27,Inputs!$M27&lt;&gt;0),AE172-(AD63+AD136),0)</f>
        <v>0</v>
      </c>
      <c r="AF209" s="316">
        <f>IF(AND( AF$2=Inputs!$M27,Inputs!$M27&lt;&gt;0),AF172-(AE63+AE136),0)</f>
        <v>0</v>
      </c>
      <c r="AG209" s="317">
        <f>IF(AND( AG$2=Inputs!$M27,Inputs!$M27&lt;&gt;0),AG172-(AF63+AF136),0)</f>
        <v>0</v>
      </c>
      <c r="AH209" s="316">
        <f>IF(AND( AH$2=Inputs!$M27,Inputs!$M27&lt;&gt;0),AH172-(AG63+AG136),0)</f>
        <v>0</v>
      </c>
      <c r="AI209" s="316">
        <f>IF(AND( AI$2=Inputs!$M27,Inputs!$M27&lt;&gt;0),AI172-(AH63+AH136),0)</f>
        <v>0</v>
      </c>
      <c r="AJ209" s="316">
        <f>IF(AND( AJ$2=Inputs!$M27,Inputs!$M27&lt;&gt;0),AJ172-(AI63+AI136),0)</f>
        <v>0</v>
      </c>
      <c r="AK209" s="316">
        <f>IF(AND( AK$2=Inputs!$M27,Inputs!$M27&lt;&gt;0),AK172-(AJ63+AJ136),0)</f>
        <v>0</v>
      </c>
      <c r="AL209" s="316">
        <f>IF(AND( AL$2=Inputs!$M27,Inputs!$M27&lt;&gt;0),AL172-(AK63+AK136),0)</f>
        <v>0</v>
      </c>
      <c r="AM209" s="316">
        <f>IF(AND( AM$2=Inputs!$M27,Inputs!$M27&lt;&gt;0),AM172-(AL63+AL136),0)</f>
        <v>0</v>
      </c>
      <c r="AN209" s="316">
        <f>IF(AND( AN$2=Inputs!$M27,Inputs!$M27&lt;&gt;0),AN172-(AM63+AM136),0)</f>
        <v>0</v>
      </c>
      <c r="AO209" s="316">
        <f>IF(AND( AO$2=Inputs!$M27,Inputs!$M27&lt;&gt;0),AO172-(AN63+AN136),0)</f>
        <v>0</v>
      </c>
      <c r="AP209" s="316">
        <f>IF(AND( AP$2=Inputs!$M27,Inputs!$M27&lt;&gt;0),AP172-(AO63+AO136),0)</f>
        <v>0</v>
      </c>
      <c r="AQ209" s="316">
        <f>IF(AND( AQ$2=Inputs!$M27,Inputs!$M27&lt;&gt;0),AQ172-(AP63+AP136),0)</f>
        <v>0</v>
      </c>
      <c r="AR209" s="316">
        <f>IF(AND( AR$2=Inputs!$M27,Inputs!$M27&lt;&gt;0),AR172-(AQ63+AQ136),0)</f>
        <v>0</v>
      </c>
      <c r="AS209" s="317">
        <f>IF(AND( AS$2=Inputs!$M27,Inputs!$M27&lt;&gt;0),AS172-(AR63+AR136),0)</f>
        <v>0</v>
      </c>
      <c r="AT209" s="316">
        <f>IF(AND( AT$2=Inputs!$M27,Inputs!$M27&lt;&gt;0),AT172-(AS63+AS136),0)</f>
        <v>0</v>
      </c>
      <c r="AU209" s="316">
        <f>IF(AND( AU$2=Inputs!$M27,Inputs!$M27&lt;&gt;0),AU172-(AT63+AT136),0)</f>
        <v>0</v>
      </c>
      <c r="AV209" s="316">
        <f>IF(AND( AV$2=Inputs!$M27,Inputs!$M27&lt;&gt;0),AV172-(AU63+AU136),0)</f>
        <v>0</v>
      </c>
      <c r="AW209" s="316">
        <f>IF(AND( AW$2=Inputs!$M27,Inputs!$M27&lt;&gt;0),AW172-(AV63+AV136),0)</f>
        <v>0</v>
      </c>
      <c r="AX209" s="316">
        <f>IF(AND( AX$2=Inputs!$M27,Inputs!$M27&lt;&gt;0),AX172-(AW63+AW136),0)</f>
        <v>0</v>
      </c>
      <c r="AY209" s="316">
        <f>IF(AND( AY$2=Inputs!$M27,Inputs!$M27&lt;&gt;0),AY172-(AX63+AX136),0)</f>
        <v>0</v>
      </c>
      <c r="AZ209" s="316">
        <f>IF(AND( AZ$2=Inputs!$M27,Inputs!$M27&lt;&gt;0),AZ172-(AY63+AY136),0)</f>
        <v>0</v>
      </c>
      <c r="BA209" s="316">
        <f>IF(AND( BA$2=Inputs!$M27,Inputs!$M27&lt;&gt;0),BA172-(AZ63+AZ136),0)</f>
        <v>0</v>
      </c>
      <c r="BB209" s="316">
        <f>IF(AND( BB$2=Inputs!$M27,Inputs!$M27&lt;&gt;0),BB172-(BA63+BA136),0)</f>
        <v>0</v>
      </c>
      <c r="BC209" s="316">
        <f>IF(AND( BC$2=Inputs!$M27,Inputs!$M27&lt;&gt;0),BC172-(BB63+BB136),0)</f>
        <v>0</v>
      </c>
      <c r="BD209" s="316">
        <f>IF(AND( BD$2=Inputs!$M27,Inputs!$M27&lt;&gt;0),BD172-(BC63+BC136),0)</f>
        <v>0</v>
      </c>
      <c r="BE209" s="317">
        <f>IF(AND( BE$2=Inputs!$M27,Inputs!$M27&lt;&gt;0),BE172-(BD63+BD136),0)</f>
        <v>0</v>
      </c>
      <c r="BF209" s="316">
        <f>IF(AND( BF$2=Inputs!$M27,Inputs!$M27&lt;&gt;0),BF172-(BE63+BE136),0)</f>
        <v>0</v>
      </c>
      <c r="BG209" s="316">
        <f>IF(AND( BG$2=Inputs!$M27,Inputs!$M27&lt;&gt;0),BG172-(BF63+BF136),0)</f>
        <v>0</v>
      </c>
      <c r="BH209" s="316">
        <f>IF(AND( BH$2=Inputs!$M27,Inputs!$M27&lt;&gt;0),BH172-(BG63+BG136),0)</f>
        <v>0</v>
      </c>
      <c r="BI209" s="316">
        <f>IF(AND( BI$2=Inputs!$M27,Inputs!$M27&lt;&gt;0),BI172-(BH63+BH136),0)</f>
        <v>0</v>
      </c>
      <c r="BJ209" s="316">
        <f>IF(AND( BJ$2=Inputs!$M27,Inputs!$M27&lt;&gt;0),BJ172-(BI63+BI136),0)</f>
        <v>0</v>
      </c>
      <c r="BK209" s="316">
        <f>IF(AND( BK$2=Inputs!$M27,Inputs!$M27&lt;&gt;0),BK172-(BJ63+BJ136),0)</f>
        <v>0</v>
      </c>
      <c r="BL209" s="316">
        <f>IF(AND( BL$2=Inputs!$M27,Inputs!$M27&lt;&gt;0),BL172-(BK63+BK136),0)</f>
        <v>0</v>
      </c>
      <c r="BM209" s="316">
        <f>IF(AND( BM$2=Inputs!$M27,Inputs!$M27&lt;&gt;0),BM172-(BL63+BL136),0)</f>
        <v>0</v>
      </c>
      <c r="BN209" s="316">
        <f>IF(AND( BN$2=Inputs!$M27,Inputs!$M27&lt;&gt;0),BN172-(BM63+BM136),0)</f>
        <v>0</v>
      </c>
      <c r="BO209" s="316">
        <f>IF(AND( BO$2=Inputs!$M27,Inputs!$M27&lt;&gt;0),BO172-(BN63+BN136),0)</f>
        <v>0</v>
      </c>
      <c r="BP209" s="316">
        <f>IF(AND( BP$2=Inputs!$M27,Inputs!$M27&lt;&gt;0),BP172-(BO63+BO136),0)</f>
        <v>0</v>
      </c>
      <c r="BQ209" s="317">
        <f>IF(AND( BQ$2=Inputs!$M27,Inputs!$M27&lt;&gt;0),BQ172-(BP63+BP136),0)</f>
        <v>0</v>
      </c>
    </row>
    <row r="210" spans="1:74" hidden="1" x14ac:dyDescent="0.25">
      <c r="B210" s="319">
        <f t="shared" si="111"/>
        <v>0</v>
      </c>
      <c r="D210" s="318">
        <f t="shared" si="106"/>
        <v>0</v>
      </c>
      <c r="E210" s="318">
        <f t="shared" si="107"/>
        <v>0</v>
      </c>
      <c r="F210" s="318">
        <f t="shared" si="108"/>
        <v>0</v>
      </c>
      <c r="G210" s="318">
        <f t="shared" si="109"/>
        <v>0</v>
      </c>
      <c r="H210" s="318">
        <f t="shared" si="110"/>
        <v>0</v>
      </c>
      <c r="J210" s="316">
        <f>IF(AND( J$2=Inputs!$M28,Inputs!$M28&lt;&gt;0),J173-(I64+I137),0)</f>
        <v>0</v>
      </c>
      <c r="K210" s="316">
        <f>IF(AND( K$2=Inputs!$M28,Inputs!$M28&lt;&gt;0),K173-(J64+J137),0)</f>
        <v>0</v>
      </c>
      <c r="L210" s="316">
        <f>IF(AND( L$2=Inputs!$M28,Inputs!$M28&lt;&gt;0),L173-(K64+K137),0)</f>
        <v>0</v>
      </c>
      <c r="M210" s="316">
        <f>IF(AND( M$2=Inputs!$M28,Inputs!$M28&lt;&gt;0),M173-(L64+L137),0)</f>
        <v>0</v>
      </c>
      <c r="N210" s="316">
        <f>IF(AND( N$2=Inputs!$M28,Inputs!$M28&lt;&gt;0),N173-(M64+M137),0)</f>
        <v>0</v>
      </c>
      <c r="O210" s="316">
        <f>IF(AND( O$2=Inputs!$M28,Inputs!$M28&lt;&gt;0),O173-(N64+N137),0)</f>
        <v>0</v>
      </c>
      <c r="P210" s="316">
        <f>IF(AND( P$2=Inputs!$M28,Inputs!$M28&lt;&gt;0),P173-(O64+O137),0)</f>
        <v>0</v>
      </c>
      <c r="Q210" s="316">
        <f>IF(AND( Q$2=Inputs!$M28,Inputs!$M28&lt;&gt;0),Q173-(P64+P137),0)</f>
        <v>0</v>
      </c>
      <c r="R210" s="316">
        <f>IF(AND( R$2=Inputs!$M28,Inputs!$M28&lt;&gt;0),R173-(Q64+Q137),0)</f>
        <v>0</v>
      </c>
      <c r="S210" s="316">
        <f>IF(AND( S$2=Inputs!$M28,Inputs!$M28&lt;&gt;0),S173-(R64+R137),0)</f>
        <v>0</v>
      </c>
      <c r="T210" s="316">
        <f>IF(AND( T$2=Inputs!$M28,Inputs!$M28&lt;&gt;0),T173-(S64+S137),0)</f>
        <v>0</v>
      </c>
      <c r="U210" s="317">
        <f>IF(AND( U$2=Inputs!$M28,Inputs!$M28&lt;&gt;0),U173-(T64+T137),0)</f>
        <v>0</v>
      </c>
      <c r="V210" s="316">
        <f>IF(AND( V$2=Inputs!$M28,Inputs!$M28&lt;&gt;0),V173-(U64+U137),0)</f>
        <v>0</v>
      </c>
      <c r="W210" s="316">
        <f>IF(AND( W$2=Inputs!$M28,Inputs!$M28&lt;&gt;0),W173-(V64+V137),0)</f>
        <v>0</v>
      </c>
      <c r="X210" s="316">
        <f>IF(AND( X$2=Inputs!$M28,Inputs!$M28&lt;&gt;0),X173-(W64+W137),0)</f>
        <v>0</v>
      </c>
      <c r="Y210" s="316">
        <f>IF(AND( Y$2=Inputs!$M28,Inputs!$M28&lt;&gt;0),Y173-(X64+X137),0)</f>
        <v>0</v>
      </c>
      <c r="Z210" s="316">
        <f>IF(AND( Z$2=Inputs!$M28,Inputs!$M28&lt;&gt;0),Z173-(Y64+Y137),0)</f>
        <v>0</v>
      </c>
      <c r="AA210" s="316">
        <f>IF(AND( AA$2=Inputs!$M28,Inputs!$M28&lt;&gt;0),AA173-(Z64+Z137),0)</f>
        <v>0</v>
      </c>
      <c r="AB210" s="316">
        <f>IF(AND( AB$2=Inputs!$M28,Inputs!$M28&lt;&gt;0),AB173-(AA64+AA137),0)</f>
        <v>0</v>
      </c>
      <c r="AC210" s="316">
        <f>IF(AND( AC$2=Inputs!$M28,Inputs!$M28&lt;&gt;0),AC173-(AB64+AB137),0)</f>
        <v>0</v>
      </c>
      <c r="AD210" s="316">
        <f>IF(AND( AD$2=Inputs!$M28,Inputs!$M28&lt;&gt;0),AD173-(AC64+AC137),0)</f>
        <v>0</v>
      </c>
      <c r="AE210" s="316">
        <f>IF(AND( AE$2=Inputs!$M28,Inputs!$M28&lt;&gt;0),AE173-(AD64+AD137),0)</f>
        <v>0</v>
      </c>
      <c r="AF210" s="316">
        <f>IF(AND( AF$2=Inputs!$M28,Inputs!$M28&lt;&gt;0),AF173-(AE64+AE137),0)</f>
        <v>0</v>
      </c>
      <c r="AG210" s="317">
        <f>IF(AND( AG$2=Inputs!$M28,Inputs!$M28&lt;&gt;0),AG173-(AF64+AF137),0)</f>
        <v>0</v>
      </c>
      <c r="AH210" s="316">
        <f>IF(AND( AH$2=Inputs!$M28,Inputs!$M28&lt;&gt;0),AH173-(AG64+AG137),0)</f>
        <v>0</v>
      </c>
      <c r="AI210" s="316">
        <f>IF(AND( AI$2=Inputs!$M28,Inputs!$M28&lt;&gt;0),AI173-(AH64+AH137),0)</f>
        <v>0</v>
      </c>
      <c r="AJ210" s="316">
        <f>IF(AND( AJ$2=Inputs!$M28,Inputs!$M28&lt;&gt;0),AJ173-(AI64+AI137),0)</f>
        <v>0</v>
      </c>
      <c r="AK210" s="316">
        <f>IF(AND( AK$2=Inputs!$M28,Inputs!$M28&lt;&gt;0),AK173-(AJ64+AJ137),0)</f>
        <v>0</v>
      </c>
      <c r="AL210" s="316">
        <f>IF(AND( AL$2=Inputs!$M28,Inputs!$M28&lt;&gt;0),AL173-(AK64+AK137),0)</f>
        <v>0</v>
      </c>
      <c r="AM210" s="316">
        <f>IF(AND( AM$2=Inputs!$M28,Inputs!$M28&lt;&gt;0),AM173-(AL64+AL137),0)</f>
        <v>0</v>
      </c>
      <c r="AN210" s="316">
        <f>IF(AND( AN$2=Inputs!$M28,Inputs!$M28&lt;&gt;0),AN173-(AM64+AM137),0)</f>
        <v>0</v>
      </c>
      <c r="AO210" s="316">
        <f>IF(AND( AO$2=Inputs!$M28,Inputs!$M28&lt;&gt;0),AO173-(AN64+AN137),0)</f>
        <v>0</v>
      </c>
      <c r="AP210" s="316">
        <f>IF(AND( AP$2=Inputs!$M28,Inputs!$M28&lt;&gt;0),AP173-(AO64+AO137),0)</f>
        <v>0</v>
      </c>
      <c r="AQ210" s="316">
        <f>IF(AND( AQ$2=Inputs!$M28,Inputs!$M28&lt;&gt;0),AQ173-(AP64+AP137),0)</f>
        <v>0</v>
      </c>
      <c r="AR210" s="316">
        <f>IF(AND( AR$2=Inputs!$M28,Inputs!$M28&lt;&gt;0),AR173-(AQ64+AQ137),0)</f>
        <v>0</v>
      </c>
      <c r="AS210" s="317">
        <f>IF(AND( AS$2=Inputs!$M28,Inputs!$M28&lt;&gt;0),AS173-(AR64+AR137),0)</f>
        <v>0</v>
      </c>
      <c r="AT210" s="316">
        <f>IF(AND( AT$2=Inputs!$M28,Inputs!$M28&lt;&gt;0),AT173-(AS64+AS137),0)</f>
        <v>0</v>
      </c>
      <c r="AU210" s="316">
        <f>IF(AND( AU$2=Inputs!$M28,Inputs!$M28&lt;&gt;0),AU173-(AT64+AT137),0)</f>
        <v>0</v>
      </c>
      <c r="AV210" s="316">
        <f>IF(AND( AV$2=Inputs!$M28,Inputs!$M28&lt;&gt;0),AV173-(AU64+AU137),0)</f>
        <v>0</v>
      </c>
      <c r="AW210" s="316">
        <f>IF(AND( AW$2=Inputs!$M28,Inputs!$M28&lt;&gt;0),AW173-(AV64+AV137),0)</f>
        <v>0</v>
      </c>
      <c r="AX210" s="316">
        <f>IF(AND( AX$2=Inputs!$M28,Inputs!$M28&lt;&gt;0),AX173-(AW64+AW137),0)</f>
        <v>0</v>
      </c>
      <c r="AY210" s="316">
        <f>IF(AND( AY$2=Inputs!$M28,Inputs!$M28&lt;&gt;0),AY173-(AX64+AX137),0)</f>
        <v>0</v>
      </c>
      <c r="AZ210" s="316">
        <f>IF(AND( AZ$2=Inputs!$M28,Inputs!$M28&lt;&gt;0),AZ173-(AY64+AY137),0)</f>
        <v>0</v>
      </c>
      <c r="BA210" s="316">
        <f>IF(AND( BA$2=Inputs!$M28,Inputs!$M28&lt;&gt;0),BA173-(AZ64+AZ137),0)</f>
        <v>0</v>
      </c>
      <c r="BB210" s="316">
        <f>IF(AND( BB$2=Inputs!$M28,Inputs!$M28&lt;&gt;0),BB173-(BA64+BA137),0)</f>
        <v>0</v>
      </c>
      <c r="BC210" s="316">
        <f>IF(AND( BC$2=Inputs!$M28,Inputs!$M28&lt;&gt;0),BC173-(BB64+BB137),0)</f>
        <v>0</v>
      </c>
      <c r="BD210" s="316">
        <f>IF(AND( BD$2=Inputs!$M28,Inputs!$M28&lt;&gt;0),BD173-(BC64+BC137),0)</f>
        <v>0</v>
      </c>
      <c r="BE210" s="317">
        <f>IF(AND( BE$2=Inputs!$M28,Inputs!$M28&lt;&gt;0),BE173-(BD64+BD137),0)</f>
        <v>0</v>
      </c>
      <c r="BF210" s="316">
        <f>IF(AND( BF$2=Inputs!$M28,Inputs!$M28&lt;&gt;0),BF173-(BE64+BE137),0)</f>
        <v>0</v>
      </c>
      <c r="BG210" s="316">
        <f>IF(AND( BG$2=Inputs!$M28,Inputs!$M28&lt;&gt;0),BG173-(BF64+BF137),0)</f>
        <v>0</v>
      </c>
      <c r="BH210" s="316">
        <f>IF(AND( BH$2=Inputs!$M28,Inputs!$M28&lt;&gt;0),BH173-(BG64+BG137),0)</f>
        <v>0</v>
      </c>
      <c r="BI210" s="316">
        <f>IF(AND( BI$2=Inputs!$M28,Inputs!$M28&lt;&gt;0),BI173-(BH64+BH137),0)</f>
        <v>0</v>
      </c>
      <c r="BJ210" s="316">
        <f>IF(AND( BJ$2=Inputs!$M28,Inputs!$M28&lt;&gt;0),BJ173-(BI64+BI137),0)</f>
        <v>0</v>
      </c>
      <c r="BK210" s="316">
        <f>IF(AND( BK$2=Inputs!$M28,Inputs!$M28&lt;&gt;0),BK173-(BJ64+BJ137),0)</f>
        <v>0</v>
      </c>
      <c r="BL210" s="316">
        <f>IF(AND( BL$2=Inputs!$M28,Inputs!$M28&lt;&gt;0),BL173-(BK64+BK137),0)</f>
        <v>0</v>
      </c>
      <c r="BM210" s="316">
        <f>IF(AND( BM$2=Inputs!$M28,Inputs!$M28&lt;&gt;0),BM173-(BL64+BL137),0)</f>
        <v>0</v>
      </c>
      <c r="BN210" s="316">
        <f>IF(AND( BN$2=Inputs!$M28,Inputs!$M28&lt;&gt;0),BN173-(BM64+BM137),0)</f>
        <v>0</v>
      </c>
      <c r="BO210" s="316">
        <f>IF(AND( BO$2=Inputs!$M28,Inputs!$M28&lt;&gt;0),BO173-(BN64+BN137),0)</f>
        <v>0</v>
      </c>
      <c r="BP210" s="316">
        <f>IF(AND( BP$2=Inputs!$M28,Inputs!$M28&lt;&gt;0),BP173-(BO64+BO137),0)</f>
        <v>0</v>
      </c>
      <c r="BQ210" s="317">
        <f>IF(AND( BQ$2=Inputs!$M28,Inputs!$M28&lt;&gt;0),BQ173-(BP64+BP137),0)</f>
        <v>0</v>
      </c>
    </row>
    <row r="211" spans="1:74" hidden="1" x14ac:dyDescent="0.25">
      <c r="B211" s="319">
        <f t="shared" si="111"/>
        <v>0</v>
      </c>
      <c r="D211" s="318">
        <f t="shared" si="106"/>
        <v>0</v>
      </c>
      <c r="E211" s="318">
        <f t="shared" si="107"/>
        <v>0</v>
      </c>
      <c r="F211" s="318">
        <f t="shared" si="108"/>
        <v>0</v>
      </c>
      <c r="G211" s="318">
        <f t="shared" si="109"/>
        <v>0</v>
      </c>
      <c r="H211" s="318">
        <f t="shared" si="110"/>
        <v>0</v>
      </c>
      <c r="J211" s="316">
        <f>IF(AND( J$2=Inputs!$M29,Inputs!$M29&lt;&gt;0),J174-(I65+I138),0)</f>
        <v>0</v>
      </c>
      <c r="K211" s="316">
        <f>IF(AND( K$2=Inputs!$M29,Inputs!$M29&lt;&gt;0),K174-(J65+J138),0)</f>
        <v>0</v>
      </c>
      <c r="L211" s="316">
        <f>IF(AND( L$2=Inputs!$M29,Inputs!$M29&lt;&gt;0),L174-(K65+K138),0)</f>
        <v>0</v>
      </c>
      <c r="M211" s="316">
        <f>IF(AND( M$2=Inputs!$M29,Inputs!$M29&lt;&gt;0),M174-(L65+L138),0)</f>
        <v>0</v>
      </c>
      <c r="N211" s="316">
        <f>IF(AND( N$2=Inputs!$M29,Inputs!$M29&lt;&gt;0),N174-(M65+M138),0)</f>
        <v>0</v>
      </c>
      <c r="O211" s="316">
        <f>IF(AND( O$2=Inputs!$M29,Inputs!$M29&lt;&gt;0),O174-(N65+N138),0)</f>
        <v>0</v>
      </c>
      <c r="P211" s="316">
        <f>IF(AND( P$2=Inputs!$M29,Inputs!$M29&lt;&gt;0),P174-(O65+O138),0)</f>
        <v>0</v>
      </c>
      <c r="Q211" s="316">
        <f>IF(AND( Q$2=Inputs!$M29,Inputs!$M29&lt;&gt;0),Q174-(P65+P138),0)</f>
        <v>0</v>
      </c>
      <c r="R211" s="316">
        <f>IF(AND( R$2=Inputs!$M29,Inputs!$M29&lt;&gt;0),R174-(Q65+Q138),0)</f>
        <v>0</v>
      </c>
      <c r="S211" s="316">
        <f>IF(AND( S$2=Inputs!$M29,Inputs!$M29&lt;&gt;0),S174-(R65+R138),0)</f>
        <v>0</v>
      </c>
      <c r="T211" s="316">
        <f>IF(AND( T$2=Inputs!$M29,Inputs!$M29&lt;&gt;0),T174-(S65+S138),0)</f>
        <v>0</v>
      </c>
      <c r="U211" s="317">
        <f>IF(AND( U$2=Inputs!$M29,Inputs!$M29&lt;&gt;0),U174-(T65+T138),0)</f>
        <v>0</v>
      </c>
      <c r="V211" s="316">
        <f>IF(AND( V$2=Inputs!$M29,Inputs!$M29&lt;&gt;0),V174-(U65+U138),0)</f>
        <v>0</v>
      </c>
      <c r="W211" s="316">
        <f>IF(AND( W$2=Inputs!$M29,Inputs!$M29&lt;&gt;0),W174-(V65+V138),0)</f>
        <v>0</v>
      </c>
      <c r="X211" s="316">
        <f>IF(AND( X$2=Inputs!$M29,Inputs!$M29&lt;&gt;0),X174-(W65+W138),0)</f>
        <v>0</v>
      </c>
      <c r="Y211" s="316">
        <f>IF(AND( Y$2=Inputs!$M29,Inputs!$M29&lt;&gt;0),Y174-(X65+X138),0)</f>
        <v>0</v>
      </c>
      <c r="Z211" s="316">
        <f>IF(AND( Z$2=Inputs!$M29,Inputs!$M29&lt;&gt;0),Z174-(Y65+Y138),0)</f>
        <v>0</v>
      </c>
      <c r="AA211" s="316">
        <f>IF(AND( AA$2=Inputs!$M29,Inputs!$M29&lt;&gt;0),AA174-(Z65+Z138),0)</f>
        <v>0</v>
      </c>
      <c r="AB211" s="316">
        <f>IF(AND( AB$2=Inputs!$M29,Inputs!$M29&lt;&gt;0),AB174-(AA65+AA138),0)</f>
        <v>0</v>
      </c>
      <c r="AC211" s="316">
        <f>IF(AND( AC$2=Inputs!$M29,Inputs!$M29&lt;&gt;0),AC174-(AB65+AB138),0)</f>
        <v>0</v>
      </c>
      <c r="AD211" s="316">
        <f>IF(AND( AD$2=Inputs!$M29,Inputs!$M29&lt;&gt;0),AD174-(AC65+AC138),0)</f>
        <v>0</v>
      </c>
      <c r="AE211" s="316">
        <f>IF(AND( AE$2=Inputs!$M29,Inputs!$M29&lt;&gt;0),AE174-(AD65+AD138),0)</f>
        <v>0</v>
      </c>
      <c r="AF211" s="316">
        <f>IF(AND( AF$2=Inputs!$M29,Inputs!$M29&lt;&gt;0),AF174-(AE65+AE138),0)</f>
        <v>0</v>
      </c>
      <c r="AG211" s="317">
        <f>IF(AND( AG$2=Inputs!$M29,Inputs!$M29&lt;&gt;0),AG174-(AF65+AF138),0)</f>
        <v>0</v>
      </c>
      <c r="AH211" s="316">
        <f>IF(AND( AH$2=Inputs!$M29,Inputs!$M29&lt;&gt;0),AH174-(AG65+AG138),0)</f>
        <v>0</v>
      </c>
      <c r="AI211" s="316">
        <f>IF(AND( AI$2=Inputs!$M29,Inputs!$M29&lt;&gt;0),AI174-(AH65+AH138),0)</f>
        <v>0</v>
      </c>
      <c r="AJ211" s="316">
        <f>IF(AND( AJ$2=Inputs!$M29,Inputs!$M29&lt;&gt;0),AJ174-(AI65+AI138),0)</f>
        <v>0</v>
      </c>
      <c r="AK211" s="316">
        <f>IF(AND( AK$2=Inputs!$M29,Inputs!$M29&lt;&gt;0),AK174-(AJ65+AJ138),0)</f>
        <v>0</v>
      </c>
      <c r="AL211" s="316">
        <f>IF(AND( AL$2=Inputs!$M29,Inputs!$M29&lt;&gt;0),AL174-(AK65+AK138),0)</f>
        <v>0</v>
      </c>
      <c r="AM211" s="316">
        <f>IF(AND( AM$2=Inputs!$M29,Inputs!$M29&lt;&gt;0),AM174-(AL65+AL138),0)</f>
        <v>0</v>
      </c>
      <c r="AN211" s="316">
        <f>IF(AND( AN$2=Inputs!$M29,Inputs!$M29&lt;&gt;0),AN174-(AM65+AM138),0)</f>
        <v>0</v>
      </c>
      <c r="AO211" s="316">
        <f>IF(AND( AO$2=Inputs!$M29,Inputs!$M29&lt;&gt;0),AO174-(AN65+AN138),0)</f>
        <v>0</v>
      </c>
      <c r="AP211" s="316">
        <f>IF(AND( AP$2=Inputs!$M29,Inputs!$M29&lt;&gt;0),AP174-(AO65+AO138),0)</f>
        <v>0</v>
      </c>
      <c r="AQ211" s="316">
        <f>IF(AND( AQ$2=Inputs!$M29,Inputs!$M29&lt;&gt;0),AQ174-(AP65+AP138),0)</f>
        <v>0</v>
      </c>
      <c r="AR211" s="316">
        <f>IF(AND( AR$2=Inputs!$M29,Inputs!$M29&lt;&gt;0),AR174-(AQ65+AQ138),0)</f>
        <v>0</v>
      </c>
      <c r="AS211" s="317">
        <f>IF(AND( AS$2=Inputs!$M29,Inputs!$M29&lt;&gt;0),AS174-(AR65+AR138),0)</f>
        <v>0</v>
      </c>
      <c r="AT211" s="316">
        <f>IF(AND( AT$2=Inputs!$M29,Inputs!$M29&lt;&gt;0),AT174-(AS65+AS138),0)</f>
        <v>0</v>
      </c>
      <c r="AU211" s="316">
        <f>IF(AND( AU$2=Inputs!$M29,Inputs!$M29&lt;&gt;0),AU174-(AT65+AT138),0)</f>
        <v>0</v>
      </c>
      <c r="AV211" s="316">
        <f>IF(AND( AV$2=Inputs!$M29,Inputs!$M29&lt;&gt;0),AV174-(AU65+AU138),0)</f>
        <v>0</v>
      </c>
      <c r="AW211" s="316">
        <f>IF(AND( AW$2=Inputs!$M29,Inputs!$M29&lt;&gt;0),AW174-(AV65+AV138),0)</f>
        <v>0</v>
      </c>
      <c r="AX211" s="316">
        <f>IF(AND( AX$2=Inputs!$M29,Inputs!$M29&lt;&gt;0),AX174-(AW65+AW138),0)</f>
        <v>0</v>
      </c>
      <c r="AY211" s="316">
        <f>IF(AND( AY$2=Inputs!$M29,Inputs!$M29&lt;&gt;0),AY174-(AX65+AX138),0)</f>
        <v>0</v>
      </c>
      <c r="AZ211" s="316">
        <f>IF(AND( AZ$2=Inputs!$M29,Inputs!$M29&lt;&gt;0),AZ174-(AY65+AY138),0)</f>
        <v>0</v>
      </c>
      <c r="BA211" s="316">
        <f>IF(AND( BA$2=Inputs!$M29,Inputs!$M29&lt;&gt;0),BA174-(AZ65+AZ138),0)</f>
        <v>0</v>
      </c>
      <c r="BB211" s="316">
        <f>IF(AND( BB$2=Inputs!$M29,Inputs!$M29&lt;&gt;0),BB174-(BA65+BA138),0)</f>
        <v>0</v>
      </c>
      <c r="BC211" s="316">
        <f>IF(AND( BC$2=Inputs!$M29,Inputs!$M29&lt;&gt;0),BC174-(BB65+BB138),0)</f>
        <v>0</v>
      </c>
      <c r="BD211" s="316">
        <f>IF(AND( BD$2=Inputs!$M29,Inputs!$M29&lt;&gt;0),BD174-(BC65+BC138),0)</f>
        <v>0</v>
      </c>
      <c r="BE211" s="317">
        <f>IF(AND( BE$2=Inputs!$M29,Inputs!$M29&lt;&gt;0),BE174-(BD65+BD138),0)</f>
        <v>0</v>
      </c>
      <c r="BF211" s="316">
        <f>IF(AND( BF$2=Inputs!$M29,Inputs!$M29&lt;&gt;0),BF174-(BE65+BE138),0)</f>
        <v>0</v>
      </c>
      <c r="BG211" s="316">
        <f>IF(AND( BG$2=Inputs!$M29,Inputs!$M29&lt;&gt;0),BG174-(BF65+BF138),0)</f>
        <v>0</v>
      </c>
      <c r="BH211" s="316">
        <f>IF(AND( BH$2=Inputs!$M29,Inputs!$M29&lt;&gt;0),BH174-(BG65+BG138),0)</f>
        <v>0</v>
      </c>
      <c r="BI211" s="316">
        <f>IF(AND( BI$2=Inputs!$M29,Inputs!$M29&lt;&gt;0),BI174-(BH65+BH138),0)</f>
        <v>0</v>
      </c>
      <c r="BJ211" s="316">
        <f>IF(AND( BJ$2=Inputs!$M29,Inputs!$M29&lt;&gt;0),BJ174-(BI65+BI138),0)</f>
        <v>0</v>
      </c>
      <c r="BK211" s="316">
        <f>IF(AND( BK$2=Inputs!$M29,Inputs!$M29&lt;&gt;0),BK174-(BJ65+BJ138),0)</f>
        <v>0</v>
      </c>
      <c r="BL211" s="316">
        <f>IF(AND( BL$2=Inputs!$M29,Inputs!$M29&lt;&gt;0),BL174-(BK65+BK138),0)</f>
        <v>0</v>
      </c>
      <c r="BM211" s="316">
        <f>IF(AND( BM$2=Inputs!$M29,Inputs!$M29&lt;&gt;0),BM174-(BL65+BL138),0)</f>
        <v>0</v>
      </c>
      <c r="BN211" s="316">
        <f>IF(AND( BN$2=Inputs!$M29,Inputs!$M29&lt;&gt;0),BN174-(BM65+BM138),0)</f>
        <v>0</v>
      </c>
      <c r="BO211" s="316">
        <f>IF(AND( BO$2=Inputs!$M29,Inputs!$M29&lt;&gt;0),BO174-(BN65+BN138),0)</f>
        <v>0</v>
      </c>
      <c r="BP211" s="316">
        <f>IF(AND( BP$2=Inputs!$M29,Inputs!$M29&lt;&gt;0),BP174-(BO65+BO138),0)</f>
        <v>0</v>
      </c>
      <c r="BQ211" s="317">
        <f>IF(AND( BQ$2=Inputs!$M29,Inputs!$M29&lt;&gt;0),BQ174-(BP65+BP138),0)</f>
        <v>0</v>
      </c>
    </row>
    <row r="212" spans="1:74" hidden="1" x14ac:dyDescent="0.25">
      <c r="B212" s="319">
        <f t="shared" si="111"/>
        <v>0</v>
      </c>
      <c r="D212" s="318">
        <f t="shared" si="106"/>
        <v>0</v>
      </c>
      <c r="E212" s="318">
        <f t="shared" si="107"/>
        <v>0</v>
      </c>
      <c r="F212" s="318">
        <f t="shared" si="108"/>
        <v>0</v>
      </c>
      <c r="G212" s="318">
        <f t="shared" si="109"/>
        <v>0</v>
      </c>
      <c r="H212" s="318">
        <f t="shared" si="110"/>
        <v>0</v>
      </c>
      <c r="J212" s="316">
        <f>IF(AND( J$2=Inputs!$M30,Inputs!$M30&lt;&gt;0),J175-(I66+I139),0)</f>
        <v>0</v>
      </c>
      <c r="K212" s="316">
        <f>IF(AND( K$2=Inputs!$M30,Inputs!$M30&lt;&gt;0),K175-(J66+J139),0)</f>
        <v>0</v>
      </c>
      <c r="L212" s="316">
        <f>IF(AND( L$2=Inputs!$M30,Inputs!$M30&lt;&gt;0),L175-(K66+K139),0)</f>
        <v>0</v>
      </c>
      <c r="M212" s="316">
        <f>IF(AND( M$2=Inputs!$M30,Inputs!$M30&lt;&gt;0),M175-(L66+L139),0)</f>
        <v>0</v>
      </c>
      <c r="N212" s="316">
        <f>IF(AND( N$2=Inputs!$M30,Inputs!$M30&lt;&gt;0),N175-(M66+M139),0)</f>
        <v>0</v>
      </c>
      <c r="O212" s="316">
        <f>IF(AND( O$2=Inputs!$M30,Inputs!$M30&lt;&gt;0),O175-(N66+N139),0)</f>
        <v>0</v>
      </c>
      <c r="P212" s="316">
        <f>IF(AND( P$2=Inputs!$M30,Inputs!$M30&lt;&gt;0),P175-(O66+O139),0)</f>
        <v>0</v>
      </c>
      <c r="Q212" s="316">
        <f>IF(AND( Q$2=Inputs!$M30,Inputs!$M30&lt;&gt;0),Q175-(P66+P139),0)</f>
        <v>0</v>
      </c>
      <c r="R212" s="316">
        <f>IF(AND( R$2=Inputs!$M30,Inputs!$M30&lt;&gt;0),R175-(Q66+Q139),0)</f>
        <v>0</v>
      </c>
      <c r="S212" s="316">
        <f>IF(AND( S$2=Inputs!$M30,Inputs!$M30&lt;&gt;0),S175-(R66+R139),0)</f>
        <v>0</v>
      </c>
      <c r="T212" s="316">
        <f>IF(AND( T$2=Inputs!$M30,Inputs!$M30&lt;&gt;0),T175-(S66+S139),0)</f>
        <v>0</v>
      </c>
      <c r="U212" s="317">
        <f>IF(AND( U$2=Inputs!$M30,Inputs!$M30&lt;&gt;0),U175-(T66+T139),0)</f>
        <v>0</v>
      </c>
      <c r="V212" s="316">
        <f>IF(AND( V$2=Inputs!$M30,Inputs!$M30&lt;&gt;0),V175-(U66+U139),0)</f>
        <v>0</v>
      </c>
      <c r="W212" s="316">
        <f>IF(AND( W$2=Inputs!$M30,Inputs!$M30&lt;&gt;0),W175-(V66+V139),0)</f>
        <v>0</v>
      </c>
      <c r="X212" s="316">
        <f>IF(AND( X$2=Inputs!$M30,Inputs!$M30&lt;&gt;0),X175-(W66+W139),0)</f>
        <v>0</v>
      </c>
      <c r="Y212" s="316">
        <f>IF(AND( Y$2=Inputs!$M30,Inputs!$M30&lt;&gt;0),Y175-(X66+X139),0)</f>
        <v>0</v>
      </c>
      <c r="Z212" s="316">
        <f>IF(AND( Z$2=Inputs!$M30,Inputs!$M30&lt;&gt;0),Z175-(Y66+Y139),0)</f>
        <v>0</v>
      </c>
      <c r="AA212" s="316">
        <f>IF(AND( AA$2=Inputs!$M30,Inputs!$M30&lt;&gt;0),AA175-(Z66+Z139),0)</f>
        <v>0</v>
      </c>
      <c r="AB212" s="316">
        <f>IF(AND( AB$2=Inputs!$M30,Inputs!$M30&lt;&gt;0),AB175-(AA66+AA139),0)</f>
        <v>0</v>
      </c>
      <c r="AC212" s="316">
        <f>IF(AND( AC$2=Inputs!$M30,Inputs!$M30&lt;&gt;0),AC175-(AB66+AB139),0)</f>
        <v>0</v>
      </c>
      <c r="AD212" s="316">
        <f>IF(AND( AD$2=Inputs!$M30,Inputs!$M30&lt;&gt;0),AD175-(AC66+AC139),0)</f>
        <v>0</v>
      </c>
      <c r="AE212" s="316">
        <f>IF(AND( AE$2=Inputs!$M30,Inputs!$M30&lt;&gt;0),AE175-(AD66+AD139),0)</f>
        <v>0</v>
      </c>
      <c r="AF212" s="316">
        <f>IF(AND( AF$2=Inputs!$M30,Inputs!$M30&lt;&gt;0),AF175-(AE66+AE139),0)</f>
        <v>0</v>
      </c>
      <c r="AG212" s="317">
        <f>IF(AND( AG$2=Inputs!$M30,Inputs!$M30&lt;&gt;0),AG175-(AF66+AF139),0)</f>
        <v>0</v>
      </c>
      <c r="AH212" s="316">
        <f>IF(AND( AH$2=Inputs!$M30,Inputs!$M30&lt;&gt;0),AH175-(AG66+AG139),0)</f>
        <v>0</v>
      </c>
      <c r="AI212" s="316">
        <f>IF(AND( AI$2=Inputs!$M30,Inputs!$M30&lt;&gt;0),AI175-(AH66+AH139),0)</f>
        <v>0</v>
      </c>
      <c r="AJ212" s="316">
        <f>IF(AND( AJ$2=Inputs!$M30,Inputs!$M30&lt;&gt;0),AJ175-(AI66+AI139),0)</f>
        <v>0</v>
      </c>
      <c r="AK212" s="316">
        <f>IF(AND( AK$2=Inputs!$M30,Inputs!$M30&lt;&gt;0),AK175-(AJ66+AJ139),0)</f>
        <v>0</v>
      </c>
      <c r="AL212" s="316">
        <f>IF(AND( AL$2=Inputs!$M30,Inputs!$M30&lt;&gt;0),AL175-(AK66+AK139),0)</f>
        <v>0</v>
      </c>
      <c r="AM212" s="316">
        <f>IF(AND( AM$2=Inputs!$M30,Inputs!$M30&lt;&gt;0),AM175-(AL66+AL139),0)</f>
        <v>0</v>
      </c>
      <c r="AN212" s="316">
        <f>IF(AND( AN$2=Inputs!$M30,Inputs!$M30&lt;&gt;0),AN175-(AM66+AM139),0)</f>
        <v>0</v>
      </c>
      <c r="AO212" s="316">
        <f>IF(AND( AO$2=Inputs!$M30,Inputs!$M30&lt;&gt;0),AO175-(AN66+AN139),0)</f>
        <v>0</v>
      </c>
      <c r="AP212" s="316">
        <f>IF(AND( AP$2=Inputs!$M30,Inputs!$M30&lt;&gt;0),AP175-(AO66+AO139),0)</f>
        <v>0</v>
      </c>
      <c r="AQ212" s="316">
        <f>IF(AND( AQ$2=Inputs!$M30,Inputs!$M30&lt;&gt;0),AQ175-(AP66+AP139),0)</f>
        <v>0</v>
      </c>
      <c r="AR212" s="316">
        <f>IF(AND( AR$2=Inputs!$M30,Inputs!$M30&lt;&gt;0),AR175-(AQ66+AQ139),0)</f>
        <v>0</v>
      </c>
      <c r="AS212" s="317">
        <f>IF(AND( AS$2=Inputs!$M30,Inputs!$M30&lt;&gt;0),AS175-(AR66+AR139),0)</f>
        <v>0</v>
      </c>
      <c r="AT212" s="316">
        <f>IF(AND( AT$2=Inputs!$M30,Inputs!$M30&lt;&gt;0),AT175-(AS66+AS139),0)</f>
        <v>0</v>
      </c>
      <c r="AU212" s="316">
        <f>IF(AND( AU$2=Inputs!$M30,Inputs!$M30&lt;&gt;0),AU175-(AT66+AT139),0)</f>
        <v>0</v>
      </c>
      <c r="AV212" s="316">
        <f>IF(AND( AV$2=Inputs!$M30,Inputs!$M30&lt;&gt;0),AV175-(AU66+AU139),0)</f>
        <v>0</v>
      </c>
      <c r="AW212" s="316">
        <f>IF(AND( AW$2=Inputs!$M30,Inputs!$M30&lt;&gt;0),AW175-(AV66+AV139),0)</f>
        <v>0</v>
      </c>
      <c r="AX212" s="316">
        <f>IF(AND( AX$2=Inputs!$M30,Inputs!$M30&lt;&gt;0),AX175-(AW66+AW139),0)</f>
        <v>0</v>
      </c>
      <c r="AY212" s="316">
        <f>IF(AND( AY$2=Inputs!$M30,Inputs!$M30&lt;&gt;0),AY175-(AX66+AX139),0)</f>
        <v>0</v>
      </c>
      <c r="AZ212" s="316">
        <f>IF(AND( AZ$2=Inputs!$M30,Inputs!$M30&lt;&gt;0),AZ175-(AY66+AY139),0)</f>
        <v>0</v>
      </c>
      <c r="BA212" s="316">
        <f>IF(AND( BA$2=Inputs!$M30,Inputs!$M30&lt;&gt;0),BA175-(AZ66+AZ139),0)</f>
        <v>0</v>
      </c>
      <c r="BB212" s="316">
        <f>IF(AND( BB$2=Inputs!$M30,Inputs!$M30&lt;&gt;0),BB175-(BA66+BA139),0)</f>
        <v>0</v>
      </c>
      <c r="BC212" s="316">
        <f>IF(AND( BC$2=Inputs!$M30,Inputs!$M30&lt;&gt;0),BC175-(BB66+BB139),0)</f>
        <v>0</v>
      </c>
      <c r="BD212" s="316">
        <f>IF(AND( BD$2=Inputs!$M30,Inputs!$M30&lt;&gt;0),BD175-(BC66+BC139),0)</f>
        <v>0</v>
      </c>
      <c r="BE212" s="317">
        <f>IF(AND( BE$2=Inputs!$M30,Inputs!$M30&lt;&gt;0),BE175-(BD66+BD139),0)</f>
        <v>0</v>
      </c>
      <c r="BF212" s="316">
        <f>IF(AND( BF$2=Inputs!$M30,Inputs!$M30&lt;&gt;0),BF175-(BE66+BE139),0)</f>
        <v>0</v>
      </c>
      <c r="BG212" s="316">
        <f>IF(AND( BG$2=Inputs!$M30,Inputs!$M30&lt;&gt;0),BG175-(BF66+BF139),0)</f>
        <v>0</v>
      </c>
      <c r="BH212" s="316">
        <f>IF(AND( BH$2=Inputs!$M30,Inputs!$M30&lt;&gt;0),BH175-(BG66+BG139),0)</f>
        <v>0</v>
      </c>
      <c r="BI212" s="316">
        <f>IF(AND( BI$2=Inputs!$M30,Inputs!$M30&lt;&gt;0),BI175-(BH66+BH139),0)</f>
        <v>0</v>
      </c>
      <c r="BJ212" s="316">
        <f>IF(AND( BJ$2=Inputs!$M30,Inputs!$M30&lt;&gt;0),BJ175-(BI66+BI139),0)</f>
        <v>0</v>
      </c>
      <c r="BK212" s="316">
        <f>IF(AND( BK$2=Inputs!$M30,Inputs!$M30&lt;&gt;0),BK175-(BJ66+BJ139),0)</f>
        <v>0</v>
      </c>
      <c r="BL212" s="316">
        <f>IF(AND( BL$2=Inputs!$M30,Inputs!$M30&lt;&gt;0),BL175-(BK66+BK139),0)</f>
        <v>0</v>
      </c>
      <c r="BM212" s="316">
        <f>IF(AND( BM$2=Inputs!$M30,Inputs!$M30&lt;&gt;0),BM175-(BL66+BL139),0)</f>
        <v>0</v>
      </c>
      <c r="BN212" s="316">
        <f>IF(AND( BN$2=Inputs!$M30,Inputs!$M30&lt;&gt;0),BN175-(BM66+BM139),0)</f>
        <v>0</v>
      </c>
      <c r="BO212" s="316">
        <f>IF(AND( BO$2=Inputs!$M30,Inputs!$M30&lt;&gt;0),BO175-(BN66+BN139),0)</f>
        <v>0</v>
      </c>
      <c r="BP212" s="316">
        <f>IF(AND( BP$2=Inputs!$M30,Inputs!$M30&lt;&gt;0),BP175-(BO66+BO139),0)</f>
        <v>0</v>
      </c>
      <c r="BQ212" s="317">
        <f>IF(AND( BQ$2=Inputs!$M30,Inputs!$M30&lt;&gt;0),BQ175-(BP66+BP139),0)</f>
        <v>0</v>
      </c>
    </row>
    <row r="213" spans="1:74" hidden="1" x14ac:dyDescent="0.25">
      <c r="B213" s="319">
        <f t="shared" si="111"/>
        <v>0</v>
      </c>
      <c r="D213" s="318">
        <f t="shared" si="106"/>
        <v>0</v>
      </c>
      <c r="E213" s="318">
        <f t="shared" si="107"/>
        <v>0</v>
      </c>
      <c r="F213" s="318">
        <f t="shared" si="108"/>
        <v>0</v>
      </c>
      <c r="G213" s="318">
        <f t="shared" si="109"/>
        <v>0</v>
      </c>
      <c r="H213" s="318">
        <f t="shared" si="110"/>
        <v>0</v>
      </c>
      <c r="J213" s="316">
        <f>IF(AND( J$2=Inputs!$M31,Inputs!$M31&lt;&gt;0),J176-(I67+I140),0)</f>
        <v>0</v>
      </c>
      <c r="K213" s="316">
        <f>IF(AND( K$2=Inputs!$M31,Inputs!$M31&lt;&gt;0),K176-(J67+J140),0)</f>
        <v>0</v>
      </c>
      <c r="L213" s="316">
        <f>IF(AND( L$2=Inputs!$M31,Inputs!$M31&lt;&gt;0),L176-(K67+K140),0)</f>
        <v>0</v>
      </c>
      <c r="M213" s="316">
        <f>IF(AND( M$2=Inputs!$M31,Inputs!$M31&lt;&gt;0),M176-(L67+L140),0)</f>
        <v>0</v>
      </c>
      <c r="N213" s="316">
        <f>IF(AND( N$2=Inputs!$M31,Inputs!$M31&lt;&gt;0),N176-(M67+M140),0)</f>
        <v>0</v>
      </c>
      <c r="O213" s="316">
        <f>IF(AND( O$2=Inputs!$M31,Inputs!$M31&lt;&gt;0),O176-(N67+N140),0)</f>
        <v>0</v>
      </c>
      <c r="P213" s="316">
        <f>IF(AND( P$2=Inputs!$M31,Inputs!$M31&lt;&gt;0),P176-(O67+O140),0)</f>
        <v>0</v>
      </c>
      <c r="Q213" s="316">
        <f>IF(AND( Q$2=Inputs!$M31,Inputs!$M31&lt;&gt;0),Q176-(P67+P140),0)</f>
        <v>0</v>
      </c>
      <c r="R213" s="316">
        <f>IF(AND( R$2=Inputs!$M31,Inputs!$M31&lt;&gt;0),R176-(Q67+Q140),0)</f>
        <v>0</v>
      </c>
      <c r="S213" s="316">
        <f>IF(AND( S$2=Inputs!$M31,Inputs!$M31&lt;&gt;0),S176-(R67+R140),0)</f>
        <v>0</v>
      </c>
      <c r="T213" s="316">
        <f>IF(AND( T$2=Inputs!$M31,Inputs!$M31&lt;&gt;0),T176-(S67+S140),0)</f>
        <v>0</v>
      </c>
      <c r="U213" s="317">
        <f>IF(AND( U$2=Inputs!$M31,Inputs!$M31&lt;&gt;0),U176-(T67+T140),0)</f>
        <v>0</v>
      </c>
      <c r="V213" s="316">
        <f>IF(AND( V$2=Inputs!$M31,Inputs!$M31&lt;&gt;0),V176-(U67+U140),0)</f>
        <v>0</v>
      </c>
      <c r="W213" s="316">
        <f>IF(AND( W$2=Inputs!$M31,Inputs!$M31&lt;&gt;0),W176-(V67+V140),0)</f>
        <v>0</v>
      </c>
      <c r="X213" s="316">
        <f>IF(AND( X$2=Inputs!$M31,Inputs!$M31&lt;&gt;0),X176-(W67+W140),0)</f>
        <v>0</v>
      </c>
      <c r="Y213" s="316">
        <f>IF(AND( Y$2=Inputs!$M31,Inputs!$M31&lt;&gt;0),Y176-(X67+X140),0)</f>
        <v>0</v>
      </c>
      <c r="Z213" s="316">
        <f>IF(AND( Z$2=Inputs!$M31,Inputs!$M31&lt;&gt;0),Z176-(Y67+Y140),0)</f>
        <v>0</v>
      </c>
      <c r="AA213" s="316">
        <f>IF(AND( AA$2=Inputs!$M31,Inputs!$M31&lt;&gt;0),AA176-(Z67+Z140),0)</f>
        <v>0</v>
      </c>
      <c r="AB213" s="316">
        <f>IF(AND( AB$2=Inputs!$M31,Inputs!$M31&lt;&gt;0),AB176-(AA67+AA140),0)</f>
        <v>0</v>
      </c>
      <c r="AC213" s="316">
        <f>IF(AND( AC$2=Inputs!$M31,Inputs!$M31&lt;&gt;0),AC176-(AB67+AB140),0)</f>
        <v>0</v>
      </c>
      <c r="AD213" s="316">
        <f>IF(AND( AD$2=Inputs!$M31,Inputs!$M31&lt;&gt;0),AD176-(AC67+AC140),0)</f>
        <v>0</v>
      </c>
      <c r="AE213" s="316">
        <f>IF(AND( AE$2=Inputs!$M31,Inputs!$M31&lt;&gt;0),AE176-(AD67+AD140),0)</f>
        <v>0</v>
      </c>
      <c r="AF213" s="316">
        <f>IF(AND( AF$2=Inputs!$M31,Inputs!$M31&lt;&gt;0),AF176-(AE67+AE140),0)</f>
        <v>0</v>
      </c>
      <c r="AG213" s="317">
        <f>IF(AND( AG$2=Inputs!$M31,Inputs!$M31&lt;&gt;0),AG176-(AF67+AF140),0)</f>
        <v>0</v>
      </c>
      <c r="AH213" s="316">
        <f>IF(AND( AH$2=Inputs!$M31,Inputs!$M31&lt;&gt;0),AH176-(AG67+AG140),0)</f>
        <v>0</v>
      </c>
      <c r="AI213" s="316">
        <f>IF(AND( AI$2=Inputs!$M31,Inputs!$M31&lt;&gt;0),AI176-(AH67+AH140),0)</f>
        <v>0</v>
      </c>
      <c r="AJ213" s="316">
        <f>IF(AND( AJ$2=Inputs!$M31,Inputs!$M31&lt;&gt;0),AJ176-(AI67+AI140),0)</f>
        <v>0</v>
      </c>
      <c r="AK213" s="316">
        <f>IF(AND( AK$2=Inputs!$M31,Inputs!$M31&lt;&gt;0),AK176-(AJ67+AJ140),0)</f>
        <v>0</v>
      </c>
      <c r="AL213" s="316">
        <f>IF(AND( AL$2=Inputs!$M31,Inputs!$M31&lt;&gt;0),AL176-(AK67+AK140),0)</f>
        <v>0</v>
      </c>
      <c r="AM213" s="316">
        <f>IF(AND( AM$2=Inputs!$M31,Inputs!$M31&lt;&gt;0),AM176-(AL67+AL140),0)</f>
        <v>0</v>
      </c>
      <c r="AN213" s="316">
        <f>IF(AND( AN$2=Inputs!$M31,Inputs!$M31&lt;&gt;0),AN176-(AM67+AM140),0)</f>
        <v>0</v>
      </c>
      <c r="AO213" s="316">
        <f>IF(AND( AO$2=Inputs!$M31,Inputs!$M31&lt;&gt;0),AO176-(AN67+AN140),0)</f>
        <v>0</v>
      </c>
      <c r="AP213" s="316">
        <f>IF(AND( AP$2=Inputs!$M31,Inputs!$M31&lt;&gt;0),AP176-(AO67+AO140),0)</f>
        <v>0</v>
      </c>
      <c r="AQ213" s="316">
        <f>IF(AND( AQ$2=Inputs!$M31,Inputs!$M31&lt;&gt;0),AQ176-(AP67+AP140),0)</f>
        <v>0</v>
      </c>
      <c r="AR213" s="316">
        <f>IF(AND( AR$2=Inputs!$M31,Inputs!$M31&lt;&gt;0),AR176-(AQ67+AQ140),0)</f>
        <v>0</v>
      </c>
      <c r="AS213" s="317">
        <f>IF(AND( AS$2=Inputs!$M31,Inputs!$M31&lt;&gt;0),AS176-(AR67+AR140),0)</f>
        <v>0</v>
      </c>
      <c r="AT213" s="316">
        <f>IF(AND( AT$2=Inputs!$M31,Inputs!$M31&lt;&gt;0),AT176-(AS67+AS140),0)</f>
        <v>0</v>
      </c>
      <c r="AU213" s="316">
        <f>IF(AND( AU$2=Inputs!$M31,Inputs!$M31&lt;&gt;0),AU176-(AT67+AT140),0)</f>
        <v>0</v>
      </c>
      <c r="AV213" s="316">
        <f>IF(AND( AV$2=Inputs!$M31,Inputs!$M31&lt;&gt;0),AV176-(AU67+AU140),0)</f>
        <v>0</v>
      </c>
      <c r="AW213" s="316">
        <f>IF(AND( AW$2=Inputs!$M31,Inputs!$M31&lt;&gt;0),AW176-(AV67+AV140),0)</f>
        <v>0</v>
      </c>
      <c r="AX213" s="316">
        <f>IF(AND( AX$2=Inputs!$M31,Inputs!$M31&lt;&gt;0),AX176-(AW67+AW140),0)</f>
        <v>0</v>
      </c>
      <c r="AY213" s="316">
        <f>IF(AND( AY$2=Inputs!$M31,Inputs!$M31&lt;&gt;0),AY176-(AX67+AX140),0)</f>
        <v>0</v>
      </c>
      <c r="AZ213" s="316">
        <f>IF(AND( AZ$2=Inputs!$M31,Inputs!$M31&lt;&gt;0),AZ176-(AY67+AY140),0)</f>
        <v>0</v>
      </c>
      <c r="BA213" s="316">
        <f>IF(AND( BA$2=Inputs!$M31,Inputs!$M31&lt;&gt;0),BA176-(AZ67+AZ140),0)</f>
        <v>0</v>
      </c>
      <c r="BB213" s="316">
        <f>IF(AND( BB$2=Inputs!$M31,Inputs!$M31&lt;&gt;0),BB176-(BA67+BA140),0)</f>
        <v>0</v>
      </c>
      <c r="BC213" s="316">
        <f>IF(AND( BC$2=Inputs!$M31,Inputs!$M31&lt;&gt;0),BC176-(BB67+BB140),0)</f>
        <v>0</v>
      </c>
      <c r="BD213" s="316">
        <f>IF(AND( BD$2=Inputs!$M31,Inputs!$M31&lt;&gt;0),BD176-(BC67+BC140),0)</f>
        <v>0</v>
      </c>
      <c r="BE213" s="317">
        <f>IF(AND( BE$2=Inputs!$M31,Inputs!$M31&lt;&gt;0),BE176-(BD67+BD140),0)</f>
        <v>0</v>
      </c>
      <c r="BF213" s="316">
        <f>IF(AND( BF$2=Inputs!$M31,Inputs!$M31&lt;&gt;0),BF176-(BE67+BE140),0)</f>
        <v>0</v>
      </c>
      <c r="BG213" s="316">
        <f>IF(AND( BG$2=Inputs!$M31,Inputs!$M31&lt;&gt;0),BG176-(BF67+BF140),0)</f>
        <v>0</v>
      </c>
      <c r="BH213" s="316">
        <f>IF(AND( BH$2=Inputs!$M31,Inputs!$M31&lt;&gt;0),BH176-(BG67+BG140),0)</f>
        <v>0</v>
      </c>
      <c r="BI213" s="316">
        <f>IF(AND( BI$2=Inputs!$M31,Inputs!$M31&lt;&gt;0),BI176-(BH67+BH140),0)</f>
        <v>0</v>
      </c>
      <c r="BJ213" s="316">
        <f>IF(AND( BJ$2=Inputs!$M31,Inputs!$M31&lt;&gt;0),BJ176-(BI67+BI140),0)</f>
        <v>0</v>
      </c>
      <c r="BK213" s="316">
        <f>IF(AND( BK$2=Inputs!$M31,Inputs!$M31&lt;&gt;0),BK176-(BJ67+BJ140),0)</f>
        <v>0</v>
      </c>
      <c r="BL213" s="316">
        <f>IF(AND( BL$2=Inputs!$M31,Inputs!$M31&lt;&gt;0),BL176-(BK67+BK140),0)</f>
        <v>0</v>
      </c>
      <c r="BM213" s="316">
        <f>IF(AND( BM$2=Inputs!$M31,Inputs!$M31&lt;&gt;0),BM176-(BL67+BL140),0)</f>
        <v>0</v>
      </c>
      <c r="BN213" s="316">
        <f>IF(AND( BN$2=Inputs!$M31,Inputs!$M31&lt;&gt;0),BN176-(BM67+BM140),0)</f>
        <v>0</v>
      </c>
      <c r="BO213" s="316">
        <f>IF(AND( BO$2=Inputs!$M31,Inputs!$M31&lt;&gt;0),BO176-(BN67+BN140),0)</f>
        <v>0</v>
      </c>
      <c r="BP213" s="316">
        <f>IF(AND( BP$2=Inputs!$M31,Inputs!$M31&lt;&gt;0),BP176-(BO67+BO140),0)</f>
        <v>0</v>
      </c>
      <c r="BQ213" s="317">
        <f>IF(AND( BQ$2=Inputs!$M31,Inputs!$M31&lt;&gt;0),BQ176-(BP67+BP140),0)</f>
        <v>0</v>
      </c>
    </row>
    <row r="214" spans="1:74" hidden="1" x14ac:dyDescent="0.25">
      <c r="B214" s="319">
        <f t="shared" si="111"/>
        <v>0</v>
      </c>
      <c r="D214" s="318">
        <f t="shared" si="106"/>
        <v>0</v>
      </c>
      <c r="E214" s="318">
        <f t="shared" si="107"/>
        <v>0</v>
      </c>
      <c r="F214" s="318">
        <f t="shared" si="108"/>
        <v>0</v>
      </c>
      <c r="G214" s="318">
        <f t="shared" si="109"/>
        <v>0</v>
      </c>
      <c r="H214" s="318">
        <f t="shared" si="110"/>
        <v>0</v>
      </c>
      <c r="I214" s="8"/>
      <c r="J214" s="316">
        <f>IF(AND( J$2=Inputs!$M32,Inputs!$M32&lt;&gt;0),J177-(I68+I141),0)</f>
        <v>0</v>
      </c>
      <c r="K214" s="316">
        <f>IF(AND( K$2=Inputs!$M32,Inputs!$M32&lt;&gt;0),K177-(J68+J141),0)</f>
        <v>0</v>
      </c>
      <c r="L214" s="316">
        <f>IF(AND( L$2=Inputs!$M32,Inputs!$M32&lt;&gt;0),L177-(K68+K141),0)</f>
        <v>0</v>
      </c>
      <c r="M214" s="316">
        <f>IF(AND( M$2=Inputs!$M32,Inputs!$M32&lt;&gt;0),M177-(L68+L141),0)</f>
        <v>0</v>
      </c>
      <c r="N214" s="316">
        <f>IF(AND( N$2=Inputs!$M32,Inputs!$M32&lt;&gt;0),N177-(M68+M141),0)</f>
        <v>0</v>
      </c>
      <c r="O214" s="316">
        <f>IF(AND( O$2=Inputs!$M32,Inputs!$M32&lt;&gt;0),O177-(N68+N141),0)</f>
        <v>0</v>
      </c>
      <c r="P214" s="316">
        <f>IF(AND( P$2=Inputs!$M32,Inputs!$M32&lt;&gt;0),P177-(O68+O141),0)</f>
        <v>0</v>
      </c>
      <c r="Q214" s="316">
        <f>IF(AND( Q$2=Inputs!$M32,Inputs!$M32&lt;&gt;0),Q177-(P68+P141),0)</f>
        <v>0</v>
      </c>
      <c r="R214" s="316">
        <f>IF(AND( R$2=Inputs!$M32,Inputs!$M32&lt;&gt;0),R177-(Q68+Q141),0)</f>
        <v>0</v>
      </c>
      <c r="S214" s="316">
        <f>IF(AND( S$2=Inputs!$M32,Inputs!$M32&lt;&gt;0),S177-(R68+R141),0)</f>
        <v>0</v>
      </c>
      <c r="T214" s="316">
        <f>IF(AND( T$2=Inputs!$M32,Inputs!$M32&lt;&gt;0),T177-(S68+S141),0)</f>
        <v>0</v>
      </c>
      <c r="U214" s="317">
        <f>IF(AND( U$2=Inputs!$M32,Inputs!$M32&lt;&gt;0),U177-(T68+T141),0)</f>
        <v>0</v>
      </c>
      <c r="V214" s="316">
        <f>IF(AND( V$2=Inputs!$M32,Inputs!$M32&lt;&gt;0),V177-(U68+U141),0)</f>
        <v>0</v>
      </c>
      <c r="W214" s="316">
        <f>IF(AND( W$2=Inputs!$M32,Inputs!$M32&lt;&gt;0),W177-(V68+V141),0)</f>
        <v>0</v>
      </c>
      <c r="X214" s="316">
        <f>IF(AND( X$2=Inputs!$M32,Inputs!$M32&lt;&gt;0),X177-(W68+W141),0)</f>
        <v>0</v>
      </c>
      <c r="Y214" s="316">
        <f>IF(AND( Y$2=Inputs!$M32,Inputs!$M32&lt;&gt;0),Y177-(X68+X141),0)</f>
        <v>0</v>
      </c>
      <c r="Z214" s="316">
        <f>IF(AND( Z$2=Inputs!$M32,Inputs!$M32&lt;&gt;0),Z177-(Y68+Y141),0)</f>
        <v>0</v>
      </c>
      <c r="AA214" s="316">
        <f>IF(AND( AA$2=Inputs!$M32,Inputs!$M32&lt;&gt;0),AA177-(Z68+Z141),0)</f>
        <v>0</v>
      </c>
      <c r="AB214" s="316">
        <f>IF(AND( AB$2=Inputs!$M32,Inputs!$M32&lt;&gt;0),AB177-(AA68+AA141),0)</f>
        <v>0</v>
      </c>
      <c r="AC214" s="316">
        <f>IF(AND( AC$2=Inputs!$M32,Inputs!$M32&lt;&gt;0),AC177-(AB68+AB141),0)</f>
        <v>0</v>
      </c>
      <c r="AD214" s="316">
        <f>IF(AND( AD$2=Inputs!$M32,Inputs!$M32&lt;&gt;0),AD177-(AC68+AC141),0)</f>
        <v>0</v>
      </c>
      <c r="AE214" s="316">
        <f>IF(AND( AE$2=Inputs!$M32,Inputs!$M32&lt;&gt;0),AE177-(AD68+AD141),0)</f>
        <v>0</v>
      </c>
      <c r="AF214" s="316">
        <f>IF(AND( AF$2=Inputs!$M32,Inputs!$M32&lt;&gt;0),AF177-(AE68+AE141),0)</f>
        <v>0</v>
      </c>
      <c r="AG214" s="317">
        <f>IF(AND( AG$2=Inputs!$M32,Inputs!$M32&lt;&gt;0),AG177-(AF68+AF141),0)</f>
        <v>0</v>
      </c>
      <c r="AH214" s="316">
        <f>IF(AND( AH$2=Inputs!$M32,Inputs!$M32&lt;&gt;0),AH177-(AG68+AG141),0)</f>
        <v>0</v>
      </c>
      <c r="AI214" s="316">
        <f>IF(AND( AI$2=Inputs!$M32,Inputs!$M32&lt;&gt;0),AI177-(AH68+AH141),0)</f>
        <v>0</v>
      </c>
      <c r="AJ214" s="316">
        <f>IF(AND( AJ$2=Inputs!$M32,Inputs!$M32&lt;&gt;0),AJ177-(AI68+AI141),0)</f>
        <v>0</v>
      </c>
      <c r="AK214" s="316">
        <f>IF(AND( AK$2=Inputs!$M32,Inputs!$M32&lt;&gt;0),AK177-(AJ68+AJ141),0)</f>
        <v>0</v>
      </c>
      <c r="AL214" s="316">
        <f>IF(AND( AL$2=Inputs!$M32,Inputs!$M32&lt;&gt;0),AL177-(AK68+AK141),0)</f>
        <v>0</v>
      </c>
      <c r="AM214" s="316">
        <f>IF(AND( AM$2=Inputs!$M32,Inputs!$M32&lt;&gt;0),AM177-(AL68+AL141),0)</f>
        <v>0</v>
      </c>
      <c r="AN214" s="316">
        <f>IF(AND( AN$2=Inputs!$M32,Inputs!$M32&lt;&gt;0),AN177-(AM68+AM141),0)</f>
        <v>0</v>
      </c>
      <c r="AO214" s="316">
        <f>IF(AND( AO$2=Inputs!$M32,Inputs!$M32&lt;&gt;0),AO177-(AN68+AN141),0)</f>
        <v>0</v>
      </c>
      <c r="AP214" s="316">
        <f>IF(AND( AP$2=Inputs!$M32,Inputs!$M32&lt;&gt;0),AP177-(AO68+AO141),0)</f>
        <v>0</v>
      </c>
      <c r="AQ214" s="316">
        <f>IF(AND( AQ$2=Inputs!$M32,Inputs!$M32&lt;&gt;0),AQ177-(AP68+AP141),0)</f>
        <v>0</v>
      </c>
      <c r="AR214" s="316">
        <f>IF(AND( AR$2=Inputs!$M32,Inputs!$M32&lt;&gt;0),AR177-(AQ68+AQ141),0)</f>
        <v>0</v>
      </c>
      <c r="AS214" s="317">
        <f>IF(AND( AS$2=Inputs!$M32,Inputs!$M32&lt;&gt;0),AS177-(AR68+AR141),0)</f>
        <v>0</v>
      </c>
      <c r="AT214" s="316">
        <f>IF(AND( AT$2=Inputs!$M32,Inputs!$M32&lt;&gt;0),AT177-(AS68+AS141),0)</f>
        <v>0</v>
      </c>
      <c r="AU214" s="316">
        <f>IF(AND( AU$2=Inputs!$M32,Inputs!$M32&lt;&gt;0),AU177-(AT68+AT141),0)</f>
        <v>0</v>
      </c>
      <c r="AV214" s="316">
        <f>IF(AND( AV$2=Inputs!$M32,Inputs!$M32&lt;&gt;0),AV177-(AU68+AU141),0)</f>
        <v>0</v>
      </c>
      <c r="AW214" s="316">
        <f>IF(AND( AW$2=Inputs!$M32,Inputs!$M32&lt;&gt;0),AW177-(AV68+AV141),0)</f>
        <v>0</v>
      </c>
      <c r="AX214" s="316">
        <f>IF(AND( AX$2=Inputs!$M32,Inputs!$M32&lt;&gt;0),AX177-(AW68+AW141),0)</f>
        <v>0</v>
      </c>
      <c r="AY214" s="316">
        <f>IF(AND( AY$2=Inputs!$M32,Inputs!$M32&lt;&gt;0),AY177-(AX68+AX141),0)</f>
        <v>0</v>
      </c>
      <c r="AZ214" s="316">
        <f>IF(AND( AZ$2=Inputs!$M32,Inputs!$M32&lt;&gt;0),AZ177-(AY68+AY141),0)</f>
        <v>0</v>
      </c>
      <c r="BA214" s="316">
        <f>IF(AND( BA$2=Inputs!$M32,Inputs!$M32&lt;&gt;0),BA177-(AZ68+AZ141),0)</f>
        <v>0</v>
      </c>
      <c r="BB214" s="316">
        <f>IF(AND( BB$2=Inputs!$M32,Inputs!$M32&lt;&gt;0),BB177-(BA68+BA141),0)</f>
        <v>0</v>
      </c>
      <c r="BC214" s="316">
        <f>IF(AND( BC$2=Inputs!$M32,Inputs!$M32&lt;&gt;0),BC177-(BB68+BB141),0)</f>
        <v>0</v>
      </c>
      <c r="BD214" s="316">
        <f>IF(AND( BD$2=Inputs!$M32,Inputs!$M32&lt;&gt;0),BD177-(BC68+BC141),0)</f>
        <v>0</v>
      </c>
      <c r="BE214" s="317">
        <f>IF(AND( BE$2=Inputs!$M32,Inputs!$M32&lt;&gt;0),BE177-(BD68+BD141),0)</f>
        <v>0</v>
      </c>
      <c r="BF214" s="316">
        <f>IF(AND( BF$2=Inputs!$M32,Inputs!$M32&lt;&gt;0),BF177-(BE68+BE141),0)</f>
        <v>0</v>
      </c>
      <c r="BG214" s="316">
        <f>IF(AND( BG$2=Inputs!$M32,Inputs!$M32&lt;&gt;0),BG177-(BF68+BF141),0)</f>
        <v>0</v>
      </c>
      <c r="BH214" s="316">
        <f>IF(AND( BH$2=Inputs!$M32,Inputs!$M32&lt;&gt;0),BH177-(BG68+BG141),0)</f>
        <v>0</v>
      </c>
      <c r="BI214" s="316">
        <f>IF(AND( BI$2=Inputs!$M32,Inputs!$M32&lt;&gt;0),BI177-(BH68+BH141),0)</f>
        <v>0</v>
      </c>
      <c r="BJ214" s="316">
        <f>IF(AND( BJ$2=Inputs!$M32,Inputs!$M32&lt;&gt;0),BJ177-(BI68+BI141),0)</f>
        <v>0</v>
      </c>
      <c r="BK214" s="316">
        <f>IF(AND( BK$2=Inputs!$M32,Inputs!$M32&lt;&gt;0),BK177-(BJ68+BJ141),0)</f>
        <v>0</v>
      </c>
      <c r="BL214" s="316">
        <f>IF(AND( BL$2=Inputs!$M32,Inputs!$M32&lt;&gt;0),BL177-(BK68+BK141),0)</f>
        <v>0</v>
      </c>
      <c r="BM214" s="316">
        <f>IF(AND( BM$2=Inputs!$M32,Inputs!$M32&lt;&gt;0),BM177-(BL68+BL141),0)</f>
        <v>0</v>
      </c>
      <c r="BN214" s="316">
        <f>IF(AND( BN$2=Inputs!$M32,Inputs!$M32&lt;&gt;0),BN177-(BM68+BM141),0)</f>
        <v>0</v>
      </c>
      <c r="BO214" s="316">
        <f>IF(AND( BO$2=Inputs!$M32,Inputs!$M32&lt;&gt;0),BO177-(BN68+BN141),0)</f>
        <v>0</v>
      </c>
      <c r="BP214" s="316">
        <f>IF(AND( BP$2=Inputs!$M32,Inputs!$M32&lt;&gt;0),BP177-(BO68+BO141),0)</f>
        <v>0</v>
      </c>
      <c r="BQ214" s="317">
        <f>IF(AND( BQ$2=Inputs!$M32,Inputs!$M32&lt;&gt;0),BQ177-(BP68+BP141),0)</f>
        <v>0</v>
      </c>
    </row>
    <row r="215" spans="1:74" s="10" customFormat="1" hidden="1" x14ac:dyDescent="0.25">
      <c r="A215" s="126"/>
      <c r="B215" s="9" t="s">
        <v>58</v>
      </c>
      <c r="C215" s="8"/>
      <c r="D215" s="9"/>
      <c r="E215" s="9"/>
      <c r="F215" s="9"/>
      <c r="G215" s="9"/>
      <c r="H215" s="9"/>
      <c r="I215" s="7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9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9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9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9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9"/>
      <c r="BR215" s="312"/>
      <c r="BS215" s="312"/>
      <c r="BT215" s="312"/>
      <c r="BU215" s="312"/>
      <c r="BV215" s="312"/>
    </row>
    <row r="216" spans="1:74" hidden="1" x14ac:dyDescent="0.25">
      <c r="B216" s="167" t="s">
        <v>150</v>
      </c>
      <c r="C216" s="8"/>
      <c r="D216" s="154">
        <f t="shared" si="106"/>
        <v>0</v>
      </c>
      <c r="E216" s="154">
        <f t="shared" si="107"/>
        <v>0</v>
      </c>
      <c r="F216" s="154">
        <f t="shared" si="108"/>
        <v>0</v>
      </c>
      <c r="G216" s="154">
        <f t="shared" si="109"/>
        <v>120</v>
      </c>
      <c r="H216" s="154">
        <f t="shared" si="110"/>
        <v>0</v>
      </c>
      <c r="I216" s="119"/>
      <c r="J216" s="10">
        <f>SUMIF(CapexCategory,$B216,J$189:J$214)</f>
        <v>0</v>
      </c>
      <c r="K216" s="75">
        <f t="shared" ref="K216:S220" si="112">SUMIF(CapexCategory,$B216,K$189:K$214)</f>
        <v>0</v>
      </c>
      <c r="L216" s="75">
        <f t="shared" si="112"/>
        <v>0</v>
      </c>
      <c r="M216" s="75">
        <f t="shared" si="112"/>
        <v>0</v>
      </c>
      <c r="N216" s="75">
        <f t="shared" si="112"/>
        <v>0</v>
      </c>
      <c r="O216" s="75">
        <f t="shared" si="112"/>
        <v>0</v>
      </c>
      <c r="P216" s="75">
        <f t="shared" si="112"/>
        <v>0</v>
      </c>
      <c r="Q216" s="75">
        <f t="shared" si="112"/>
        <v>0</v>
      </c>
      <c r="R216" s="75">
        <f t="shared" si="112"/>
        <v>0</v>
      </c>
      <c r="S216" s="75">
        <f t="shared" si="112"/>
        <v>0</v>
      </c>
      <c r="T216" s="75">
        <f t="shared" ref="T216:AC220" si="113">SUMIF(CapexCategory,$B216,T$189:T$214)</f>
        <v>0</v>
      </c>
      <c r="U216" s="154">
        <f t="shared" si="113"/>
        <v>0</v>
      </c>
      <c r="V216" s="10">
        <f t="shared" si="113"/>
        <v>0</v>
      </c>
      <c r="W216" s="75">
        <f t="shared" si="113"/>
        <v>0</v>
      </c>
      <c r="X216" s="75">
        <f t="shared" si="113"/>
        <v>0</v>
      </c>
      <c r="Y216" s="75">
        <f t="shared" si="113"/>
        <v>0</v>
      </c>
      <c r="Z216" s="75">
        <f t="shared" si="113"/>
        <v>0</v>
      </c>
      <c r="AA216" s="75">
        <f t="shared" si="113"/>
        <v>0</v>
      </c>
      <c r="AB216" s="75">
        <f t="shared" si="113"/>
        <v>0</v>
      </c>
      <c r="AC216" s="75">
        <f t="shared" si="113"/>
        <v>0</v>
      </c>
      <c r="AD216" s="75">
        <f t="shared" ref="AD216:AM220" si="114">SUMIF(CapexCategory,$B216,AD$189:AD$214)</f>
        <v>0</v>
      </c>
      <c r="AE216" s="75">
        <f t="shared" si="114"/>
        <v>0</v>
      </c>
      <c r="AF216" s="75">
        <f t="shared" si="114"/>
        <v>0</v>
      </c>
      <c r="AG216" s="154">
        <f t="shared" si="114"/>
        <v>0</v>
      </c>
      <c r="AH216" s="10">
        <f t="shared" si="114"/>
        <v>0</v>
      </c>
      <c r="AI216" s="75">
        <f t="shared" si="114"/>
        <v>0</v>
      </c>
      <c r="AJ216" s="75">
        <f t="shared" si="114"/>
        <v>0</v>
      </c>
      <c r="AK216" s="75">
        <f t="shared" si="114"/>
        <v>0</v>
      </c>
      <c r="AL216" s="75">
        <f t="shared" si="114"/>
        <v>0</v>
      </c>
      <c r="AM216" s="75">
        <f t="shared" si="114"/>
        <v>0</v>
      </c>
      <c r="AN216" s="75">
        <f t="shared" ref="AN216:AW220" si="115">SUMIF(CapexCategory,$B216,AN$189:AN$214)</f>
        <v>0</v>
      </c>
      <c r="AO216" s="75">
        <f t="shared" si="115"/>
        <v>0</v>
      </c>
      <c r="AP216" s="75">
        <f t="shared" si="115"/>
        <v>0</v>
      </c>
      <c r="AQ216" s="75">
        <f t="shared" si="115"/>
        <v>0</v>
      </c>
      <c r="AR216" s="75">
        <f t="shared" si="115"/>
        <v>0</v>
      </c>
      <c r="AS216" s="154">
        <f t="shared" si="115"/>
        <v>0</v>
      </c>
      <c r="AT216" s="10">
        <f t="shared" si="115"/>
        <v>0</v>
      </c>
      <c r="AU216" s="75">
        <f t="shared" si="115"/>
        <v>0</v>
      </c>
      <c r="AV216" s="75">
        <f t="shared" si="115"/>
        <v>0</v>
      </c>
      <c r="AW216" s="75">
        <f t="shared" si="115"/>
        <v>120</v>
      </c>
      <c r="AX216" s="75">
        <f t="shared" ref="AX216:BG220" si="116">SUMIF(CapexCategory,$B216,AX$189:AX$214)</f>
        <v>0</v>
      </c>
      <c r="AY216" s="75">
        <f t="shared" si="116"/>
        <v>0</v>
      </c>
      <c r="AZ216" s="75">
        <f t="shared" si="116"/>
        <v>0</v>
      </c>
      <c r="BA216" s="75">
        <f t="shared" si="116"/>
        <v>0</v>
      </c>
      <c r="BB216" s="75">
        <f t="shared" si="116"/>
        <v>0</v>
      </c>
      <c r="BC216" s="75">
        <f t="shared" si="116"/>
        <v>0</v>
      </c>
      <c r="BD216" s="75">
        <f t="shared" si="116"/>
        <v>0</v>
      </c>
      <c r="BE216" s="154">
        <f t="shared" si="116"/>
        <v>0</v>
      </c>
      <c r="BF216" s="10">
        <f t="shared" si="116"/>
        <v>0</v>
      </c>
      <c r="BG216" s="75">
        <f t="shared" si="116"/>
        <v>0</v>
      </c>
      <c r="BH216" s="75">
        <f t="shared" ref="BH216:BQ220" si="117">SUMIF(CapexCategory,$B216,BH$189:BH$214)</f>
        <v>0</v>
      </c>
      <c r="BI216" s="75">
        <f t="shared" si="117"/>
        <v>0</v>
      </c>
      <c r="BJ216" s="75">
        <f t="shared" si="117"/>
        <v>0</v>
      </c>
      <c r="BK216" s="75">
        <f t="shared" si="117"/>
        <v>0</v>
      </c>
      <c r="BL216" s="75">
        <f t="shared" si="117"/>
        <v>0</v>
      </c>
      <c r="BM216" s="75">
        <f t="shared" si="117"/>
        <v>0</v>
      </c>
      <c r="BN216" s="75">
        <f t="shared" si="117"/>
        <v>0</v>
      </c>
      <c r="BO216" s="75">
        <f t="shared" si="117"/>
        <v>0</v>
      </c>
      <c r="BP216" s="75">
        <f t="shared" si="117"/>
        <v>0</v>
      </c>
      <c r="BQ216" s="154">
        <f t="shared" si="117"/>
        <v>0</v>
      </c>
    </row>
    <row r="217" spans="1:74" hidden="1" x14ac:dyDescent="0.25">
      <c r="B217" s="167" t="s">
        <v>153</v>
      </c>
      <c r="C217" s="8"/>
      <c r="D217" s="154">
        <f t="shared" si="106"/>
        <v>0</v>
      </c>
      <c r="E217" s="154">
        <f t="shared" si="107"/>
        <v>0</v>
      </c>
      <c r="F217" s="154">
        <f t="shared" si="108"/>
        <v>-31.875</v>
      </c>
      <c r="G217" s="154">
        <f t="shared" si="109"/>
        <v>0</v>
      </c>
      <c r="H217" s="154">
        <f t="shared" si="110"/>
        <v>0</v>
      </c>
      <c r="I217" s="119"/>
      <c r="J217" s="10">
        <f>SUMIF(CapexCategory,$B217,J$189:J$214)</f>
        <v>0</v>
      </c>
      <c r="K217" s="75">
        <f t="shared" si="112"/>
        <v>0</v>
      </c>
      <c r="L217" s="75">
        <f t="shared" si="112"/>
        <v>0</v>
      </c>
      <c r="M217" s="75">
        <f t="shared" si="112"/>
        <v>0</v>
      </c>
      <c r="N217" s="75">
        <f t="shared" si="112"/>
        <v>0</v>
      </c>
      <c r="O217" s="75">
        <f t="shared" si="112"/>
        <v>0</v>
      </c>
      <c r="P217" s="75">
        <f t="shared" si="112"/>
        <v>0</v>
      </c>
      <c r="Q217" s="75">
        <f t="shared" si="112"/>
        <v>0</v>
      </c>
      <c r="R217" s="75">
        <f t="shared" si="112"/>
        <v>0</v>
      </c>
      <c r="S217" s="75">
        <f t="shared" si="112"/>
        <v>0</v>
      </c>
      <c r="T217" s="75">
        <f t="shared" si="113"/>
        <v>0</v>
      </c>
      <c r="U217" s="154">
        <f t="shared" si="113"/>
        <v>0</v>
      </c>
      <c r="V217" s="10">
        <f t="shared" si="113"/>
        <v>0</v>
      </c>
      <c r="W217" s="75">
        <f t="shared" si="113"/>
        <v>0</v>
      </c>
      <c r="X217" s="75">
        <f t="shared" si="113"/>
        <v>0</v>
      </c>
      <c r="Y217" s="75">
        <f t="shared" si="113"/>
        <v>0</v>
      </c>
      <c r="Z217" s="75">
        <f t="shared" si="113"/>
        <v>0</v>
      </c>
      <c r="AA217" s="75">
        <f t="shared" si="113"/>
        <v>0</v>
      </c>
      <c r="AB217" s="75">
        <f t="shared" si="113"/>
        <v>0</v>
      </c>
      <c r="AC217" s="75">
        <f t="shared" si="113"/>
        <v>0</v>
      </c>
      <c r="AD217" s="75">
        <f t="shared" si="114"/>
        <v>0</v>
      </c>
      <c r="AE217" s="75">
        <f t="shared" si="114"/>
        <v>0</v>
      </c>
      <c r="AF217" s="75">
        <f t="shared" si="114"/>
        <v>0</v>
      </c>
      <c r="AG217" s="154">
        <f t="shared" si="114"/>
        <v>0</v>
      </c>
      <c r="AH217" s="10">
        <f t="shared" si="114"/>
        <v>0</v>
      </c>
      <c r="AI217" s="75">
        <f>SUMIF(CapexCategory,$B217,AI$189:AI$214)</f>
        <v>0</v>
      </c>
      <c r="AJ217" s="75">
        <f t="shared" si="114"/>
        <v>0</v>
      </c>
      <c r="AK217" s="75">
        <f t="shared" si="114"/>
        <v>0</v>
      </c>
      <c r="AL217" s="75">
        <f t="shared" si="114"/>
        <v>0</v>
      </c>
      <c r="AM217" s="75">
        <f t="shared" si="114"/>
        <v>0</v>
      </c>
      <c r="AN217" s="75">
        <f t="shared" si="115"/>
        <v>0</v>
      </c>
      <c r="AO217" s="75">
        <f t="shared" si="115"/>
        <v>-31.875</v>
      </c>
      <c r="AP217" s="75">
        <f t="shared" si="115"/>
        <v>0</v>
      </c>
      <c r="AQ217" s="75">
        <f t="shared" si="115"/>
        <v>0</v>
      </c>
      <c r="AR217" s="75">
        <f t="shared" si="115"/>
        <v>0</v>
      </c>
      <c r="AS217" s="154">
        <f t="shared" si="115"/>
        <v>0</v>
      </c>
      <c r="AT217" s="10">
        <f t="shared" si="115"/>
        <v>0</v>
      </c>
      <c r="AU217" s="75">
        <f t="shared" si="115"/>
        <v>0</v>
      </c>
      <c r="AV217" s="75">
        <f t="shared" si="115"/>
        <v>0</v>
      </c>
      <c r="AW217" s="75">
        <f t="shared" si="115"/>
        <v>0</v>
      </c>
      <c r="AX217" s="75">
        <f t="shared" si="116"/>
        <v>0</v>
      </c>
      <c r="AY217" s="75">
        <f t="shared" si="116"/>
        <v>0</v>
      </c>
      <c r="AZ217" s="75">
        <f t="shared" si="116"/>
        <v>0</v>
      </c>
      <c r="BA217" s="75">
        <f t="shared" si="116"/>
        <v>0</v>
      </c>
      <c r="BB217" s="75">
        <f t="shared" si="116"/>
        <v>0</v>
      </c>
      <c r="BC217" s="75">
        <f t="shared" si="116"/>
        <v>0</v>
      </c>
      <c r="BD217" s="75">
        <f t="shared" si="116"/>
        <v>0</v>
      </c>
      <c r="BE217" s="154">
        <f t="shared" si="116"/>
        <v>0</v>
      </c>
      <c r="BF217" s="10">
        <f t="shared" si="116"/>
        <v>0</v>
      </c>
      <c r="BG217" s="75">
        <f t="shared" si="116"/>
        <v>0</v>
      </c>
      <c r="BH217" s="75">
        <f t="shared" si="117"/>
        <v>0</v>
      </c>
      <c r="BI217" s="75">
        <f t="shared" si="117"/>
        <v>0</v>
      </c>
      <c r="BJ217" s="75">
        <f t="shared" si="117"/>
        <v>0</v>
      </c>
      <c r="BK217" s="75">
        <f t="shared" si="117"/>
        <v>0</v>
      </c>
      <c r="BL217" s="75">
        <f t="shared" si="117"/>
        <v>0</v>
      </c>
      <c r="BM217" s="75">
        <f t="shared" si="117"/>
        <v>0</v>
      </c>
      <c r="BN217" s="75">
        <f t="shared" si="117"/>
        <v>0</v>
      </c>
      <c r="BO217" s="75">
        <f t="shared" si="117"/>
        <v>0</v>
      </c>
      <c r="BP217" s="75">
        <f t="shared" si="117"/>
        <v>0</v>
      </c>
      <c r="BQ217" s="154">
        <f t="shared" si="117"/>
        <v>0</v>
      </c>
    </row>
    <row r="218" spans="1:74" hidden="1" x14ac:dyDescent="0.25">
      <c r="B218" s="167" t="s">
        <v>151</v>
      </c>
      <c r="C218" s="8"/>
      <c r="D218" s="154">
        <f t="shared" si="106"/>
        <v>0</v>
      </c>
      <c r="E218" s="154">
        <f t="shared" si="107"/>
        <v>0</v>
      </c>
      <c r="F218" s="154">
        <f t="shared" si="108"/>
        <v>0</v>
      </c>
      <c r="G218" s="154">
        <f t="shared" si="109"/>
        <v>0</v>
      </c>
      <c r="H218" s="154">
        <f t="shared" si="110"/>
        <v>0</v>
      </c>
      <c r="I218" s="119"/>
      <c r="J218" s="10">
        <f>SUMIF(CapexCategory,$B218,J$189:J$214)</f>
        <v>0</v>
      </c>
      <c r="K218" s="75">
        <f t="shared" si="112"/>
        <v>0</v>
      </c>
      <c r="L218" s="75">
        <f t="shared" si="112"/>
        <v>0</v>
      </c>
      <c r="M218" s="75">
        <f t="shared" si="112"/>
        <v>0</v>
      </c>
      <c r="N218" s="75">
        <f t="shared" si="112"/>
        <v>0</v>
      </c>
      <c r="O218" s="75">
        <f t="shared" si="112"/>
        <v>0</v>
      </c>
      <c r="P218" s="75">
        <f t="shared" si="112"/>
        <v>0</v>
      </c>
      <c r="Q218" s="75">
        <f t="shared" si="112"/>
        <v>0</v>
      </c>
      <c r="R218" s="75">
        <f t="shared" si="112"/>
        <v>0</v>
      </c>
      <c r="S218" s="75">
        <f t="shared" si="112"/>
        <v>0</v>
      </c>
      <c r="T218" s="75">
        <f t="shared" si="113"/>
        <v>0</v>
      </c>
      <c r="U218" s="154">
        <f t="shared" si="113"/>
        <v>0</v>
      </c>
      <c r="V218" s="10">
        <f t="shared" si="113"/>
        <v>0</v>
      </c>
      <c r="W218" s="75">
        <f t="shared" si="113"/>
        <v>0</v>
      </c>
      <c r="X218" s="75">
        <f t="shared" si="113"/>
        <v>0</v>
      </c>
      <c r="Y218" s="75">
        <f t="shared" si="113"/>
        <v>0</v>
      </c>
      <c r="Z218" s="75">
        <f t="shared" si="113"/>
        <v>0</v>
      </c>
      <c r="AA218" s="75">
        <f t="shared" si="113"/>
        <v>0</v>
      </c>
      <c r="AB218" s="75">
        <f t="shared" si="113"/>
        <v>0</v>
      </c>
      <c r="AC218" s="75">
        <f t="shared" si="113"/>
        <v>0</v>
      </c>
      <c r="AD218" s="75">
        <f t="shared" si="114"/>
        <v>0</v>
      </c>
      <c r="AE218" s="75">
        <f t="shared" si="114"/>
        <v>0</v>
      </c>
      <c r="AF218" s="75">
        <f t="shared" si="114"/>
        <v>0</v>
      </c>
      <c r="AG218" s="154">
        <f t="shared" si="114"/>
        <v>0</v>
      </c>
      <c r="AH218" s="10">
        <f t="shared" si="114"/>
        <v>0</v>
      </c>
      <c r="AI218" s="75">
        <f t="shared" si="114"/>
        <v>0</v>
      </c>
      <c r="AJ218" s="75">
        <f t="shared" si="114"/>
        <v>0</v>
      </c>
      <c r="AK218" s="75">
        <f t="shared" si="114"/>
        <v>0</v>
      </c>
      <c r="AL218" s="75">
        <f t="shared" si="114"/>
        <v>0</v>
      </c>
      <c r="AM218" s="75">
        <f t="shared" si="114"/>
        <v>0</v>
      </c>
      <c r="AN218" s="75">
        <f t="shared" si="115"/>
        <v>0</v>
      </c>
      <c r="AO218" s="75">
        <f t="shared" si="115"/>
        <v>0</v>
      </c>
      <c r="AP218" s="75">
        <f t="shared" si="115"/>
        <v>0</v>
      </c>
      <c r="AQ218" s="75">
        <f t="shared" si="115"/>
        <v>0</v>
      </c>
      <c r="AR218" s="75">
        <f t="shared" si="115"/>
        <v>0</v>
      </c>
      <c r="AS218" s="154">
        <f t="shared" si="115"/>
        <v>0</v>
      </c>
      <c r="AT218" s="10">
        <f t="shared" si="115"/>
        <v>0</v>
      </c>
      <c r="AU218" s="75">
        <f t="shared" si="115"/>
        <v>0</v>
      </c>
      <c r="AV218" s="75">
        <f t="shared" si="115"/>
        <v>0</v>
      </c>
      <c r="AW218" s="75">
        <f t="shared" si="115"/>
        <v>0</v>
      </c>
      <c r="AX218" s="75">
        <f t="shared" si="116"/>
        <v>0</v>
      </c>
      <c r="AY218" s="75">
        <f t="shared" si="116"/>
        <v>0</v>
      </c>
      <c r="AZ218" s="75">
        <f t="shared" si="116"/>
        <v>0</v>
      </c>
      <c r="BA218" s="75">
        <f t="shared" si="116"/>
        <v>0</v>
      </c>
      <c r="BB218" s="75">
        <f t="shared" si="116"/>
        <v>0</v>
      </c>
      <c r="BC218" s="75">
        <f t="shared" si="116"/>
        <v>0</v>
      </c>
      <c r="BD218" s="75">
        <f t="shared" si="116"/>
        <v>0</v>
      </c>
      <c r="BE218" s="154">
        <f t="shared" si="116"/>
        <v>0</v>
      </c>
      <c r="BF218" s="10">
        <f t="shared" si="116"/>
        <v>0</v>
      </c>
      <c r="BG218" s="75">
        <f t="shared" si="116"/>
        <v>0</v>
      </c>
      <c r="BH218" s="75">
        <f t="shared" si="117"/>
        <v>0</v>
      </c>
      <c r="BI218" s="75">
        <f t="shared" si="117"/>
        <v>0</v>
      </c>
      <c r="BJ218" s="75">
        <f t="shared" si="117"/>
        <v>0</v>
      </c>
      <c r="BK218" s="75">
        <f t="shared" si="117"/>
        <v>0</v>
      </c>
      <c r="BL218" s="75">
        <f t="shared" si="117"/>
        <v>0</v>
      </c>
      <c r="BM218" s="75">
        <f t="shared" si="117"/>
        <v>0</v>
      </c>
      <c r="BN218" s="75">
        <f t="shared" si="117"/>
        <v>0</v>
      </c>
      <c r="BO218" s="75">
        <f t="shared" si="117"/>
        <v>0</v>
      </c>
      <c r="BP218" s="75">
        <f t="shared" si="117"/>
        <v>0</v>
      </c>
      <c r="BQ218" s="154">
        <f t="shared" si="117"/>
        <v>0</v>
      </c>
    </row>
    <row r="219" spans="1:74" hidden="1" x14ac:dyDescent="0.25">
      <c r="B219" s="167" t="s">
        <v>152</v>
      </c>
      <c r="C219" s="8"/>
      <c r="D219" s="154">
        <f t="shared" si="106"/>
        <v>0</v>
      </c>
      <c r="E219" s="154">
        <f t="shared" si="107"/>
        <v>0</v>
      </c>
      <c r="F219" s="154">
        <f t="shared" si="108"/>
        <v>0</v>
      </c>
      <c r="G219" s="154">
        <f t="shared" si="109"/>
        <v>0</v>
      </c>
      <c r="H219" s="154">
        <f t="shared" si="110"/>
        <v>0</v>
      </c>
      <c r="I219" s="119"/>
      <c r="J219" s="10">
        <f>SUMIF(CapexCategory,$B219,J$189:J$214)</f>
        <v>0</v>
      </c>
      <c r="K219" s="75">
        <f t="shared" si="112"/>
        <v>0</v>
      </c>
      <c r="L219" s="75">
        <f t="shared" si="112"/>
        <v>0</v>
      </c>
      <c r="M219" s="75">
        <f t="shared" si="112"/>
        <v>0</v>
      </c>
      <c r="N219" s="75">
        <f t="shared" si="112"/>
        <v>0</v>
      </c>
      <c r="O219" s="75">
        <f t="shared" si="112"/>
        <v>0</v>
      </c>
      <c r="P219" s="75">
        <f t="shared" si="112"/>
        <v>0</v>
      </c>
      <c r="Q219" s="75">
        <f t="shared" si="112"/>
        <v>0</v>
      </c>
      <c r="R219" s="75">
        <f t="shared" si="112"/>
        <v>0</v>
      </c>
      <c r="S219" s="75">
        <f t="shared" si="112"/>
        <v>0</v>
      </c>
      <c r="T219" s="75">
        <f t="shared" si="113"/>
        <v>0</v>
      </c>
      <c r="U219" s="154">
        <f t="shared" si="113"/>
        <v>0</v>
      </c>
      <c r="V219" s="10">
        <f t="shared" si="113"/>
        <v>0</v>
      </c>
      <c r="W219" s="75">
        <f t="shared" si="113"/>
        <v>0</v>
      </c>
      <c r="X219" s="75">
        <f t="shared" si="113"/>
        <v>0</v>
      </c>
      <c r="Y219" s="75">
        <f t="shared" si="113"/>
        <v>0</v>
      </c>
      <c r="Z219" s="75">
        <f t="shared" si="113"/>
        <v>0</v>
      </c>
      <c r="AA219" s="75">
        <f t="shared" si="113"/>
        <v>0</v>
      </c>
      <c r="AB219" s="75">
        <f t="shared" si="113"/>
        <v>0</v>
      </c>
      <c r="AC219" s="75">
        <f t="shared" si="113"/>
        <v>0</v>
      </c>
      <c r="AD219" s="75">
        <f t="shared" si="114"/>
        <v>0</v>
      </c>
      <c r="AE219" s="75">
        <f t="shared" si="114"/>
        <v>0</v>
      </c>
      <c r="AF219" s="75">
        <f t="shared" si="114"/>
        <v>0</v>
      </c>
      <c r="AG219" s="154">
        <f t="shared" si="114"/>
        <v>0</v>
      </c>
      <c r="AH219" s="10">
        <f t="shared" si="114"/>
        <v>0</v>
      </c>
      <c r="AI219" s="75">
        <f t="shared" si="114"/>
        <v>0</v>
      </c>
      <c r="AJ219" s="75">
        <f t="shared" si="114"/>
        <v>0</v>
      </c>
      <c r="AK219" s="75">
        <f t="shared" si="114"/>
        <v>0</v>
      </c>
      <c r="AL219" s="75">
        <f t="shared" si="114"/>
        <v>0</v>
      </c>
      <c r="AM219" s="75">
        <f t="shared" si="114"/>
        <v>0</v>
      </c>
      <c r="AN219" s="75">
        <f t="shared" si="115"/>
        <v>0</v>
      </c>
      <c r="AO219" s="75">
        <f t="shared" si="115"/>
        <v>0</v>
      </c>
      <c r="AP219" s="75">
        <f t="shared" si="115"/>
        <v>0</v>
      </c>
      <c r="AQ219" s="75">
        <f t="shared" si="115"/>
        <v>0</v>
      </c>
      <c r="AR219" s="75">
        <f t="shared" si="115"/>
        <v>0</v>
      </c>
      <c r="AS219" s="154">
        <f t="shared" si="115"/>
        <v>0</v>
      </c>
      <c r="AT219" s="10">
        <f t="shared" si="115"/>
        <v>0</v>
      </c>
      <c r="AU219" s="75">
        <f t="shared" si="115"/>
        <v>0</v>
      </c>
      <c r="AV219" s="75">
        <f t="shared" si="115"/>
        <v>0</v>
      </c>
      <c r="AW219" s="75">
        <f t="shared" si="115"/>
        <v>0</v>
      </c>
      <c r="AX219" s="75">
        <f t="shared" si="116"/>
        <v>0</v>
      </c>
      <c r="AY219" s="75">
        <f t="shared" si="116"/>
        <v>0</v>
      </c>
      <c r="AZ219" s="75">
        <f t="shared" si="116"/>
        <v>0</v>
      </c>
      <c r="BA219" s="75">
        <f t="shared" si="116"/>
        <v>0</v>
      </c>
      <c r="BB219" s="75">
        <f t="shared" si="116"/>
        <v>0</v>
      </c>
      <c r="BC219" s="75">
        <f t="shared" si="116"/>
        <v>0</v>
      </c>
      <c r="BD219" s="75">
        <f t="shared" si="116"/>
        <v>0</v>
      </c>
      <c r="BE219" s="154">
        <f t="shared" si="116"/>
        <v>0</v>
      </c>
      <c r="BF219" s="10">
        <f t="shared" si="116"/>
        <v>0</v>
      </c>
      <c r="BG219" s="75">
        <f t="shared" si="116"/>
        <v>0</v>
      </c>
      <c r="BH219" s="75">
        <f t="shared" si="117"/>
        <v>0</v>
      </c>
      <c r="BI219" s="75">
        <f t="shared" si="117"/>
        <v>0</v>
      </c>
      <c r="BJ219" s="75">
        <f t="shared" si="117"/>
        <v>0</v>
      </c>
      <c r="BK219" s="75">
        <f t="shared" si="117"/>
        <v>0</v>
      </c>
      <c r="BL219" s="75">
        <f t="shared" si="117"/>
        <v>0</v>
      </c>
      <c r="BM219" s="75">
        <f t="shared" si="117"/>
        <v>0</v>
      </c>
      <c r="BN219" s="75">
        <f t="shared" si="117"/>
        <v>0</v>
      </c>
      <c r="BO219" s="75">
        <f t="shared" si="117"/>
        <v>0</v>
      </c>
      <c r="BP219" s="75">
        <f t="shared" si="117"/>
        <v>0</v>
      </c>
      <c r="BQ219" s="154">
        <f t="shared" si="117"/>
        <v>0</v>
      </c>
    </row>
    <row r="220" spans="1:74" hidden="1" x14ac:dyDescent="0.25">
      <c r="B220" s="167" t="s">
        <v>15</v>
      </c>
      <c r="C220" s="8"/>
      <c r="D220" s="154">
        <f t="shared" si="106"/>
        <v>0</v>
      </c>
      <c r="E220" s="154">
        <f t="shared" si="107"/>
        <v>0</v>
      </c>
      <c r="F220" s="154">
        <f t="shared" si="108"/>
        <v>0</v>
      </c>
      <c r="G220" s="154">
        <f t="shared" si="109"/>
        <v>0</v>
      </c>
      <c r="H220" s="154">
        <f t="shared" si="110"/>
        <v>400</v>
      </c>
      <c r="I220" s="119"/>
      <c r="J220" s="10">
        <f>SUMIF(CapexCategory,$B220,J$189:J$214)</f>
        <v>0</v>
      </c>
      <c r="K220" s="75">
        <f t="shared" si="112"/>
        <v>0</v>
      </c>
      <c r="L220" s="75">
        <f t="shared" si="112"/>
        <v>0</v>
      </c>
      <c r="M220" s="75">
        <f t="shared" si="112"/>
        <v>0</v>
      </c>
      <c r="N220" s="75">
        <f t="shared" si="112"/>
        <v>0</v>
      </c>
      <c r="O220" s="75">
        <f t="shared" si="112"/>
        <v>0</v>
      </c>
      <c r="P220" s="75">
        <f t="shared" si="112"/>
        <v>0</v>
      </c>
      <c r="Q220" s="75">
        <f t="shared" si="112"/>
        <v>0</v>
      </c>
      <c r="R220" s="75">
        <f t="shared" si="112"/>
        <v>0</v>
      </c>
      <c r="S220" s="75">
        <f t="shared" si="112"/>
        <v>0</v>
      </c>
      <c r="T220" s="75">
        <f t="shared" si="113"/>
        <v>0</v>
      </c>
      <c r="U220" s="154">
        <f t="shared" si="113"/>
        <v>0</v>
      </c>
      <c r="V220" s="10">
        <f t="shared" si="113"/>
        <v>0</v>
      </c>
      <c r="W220" s="75">
        <f t="shared" si="113"/>
        <v>0</v>
      </c>
      <c r="X220" s="75">
        <f t="shared" si="113"/>
        <v>0</v>
      </c>
      <c r="Y220" s="75">
        <f t="shared" si="113"/>
        <v>0</v>
      </c>
      <c r="Z220" s="75">
        <f t="shared" si="113"/>
        <v>0</v>
      </c>
      <c r="AA220" s="75">
        <f t="shared" si="113"/>
        <v>0</v>
      </c>
      <c r="AB220" s="75">
        <f t="shared" si="113"/>
        <v>0</v>
      </c>
      <c r="AC220" s="75">
        <f t="shared" si="113"/>
        <v>0</v>
      </c>
      <c r="AD220" s="75">
        <f t="shared" si="114"/>
        <v>0</v>
      </c>
      <c r="AE220" s="75">
        <f t="shared" si="114"/>
        <v>0</v>
      </c>
      <c r="AF220" s="75">
        <f t="shared" si="114"/>
        <v>0</v>
      </c>
      <c r="AG220" s="154">
        <f t="shared" si="114"/>
        <v>0</v>
      </c>
      <c r="AH220" s="10">
        <f t="shared" si="114"/>
        <v>0</v>
      </c>
      <c r="AI220" s="75">
        <f t="shared" si="114"/>
        <v>0</v>
      </c>
      <c r="AJ220" s="75">
        <f t="shared" si="114"/>
        <v>0</v>
      </c>
      <c r="AK220" s="75">
        <f t="shared" si="114"/>
        <v>0</v>
      </c>
      <c r="AL220" s="75">
        <f t="shared" si="114"/>
        <v>0</v>
      </c>
      <c r="AM220" s="75">
        <f t="shared" si="114"/>
        <v>0</v>
      </c>
      <c r="AN220" s="75">
        <f t="shared" si="115"/>
        <v>0</v>
      </c>
      <c r="AO220" s="75">
        <f t="shared" si="115"/>
        <v>0</v>
      </c>
      <c r="AP220" s="75">
        <f t="shared" si="115"/>
        <v>0</v>
      </c>
      <c r="AQ220" s="75">
        <f t="shared" si="115"/>
        <v>0</v>
      </c>
      <c r="AR220" s="75">
        <f t="shared" si="115"/>
        <v>0</v>
      </c>
      <c r="AS220" s="154">
        <f t="shared" si="115"/>
        <v>0</v>
      </c>
      <c r="AT220" s="10">
        <f t="shared" si="115"/>
        <v>0</v>
      </c>
      <c r="AU220" s="75">
        <f t="shared" si="115"/>
        <v>0</v>
      </c>
      <c r="AV220" s="75">
        <f t="shared" si="115"/>
        <v>0</v>
      </c>
      <c r="AW220" s="75">
        <f t="shared" si="115"/>
        <v>0</v>
      </c>
      <c r="AX220" s="75">
        <f t="shared" si="116"/>
        <v>0</v>
      </c>
      <c r="AY220" s="75">
        <f t="shared" si="116"/>
        <v>0</v>
      </c>
      <c r="AZ220" s="75">
        <f t="shared" si="116"/>
        <v>0</v>
      </c>
      <c r="BA220" s="75">
        <f t="shared" si="116"/>
        <v>0</v>
      </c>
      <c r="BB220" s="75">
        <f t="shared" si="116"/>
        <v>0</v>
      </c>
      <c r="BC220" s="75">
        <f t="shared" si="116"/>
        <v>0</v>
      </c>
      <c r="BD220" s="75">
        <f t="shared" si="116"/>
        <v>0</v>
      </c>
      <c r="BE220" s="154">
        <f t="shared" si="116"/>
        <v>0</v>
      </c>
      <c r="BF220" s="10">
        <f t="shared" si="116"/>
        <v>0</v>
      </c>
      <c r="BG220" s="75">
        <f t="shared" si="116"/>
        <v>0</v>
      </c>
      <c r="BH220" s="75">
        <f t="shared" si="117"/>
        <v>0</v>
      </c>
      <c r="BI220" s="75">
        <f t="shared" si="117"/>
        <v>0</v>
      </c>
      <c r="BJ220" s="75">
        <f t="shared" si="117"/>
        <v>0</v>
      </c>
      <c r="BK220" s="75">
        <f t="shared" si="117"/>
        <v>400</v>
      </c>
      <c r="BL220" s="75">
        <f t="shared" si="117"/>
        <v>0</v>
      </c>
      <c r="BM220" s="75">
        <f t="shared" si="117"/>
        <v>0</v>
      </c>
      <c r="BN220" s="75">
        <f t="shared" si="117"/>
        <v>0</v>
      </c>
      <c r="BO220" s="75">
        <f t="shared" si="117"/>
        <v>0</v>
      </c>
      <c r="BP220" s="75">
        <f t="shared" si="117"/>
        <v>0</v>
      </c>
      <c r="BQ220" s="154">
        <f t="shared" si="117"/>
        <v>0</v>
      </c>
    </row>
    <row r="221" spans="1:74" hidden="1" x14ac:dyDescent="0.25">
      <c r="A221" s="386"/>
      <c r="B221" s="169" t="s">
        <v>59</v>
      </c>
      <c r="C221" s="8"/>
      <c r="D221" s="158">
        <f t="shared" si="106"/>
        <v>0</v>
      </c>
      <c r="E221" s="158">
        <f t="shared" si="107"/>
        <v>0</v>
      </c>
      <c r="F221" s="158">
        <f t="shared" si="108"/>
        <v>0</v>
      </c>
      <c r="G221" s="158">
        <f t="shared" si="109"/>
        <v>0</v>
      </c>
      <c r="H221" s="158">
        <f t="shared" si="110"/>
        <v>0</v>
      </c>
      <c r="J221" s="147">
        <f>SUM(J189:J214)-SUM(J216:J220)</f>
        <v>0</v>
      </c>
      <c r="K221" s="147">
        <f t="shared" ref="K221:BQ221" si="118">SUM(K189:K214)-SUM(K216:K220)</f>
        <v>0</v>
      </c>
      <c r="L221" s="147">
        <f t="shared" si="118"/>
        <v>0</v>
      </c>
      <c r="M221" s="147">
        <f t="shared" si="118"/>
        <v>0</v>
      </c>
      <c r="N221" s="147">
        <f t="shared" si="118"/>
        <v>0</v>
      </c>
      <c r="O221" s="147">
        <f t="shared" si="118"/>
        <v>0</v>
      </c>
      <c r="P221" s="147">
        <f t="shared" si="118"/>
        <v>0</v>
      </c>
      <c r="Q221" s="147">
        <f t="shared" si="118"/>
        <v>0</v>
      </c>
      <c r="R221" s="147">
        <f t="shared" si="118"/>
        <v>0</v>
      </c>
      <c r="S221" s="147">
        <f t="shared" si="118"/>
        <v>0</v>
      </c>
      <c r="T221" s="147">
        <f t="shared" si="118"/>
        <v>0</v>
      </c>
      <c r="U221" s="158">
        <f t="shared" si="118"/>
        <v>0</v>
      </c>
      <c r="V221" s="147">
        <f t="shared" si="118"/>
        <v>0</v>
      </c>
      <c r="W221" s="147">
        <f t="shared" si="118"/>
        <v>0</v>
      </c>
      <c r="X221" s="147">
        <f t="shared" si="118"/>
        <v>0</v>
      </c>
      <c r="Y221" s="147">
        <f t="shared" si="118"/>
        <v>0</v>
      </c>
      <c r="Z221" s="147">
        <f t="shared" si="118"/>
        <v>0</v>
      </c>
      <c r="AA221" s="147">
        <f t="shared" si="118"/>
        <v>0</v>
      </c>
      <c r="AB221" s="147">
        <f t="shared" si="118"/>
        <v>0</v>
      </c>
      <c r="AC221" s="147">
        <f t="shared" si="118"/>
        <v>0</v>
      </c>
      <c r="AD221" s="147">
        <f t="shared" si="118"/>
        <v>0</v>
      </c>
      <c r="AE221" s="147">
        <f t="shared" si="118"/>
        <v>0</v>
      </c>
      <c r="AF221" s="147">
        <f t="shared" si="118"/>
        <v>0</v>
      </c>
      <c r="AG221" s="158">
        <f t="shared" si="118"/>
        <v>0</v>
      </c>
      <c r="AH221" s="147">
        <f t="shared" si="118"/>
        <v>0</v>
      </c>
      <c r="AI221" s="147">
        <f t="shared" si="118"/>
        <v>0</v>
      </c>
      <c r="AJ221" s="147">
        <f t="shared" si="118"/>
        <v>0</v>
      </c>
      <c r="AK221" s="147">
        <f t="shared" si="118"/>
        <v>0</v>
      </c>
      <c r="AL221" s="147">
        <f t="shared" si="118"/>
        <v>0</v>
      </c>
      <c r="AM221" s="147">
        <f t="shared" si="118"/>
        <v>0</v>
      </c>
      <c r="AN221" s="147">
        <f t="shared" si="118"/>
        <v>0</v>
      </c>
      <c r="AO221" s="147">
        <f t="shared" si="118"/>
        <v>0</v>
      </c>
      <c r="AP221" s="147">
        <f t="shared" si="118"/>
        <v>0</v>
      </c>
      <c r="AQ221" s="147">
        <f t="shared" si="118"/>
        <v>0</v>
      </c>
      <c r="AR221" s="147">
        <f t="shared" si="118"/>
        <v>0</v>
      </c>
      <c r="AS221" s="158">
        <f t="shared" si="118"/>
        <v>0</v>
      </c>
      <c r="AT221" s="147">
        <f t="shared" si="118"/>
        <v>0</v>
      </c>
      <c r="AU221" s="147">
        <f t="shared" si="118"/>
        <v>0</v>
      </c>
      <c r="AV221" s="147">
        <f t="shared" si="118"/>
        <v>0</v>
      </c>
      <c r="AW221" s="147">
        <f t="shared" si="118"/>
        <v>0</v>
      </c>
      <c r="AX221" s="147">
        <f t="shared" si="118"/>
        <v>0</v>
      </c>
      <c r="AY221" s="147">
        <f t="shared" si="118"/>
        <v>0</v>
      </c>
      <c r="AZ221" s="147">
        <f t="shared" si="118"/>
        <v>0</v>
      </c>
      <c r="BA221" s="147">
        <f t="shared" si="118"/>
        <v>0</v>
      </c>
      <c r="BB221" s="147">
        <f t="shared" si="118"/>
        <v>0</v>
      </c>
      <c r="BC221" s="147">
        <f t="shared" si="118"/>
        <v>0</v>
      </c>
      <c r="BD221" s="147">
        <f t="shared" si="118"/>
        <v>0</v>
      </c>
      <c r="BE221" s="158">
        <f t="shared" si="118"/>
        <v>0</v>
      </c>
      <c r="BF221" s="147">
        <f t="shared" si="118"/>
        <v>0</v>
      </c>
      <c r="BG221" s="147">
        <f t="shared" si="118"/>
        <v>0</v>
      </c>
      <c r="BH221" s="147">
        <f t="shared" si="118"/>
        <v>0</v>
      </c>
      <c r="BI221" s="147">
        <f t="shared" si="118"/>
        <v>0</v>
      </c>
      <c r="BJ221" s="147">
        <f t="shared" si="118"/>
        <v>0</v>
      </c>
      <c r="BK221" s="147">
        <f t="shared" si="118"/>
        <v>0</v>
      </c>
      <c r="BL221" s="147">
        <f t="shared" si="118"/>
        <v>0</v>
      </c>
      <c r="BM221" s="147">
        <f t="shared" si="118"/>
        <v>0</v>
      </c>
      <c r="BN221" s="147">
        <f t="shared" si="118"/>
        <v>0</v>
      </c>
      <c r="BO221" s="147">
        <f t="shared" si="118"/>
        <v>0</v>
      </c>
      <c r="BP221" s="147">
        <f t="shared" si="118"/>
        <v>0</v>
      </c>
      <c r="BQ221" s="158">
        <f t="shared" si="118"/>
        <v>0</v>
      </c>
      <c r="BR221" s="312"/>
      <c r="BS221" s="312"/>
    </row>
    <row r="222" spans="1:74" s="9" customFormat="1" hidden="1" x14ac:dyDescent="0.25">
      <c r="A222" s="386"/>
      <c r="B222" s="82" t="s">
        <v>39</v>
      </c>
      <c r="C222" s="72"/>
      <c r="D222" s="9">
        <f t="shared" si="106"/>
        <v>0</v>
      </c>
      <c r="E222" s="9">
        <f t="shared" si="107"/>
        <v>0</v>
      </c>
      <c r="F222" s="9">
        <f t="shared" si="108"/>
        <v>-31.875</v>
      </c>
      <c r="G222" s="9">
        <f t="shared" si="109"/>
        <v>120</v>
      </c>
      <c r="H222" s="9">
        <f t="shared" si="110"/>
        <v>400</v>
      </c>
      <c r="J222" s="9">
        <f>SUM(J216:J221)</f>
        <v>0</v>
      </c>
      <c r="K222" s="9">
        <f t="shared" ref="K222:BQ222" si="119">SUM(K216:K221)</f>
        <v>0</v>
      </c>
      <c r="L222" s="9">
        <f t="shared" si="119"/>
        <v>0</v>
      </c>
      <c r="M222" s="9">
        <f t="shared" si="119"/>
        <v>0</v>
      </c>
      <c r="N222" s="9">
        <f t="shared" si="119"/>
        <v>0</v>
      </c>
      <c r="O222" s="9">
        <f t="shared" si="119"/>
        <v>0</v>
      </c>
      <c r="P222" s="9">
        <f t="shared" si="119"/>
        <v>0</v>
      </c>
      <c r="Q222" s="9">
        <f t="shared" si="119"/>
        <v>0</v>
      </c>
      <c r="R222" s="9">
        <f t="shared" si="119"/>
        <v>0</v>
      </c>
      <c r="S222" s="9">
        <f t="shared" si="119"/>
        <v>0</v>
      </c>
      <c r="T222" s="9">
        <f t="shared" si="119"/>
        <v>0</v>
      </c>
      <c r="U222" s="9">
        <f t="shared" si="119"/>
        <v>0</v>
      </c>
      <c r="V222" s="9">
        <f t="shared" si="119"/>
        <v>0</v>
      </c>
      <c r="W222" s="9">
        <f t="shared" si="119"/>
        <v>0</v>
      </c>
      <c r="X222" s="9">
        <f t="shared" si="119"/>
        <v>0</v>
      </c>
      <c r="Y222" s="9">
        <f t="shared" si="119"/>
        <v>0</v>
      </c>
      <c r="Z222" s="9">
        <f t="shared" si="119"/>
        <v>0</v>
      </c>
      <c r="AA222" s="9">
        <f t="shared" si="119"/>
        <v>0</v>
      </c>
      <c r="AB222" s="9">
        <f t="shared" si="119"/>
        <v>0</v>
      </c>
      <c r="AC222" s="9">
        <f t="shared" si="119"/>
        <v>0</v>
      </c>
      <c r="AD222" s="9">
        <f t="shared" si="119"/>
        <v>0</v>
      </c>
      <c r="AE222" s="9">
        <f t="shared" si="119"/>
        <v>0</v>
      </c>
      <c r="AF222" s="9">
        <f t="shared" si="119"/>
        <v>0</v>
      </c>
      <c r="AG222" s="9">
        <f t="shared" si="119"/>
        <v>0</v>
      </c>
      <c r="AH222" s="9">
        <f t="shared" si="119"/>
        <v>0</v>
      </c>
      <c r="AI222" s="9">
        <f t="shared" si="119"/>
        <v>0</v>
      </c>
      <c r="AJ222" s="9">
        <f t="shared" si="119"/>
        <v>0</v>
      </c>
      <c r="AK222" s="9">
        <f t="shared" si="119"/>
        <v>0</v>
      </c>
      <c r="AL222" s="9">
        <f t="shared" si="119"/>
        <v>0</v>
      </c>
      <c r="AM222" s="9">
        <f t="shared" si="119"/>
        <v>0</v>
      </c>
      <c r="AN222" s="9">
        <f t="shared" si="119"/>
        <v>0</v>
      </c>
      <c r="AO222" s="9">
        <f t="shared" si="119"/>
        <v>-31.875</v>
      </c>
      <c r="AP222" s="9">
        <f t="shared" si="119"/>
        <v>0</v>
      </c>
      <c r="AQ222" s="9">
        <f t="shared" si="119"/>
        <v>0</v>
      </c>
      <c r="AR222" s="9">
        <f t="shared" si="119"/>
        <v>0</v>
      </c>
      <c r="AS222" s="9">
        <f t="shared" si="119"/>
        <v>0</v>
      </c>
      <c r="AT222" s="9">
        <f t="shared" si="119"/>
        <v>0</v>
      </c>
      <c r="AU222" s="9">
        <f t="shared" si="119"/>
        <v>0</v>
      </c>
      <c r="AV222" s="9">
        <f t="shared" si="119"/>
        <v>0</v>
      </c>
      <c r="AW222" s="9">
        <f t="shared" si="119"/>
        <v>120</v>
      </c>
      <c r="AX222" s="9">
        <f t="shared" si="119"/>
        <v>0</v>
      </c>
      <c r="AY222" s="9">
        <f t="shared" si="119"/>
        <v>0</v>
      </c>
      <c r="AZ222" s="9">
        <f t="shared" si="119"/>
        <v>0</v>
      </c>
      <c r="BA222" s="9">
        <f t="shared" si="119"/>
        <v>0</v>
      </c>
      <c r="BB222" s="9">
        <f t="shared" si="119"/>
        <v>0</v>
      </c>
      <c r="BC222" s="9">
        <f t="shared" si="119"/>
        <v>0</v>
      </c>
      <c r="BD222" s="9">
        <f t="shared" si="119"/>
        <v>0</v>
      </c>
      <c r="BE222" s="9">
        <f t="shared" si="119"/>
        <v>0</v>
      </c>
      <c r="BF222" s="9">
        <f t="shared" si="119"/>
        <v>0</v>
      </c>
      <c r="BG222" s="9">
        <f t="shared" si="119"/>
        <v>0</v>
      </c>
      <c r="BH222" s="9">
        <f t="shared" si="119"/>
        <v>0</v>
      </c>
      <c r="BI222" s="9">
        <f t="shared" si="119"/>
        <v>0</v>
      </c>
      <c r="BJ222" s="9">
        <f t="shared" si="119"/>
        <v>0</v>
      </c>
      <c r="BK222" s="9">
        <f t="shared" si="119"/>
        <v>400</v>
      </c>
      <c r="BL222" s="9">
        <f t="shared" si="119"/>
        <v>0</v>
      </c>
      <c r="BM222" s="9">
        <f t="shared" si="119"/>
        <v>0</v>
      </c>
      <c r="BN222" s="9">
        <f t="shared" si="119"/>
        <v>0</v>
      </c>
      <c r="BO222" s="9">
        <f t="shared" si="119"/>
        <v>0</v>
      </c>
      <c r="BP222" s="9">
        <f t="shared" si="119"/>
        <v>0</v>
      </c>
      <c r="BQ222" s="9">
        <f t="shared" si="119"/>
        <v>0</v>
      </c>
      <c r="BR222" s="157"/>
      <c r="BS222" s="157"/>
      <c r="BT222" s="157"/>
      <c r="BU222" s="157"/>
      <c r="BV222" s="157"/>
    </row>
  </sheetData>
  <sheetProtection algorithmName="SHA-512" hashValue="wAJu6lXNTLYy9NAoYsXzWevfRXpMYglMLfZrPRpGj6y+yMxc83m1lUyLCvYpkBukXy33I4DB1WhyHKPXMdCEhA==" saltValue="Mj8znzVYOmUIlMLZvyGyjg==" spinCount="100000" sheet="1" objects="1" scenarios="1" selectLockedCells="1" selectUnlockedCells="1"/>
  <printOptions horizontalCentered="1"/>
  <pageMargins left="0.5" right="0.5" top="0.75" bottom="1" header="0.5" footer="0.5"/>
  <pageSetup scale="95" fitToWidth="5" orientation="landscape" horizontalDpi="1200" verticalDpi="1200" r:id="rId1"/>
  <headerFooter scaleWithDoc="0" alignWithMargins="0">
    <oddFooter>&amp;L&amp;10Capital Expenditures, Year &amp;P of &amp;N&amp;R&amp;10Updated &amp;D</oddFooter>
  </headerFooter>
  <colBreaks count="4" manualBreakCount="4">
    <brk id="21" min="3" max="221" man="1"/>
    <brk id="33" min="3" max="221" man="1"/>
    <brk id="45" min="3" max="221" man="1"/>
    <brk id="57" min="3" max="221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3B92-9157-42F8-A40D-720EF6368DB4}">
  <sheetPr>
    <tabColor theme="8" tint="0.59999389629810485"/>
  </sheetPr>
  <dimension ref="A1:BT41"/>
  <sheetViews>
    <sheetView showGridLines="0" showRowColHeaders="0" showZeros="0" zoomScaleNormal="100" zoomScaleSheetLayoutView="100" workbookViewId="0">
      <pane xSplit="2" ySplit="2" topLeftCell="D3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09375" defaultRowHeight="12.6" x14ac:dyDescent="0.25"/>
  <cols>
    <col min="1" max="1" width="3.5546875" style="126" bestFit="1" customWidth="1"/>
    <col min="2" max="2" width="20" style="10" customWidth="1"/>
    <col min="3" max="3" width="1.109375" style="10" customWidth="1"/>
    <col min="4" max="4" width="8.88671875" style="10" customWidth="1"/>
    <col min="5" max="8" width="8.88671875" style="10" customWidth="1" collapsed="1"/>
    <col min="9" max="9" width="2.21875" style="10" customWidth="1"/>
    <col min="10" max="69" width="8.88671875" style="10" customWidth="1"/>
    <col min="70" max="16384" width="9.109375" style="10"/>
  </cols>
  <sheetData>
    <row r="1" spans="1:72" s="197" customFormat="1" ht="10.199999999999999" x14ac:dyDescent="0.2">
      <c r="A1" s="385" t="s">
        <v>279</v>
      </c>
    </row>
    <row r="2" spans="1:72" s="8" customFormat="1" ht="21" x14ac:dyDescent="0.4">
      <c r="A2" s="386"/>
      <c r="B2" s="62" t="s">
        <v>285</v>
      </c>
      <c r="C2" s="63"/>
      <c r="D2" s="73">
        <v>1</v>
      </c>
      <c r="E2" s="73">
        <v>2</v>
      </c>
      <c r="F2" s="73">
        <v>3</v>
      </c>
      <c r="G2" s="73">
        <v>4</v>
      </c>
      <c r="H2" s="73">
        <v>5</v>
      </c>
      <c r="I2" s="33"/>
      <c r="J2" s="68">
        <v>1</v>
      </c>
      <c r="K2" s="68">
        <v>2</v>
      </c>
      <c r="L2" s="68">
        <v>3</v>
      </c>
      <c r="M2" s="68">
        <v>4</v>
      </c>
      <c r="N2" s="68">
        <v>5</v>
      </c>
      <c r="O2" s="68">
        <v>6</v>
      </c>
      <c r="P2" s="68">
        <v>7</v>
      </c>
      <c r="Q2" s="68">
        <v>8</v>
      </c>
      <c r="R2" s="68">
        <v>9</v>
      </c>
      <c r="S2" s="68">
        <v>10</v>
      </c>
      <c r="T2" s="68">
        <v>11</v>
      </c>
      <c r="U2" s="69">
        <v>12</v>
      </c>
      <c r="V2" s="68">
        <v>13</v>
      </c>
      <c r="W2" s="68">
        <v>14</v>
      </c>
      <c r="X2" s="68">
        <v>15</v>
      </c>
      <c r="Y2" s="68">
        <v>16</v>
      </c>
      <c r="Z2" s="68">
        <v>17</v>
      </c>
      <c r="AA2" s="68">
        <v>18</v>
      </c>
      <c r="AB2" s="68">
        <v>19</v>
      </c>
      <c r="AC2" s="68">
        <v>20</v>
      </c>
      <c r="AD2" s="68">
        <v>21</v>
      </c>
      <c r="AE2" s="68">
        <v>22</v>
      </c>
      <c r="AF2" s="68">
        <v>23</v>
      </c>
      <c r="AG2" s="69">
        <v>24</v>
      </c>
      <c r="AH2" s="68">
        <v>25</v>
      </c>
      <c r="AI2" s="68">
        <v>26</v>
      </c>
      <c r="AJ2" s="68">
        <v>27</v>
      </c>
      <c r="AK2" s="68">
        <v>28</v>
      </c>
      <c r="AL2" s="68">
        <v>29</v>
      </c>
      <c r="AM2" s="68">
        <v>30</v>
      </c>
      <c r="AN2" s="68">
        <v>31</v>
      </c>
      <c r="AO2" s="68">
        <v>32</v>
      </c>
      <c r="AP2" s="68">
        <v>33</v>
      </c>
      <c r="AQ2" s="68">
        <v>34</v>
      </c>
      <c r="AR2" s="68">
        <v>35</v>
      </c>
      <c r="AS2" s="69">
        <v>36</v>
      </c>
      <c r="AT2" s="68">
        <v>37</v>
      </c>
      <c r="AU2" s="68">
        <v>38</v>
      </c>
      <c r="AV2" s="68">
        <v>39</v>
      </c>
      <c r="AW2" s="68">
        <v>40</v>
      </c>
      <c r="AX2" s="68">
        <v>41</v>
      </c>
      <c r="AY2" s="68">
        <v>42</v>
      </c>
      <c r="AZ2" s="68">
        <v>43</v>
      </c>
      <c r="BA2" s="68">
        <v>44</v>
      </c>
      <c r="BB2" s="68">
        <v>45</v>
      </c>
      <c r="BC2" s="68">
        <v>46</v>
      </c>
      <c r="BD2" s="68">
        <v>47</v>
      </c>
      <c r="BE2" s="69">
        <v>48</v>
      </c>
      <c r="BF2" s="68">
        <v>49</v>
      </c>
      <c r="BG2" s="68">
        <v>50</v>
      </c>
      <c r="BH2" s="68">
        <v>51</v>
      </c>
      <c r="BI2" s="68">
        <v>52</v>
      </c>
      <c r="BJ2" s="68">
        <v>53</v>
      </c>
      <c r="BK2" s="68">
        <v>54</v>
      </c>
      <c r="BL2" s="68">
        <v>55</v>
      </c>
      <c r="BM2" s="68">
        <v>56</v>
      </c>
      <c r="BN2" s="68">
        <v>57</v>
      </c>
      <c r="BO2" s="68">
        <v>58</v>
      </c>
      <c r="BP2" s="68">
        <v>59</v>
      </c>
      <c r="BQ2" s="69">
        <v>60</v>
      </c>
    </row>
    <row r="3" spans="1:72" s="8" customFormat="1" ht="6" customHeight="1" x14ac:dyDescent="0.25">
      <c r="A3" s="194"/>
      <c r="D3" s="6"/>
      <c r="E3" s="6"/>
      <c r="F3" s="6"/>
      <c r="G3" s="6"/>
      <c r="H3" s="6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6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6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6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6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6"/>
    </row>
    <row r="4" spans="1:72" s="8" customFormat="1" hidden="1" x14ac:dyDescent="0.25">
      <c r="A4" s="194"/>
      <c r="B4" s="9" t="s">
        <v>2</v>
      </c>
      <c r="C4" s="10"/>
    </row>
    <row r="5" spans="1:72" s="9" customFormat="1" x14ac:dyDescent="0.25">
      <c r="A5" s="386"/>
      <c r="B5" s="82" t="s">
        <v>61</v>
      </c>
      <c r="D5" s="74">
        <f ca="1">SUM(J5:U5)</f>
        <v>3852.5911021310121</v>
      </c>
      <c r="E5" s="74">
        <f ca="1">SUM(V5:AG5)</f>
        <v>4149.8329493911615</v>
      </c>
      <c r="F5" s="74">
        <f ca="1">SUM(AH5:AS5)</f>
        <v>4470.0081195554067</v>
      </c>
      <c r="G5" s="74">
        <f ca="1">SUM(AT5:BE5)</f>
        <v>4814.8860044650119</v>
      </c>
      <c r="H5" s="74">
        <f ca="1">SUM(BF5:BQ5)</f>
        <v>5186.3725111754102</v>
      </c>
      <c r="I5" s="201"/>
      <c r="J5" s="74">
        <f ca="1">Summary!BC7*Summary!BC8</f>
        <v>310.22619715793434</v>
      </c>
      <c r="K5" s="202">
        <f ca="1">Summary!BD7*Summary!BD8</f>
        <v>312.15354923170105</v>
      </c>
      <c r="L5" s="202">
        <f ca="1">Summary!BE7*Summary!BE8</f>
        <v>314.09287542644881</v>
      </c>
      <c r="M5" s="202">
        <f ca="1">Summary!BF7*Summary!BF8</f>
        <v>316.04425013417642</v>
      </c>
      <c r="N5" s="202">
        <f ca="1">Summary!BG7*Summary!BG8</f>
        <v>318.00774820906037</v>
      </c>
      <c r="O5" s="202">
        <f ca="1">Summary!BH7*Summary!BH8</f>
        <v>319.98344497032582</v>
      </c>
      <c r="P5" s="202">
        <f ca="1">Summary!BI7*Summary!BI8</f>
        <v>321.97141620513617</v>
      </c>
      <c r="Q5" s="202">
        <f ca="1">Summary!BJ7*Summary!BJ8</f>
        <v>323.97173817150019</v>
      </c>
      <c r="R5" s="202">
        <f ca="1">Summary!BK7*Summary!BK8</f>
        <v>325.98448760119697</v>
      </c>
      <c r="S5" s="202">
        <f ca="1">Summary!BL7*Summary!BL8</f>
        <v>328.00974170271985</v>
      </c>
      <c r="T5" s="202">
        <f ca="1">Summary!BM7*Summary!BM8</f>
        <v>330.04757816423762</v>
      </c>
      <c r="U5" s="74">
        <f ca="1">Summary!BN7*Summary!BN8</f>
        <v>332.09807515657468</v>
      </c>
      <c r="V5" s="74">
        <f ca="1">Summary!BO7*Summary!BO8</f>
        <v>334.16131133621019</v>
      </c>
      <c r="W5" s="202">
        <f ca="1">Summary!BP7*Summary!BP8</f>
        <v>336.23736584829447</v>
      </c>
      <c r="X5" s="202">
        <f ca="1">Summary!BQ7*Summary!BQ8</f>
        <v>338.32631832968553</v>
      </c>
      <c r="Y5" s="202">
        <f ca="1">Summary!BR7*Summary!BR8</f>
        <v>340.42824891200382</v>
      </c>
      <c r="Z5" s="202">
        <f ca="1">Summary!BS7*Summary!BS8</f>
        <v>342.54323822470616</v>
      </c>
      <c r="AA5" s="202">
        <f ca="1">Summary!BT7*Summary!BT8</f>
        <v>344.67136739817846</v>
      </c>
      <c r="AB5" s="202">
        <f ca="1">Summary!BU7*Summary!BU8</f>
        <v>346.81271806684788</v>
      </c>
      <c r="AC5" s="202">
        <f ca="1">Summary!BV7*Summary!BV8</f>
        <v>348.96737237231429</v>
      </c>
      <c r="AD5" s="202">
        <f ca="1">Summary!BW7*Summary!BW8</f>
        <v>351.13541296650135</v>
      </c>
      <c r="AE5" s="202">
        <f ca="1">Summary!BX7*Summary!BX8</f>
        <v>353.31692301482718</v>
      </c>
      <c r="AF5" s="202">
        <f ca="1">Summary!BY7*Summary!BY8</f>
        <v>355.51198619939385</v>
      </c>
      <c r="AG5" s="74">
        <f ca="1">Summary!BZ7*Summary!BZ8</f>
        <v>357.7206867221982</v>
      </c>
      <c r="AH5" s="74">
        <f ca="1">Summary!CA7*Summary!CA8</f>
        <v>359.94310930836127</v>
      </c>
      <c r="AI5" s="202">
        <f ca="1">Summary!CB7*Summary!CB8</f>
        <v>362.17933920937872</v>
      </c>
      <c r="AJ5" s="202">
        <f ca="1">Summary!CC7*Summary!CC8</f>
        <v>364.42946220639078</v>
      </c>
      <c r="AK5" s="202">
        <f ca="1">Summary!CD7*Summary!CD8</f>
        <v>366.6935646134728</v>
      </c>
      <c r="AL5" s="202">
        <f ca="1">Summary!CE7*Summary!CE8</f>
        <v>368.97173328094641</v>
      </c>
      <c r="AM5" s="202">
        <f ca="1">Summary!CF7*Summary!CF8</f>
        <v>371.26405559871097</v>
      </c>
      <c r="AN5" s="202">
        <f ca="1">Summary!CG7*Summary!CG8</f>
        <v>373.57061949959564</v>
      </c>
      <c r="AO5" s="202">
        <f ca="1">Summary!CH7*Summary!CH8</f>
        <v>375.8915134627328</v>
      </c>
      <c r="AP5" s="202">
        <f ca="1">Summary!CI7*Summary!CI8</f>
        <v>378.22682651695203</v>
      </c>
      <c r="AQ5" s="202">
        <f ca="1">Summary!CJ7*Summary!CJ8</f>
        <v>380.57664824419493</v>
      </c>
      <c r="AR5" s="202">
        <f ca="1">Summary!CK7*Summary!CK8</f>
        <v>382.94106878295167</v>
      </c>
      <c r="AS5" s="74">
        <f ca="1">Summary!CL7*Summary!CL8</f>
        <v>385.32017883171886</v>
      </c>
      <c r="AT5" s="74">
        <f ca="1">Summary!CM7*Summary!CM8</f>
        <v>387.71406965247832</v>
      </c>
      <c r="AU5" s="202">
        <f ca="1">Summary!CN7*Summary!CN8</f>
        <v>390.12283307419807</v>
      </c>
      <c r="AV5" s="202">
        <f ca="1">Summary!CO7*Summary!CO8</f>
        <v>392.5465614963548</v>
      </c>
      <c r="AW5" s="202">
        <f ca="1">Summary!CP7*Summary!CP8</f>
        <v>394.98534789247867</v>
      </c>
      <c r="AX5" s="202">
        <f ca="1">Summary!CQ7*Summary!CQ8</f>
        <v>397.4392858137191</v>
      </c>
      <c r="AY5" s="202">
        <f ca="1">Summary!CR7*Summary!CR8</f>
        <v>399.90846939243363</v>
      </c>
      <c r="AZ5" s="202">
        <f ca="1">Summary!CS7*Summary!CS8</f>
        <v>402.39299334579908</v>
      </c>
      <c r="BA5" s="202">
        <f ca="1">Summary!CT7*Summary!CT8</f>
        <v>404.89295297944466</v>
      </c>
      <c r="BB5" s="202">
        <f ca="1">Summary!CU7*Summary!CU8</f>
        <v>407.40844419110795</v>
      </c>
      <c r="BC5" s="202">
        <f ca="1">Summary!CV7*Summary!CV8</f>
        <v>409.93956347431299</v>
      </c>
      <c r="BD5" s="202">
        <f ca="1">Summary!CW7*Summary!CW8</f>
        <v>412.48640792207254</v>
      </c>
      <c r="BE5" s="74">
        <f ca="1">Summary!CX7*Summary!CX8</f>
        <v>415.04907523061212</v>
      </c>
      <c r="BF5" s="74">
        <f ca="1">Summary!CY7*Summary!CY8</f>
        <v>417.62766370311766</v>
      </c>
      <c r="BG5" s="202">
        <f ca="1">Summary!CZ7*Summary!CZ8</f>
        <v>420.22227225350633</v>
      </c>
      <c r="BH5" s="202">
        <f ca="1">Summary!DA7*Summary!DA8</f>
        <v>422.83300041022113</v>
      </c>
      <c r="BI5" s="202">
        <f ca="1">Summary!DB7*Summary!DB8</f>
        <v>425.45994832004817</v>
      </c>
      <c r="BJ5" s="202">
        <f ca="1">Summary!DC7*Summary!DC8</f>
        <v>428.10321675195911</v>
      </c>
      <c r="BK5" s="202">
        <f ca="1">Summary!DD7*Summary!DD8</f>
        <v>430.76290710097584</v>
      </c>
      <c r="BL5" s="202">
        <f ca="1">Summary!DE7*Summary!DE8</f>
        <v>433.43912139206037</v>
      </c>
      <c r="BM5" s="202">
        <f ca="1">Summary!DF7*Summary!DF8</f>
        <v>436.1319622840283</v>
      </c>
      <c r="BN5" s="202">
        <f ca="1">Summary!DG7*Summary!DG8</f>
        <v>438.84153307348731</v>
      </c>
      <c r="BO5" s="202">
        <f ca="1">Summary!DH7*Summary!DH8</f>
        <v>441.56793769879869</v>
      </c>
      <c r="BP5" s="202">
        <f ca="1">Summary!DI7*Summary!DI8</f>
        <v>444.31128074406513</v>
      </c>
      <c r="BQ5" s="74">
        <f ca="1">Summary!DJ7*Summary!DJ8</f>
        <v>447.07166744314225</v>
      </c>
    </row>
    <row r="6" spans="1:72" s="8" customFormat="1" x14ac:dyDescent="0.25">
      <c r="A6" s="194"/>
      <c r="B6" s="168" t="s">
        <v>4</v>
      </c>
      <c r="D6" s="155">
        <f ca="1">SUM(J6:U6)</f>
        <v>2596.4825961407314</v>
      </c>
      <c r="E6" s="155">
        <f ca="1">SUM(V6:AG6)</f>
        <v>2787.0927450504123</v>
      </c>
      <c r="F6" s="155">
        <f ca="1">SUM(AH6:AS6)</f>
        <v>2991.6957583533972</v>
      </c>
      <c r="G6" s="155">
        <f ca="1">SUM(AT6:BE6)</f>
        <v>3211.3188649514486</v>
      </c>
      <c r="H6" s="155">
        <f ca="1">SUM(BF6:BQ6)</f>
        <v>3447.0647035542843</v>
      </c>
      <c r="I6" s="119"/>
      <c r="J6" s="146">
        <f ca="1">Summary!BC9*Summary!BC7</f>
        <v>209.41746880169194</v>
      </c>
      <c r="K6" s="146">
        <f ca="1">Summary!BD9*Summary!BD7</f>
        <v>210.65740974514009</v>
      </c>
      <c r="L6" s="146">
        <f ca="1">Summary!BE9*Summary!BE7</f>
        <v>211.90469226115158</v>
      </c>
      <c r="M6" s="146">
        <f ca="1">Summary!BF9*Summary!BF7</f>
        <v>213.15935981848025</v>
      </c>
      <c r="N6" s="146">
        <f ca="1">Summary!BG9*Summary!BG7</f>
        <v>214.42145614325449</v>
      </c>
      <c r="O6" s="146">
        <f ca="1">Summary!BH9*Summary!BH7</f>
        <v>215.69102522050068</v>
      </c>
      <c r="P6" s="146">
        <f ca="1">Summary!BI9*Summary!BI7</f>
        <v>216.96811129567647</v>
      </c>
      <c r="Q6" s="146">
        <f ca="1">Summary!BJ9*Summary!BJ7</f>
        <v>218.25275887621274</v>
      </c>
      <c r="R6" s="146">
        <f ca="1">Summary!BK9*Summary!BK7</f>
        <v>219.54501273306454</v>
      </c>
      <c r="S6" s="146">
        <f ca="1">Summary!BL9*Summary!BL7</f>
        <v>220.84491790227156</v>
      </c>
      <c r="T6" s="146">
        <f ca="1">Summary!BM9*Summary!BM7</f>
        <v>222.15251968652757</v>
      </c>
      <c r="U6" s="155">
        <f ca="1">Summary!BN9*Summary!BN7</f>
        <v>223.46786365675925</v>
      </c>
      <c r="V6" s="146">
        <f ca="1">Summary!BO9*Summary!BO7</f>
        <v>224.79099565371459</v>
      </c>
      <c r="W6" s="146">
        <f ca="1">Summary!BP9*Summary!BP7</f>
        <v>226.12196178956</v>
      </c>
      <c r="X6" s="146">
        <f ca="1">Summary!BQ9*Summary!BQ7</f>
        <v>227.46080844948787</v>
      </c>
      <c r="Y6" s="146">
        <f ca="1">Summary!BR9*Summary!BR7</f>
        <v>228.80758229333284</v>
      </c>
      <c r="Z6" s="146">
        <f ca="1">Summary!BS9*Summary!BS7</f>
        <v>230.16233025719797</v>
      </c>
      <c r="AA6" s="146">
        <f ca="1">Summary!BT9*Summary!BT7</f>
        <v>231.52509955509058</v>
      </c>
      <c r="AB6" s="146">
        <f ca="1">Summary!BU9*Summary!BU7</f>
        <v>232.8959376805677</v>
      </c>
      <c r="AC6" s="146">
        <f ca="1">Summary!BV9*Summary!BV7</f>
        <v>234.274892408391</v>
      </c>
      <c r="AD6" s="146">
        <f ca="1">Summary!BW9*Summary!BW7</f>
        <v>235.66201179619213</v>
      </c>
      <c r="AE6" s="146">
        <f ca="1">Summary!BX9*Summary!BX7</f>
        <v>237.05734418614747</v>
      </c>
      <c r="AF6" s="146">
        <f ca="1">Summary!BY9*Summary!BY7</f>
        <v>238.46093820666266</v>
      </c>
      <c r="AG6" s="155">
        <f ca="1">Summary!BZ9*Summary!BZ7</f>
        <v>239.87284277406766</v>
      </c>
      <c r="AH6" s="146">
        <f ca="1">Summary!CA9*Summary!CA7</f>
        <v>241.29310709432124</v>
      </c>
      <c r="AI6" s="146">
        <f ca="1">Summary!CB9*Summary!CB7</f>
        <v>242.72178066472611</v>
      </c>
      <c r="AJ6" s="146">
        <f ca="1">Summary!CC9*Summary!CC7</f>
        <v>244.15891327565376</v>
      </c>
      <c r="AK6" s="146">
        <f ca="1">Summary!CD9*Summary!CD7</f>
        <v>245.60455501227969</v>
      </c>
      <c r="AL6" s="146">
        <f ca="1">Summary!CE9*Summary!CE7</f>
        <v>247.05875625632905</v>
      </c>
      <c r="AM6" s="146">
        <f ca="1">Summary!CF9*Summary!CF7</f>
        <v>248.5215676878324</v>
      </c>
      <c r="AN6" s="146">
        <f ca="1">Summary!CG9*Summary!CG7</f>
        <v>249.99304028689176</v>
      </c>
      <c r="AO6" s="146">
        <f ca="1">Summary!CH9*Summary!CH7</f>
        <v>251.4732253354577</v>
      </c>
      <c r="AP6" s="146">
        <f ca="1">Summary!CI9*Summary!CI7</f>
        <v>252.96217441911637</v>
      </c>
      <c r="AQ6" s="146">
        <f ca="1">Summary!CJ9*Summary!CJ7</f>
        <v>254.45993942888714</v>
      </c>
      <c r="AR6" s="146">
        <f ca="1">Summary!CK9*Summary!CK7</f>
        <v>255.96657256303118</v>
      </c>
      <c r="AS6" s="155">
        <f ca="1">Summary!CL9*Summary!CL7</f>
        <v>257.48212632887072</v>
      </c>
      <c r="AT6" s="146">
        <f ca="1">Summary!CM9*Summary!CM7</f>
        <v>259.00665354461887</v>
      </c>
      <c r="AU6" s="146">
        <f ca="1">Summary!CN9*Summary!CN7</f>
        <v>260.54020734122014</v>
      </c>
      <c r="AV6" s="146">
        <f ca="1">Summary!CO9*Summary!CO7</f>
        <v>262.08284116420248</v>
      </c>
      <c r="AW6" s="146">
        <f ca="1">Summary!CP9*Summary!CP7</f>
        <v>263.63460877553979</v>
      </c>
      <c r="AX6" s="146">
        <f ca="1">Summary!CQ9*Summary!CQ7</f>
        <v>265.19556425552548</v>
      </c>
      <c r="AY6" s="146">
        <f ca="1">Summary!CR9*Summary!CR7</f>
        <v>266.76576200465706</v>
      </c>
      <c r="AZ6" s="146">
        <f ca="1">Summary!CS9*Summary!CS7</f>
        <v>268.34525674553248</v>
      </c>
      <c r="BA6" s="146">
        <f ca="1">Summary!CT9*Summary!CT7</f>
        <v>269.93410352475684</v>
      </c>
      <c r="BB6" s="146">
        <f ca="1">Summary!CU9*Summary!CU7</f>
        <v>271.53235771486106</v>
      </c>
      <c r="BC6" s="146">
        <f ca="1">Summary!CV9*Summary!CV7</f>
        <v>273.14007501623144</v>
      </c>
      <c r="BD6" s="146">
        <f ca="1">Summary!CW9*Summary!CW7</f>
        <v>274.75731145905098</v>
      </c>
      <c r="BE6" s="155">
        <f ca="1">Summary!CX9*Summary!CX7</f>
        <v>276.38412340525218</v>
      </c>
      <c r="BF6" s="146">
        <f ca="1">Summary!CY9*Summary!CY7</f>
        <v>278.02056755048119</v>
      </c>
      <c r="BG6" s="146">
        <f ca="1">Summary!CZ9*Summary!CZ7</f>
        <v>279.66670092607347</v>
      </c>
      <c r="BH6" s="146">
        <f ca="1">Summary!DA9*Summary!DA7</f>
        <v>281.32258090104199</v>
      </c>
      <c r="BI6" s="146">
        <f ca="1">Summary!DB9*Summary!DB7</f>
        <v>282.98826518407577</v>
      </c>
      <c r="BJ6" s="146">
        <f ca="1">Summary!DC9*Summary!DC7</f>
        <v>284.66381182555182</v>
      </c>
      <c r="BK6" s="146">
        <f ca="1">Summary!DD9*Summary!DD7</f>
        <v>286.34927921955784</v>
      </c>
      <c r="BL6" s="146">
        <f ca="1">Summary!DE9*Summary!DE7</f>
        <v>288.04472610592734</v>
      </c>
      <c r="BM6" s="146">
        <f ca="1">Summary!DF9*Summary!DF7</f>
        <v>289.75021157228656</v>
      </c>
      <c r="BN6" s="146">
        <f ca="1">Summary!DG9*Summary!DG7</f>
        <v>291.46579505611459</v>
      </c>
      <c r="BO6" s="146">
        <f ca="1">Summary!DH9*Summary!DH7</f>
        <v>293.19153634681351</v>
      </c>
      <c r="BP6" s="146">
        <f ca="1">Summary!DI9*Summary!DI7</f>
        <v>294.92749558779315</v>
      </c>
      <c r="BQ6" s="155">
        <f ca="1">Summary!DJ9*Summary!DJ7</f>
        <v>296.67373327856683</v>
      </c>
    </row>
    <row r="7" spans="1:72" s="8" customFormat="1" x14ac:dyDescent="0.25">
      <c r="A7" s="194"/>
      <c r="B7" s="59" t="s">
        <v>62</v>
      </c>
      <c r="C7" s="10"/>
      <c r="D7" s="8">
        <f ca="1">SUM(J7:U7)</f>
        <v>1256.1085059902812</v>
      </c>
      <c r="E7" s="8">
        <f ca="1">SUM(V7:AG7)</f>
        <v>1362.7402043407487</v>
      </c>
      <c r="F7" s="8">
        <f ca="1">SUM(AH7:AS7)</f>
        <v>1478.3123612020099</v>
      </c>
      <c r="G7" s="8">
        <f ca="1">SUM(AT7:BE7)</f>
        <v>1603.5671395135628</v>
      </c>
      <c r="H7" s="8">
        <f ca="1">SUM(BF7:BQ7)</f>
        <v>1739.3078076211259</v>
      </c>
      <c r="I7" s="6"/>
      <c r="J7" s="8">
        <f t="shared" ref="J7:AO7" ca="1" si="0">J5-J6</f>
        <v>100.8087283562424</v>
      </c>
      <c r="K7" s="8">
        <f t="shared" ca="1" si="0"/>
        <v>101.49613948656096</v>
      </c>
      <c r="L7" s="8">
        <f t="shared" ca="1" si="0"/>
        <v>102.18818316529723</v>
      </c>
      <c r="M7" s="8">
        <f t="shared" ca="1" si="0"/>
        <v>102.88489031569617</v>
      </c>
      <c r="N7" s="8">
        <f t="shared" ca="1" si="0"/>
        <v>103.58629206580588</v>
      </c>
      <c r="O7" s="8">
        <f t="shared" ca="1" si="0"/>
        <v>104.29241974982514</v>
      </c>
      <c r="P7" s="8">
        <f t="shared" ca="1" si="0"/>
        <v>105.0033049094597</v>
      </c>
      <c r="Q7" s="8">
        <f t="shared" ca="1" si="0"/>
        <v>105.71897929528745</v>
      </c>
      <c r="R7" s="8">
        <f t="shared" ca="1" si="0"/>
        <v>106.43947486813244</v>
      </c>
      <c r="S7" s="8">
        <f t="shared" ca="1" si="0"/>
        <v>107.16482380044829</v>
      </c>
      <c r="T7" s="8">
        <f t="shared" ca="1" si="0"/>
        <v>107.89505847771005</v>
      </c>
      <c r="U7" s="9">
        <f t="shared" ca="1" si="0"/>
        <v>108.63021149981543</v>
      </c>
      <c r="V7" s="8">
        <f t="shared" ca="1" si="0"/>
        <v>109.3703156824956</v>
      </c>
      <c r="W7" s="8">
        <f t="shared" ca="1" si="0"/>
        <v>110.11540405873447</v>
      </c>
      <c r="X7" s="8">
        <f t="shared" ca="1" si="0"/>
        <v>110.86550988019766</v>
      </c>
      <c r="Y7" s="8">
        <f t="shared" ca="1" si="0"/>
        <v>111.62066661867098</v>
      </c>
      <c r="Z7" s="8">
        <f t="shared" ca="1" si="0"/>
        <v>112.38090796750819</v>
      </c>
      <c r="AA7" s="8">
        <f t="shared" ca="1" si="0"/>
        <v>113.14626784308788</v>
      </c>
      <c r="AB7" s="8">
        <f t="shared" ca="1" si="0"/>
        <v>113.91678038628018</v>
      </c>
      <c r="AC7" s="8">
        <f t="shared" ca="1" si="0"/>
        <v>114.69247996392329</v>
      </c>
      <c r="AD7" s="8">
        <f t="shared" ca="1" si="0"/>
        <v>115.47340117030922</v>
      </c>
      <c r="AE7" s="8">
        <f t="shared" ca="1" si="0"/>
        <v>116.25957882867971</v>
      </c>
      <c r="AF7" s="8">
        <f t="shared" ca="1" si="0"/>
        <v>117.05104799273118</v>
      </c>
      <c r="AG7" s="9">
        <f t="shared" ca="1" si="0"/>
        <v>117.84784394813053</v>
      </c>
      <c r="AH7" s="8">
        <f t="shared" ca="1" si="0"/>
        <v>118.65000221404003</v>
      </c>
      <c r="AI7" s="8">
        <f t="shared" ca="1" si="0"/>
        <v>119.45755854465261</v>
      </c>
      <c r="AJ7" s="8">
        <f t="shared" ca="1" si="0"/>
        <v>120.27054893073702</v>
      </c>
      <c r="AK7" s="8">
        <f t="shared" ca="1" si="0"/>
        <v>121.08900960119311</v>
      </c>
      <c r="AL7" s="8">
        <f t="shared" ca="1" si="0"/>
        <v>121.91297702461736</v>
      </c>
      <c r="AM7" s="8">
        <f t="shared" ca="1" si="0"/>
        <v>122.74248791087857</v>
      </c>
      <c r="AN7" s="8">
        <f t="shared" ca="1" si="0"/>
        <v>123.57757921270388</v>
      </c>
      <c r="AO7" s="8">
        <f t="shared" ca="1" si="0"/>
        <v>124.4182881272751</v>
      </c>
      <c r="AP7" s="8">
        <f t="shared" ref="AP7:BQ7" ca="1" si="1">AP5-AP6</f>
        <v>125.26465209783566</v>
      </c>
      <c r="AQ7" s="8">
        <f t="shared" ca="1" si="1"/>
        <v>126.11670881530779</v>
      </c>
      <c r="AR7" s="8">
        <f t="shared" ca="1" si="1"/>
        <v>126.9744962199205</v>
      </c>
      <c r="AS7" s="9">
        <f t="shared" ca="1" si="1"/>
        <v>127.83805250284814</v>
      </c>
      <c r="AT7" s="8">
        <f t="shared" ca="1" si="1"/>
        <v>128.70741610785944</v>
      </c>
      <c r="AU7" s="8">
        <f t="shared" ca="1" si="1"/>
        <v>129.58262573297793</v>
      </c>
      <c r="AV7" s="8">
        <f t="shared" ca="1" si="1"/>
        <v>130.46372033215232</v>
      </c>
      <c r="AW7" s="8">
        <f t="shared" ca="1" si="1"/>
        <v>131.35073911693888</v>
      </c>
      <c r="AX7" s="8">
        <f t="shared" ca="1" si="1"/>
        <v>132.24372155819361</v>
      </c>
      <c r="AY7" s="8">
        <f t="shared" ca="1" si="1"/>
        <v>133.14270738777657</v>
      </c>
      <c r="AZ7" s="8">
        <f t="shared" ca="1" si="1"/>
        <v>134.0477366002666</v>
      </c>
      <c r="BA7" s="8">
        <f t="shared" ca="1" si="1"/>
        <v>134.95884945468782</v>
      </c>
      <c r="BB7" s="8">
        <f t="shared" ca="1" si="1"/>
        <v>135.87608647624688</v>
      </c>
      <c r="BC7" s="8">
        <f t="shared" ca="1" si="1"/>
        <v>136.79948845808156</v>
      </c>
      <c r="BD7" s="8">
        <f t="shared" ca="1" si="1"/>
        <v>137.72909646302156</v>
      </c>
      <c r="BE7" s="9">
        <f t="shared" ca="1" si="1"/>
        <v>138.66495182535994</v>
      </c>
      <c r="BF7" s="8">
        <f t="shared" ca="1" si="1"/>
        <v>139.60709615263647</v>
      </c>
      <c r="BG7" s="8">
        <f t="shared" ca="1" si="1"/>
        <v>140.55557132743286</v>
      </c>
      <c r="BH7" s="8">
        <f t="shared" ca="1" si="1"/>
        <v>141.51041950917914</v>
      </c>
      <c r="BI7" s="8">
        <f t="shared" ca="1" si="1"/>
        <v>142.4716831359724</v>
      </c>
      <c r="BJ7" s="8">
        <f t="shared" ca="1" si="1"/>
        <v>143.43940492640729</v>
      </c>
      <c r="BK7" s="8">
        <f t="shared" ca="1" si="1"/>
        <v>144.41362788141799</v>
      </c>
      <c r="BL7" s="8">
        <f t="shared" ca="1" si="1"/>
        <v>145.39439528613303</v>
      </c>
      <c r="BM7" s="8">
        <f t="shared" ca="1" si="1"/>
        <v>146.38175071174174</v>
      </c>
      <c r="BN7" s="8">
        <f t="shared" ca="1" si="1"/>
        <v>147.37573801737273</v>
      </c>
      <c r="BO7" s="8">
        <f t="shared" ca="1" si="1"/>
        <v>148.37640135198518</v>
      </c>
      <c r="BP7" s="8">
        <f t="shared" ca="1" si="1"/>
        <v>149.38378515627198</v>
      </c>
      <c r="BQ7" s="9">
        <f t="shared" ca="1" si="1"/>
        <v>150.39793416457542</v>
      </c>
    </row>
    <row r="8" spans="1:72" s="8" customFormat="1" ht="6" customHeight="1" x14ac:dyDescent="0.25">
      <c r="A8" s="194"/>
      <c r="B8" s="59"/>
      <c r="D8" s="6"/>
    </row>
    <row r="9" spans="1:72" s="8" customFormat="1" x14ac:dyDescent="0.25">
      <c r="A9" s="194"/>
      <c r="B9" s="167" t="s">
        <v>63</v>
      </c>
      <c r="D9" s="154">
        <f>paySalaryWgtd*(1+payBonusWgtd+PayLoad)*(1+payCagrWgtd)^(D$2-1)</f>
        <v>404.5</v>
      </c>
      <c r="E9" s="154">
        <f>paySalaryWgtd*(1+payBonusWgtd+PayLoad)*(1+payCagrWgtd)^(E$2-1)</f>
        <v>409.84517857142856</v>
      </c>
      <c r="F9" s="154">
        <f>paySalaryWgtd*(1+payBonusWgtd+PayLoad)*(1+payCagrWgtd)^(F$2-1)</f>
        <v>415.26098985969384</v>
      </c>
      <c r="G9" s="154">
        <f>paySalaryWgtd*(1+payBonusWgtd+PayLoad)*(1+payCagrWgtd)^(G$2-1)</f>
        <v>420.74836722569688</v>
      </c>
      <c r="H9" s="154">
        <f>paySalaryWgtd*(1+payBonusWgtd+PayLoad)*(1+payCagrWgtd)^(H$2-1)</f>
        <v>426.30825636403637</v>
      </c>
      <c r="I9" s="119"/>
      <c r="J9" s="10">
        <f>$D9/12</f>
        <v>33.708333333333336</v>
      </c>
      <c r="K9" s="75">
        <f t="shared" ref="K9:U10" si="2">$D9/12</f>
        <v>33.708333333333336</v>
      </c>
      <c r="L9" s="75">
        <f t="shared" si="2"/>
        <v>33.708333333333336</v>
      </c>
      <c r="M9" s="75">
        <f t="shared" si="2"/>
        <v>33.708333333333336</v>
      </c>
      <c r="N9" s="75">
        <f t="shared" si="2"/>
        <v>33.708333333333336</v>
      </c>
      <c r="O9" s="75">
        <f t="shared" si="2"/>
        <v>33.708333333333336</v>
      </c>
      <c r="P9" s="75">
        <f t="shared" si="2"/>
        <v>33.708333333333336</v>
      </c>
      <c r="Q9" s="75">
        <f t="shared" si="2"/>
        <v>33.708333333333336</v>
      </c>
      <c r="R9" s="75">
        <f t="shared" si="2"/>
        <v>33.708333333333336</v>
      </c>
      <c r="S9" s="75">
        <f t="shared" si="2"/>
        <v>33.708333333333336</v>
      </c>
      <c r="T9" s="75">
        <f t="shared" si="2"/>
        <v>33.708333333333336</v>
      </c>
      <c r="U9" s="154">
        <f t="shared" si="2"/>
        <v>33.708333333333336</v>
      </c>
      <c r="V9" s="10">
        <f>$E9/12</f>
        <v>34.15376488095238</v>
      </c>
      <c r="W9" s="75">
        <f t="shared" ref="W9:AG10" si="3">$E9/12</f>
        <v>34.15376488095238</v>
      </c>
      <c r="X9" s="75">
        <f t="shared" si="3"/>
        <v>34.15376488095238</v>
      </c>
      <c r="Y9" s="75">
        <f t="shared" si="3"/>
        <v>34.15376488095238</v>
      </c>
      <c r="Z9" s="75">
        <f t="shared" si="3"/>
        <v>34.15376488095238</v>
      </c>
      <c r="AA9" s="75">
        <f t="shared" si="3"/>
        <v>34.15376488095238</v>
      </c>
      <c r="AB9" s="75">
        <f t="shared" si="3"/>
        <v>34.15376488095238</v>
      </c>
      <c r="AC9" s="75">
        <f t="shared" si="3"/>
        <v>34.15376488095238</v>
      </c>
      <c r="AD9" s="75">
        <f t="shared" si="3"/>
        <v>34.15376488095238</v>
      </c>
      <c r="AE9" s="75">
        <f t="shared" si="3"/>
        <v>34.15376488095238</v>
      </c>
      <c r="AF9" s="75">
        <f t="shared" si="3"/>
        <v>34.15376488095238</v>
      </c>
      <c r="AG9" s="154">
        <f t="shared" si="3"/>
        <v>34.15376488095238</v>
      </c>
      <c r="AH9" s="10">
        <f>$F9/12</f>
        <v>34.605082488307822</v>
      </c>
      <c r="AI9" s="75">
        <f t="shared" ref="AI9:AS10" si="4">$F9/12</f>
        <v>34.605082488307822</v>
      </c>
      <c r="AJ9" s="75">
        <f t="shared" si="4"/>
        <v>34.605082488307822</v>
      </c>
      <c r="AK9" s="75">
        <f t="shared" si="4"/>
        <v>34.605082488307822</v>
      </c>
      <c r="AL9" s="75">
        <f t="shared" si="4"/>
        <v>34.605082488307822</v>
      </c>
      <c r="AM9" s="75">
        <f t="shared" si="4"/>
        <v>34.605082488307822</v>
      </c>
      <c r="AN9" s="75">
        <f t="shared" si="4"/>
        <v>34.605082488307822</v>
      </c>
      <c r="AO9" s="75">
        <f t="shared" si="4"/>
        <v>34.605082488307822</v>
      </c>
      <c r="AP9" s="75">
        <f t="shared" si="4"/>
        <v>34.605082488307822</v>
      </c>
      <c r="AQ9" s="75">
        <f t="shared" si="4"/>
        <v>34.605082488307822</v>
      </c>
      <c r="AR9" s="75">
        <f t="shared" si="4"/>
        <v>34.605082488307822</v>
      </c>
      <c r="AS9" s="154">
        <f t="shared" si="4"/>
        <v>34.605082488307822</v>
      </c>
      <c r="AT9" s="10">
        <f>$G9/12</f>
        <v>35.062363935474743</v>
      </c>
      <c r="AU9" s="75">
        <f t="shared" ref="AU9:BE10" si="5">$G9/12</f>
        <v>35.062363935474743</v>
      </c>
      <c r="AV9" s="75">
        <f t="shared" si="5"/>
        <v>35.062363935474743</v>
      </c>
      <c r="AW9" s="75">
        <f t="shared" si="5"/>
        <v>35.062363935474743</v>
      </c>
      <c r="AX9" s="75">
        <f t="shared" si="5"/>
        <v>35.062363935474743</v>
      </c>
      <c r="AY9" s="75">
        <f t="shared" si="5"/>
        <v>35.062363935474743</v>
      </c>
      <c r="AZ9" s="75">
        <f t="shared" si="5"/>
        <v>35.062363935474743</v>
      </c>
      <c r="BA9" s="75">
        <f t="shared" si="5"/>
        <v>35.062363935474743</v>
      </c>
      <c r="BB9" s="75">
        <f t="shared" si="5"/>
        <v>35.062363935474743</v>
      </c>
      <c r="BC9" s="75">
        <f t="shared" si="5"/>
        <v>35.062363935474743</v>
      </c>
      <c r="BD9" s="75">
        <f t="shared" si="5"/>
        <v>35.062363935474743</v>
      </c>
      <c r="BE9" s="154">
        <f t="shared" si="5"/>
        <v>35.062363935474743</v>
      </c>
      <c r="BF9" s="10">
        <f>$H9/12</f>
        <v>35.525688030336362</v>
      </c>
      <c r="BG9" s="75">
        <f t="shared" ref="BG9:BQ10" si="6">$H9/12</f>
        <v>35.525688030336362</v>
      </c>
      <c r="BH9" s="75">
        <f t="shared" si="6"/>
        <v>35.525688030336362</v>
      </c>
      <c r="BI9" s="75">
        <f t="shared" si="6"/>
        <v>35.525688030336362</v>
      </c>
      <c r="BJ9" s="75">
        <f t="shared" si="6"/>
        <v>35.525688030336362</v>
      </c>
      <c r="BK9" s="75">
        <f t="shared" si="6"/>
        <v>35.525688030336362</v>
      </c>
      <c r="BL9" s="75">
        <f t="shared" si="6"/>
        <v>35.525688030336362</v>
      </c>
      <c r="BM9" s="75">
        <f t="shared" si="6"/>
        <v>35.525688030336362</v>
      </c>
      <c r="BN9" s="75">
        <f t="shared" si="6"/>
        <v>35.525688030336362</v>
      </c>
      <c r="BO9" s="75">
        <f t="shared" si="6"/>
        <v>35.525688030336362</v>
      </c>
      <c r="BP9" s="75">
        <f t="shared" si="6"/>
        <v>35.525688030336362</v>
      </c>
      <c r="BQ9" s="154">
        <f t="shared" si="6"/>
        <v>35.525688030336362</v>
      </c>
    </row>
    <row r="10" spans="1:72" s="8" customFormat="1" x14ac:dyDescent="0.25">
      <c r="A10" s="194"/>
      <c r="B10" s="167" t="s">
        <v>25</v>
      </c>
      <c r="D10" s="154">
        <f>SUM(Overhead)*(1+overheadCagrWgtd)^(D$2-1)</f>
        <v>260</v>
      </c>
      <c r="E10" s="154">
        <f>SUM(Overhead)*(1+overheadCagrWgtd)^(E$2-1)</f>
        <v>267.59999999999997</v>
      </c>
      <c r="F10" s="154">
        <f>SUM(Overhead)*(1+overheadCagrWgtd)^(F$2-1)</f>
        <v>275.42215384615383</v>
      </c>
      <c r="G10" s="154">
        <f>SUM(Overhead)*(1+overheadCagrWgtd)^(G$2-1)</f>
        <v>283.47295526627215</v>
      </c>
      <c r="H10" s="154">
        <f>SUM(Overhead)*(1+overheadCagrWgtd)^(H$2-1)</f>
        <v>291.75908780482473</v>
      </c>
      <c r="I10" s="119"/>
      <c r="J10" s="10">
        <f>$D10/12</f>
        <v>21.666666666666668</v>
      </c>
      <c r="K10" s="75">
        <f t="shared" si="2"/>
        <v>21.666666666666668</v>
      </c>
      <c r="L10" s="75">
        <f t="shared" si="2"/>
        <v>21.666666666666668</v>
      </c>
      <c r="M10" s="75">
        <f t="shared" si="2"/>
        <v>21.666666666666668</v>
      </c>
      <c r="N10" s="75">
        <f t="shared" si="2"/>
        <v>21.666666666666668</v>
      </c>
      <c r="O10" s="75">
        <f t="shared" si="2"/>
        <v>21.666666666666668</v>
      </c>
      <c r="P10" s="75">
        <f t="shared" si="2"/>
        <v>21.666666666666668</v>
      </c>
      <c r="Q10" s="75">
        <f t="shared" si="2"/>
        <v>21.666666666666668</v>
      </c>
      <c r="R10" s="75">
        <f t="shared" si="2"/>
        <v>21.666666666666668</v>
      </c>
      <c r="S10" s="75">
        <f t="shared" si="2"/>
        <v>21.666666666666668</v>
      </c>
      <c r="T10" s="75">
        <f t="shared" si="2"/>
        <v>21.666666666666668</v>
      </c>
      <c r="U10" s="154">
        <f t="shared" si="2"/>
        <v>21.666666666666668</v>
      </c>
      <c r="V10" s="10">
        <f>$E10/12</f>
        <v>22.299999999999997</v>
      </c>
      <c r="W10" s="75">
        <f t="shared" si="3"/>
        <v>22.299999999999997</v>
      </c>
      <c r="X10" s="75">
        <f t="shared" si="3"/>
        <v>22.299999999999997</v>
      </c>
      <c r="Y10" s="75">
        <f t="shared" si="3"/>
        <v>22.299999999999997</v>
      </c>
      <c r="Z10" s="75">
        <f t="shared" si="3"/>
        <v>22.299999999999997</v>
      </c>
      <c r="AA10" s="75">
        <f t="shared" si="3"/>
        <v>22.299999999999997</v>
      </c>
      <c r="AB10" s="75">
        <f t="shared" si="3"/>
        <v>22.299999999999997</v>
      </c>
      <c r="AC10" s="75">
        <f t="shared" si="3"/>
        <v>22.299999999999997</v>
      </c>
      <c r="AD10" s="75">
        <f t="shared" si="3"/>
        <v>22.299999999999997</v>
      </c>
      <c r="AE10" s="75">
        <f t="shared" si="3"/>
        <v>22.299999999999997</v>
      </c>
      <c r="AF10" s="75">
        <f t="shared" si="3"/>
        <v>22.299999999999997</v>
      </c>
      <c r="AG10" s="154">
        <f t="shared" si="3"/>
        <v>22.299999999999997</v>
      </c>
      <c r="AH10" s="10">
        <f>$F10/12</f>
        <v>22.951846153846152</v>
      </c>
      <c r="AI10" s="75">
        <f t="shared" si="4"/>
        <v>22.951846153846152</v>
      </c>
      <c r="AJ10" s="75">
        <f t="shared" si="4"/>
        <v>22.951846153846152</v>
      </c>
      <c r="AK10" s="75">
        <f t="shared" si="4"/>
        <v>22.951846153846152</v>
      </c>
      <c r="AL10" s="75">
        <f t="shared" si="4"/>
        <v>22.951846153846152</v>
      </c>
      <c r="AM10" s="75">
        <f t="shared" si="4"/>
        <v>22.951846153846152</v>
      </c>
      <c r="AN10" s="75">
        <f t="shared" si="4"/>
        <v>22.951846153846152</v>
      </c>
      <c r="AO10" s="75">
        <f t="shared" si="4"/>
        <v>22.951846153846152</v>
      </c>
      <c r="AP10" s="75">
        <f t="shared" si="4"/>
        <v>22.951846153846152</v>
      </c>
      <c r="AQ10" s="75">
        <f t="shared" si="4"/>
        <v>22.951846153846152</v>
      </c>
      <c r="AR10" s="75">
        <f t="shared" si="4"/>
        <v>22.951846153846152</v>
      </c>
      <c r="AS10" s="154">
        <f t="shared" si="4"/>
        <v>22.951846153846152</v>
      </c>
      <c r="AT10" s="10">
        <f>$G10/12</f>
        <v>23.622746272189346</v>
      </c>
      <c r="AU10" s="75">
        <f t="shared" si="5"/>
        <v>23.622746272189346</v>
      </c>
      <c r="AV10" s="75">
        <f t="shared" si="5"/>
        <v>23.622746272189346</v>
      </c>
      <c r="AW10" s="75">
        <f t="shared" si="5"/>
        <v>23.622746272189346</v>
      </c>
      <c r="AX10" s="75">
        <f t="shared" si="5"/>
        <v>23.622746272189346</v>
      </c>
      <c r="AY10" s="75">
        <f t="shared" si="5"/>
        <v>23.622746272189346</v>
      </c>
      <c r="AZ10" s="75">
        <f t="shared" si="5"/>
        <v>23.622746272189346</v>
      </c>
      <c r="BA10" s="75">
        <f t="shared" si="5"/>
        <v>23.622746272189346</v>
      </c>
      <c r="BB10" s="75">
        <f t="shared" si="5"/>
        <v>23.622746272189346</v>
      </c>
      <c r="BC10" s="75">
        <f t="shared" si="5"/>
        <v>23.622746272189346</v>
      </c>
      <c r="BD10" s="75">
        <f t="shared" si="5"/>
        <v>23.622746272189346</v>
      </c>
      <c r="BE10" s="154">
        <f t="shared" si="5"/>
        <v>23.622746272189346</v>
      </c>
      <c r="BF10" s="10">
        <f>$H10/12</f>
        <v>24.313257317068729</v>
      </c>
      <c r="BG10" s="75">
        <f t="shared" si="6"/>
        <v>24.313257317068729</v>
      </c>
      <c r="BH10" s="75">
        <f t="shared" si="6"/>
        <v>24.313257317068729</v>
      </c>
      <c r="BI10" s="75">
        <f t="shared" si="6"/>
        <v>24.313257317068729</v>
      </c>
      <c r="BJ10" s="75">
        <f t="shared" si="6"/>
        <v>24.313257317068729</v>
      </c>
      <c r="BK10" s="75">
        <f t="shared" si="6"/>
        <v>24.313257317068729</v>
      </c>
      <c r="BL10" s="75">
        <f t="shared" si="6"/>
        <v>24.313257317068729</v>
      </c>
      <c r="BM10" s="75">
        <f t="shared" si="6"/>
        <v>24.313257317068729</v>
      </c>
      <c r="BN10" s="75">
        <f t="shared" si="6"/>
        <v>24.313257317068729</v>
      </c>
      <c r="BO10" s="75">
        <f t="shared" si="6"/>
        <v>24.313257317068729</v>
      </c>
      <c r="BP10" s="75">
        <f t="shared" si="6"/>
        <v>24.313257317068729</v>
      </c>
      <c r="BQ10" s="154">
        <f t="shared" si="6"/>
        <v>24.313257317068729</v>
      </c>
    </row>
    <row r="11" spans="1:72" s="8" customFormat="1" x14ac:dyDescent="0.25">
      <c r="A11" s="194"/>
      <c r="B11" s="168" t="s">
        <v>51</v>
      </c>
      <c r="D11" s="155">
        <f ca="1">SUM(J11:U11)</f>
        <v>77.051822042620245</v>
      </c>
      <c r="E11" s="155">
        <f ca="1">SUM(V11:AG11)</f>
        <v>82.996658987823238</v>
      </c>
      <c r="F11" s="155">
        <f ca="1">SUM(AH11:AS11)</f>
        <v>89.400162391108125</v>
      </c>
      <c r="G11" s="155">
        <f ca="1">SUM(AT11:BE11)</f>
        <v>96.297720089300242</v>
      </c>
      <c r="H11" s="155">
        <f ca="1">SUM(BF11:BQ11)</f>
        <v>103.72745022350821</v>
      </c>
      <c r="I11" s="119"/>
      <c r="J11" s="146">
        <f t="shared" ref="J11:AO11" ca="1" si="7">PayCommissions*J5</f>
        <v>6.2045239431586872</v>
      </c>
      <c r="K11" s="146">
        <f t="shared" ca="1" si="7"/>
        <v>6.2430709846340209</v>
      </c>
      <c r="L11" s="146">
        <f t="shared" ca="1" si="7"/>
        <v>6.2818575085289767</v>
      </c>
      <c r="M11" s="146">
        <f t="shared" ca="1" si="7"/>
        <v>6.3208850026835286</v>
      </c>
      <c r="N11" s="146">
        <f t="shared" ca="1" si="7"/>
        <v>6.3601549641812074</v>
      </c>
      <c r="O11" s="146">
        <f t="shared" ca="1" si="7"/>
        <v>6.3996688994065165</v>
      </c>
      <c r="P11" s="146">
        <f t="shared" ca="1" si="7"/>
        <v>6.4394283241027237</v>
      </c>
      <c r="Q11" s="146">
        <f t="shared" ca="1" si="7"/>
        <v>6.479434763430004</v>
      </c>
      <c r="R11" s="146">
        <f t="shared" ca="1" si="7"/>
        <v>6.5196897520239396</v>
      </c>
      <c r="S11" s="146">
        <f t="shared" ca="1" si="7"/>
        <v>6.5601948340543972</v>
      </c>
      <c r="T11" s="146">
        <f t="shared" ca="1" si="7"/>
        <v>6.6009515632847524</v>
      </c>
      <c r="U11" s="155">
        <f t="shared" ca="1" si="7"/>
        <v>6.641961503131494</v>
      </c>
      <c r="V11" s="146">
        <f t="shared" ca="1" si="7"/>
        <v>6.6832262267242042</v>
      </c>
      <c r="W11" s="146">
        <f t="shared" ca="1" si="7"/>
        <v>6.7247473169658898</v>
      </c>
      <c r="X11" s="146">
        <f t="shared" ca="1" si="7"/>
        <v>6.7665263665937108</v>
      </c>
      <c r="Y11" s="146">
        <f t="shared" ca="1" si="7"/>
        <v>6.808564978240077</v>
      </c>
      <c r="Z11" s="146">
        <f t="shared" ca="1" si="7"/>
        <v>6.8508647644941236</v>
      </c>
      <c r="AA11" s="146">
        <f t="shared" ca="1" si="7"/>
        <v>6.893427347963569</v>
      </c>
      <c r="AB11" s="146">
        <f t="shared" ca="1" si="7"/>
        <v>6.9362543613369576</v>
      </c>
      <c r="AC11" s="146">
        <f t="shared" ca="1" si="7"/>
        <v>6.979347447446286</v>
      </c>
      <c r="AD11" s="146">
        <f t="shared" ca="1" si="7"/>
        <v>7.0227082593300274</v>
      </c>
      <c r="AE11" s="146">
        <f t="shared" ca="1" si="7"/>
        <v>7.066338460296544</v>
      </c>
      <c r="AF11" s="146">
        <f t="shared" ca="1" si="7"/>
        <v>7.1102397239878767</v>
      </c>
      <c r="AG11" s="155">
        <f t="shared" ca="1" si="7"/>
        <v>7.1544137344439642</v>
      </c>
      <c r="AH11" s="146">
        <f t="shared" ca="1" si="7"/>
        <v>7.1988621861672257</v>
      </c>
      <c r="AI11" s="146">
        <f t="shared" ca="1" si="7"/>
        <v>7.243586784187575</v>
      </c>
      <c r="AJ11" s="146">
        <f t="shared" ca="1" si="7"/>
        <v>7.2885892441278157</v>
      </c>
      <c r="AK11" s="146">
        <f t="shared" ca="1" si="7"/>
        <v>7.333871292269456</v>
      </c>
      <c r="AL11" s="146">
        <f t="shared" ca="1" si="7"/>
        <v>7.3794346656189287</v>
      </c>
      <c r="AM11" s="146">
        <f t="shared" ca="1" si="7"/>
        <v>7.4252811119742193</v>
      </c>
      <c r="AN11" s="146">
        <f t="shared" ca="1" si="7"/>
        <v>7.4714123899919125</v>
      </c>
      <c r="AO11" s="146">
        <f t="shared" ca="1" si="7"/>
        <v>7.5178302692546559</v>
      </c>
      <c r="AP11" s="146">
        <f t="shared" ref="AP11:BQ11" ca="1" si="8">PayCommissions*AP5</f>
        <v>7.5645365303390406</v>
      </c>
      <c r="AQ11" s="146">
        <f t="shared" ca="1" si="8"/>
        <v>7.6115329648838985</v>
      </c>
      <c r="AR11" s="146">
        <f t="shared" ca="1" si="8"/>
        <v>7.6588213756590333</v>
      </c>
      <c r="AS11" s="155">
        <f t="shared" ca="1" si="8"/>
        <v>7.7064035766343775</v>
      </c>
      <c r="AT11" s="146">
        <f t="shared" ca="1" si="8"/>
        <v>7.7542813930495669</v>
      </c>
      <c r="AU11" s="146">
        <f t="shared" ca="1" si="8"/>
        <v>7.8024566614839612</v>
      </c>
      <c r="AV11" s="146">
        <f t="shared" ca="1" si="8"/>
        <v>7.8509312299270961</v>
      </c>
      <c r="AW11" s="146">
        <f t="shared" ca="1" si="8"/>
        <v>7.899706957849574</v>
      </c>
      <c r="AX11" s="146">
        <f t="shared" ca="1" si="8"/>
        <v>7.948785716274382</v>
      </c>
      <c r="AY11" s="146">
        <f t="shared" ca="1" si="8"/>
        <v>7.998169387848673</v>
      </c>
      <c r="AZ11" s="146">
        <f t="shared" ca="1" si="8"/>
        <v>8.0478598669159815</v>
      </c>
      <c r="BA11" s="146">
        <f t="shared" ca="1" si="8"/>
        <v>8.0978590595888935</v>
      </c>
      <c r="BB11" s="146">
        <f t="shared" ca="1" si="8"/>
        <v>8.1481688838221586</v>
      </c>
      <c r="BC11" s="146">
        <f t="shared" ca="1" si="8"/>
        <v>8.1987912694862608</v>
      </c>
      <c r="BD11" s="146">
        <f t="shared" ca="1" si="8"/>
        <v>8.2497281584414512</v>
      </c>
      <c r="BE11" s="155">
        <f t="shared" ca="1" si="8"/>
        <v>8.3009815046122419</v>
      </c>
      <c r="BF11" s="146">
        <f t="shared" ca="1" si="8"/>
        <v>8.3525532740623536</v>
      </c>
      <c r="BG11" s="146">
        <f t="shared" ca="1" si="8"/>
        <v>8.4044454450701274</v>
      </c>
      <c r="BH11" s="146">
        <f t="shared" ca="1" si="8"/>
        <v>8.4566600082044232</v>
      </c>
      <c r="BI11" s="146">
        <f t="shared" ca="1" si="8"/>
        <v>8.5091989664009642</v>
      </c>
      <c r="BJ11" s="146">
        <f t="shared" ca="1" si="8"/>
        <v>8.5620643350391816</v>
      </c>
      <c r="BK11" s="146">
        <f t="shared" ca="1" si="8"/>
        <v>8.6152581420195169</v>
      </c>
      <c r="BL11" s="146">
        <f t="shared" ca="1" si="8"/>
        <v>8.668782427841208</v>
      </c>
      <c r="BM11" s="146">
        <f t="shared" ca="1" si="8"/>
        <v>8.7226392456805666</v>
      </c>
      <c r="BN11" s="146">
        <f t="shared" ca="1" si="8"/>
        <v>8.7768306614697469</v>
      </c>
      <c r="BO11" s="146">
        <f t="shared" ca="1" si="8"/>
        <v>8.8313587539759748</v>
      </c>
      <c r="BP11" s="146">
        <f t="shared" ca="1" si="8"/>
        <v>8.8862256148813028</v>
      </c>
      <c r="BQ11" s="155">
        <f t="shared" ca="1" si="8"/>
        <v>8.9414333488628444</v>
      </c>
    </row>
    <row r="12" spans="1:72" s="8" customFormat="1" x14ac:dyDescent="0.25">
      <c r="A12" s="386"/>
      <c r="B12" s="152" t="s">
        <v>125</v>
      </c>
      <c r="D12" s="147">
        <f ca="1">SUM(J12:U12)</f>
        <v>741.55182204262019</v>
      </c>
      <c r="E12" s="147">
        <f ca="1">SUM(V12:AG12)</f>
        <v>760.44183755925178</v>
      </c>
      <c r="F12" s="147">
        <f ca="1">SUM(AH12:AS12)</f>
        <v>780.08330609695577</v>
      </c>
      <c r="G12" s="147">
        <f ca="1">SUM(AT12:BE12)</f>
        <v>800.51904258126933</v>
      </c>
      <c r="H12" s="147">
        <f ca="1">SUM(BF12:BQ12)</f>
        <v>821.79479439236911</v>
      </c>
      <c r="I12" s="7"/>
      <c r="J12" s="147" cm="1">
        <f t="array" aca="1" ref="J12" ca="1">SUM(+J9:J11)</f>
        <v>61.579523943158691</v>
      </c>
      <c r="K12" s="147">
        <f t="shared" ref="K12:AP12" ca="1" si="9">SUM(K9:K11)</f>
        <v>61.618070984634024</v>
      </c>
      <c r="L12" s="147">
        <f t="shared" ca="1" si="9"/>
        <v>61.656857508528979</v>
      </c>
      <c r="M12" s="147">
        <f t="shared" ca="1" si="9"/>
        <v>61.695885002683525</v>
      </c>
      <c r="N12" s="147">
        <f t="shared" ca="1" si="9"/>
        <v>61.735154964181206</v>
      </c>
      <c r="O12" s="147">
        <f t="shared" ca="1" si="9"/>
        <v>61.774668899406514</v>
      </c>
      <c r="P12" s="147">
        <f t="shared" ca="1" si="9"/>
        <v>61.814428324102721</v>
      </c>
      <c r="Q12" s="147">
        <f t="shared" ca="1" si="9"/>
        <v>61.854434763430007</v>
      </c>
      <c r="R12" s="147">
        <f t="shared" ca="1" si="9"/>
        <v>61.894689752023936</v>
      </c>
      <c r="S12" s="147">
        <f t="shared" ca="1" si="9"/>
        <v>61.9351948340544</v>
      </c>
      <c r="T12" s="147">
        <f t="shared" ca="1" si="9"/>
        <v>61.975951563284752</v>
      </c>
      <c r="U12" s="148">
        <f t="shared" ca="1" si="9"/>
        <v>62.016961503131498</v>
      </c>
      <c r="V12" s="147">
        <f t="shared" ca="1" si="9"/>
        <v>63.136991107676579</v>
      </c>
      <c r="W12" s="147">
        <f t="shared" ca="1" si="9"/>
        <v>63.178512197918266</v>
      </c>
      <c r="X12" s="147">
        <f t="shared" ca="1" si="9"/>
        <v>63.220291247546086</v>
      </c>
      <c r="Y12" s="147">
        <f t="shared" ca="1" si="9"/>
        <v>63.262329859192455</v>
      </c>
      <c r="Z12" s="147">
        <f t="shared" ca="1" si="9"/>
        <v>63.304629645446504</v>
      </c>
      <c r="AA12" s="147">
        <f t="shared" ca="1" si="9"/>
        <v>63.347192228915944</v>
      </c>
      <c r="AB12" s="147">
        <f t="shared" ca="1" si="9"/>
        <v>63.390019242289334</v>
      </c>
      <c r="AC12" s="147">
        <f t="shared" ca="1" si="9"/>
        <v>63.433112328398664</v>
      </c>
      <c r="AD12" s="147">
        <f t="shared" ca="1" si="9"/>
        <v>63.476473140282408</v>
      </c>
      <c r="AE12" s="147">
        <f t="shared" ca="1" si="9"/>
        <v>63.52010334124892</v>
      </c>
      <c r="AF12" s="147">
        <f t="shared" ca="1" si="9"/>
        <v>63.564004604940251</v>
      </c>
      <c r="AG12" s="148">
        <f t="shared" ca="1" si="9"/>
        <v>63.608178615396341</v>
      </c>
      <c r="AH12" s="147">
        <f t="shared" ca="1" si="9"/>
        <v>64.75579082832121</v>
      </c>
      <c r="AI12" s="147">
        <f t="shared" ca="1" si="9"/>
        <v>64.800515426341548</v>
      </c>
      <c r="AJ12" s="147">
        <f t="shared" ca="1" si="9"/>
        <v>64.845517886281797</v>
      </c>
      <c r="AK12" s="147">
        <f t="shared" ca="1" si="9"/>
        <v>64.890799934423427</v>
      </c>
      <c r="AL12" s="147">
        <f t="shared" ca="1" si="9"/>
        <v>64.936363307772908</v>
      </c>
      <c r="AM12" s="147">
        <f t="shared" ca="1" si="9"/>
        <v>64.982209754128192</v>
      </c>
      <c r="AN12" s="147">
        <f t="shared" ca="1" si="9"/>
        <v>65.028341032145889</v>
      </c>
      <c r="AO12" s="147">
        <f t="shared" ca="1" si="9"/>
        <v>65.074758911408637</v>
      </c>
      <c r="AP12" s="147">
        <f t="shared" ca="1" si="9"/>
        <v>65.121465172493018</v>
      </c>
      <c r="AQ12" s="147">
        <f t="shared" ref="AQ12:BQ12" ca="1" si="10">SUM(AQ9:AQ11)</f>
        <v>65.168461607037869</v>
      </c>
      <c r="AR12" s="147">
        <f t="shared" ca="1" si="10"/>
        <v>65.215750017813008</v>
      </c>
      <c r="AS12" s="148">
        <f t="shared" ca="1" si="10"/>
        <v>65.263332218788349</v>
      </c>
      <c r="AT12" s="147">
        <f t="shared" ca="1" si="10"/>
        <v>66.439391600713662</v>
      </c>
      <c r="AU12" s="147">
        <f t="shared" ca="1" si="10"/>
        <v>66.487566869148054</v>
      </c>
      <c r="AV12" s="147">
        <f t="shared" ca="1" si="10"/>
        <v>66.53604143759118</v>
      </c>
      <c r="AW12" s="147">
        <f t="shared" ca="1" si="10"/>
        <v>66.58481716551367</v>
      </c>
      <c r="AX12" s="147">
        <f t="shared" ca="1" si="10"/>
        <v>66.633895923938468</v>
      </c>
      <c r="AY12" s="147">
        <f t="shared" ca="1" si="10"/>
        <v>66.683279595512758</v>
      </c>
      <c r="AZ12" s="147">
        <f t="shared" ca="1" si="10"/>
        <v>66.732970074580066</v>
      </c>
      <c r="BA12" s="147">
        <f t="shared" ca="1" si="10"/>
        <v>66.78296926725298</v>
      </c>
      <c r="BB12" s="147">
        <f t="shared" ca="1" si="10"/>
        <v>66.833279091486247</v>
      </c>
      <c r="BC12" s="147">
        <f t="shared" ca="1" si="10"/>
        <v>66.883901477150346</v>
      </c>
      <c r="BD12" s="147">
        <f t="shared" ca="1" si="10"/>
        <v>66.934838366105538</v>
      </c>
      <c r="BE12" s="148">
        <f t="shared" ca="1" si="10"/>
        <v>66.986091712276334</v>
      </c>
      <c r="BF12" s="147">
        <f t="shared" ca="1" si="10"/>
        <v>68.191498621467446</v>
      </c>
      <c r="BG12" s="147">
        <f t="shared" ca="1" si="10"/>
        <v>68.243390792475211</v>
      </c>
      <c r="BH12" s="147">
        <f t="shared" ca="1" si="10"/>
        <v>68.29560535560951</v>
      </c>
      <c r="BI12" s="147">
        <f t="shared" ca="1" si="10"/>
        <v>68.348144313806046</v>
      </c>
      <c r="BJ12" s="147">
        <f t="shared" ca="1" si="10"/>
        <v>68.401009682444268</v>
      </c>
      <c r="BK12" s="147">
        <f t="shared" ca="1" si="10"/>
        <v>68.4542034894246</v>
      </c>
      <c r="BL12" s="147">
        <f t="shared" ca="1" si="10"/>
        <v>68.507727775246295</v>
      </c>
      <c r="BM12" s="147">
        <f t="shared" ca="1" si="10"/>
        <v>68.561584593085655</v>
      </c>
      <c r="BN12" s="147">
        <f t="shared" ca="1" si="10"/>
        <v>68.615776008874832</v>
      </c>
      <c r="BO12" s="147">
        <f t="shared" ca="1" si="10"/>
        <v>68.670304101381063</v>
      </c>
      <c r="BP12" s="147">
        <f t="shared" ca="1" si="10"/>
        <v>68.725170962286384</v>
      </c>
      <c r="BQ12" s="148">
        <f t="shared" ca="1" si="10"/>
        <v>68.780378696267931</v>
      </c>
      <c r="BS12" s="10"/>
      <c r="BT12" s="10"/>
    </row>
    <row r="13" spans="1:72" s="9" customFormat="1" x14ac:dyDescent="0.25">
      <c r="A13" s="386"/>
      <c r="B13" s="9" t="s">
        <v>64</v>
      </c>
      <c r="C13" s="74"/>
      <c r="D13" s="9">
        <f ca="1">SUM(J13:U13)</f>
        <v>514.55668394766087</v>
      </c>
      <c r="E13" s="9">
        <f ca="1">SUM(V13:AG13)</f>
        <v>602.29836678149718</v>
      </c>
      <c r="F13" s="9">
        <f ca="1">SUM(AH13:AS13)</f>
        <v>698.22905510505393</v>
      </c>
      <c r="G13" s="9">
        <f ca="1">SUM(AT13:BE13)</f>
        <v>803.04809693229379</v>
      </c>
      <c r="H13" s="9">
        <f ca="1">SUM(BF13:BQ13)</f>
        <v>917.5130132287569</v>
      </c>
      <c r="I13" s="58"/>
      <c r="J13" s="9">
        <f t="shared" ref="J13:AO13" ca="1" si="11">J7-J12</f>
        <v>39.229204413083707</v>
      </c>
      <c r="K13" s="9">
        <f t="shared" ca="1" si="11"/>
        <v>39.87806850192694</v>
      </c>
      <c r="L13" s="9">
        <f t="shared" ca="1" si="11"/>
        <v>40.531325656768253</v>
      </c>
      <c r="M13" s="9">
        <f t="shared" ca="1" si="11"/>
        <v>41.189005313012643</v>
      </c>
      <c r="N13" s="9">
        <f t="shared" ca="1" si="11"/>
        <v>41.851137101624673</v>
      </c>
      <c r="O13" s="9">
        <f t="shared" ca="1" si="11"/>
        <v>42.517750850418629</v>
      </c>
      <c r="P13" s="9">
        <f t="shared" ca="1" si="11"/>
        <v>43.188876585356979</v>
      </c>
      <c r="Q13" s="9">
        <f t="shared" ca="1" si="11"/>
        <v>43.864544531857447</v>
      </c>
      <c r="R13" s="9">
        <f t="shared" ca="1" si="11"/>
        <v>44.5447851161085</v>
      </c>
      <c r="S13" s="9">
        <f t="shared" ca="1" si="11"/>
        <v>45.229628966393889</v>
      </c>
      <c r="T13" s="9">
        <f t="shared" ca="1" si="11"/>
        <v>45.919106914425299</v>
      </c>
      <c r="U13" s="9">
        <f t="shared" ca="1" si="11"/>
        <v>46.613249996683933</v>
      </c>
      <c r="V13" s="9">
        <f t="shared" ca="1" si="11"/>
        <v>46.233324574819022</v>
      </c>
      <c r="W13" s="9">
        <f t="shared" ca="1" si="11"/>
        <v>46.936891860816203</v>
      </c>
      <c r="X13" s="9">
        <f t="shared" ca="1" si="11"/>
        <v>47.645218632651577</v>
      </c>
      <c r="Y13" s="9">
        <f t="shared" ca="1" si="11"/>
        <v>48.358336759478526</v>
      </c>
      <c r="Z13" s="9">
        <f t="shared" ca="1" si="11"/>
        <v>49.07627832206169</v>
      </c>
      <c r="AA13" s="9">
        <f t="shared" ca="1" si="11"/>
        <v>49.79907561417194</v>
      </c>
      <c r="AB13" s="9">
        <f t="shared" ca="1" si="11"/>
        <v>50.526761143990846</v>
      </c>
      <c r="AC13" s="9">
        <f t="shared" ca="1" si="11"/>
        <v>51.259367635524626</v>
      </c>
      <c r="AD13" s="9">
        <f t="shared" ca="1" si="11"/>
        <v>51.996928030026808</v>
      </c>
      <c r="AE13" s="9">
        <f t="shared" ca="1" si="11"/>
        <v>52.739475487430788</v>
      </c>
      <c r="AF13" s="9">
        <f t="shared" ca="1" si="11"/>
        <v>53.487043387790933</v>
      </c>
      <c r="AG13" s="9">
        <f t="shared" ca="1" si="11"/>
        <v>54.239665332734191</v>
      </c>
      <c r="AH13" s="9">
        <f t="shared" ca="1" si="11"/>
        <v>53.894211385718819</v>
      </c>
      <c r="AI13" s="9">
        <f t="shared" ca="1" si="11"/>
        <v>54.657043118311066</v>
      </c>
      <c r="AJ13" s="9">
        <f t="shared" ca="1" si="11"/>
        <v>55.425031044455224</v>
      </c>
      <c r="AK13" s="9">
        <f t="shared" ca="1" si="11"/>
        <v>56.198209666769685</v>
      </c>
      <c r="AL13" s="9">
        <f t="shared" ca="1" si="11"/>
        <v>56.976613716844454</v>
      </c>
      <c r="AM13" s="9">
        <f t="shared" ca="1" si="11"/>
        <v>57.760278156750374</v>
      </c>
      <c r="AN13" s="9">
        <f t="shared" ca="1" si="11"/>
        <v>58.549238180557992</v>
      </c>
      <c r="AO13" s="9">
        <f t="shared" ca="1" si="11"/>
        <v>59.343529215866468</v>
      </c>
      <c r="AP13" s="9">
        <f t="shared" ref="AP13:BQ13" ca="1" si="12">AP7-AP12</f>
        <v>60.143186925342647</v>
      </c>
      <c r="AQ13" s="9">
        <f t="shared" ca="1" si="12"/>
        <v>60.948247208269919</v>
      </c>
      <c r="AR13" s="9">
        <f t="shared" ca="1" si="12"/>
        <v>61.758746202107488</v>
      </c>
      <c r="AS13" s="9">
        <f t="shared" ca="1" si="12"/>
        <v>62.574720284059794</v>
      </c>
      <c r="AT13" s="9">
        <f t="shared" ca="1" si="12"/>
        <v>62.268024507145782</v>
      </c>
      <c r="AU13" s="9">
        <f t="shared" ca="1" si="12"/>
        <v>63.095058863829877</v>
      </c>
      <c r="AV13" s="9">
        <f t="shared" ca="1" si="12"/>
        <v>63.92767889456114</v>
      </c>
      <c r="AW13" s="9">
        <f t="shared" ca="1" si="12"/>
        <v>64.765921951425213</v>
      </c>
      <c r="AX13" s="9">
        <f t="shared" ca="1" si="12"/>
        <v>65.609825634255145</v>
      </c>
      <c r="AY13" s="9">
        <f t="shared" ca="1" si="12"/>
        <v>66.45942779226381</v>
      </c>
      <c r="AZ13" s="9">
        <f t="shared" ca="1" si="12"/>
        <v>67.314766525686537</v>
      </c>
      <c r="BA13" s="9">
        <f t="shared" ca="1" si="12"/>
        <v>68.175880187434842</v>
      </c>
      <c r="BB13" s="9">
        <f t="shared" ca="1" si="12"/>
        <v>69.042807384760636</v>
      </c>
      <c r="BC13" s="9">
        <f t="shared" ca="1" si="12"/>
        <v>69.915586980931209</v>
      </c>
      <c r="BD13" s="9">
        <f t="shared" ca="1" si="12"/>
        <v>70.794258096916025</v>
      </c>
      <c r="BE13" s="9">
        <f t="shared" ca="1" si="12"/>
        <v>71.678860113083601</v>
      </c>
      <c r="BF13" s="9">
        <f t="shared" ca="1" si="12"/>
        <v>71.415597531169027</v>
      </c>
      <c r="BG13" s="9">
        <f t="shared" ca="1" si="12"/>
        <v>72.312180534957648</v>
      </c>
      <c r="BH13" s="9">
        <f t="shared" ca="1" si="12"/>
        <v>73.214814153569634</v>
      </c>
      <c r="BI13" s="9">
        <f t="shared" ca="1" si="12"/>
        <v>74.123538822166353</v>
      </c>
      <c r="BJ13" s="9">
        <f t="shared" ca="1" si="12"/>
        <v>75.038395243963024</v>
      </c>
      <c r="BK13" s="9">
        <f t="shared" ca="1" si="12"/>
        <v>75.959424391993394</v>
      </c>
      <c r="BL13" s="9">
        <f t="shared" ca="1" si="12"/>
        <v>76.886667510886738</v>
      </c>
      <c r="BM13" s="9">
        <f t="shared" ca="1" si="12"/>
        <v>77.82016611865609</v>
      </c>
      <c r="BN13" s="9">
        <f t="shared" ca="1" si="12"/>
        <v>78.759962008497894</v>
      </c>
      <c r="BO13" s="9">
        <f t="shared" ca="1" si="12"/>
        <v>79.706097250604117</v>
      </c>
      <c r="BP13" s="9">
        <f t="shared" ca="1" si="12"/>
        <v>80.658614193985599</v>
      </c>
      <c r="BQ13" s="9">
        <f t="shared" ca="1" si="12"/>
        <v>81.617555468307486</v>
      </c>
    </row>
    <row r="14" spans="1:72" s="8" customFormat="1" ht="6" customHeight="1" x14ac:dyDescent="0.25">
      <c r="A14" s="194"/>
      <c r="B14" s="59"/>
      <c r="D14" s="6"/>
    </row>
    <row r="15" spans="1:72" s="8" customFormat="1" x14ac:dyDescent="0.25">
      <c r="A15" s="194"/>
      <c r="B15" s="167" t="s">
        <v>165</v>
      </c>
      <c r="D15" s="154">
        <f t="shared" ref="D15:D19" si="13">SUM(J15:U15)</f>
        <v>40</v>
      </c>
      <c r="E15" s="154">
        <f t="shared" ref="E15:E19" si="14">SUM(V15:AG15)</f>
        <v>120</v>
      </c>
      <c r="F15" s="154">
        <f t="shared" ref="F15:F19" si="15">SUM(AH15:AS15)</f>
        <v>20</v>
      </c>
      <c r="G15" s="154">
        <f t="shared" ref="G15:G19" si="16">SUM(AT15:BE15)</f>
        <v>0</v>
      </c>
      <c r="H15" s="154">
        <f t="shared" ref="H15:H19" si="17">SUM(BF15:BQ15)</f>
        <v>0</v>
      </c>
      <c r="I15" s="119"/>
      <c r="J15" s="10">
        <f>CapEx!J107</f>
        <v>0</v>
      </c>
      <c r="K15" s="75">
        <f>CapEx!K107</f>
        <v>0</v>
      </c>
      <c r="L15" s="75">
        <f>CapEx!L107</f>
        <v>0</v>
      </c>
      <c r="M15" s="75">
        <f>CapEx!M107</f>
        <v>0</v>
      </c>
      <c r="N15" s="75">
        <f>CapEx!N107</f>
        <v>0</v>
      </c>
      <c r="O15" s="75">
        <f>CapEx!O107</f>
        <v>0</v>
      </c>
      <c r="P15" s="75">
        <f>CapEx!P107</f>
        <v>0</v>
      </c>
      <c r="Q15" s="75">
        <f>CapEx!Q107</f>
        <v>0</v>
      </c>
      <c r="R15" s="75">
        <f>CapEx!R107</f>
        <v>10</v>
      </c>
      <c r="S15" s="75">
        <f>CapEx!S107</f>
        <v>10</v>
      </c>
      <c r="T15" s="75">
        <f>CapEx!T107</f>
        <v>10</v>
      </c>
      <c r="U15" s="154">
        <f>CapEx!U107</f>
        <v>10</v>
      </c>
      <c r="V15" s="10">
        <f>CapEx!V107</f>
        <v>10</v>
      </c>
      <c r="W15" s="75">
        <f>CapEx!W107</f>
        <v>10</v>
      </c>
      <c r="X15" s="75">
        <f>CapEx!X107</f>
        <v>10</v>
      </c>
      <c r="Y15" s="75">
        <f>CapEx!Y107</f>
        <v>10</v>
      </c>
      <c r="Z15" s="75">
        <f>CapEx!Z107</f>
        <v>10</v>
      </c>
      <c r="AA15" s="75">
        <f>CapEx!AA107</f>
        <v>10</v>
      </c>
      <c r="AB15" s="75">
        <f>CapEx!AB107</f>
        <v>10</v>
      </c>
      <c r="AC15" s="75">
        <f>CapEx!AC107</f>
        <v>10</v>
      </c>
      <c r="AD15" s="75">
        <f>CapEx!AD107</f>
        <v>10</v>
      </c>
      <c r="AE15" s="75">
        <f>CapEx!AE107</f>
        <v>10</v>
      </c>
      <c r="AF15" s="75">
        <f>CapEx!AF107</f>
        <v>10</v>
      </c>
      <c r="AG15" s="154">
        <f>CapEx!AG107</f>
        <v>10</v>
      </c>
      <c r="AH15" s="10">
        <f>CapEx!AH107</f>
        <v>10</v>
      </c>
      <c r="AI15" s="75">
        <f>CapEx!AI107</f>
        <v>10</v>
      </c>
      <c r="AJ15" s="75">
        <f>CapEx!AJ107</f>
        <v>0</v>
      </c>
      <c r="AK15" s="75">
        <f>CapEx!AK107</f>
        <v>0</v>
      </c>
      <c r="AL15" s="75">
        <f>CapEx!AL107</f>
        <v>0</v>
      </c>
      <c r="AM15" s="75">
        <f>CapEx!AM107</f>
        <v>0</v>
      </c>
      <c r="AN15" s="75">
        <f>CapEx!AN107</f>
        <v>0</v>
      </c>
      <c r="AO15" s="75">
        <f>CapEx!AO107</f>
        <v>0</v>
      </c>
      <c r="AP15" s="75">
        <f>CapEx!AP107</f>
        <v>0</v>
      </c>
      <c r="AQ15" s="75">
        <f>CapEx!AQ107</f>
        <v>0</v>
      </c>
      <c r="AR15" s="75">
        <f>CapEx!AR107</f>
        <v>0</v>
      </c>
      <c r="AS15" s="154">
        <f>CapEx!AS107</f>
        <v>0</v>
      </c>
      <c r="AT15" s="10">
        <f>CapEx!AT107</f>
        <v>0</v>
      </c>
      <c r="AU15" s="75">
        <f>CapEx!AU107</f>
        <v>0</v>
      </c>
      <c r="AV15" s="75">
        <f>CapEx!AV107</f>
        <v>0</v>
      </c>
      <c r="AW15" s="75">
        <f>CapEx!AW107</f>
        <v>0</v>
      </c>
      <c r="AX15" s="75">
        <f>CapEx!AX107</f>
        <v>0</v>
      </c>
      <c r="AY15" s="75">
        <f>CapEx!AY107</f>
        <v>0</v>
      </c>
      <c r="AZ15" s="75">
        <f>CapEx!AZ107</f>
        <v>0</v>
      </c>
      <c r="BA15" s="75">
        <f>CapEx!BA107</f>
        <v>0</v>
      </c>
      <c r="BB15" s="75">
        <f>CapEx!BB107</f>
        <v>0</v>
      </c>
      <c r="BC15" s="75">
        <f>CapEx!BC107</f>
        <v>0</v>
      </c>
      <c r="BD15" s="75">
        <f>CapEx!BD107</f>
        <v>0</v>
      </c>
      <c r="BE15" s="154">
        <f>CapEx!BE107</f>
        <v>0</v>
      </c>
      <c r="BF15" s="10">
        <f>CapEx!BF107</f>
        <v>0</v>
      </c>
      <c r="BG15" s="75">
        <f>CapEx!BG107</f>
        <v>0</v>
      </c>
      <c r="BH15" s="75">
        <f>CapEx!BH107</f>
        <v>0</v>
      </c>
      <c r="BI15" s="75">
        <f>CapEx!BI107</f>
        <v>0</v>
      </c>
      <c r="BJ15" s="75">
        <f>CapEx!BJ107</f>
        <v>0</v>
      </c>
      <c r="BK15" s="75">
        <f>CapEx!BK107</f>
        <v>0</v>
      </c>
      <c r="BL15" s="75">
        <f>CapEx!BL107</f>
        <v>0</v>
      </c>
      <c r="BM15" s="75">
        <f>CapEx!BM107</f>
        <v>0</v>
      </c>
      <c r="BN15" s="75">
        <f>CapEx!BN107</f>
        <v>0</v>
      </c>
      <c r="BO15" s="75">
        <f>CapEx!BO107</f>
        <v>0</v>
      </c>
      <c r="BP15" s="75">
        <f>CapEx!BP107</f>
        <v>0</v>
      </c>
      <c r="BQ15" s="154">
        <f>CapEx!BQ107</f>
        <v>0</v>
      </c>
    </row>
    <row r="16" spans="1:72" s="8" customFormat="1" x14ac:dyDescent="0.25">
      <c r="A16" s="194"/>
      <c r="B16" s="167" t="s">
        <v>166</v>
      </c>
      <c r="D16" s="154">
        <f t="shared" si="13"/>
        <v>0</v>
      </c>
      <c r="E16" s="154">
        <f t="shared" si="14"/>
        <v>0</v>
      </c>
      <c r="F16" s="154">
        <f t="shared" si="15"/>
        <v>13.125</v>
      </c>
      <c r="G16" s="154">
        <f t="shared" si="16"/>
        <v>0</v>
      </c>
      <c r="H16" s="154">
        <f t="shared" si="17"/>
        <v>0</v>
      </c>
      <c r="I16" s="119"/>
      <c r="J16" s="10">
        <f>CapEx!J108</f>
        <v>0</v>
      </c>
      <c r="K16" s="75">
        <f>CapEx!K108</f>
        <v>0</v>
      </c>
      <c r="L16" s="75">
        <f>CapEx!L108</f>
        <v>0</v>
      </c>
      <c r="M16" s="75">
        <f>CapEx!M108</f>
        <v>0</v>
      </c>
      <c r="N16" s="75">
        <f>CapEx!N108</f>
        <v>0</v>
      </c>
      <c r="O16" s="75">
        <f>CapEx!O108</f>
        <v>0</v>
      </c>
      <c r="P16" s="75">
        <f>CapEx!P108</f>
        <v>0</v>
      </c>
      <c r="Q16" s="75">
        <f>CapEx!Q108</f>
        <v>0</v>
      </c>
      <c r="R16" s="75">
        <f>CapEx!R108</f>
        <v>0</v>
      </c>
      <c r="S16" s="75">
        <f>CapEx!S108</f>
        <v>0</v>
      </c>
      <c r="T16" s="75">
        <f>CapEx!T108</f>
        <v>0</v>
      </c>
      <c r="U16" s="154">
        <f>CapEx!U108</f>
        <v>0</v>
      </c>
      <c r="V16" s="10">
        <f>CapEx!V108</f>
        <v>0</v>
      </c>
      <c r="W16" s="75">
        <f>CapEx!W108</f>
        <v>0</v>
      </c>
      <c r="X16" s="75">
        <f>CapEx!X108</f>
        <v>0</v>
      </c>
      <c r="Y16" s="75">
        <f>CapEx!Y108</f>
        <v>0</v>
      </c>
      <c r="Z16" s="75">
        <f>CapEx!Z108</f>
        <v>0</v>
      </c>
      <c r="AA16" s="75">
        <f>CapEx!AA108</f>
        <v>0</v>
      </c>
      <c r="AB16" s="75">
        <f>CapEx!AB108</f>
        <v>0</v>
      </c>
      <c r="AC16" s="75">
        <f>CapEx!AC108</f>
        <v>0</v>
      </c>
      <c r="AD16" s="75">
        <f>CapEx!AD108</f>
        <v>0</v>
      </c>
      <c r="AE16" s="75">
        <f>CapEx!AE108</f>
        <v>0</v>
      </c>
      <c r="AF16" s="75">
        <f>CapEx!AF108</f>
        <v>0</v>
      </c>
      <c r="AG16" s="154">
        <f>CapEx!AG108</f>
        <v>0</v>
      </c>
      <c r="AH16" s="10">
        <f>CapEx!AH108</f>
        <v>1.875</v>
      </c>
      <c r="AI16" s="75">
        <f>CapEx!AI108</f>
        <v>1.875</v>
      </c>
      <c r="AJ16" s="75">
        <f>CapEx!AJ108</f>
        <v>1.875</v>
      </c>
      <c r="AK16" s="75">
        <f>CapEx!AK108</f>
        <v>1.875</v>
      </c>
      <c r="AL16" s="75">
        <f>CapEx!AL108</f>
        <v>1.875</v>
      </c>
      <c r="AM16" s="75">
        <f>CapEx!AM108</f>
        <v>1.875</v>
      </c>
      <c r="AN16" s="75">
        <f>CapEx!AN108</f>
        <v>1.875</v>
      </c>
      <c r="AO16" s="75">
        <f>CapEx!AO108</f>
        <v>0</v>
      </c>
      <c r="AP16" s="75">
        <f>CapEx!AP108</f>
        <v>0</v>
      </c>
      <c r="AQ16" s="75">
        <f>CapEx!AQ108</f>
        <v>0</v>
      </c>
      <c r="AR16" s="75">
        <f>CapEx!AR108</f>
        <v>0</v>
      </c>
      <c r="AS16" s="154">
        <f>CapEx!AS108</f>
        <v>0</v>
      </c>
      <c r="AT16" s="10">
        <f>CapEx!AT108</f>
        <v>0</v>
      </c>
      <c r="AU16" s="75">
        <f>CapEx!AU108</f>
        <v>0</v>
      </c>
      <c r="AV16" s="75">
        <f>CapEx!AV108</f>
        <v>0</v>
      </c>
      <c r="AW16" s="75">
        <f>CapEx!AW108</f>
        <v>0</v>
      </c>
      <c r="AX16" s="75">
        <f>CapEx!AX108</f>
        <v>0</v>
      </c>
      <c r="AY16" s="75">
        <f>CapEx!AY108</f>
        <v>0</v>
      </c>
      <c r="AZ16" s="75">
        <f>CapEx!AZ108</f>
        <v>0</v>
      </c>
      <c r="BA16" s="75">
        <f>CapEx!BA108</f>
        <v>0</v>
      </c>
      <c r="BB16" s="75">
        <f>CapEx!BB108</f>
        <v>0</v>
      </c>
      <c r="BC16" s="75">
        <f>CapEx!BC108</f>
        <v>0</v>
      </c>
      <c r="BD16" s="75">
        <f>CapEx!BD108</f>
        <v>0</v>
      </c>
      <c r="BE16" s="154">
        <f>CapEx!BE108</f>
        <v>0</v>
      </c>
      <c r="BF16" s="10">
        <f>CapEx!BF108</f>
        <v>0</v>
      </c>
      <c r="BG16" s="75">
        <f>CapEx!BG108</f>
        <v>0</v>
      </c>
      <c r="BH16" s="75">
        <f>CapEx!BH108</f>
        <v>0</v>
      </c>
      <c r="BI16" s="75">
        <f>CapEx!BI108</f>
        <v>0</v>
      </c>
      <c r="BJ16" s="75">
        <f>CapEx!BJ108</f>
        <v>0</v>
      </c>
      <c r="BK16" s="75">
        <f>CapEx!BK108</f>
        <v>0</v>
      </c>
      <c r="BL16" s="75">
        <f>CapEx!BL108</f>
        <v>0</v>
      </c>
      <c r="BM16" s="75">
        <f>CapEx!BM108</f>
        <v>0</v>
      </c>
      <c r="BN16" s="75">
        <f>CapEx!BN108</f>
        <v>0</v>
      </c>
      <c r="BO16" s="75">
        <f>CapEx!BO108</f>
        <v>0</v>
      </c>
      <c r="BP16" s="75">
        <f>CapEx!BP108</f>
        <v>0</v>
      </c>
      <c r="BQ16" s="154">
        <f>CapEx!BQ108</f>
        <v>0</v>
      </c>
    </row>
    <row r="17" spans="1:72" s="8" customFormat="1" x14ac:dyDescent="0.25">
      <c r="A17" s="194"/>
      <c r="B17" s="167" t="s">
        <v>167</v>
      </c>
      <c r="D17" s="154">
        <f t="shared" si="13"/>
        <v>0</v>
      </c>
      <c r="E17" s="154">
        <f t="shared" si="14"/>
        <v>0</v>
      </c>
      <c r="F17" s="154">
        <f t="shared" si="15"/>
        <v>0</v>
      </c>
      <c r="G17" s="154">
        <f t="shared" si="16"/>
        <v>0</v>
      </c>
      <c r="H17" s="154">
        <f t="shared" si="17"/>
        <v>0</v>
      </c>
      <c r="I17" s="119"/>
      <c r="J17" s="10">
        <f>CapEx!J109</f>
        <v>0</v>
      </c>
      <c r="K17" s="75">
        <f>CapEx!K109</f>
        <v>0</v>
      </c>
      <c r="L17" s="75">
        <f>CapEx!L109</f>
        <v>0</v>
      </c>
      <c r="M17" s="75">
        <f>CapEx!M109</f>
        <v>0</v>
      </c>
      <c r="N17" s="75">
        <f>CapEx!N109</f>
        <v>0</v>
      </c>
      <c r="O17" s="75">
        <f>CapEx!O109</f>
        <v>0</v>
      </c>
      <c r="P17" s="75">
        <f>CapEx!P109</f>
        <v>0</v>
      </c>
      <c r="Q17" s="75">
        <f>CapEx!Q109</f>
        <v>0</v>
      </c>
      <c r="R17" s="75">
        <f>CapEx!R109</f>
        <v>0</v>
      </c>
      <c r="S17" s="75">
        <f>CapEx!S109</f>
        <v>0</v>
      </c>
      <c r="T17" s="75">
        <f>CapEx!T109</f>
        <v>0</v>
      </c>
      <c r="U17" s="154">
        <f>CapEx!U109</f>
        <v>0</v>
      </c>
      <c r="V17" s="10">
        <f>CapEx!V109</f>
        <v>0</v>
      </c>
      <c r="W17" s="75">
        <f>CapEx!W109</f>
        <v>0</v>
      </c>
      <c r="X17" s="75">
        <f>CapEx!X109</f>
        <v>0</v>
      </c>
      <c r="Y17" s="75">
        <f>CapEx!Y109</f>
        <v>0</v>
      </c>
      <c r="Z17" s="75">
        <f>CapEx!Z109</f>
        <v>0</v>
      </c>
      <c r="AA17" s="75">
        <f>CapEx!AA109</f>
        <v>0</v>
      </c>
      <c r="AB17" s="75">
        <f>CapEx!AB109</f>
        <v>0</v>
      </c>
      <c r="AC17" s="75">
        <f>CapEx!AC109</f>
        <v>0</v>
      </c>
      <c r="AD17" s="75">
        <f>CapEx!AD109</f>
        <v>0</v>
      </c>
      <c r="AE17" s="75">
        <f>CapEx!AE109</f>
        <v>0</v>
      </c>
      <c r="AF17" s="75">
        <f>CapEx!AF109</f>
        <v>0</v>
      </c>
      <c r="AG17" s="154">
        <f>CapEx!AG109</f>
        <v>0</v>
      </c>
      <c r="AH17" s="10">
        <f>CapEx!AH109</f>
        <v>0</v>
      </c>
      <c r="AI17" s="75">
        <f>CapEx!AI109</f>
        <v>0</v>
      </c>
      <c r="AJ17" s="75">
        <f>CapEx!AJ109</f>
        <v>0</v>
      </c>
      <c r="AK17" s="75">
        <f>CapEx!AK109</f>
        <v>0</v>
      </c>
      <c r="AL17" s="75">
        <f>CapEx!AL109</f>
        <v>0</v>
      </c>
      <c r="AM17" s="75">
        <f>CapEx!AM109</f>
        <v>0</v>
      </c>
      <c r="AN17" s="75">
        <f>CapEx!AN109</f>
        <v>0</v>
      </c>
      <c r="AO17" s="75">
        <f>CapEx!AO109</f>
        <v>0</v>
      </c>
      <c r="AP17" s="75">
        <f>CapEx!AP109</f>
        <v>0</v>
      </c>
      <c r="AQ17" s="75">
        <f>CapEx!AQ109</f>
        <v>0</v>
      </c>
      <c r="AR17" s="75">
        <f>CapEx!AR109</f>
        <v>0</v>
      </c>
      <c r="AS17" s="154">
        <f>CapEx!AS109</f>
        <v>0</v>
      </c>
      <c r="AT17" s="10">
        <f>CapEx!AT109</f>
        <v>0</v>
      </c>
      <c r="AU17" s="75">
        <f>CapEx!AU109</f>
        <v>0</v>
      </c>
      <c r="AV17" s="75">
        <f>CapEx!AV109</f>
        <v>0</v>
      </c>
      <c r="AW17" s="75">
        <f>CapEx!AW109</f>
        <v>0</v>
      </c>
      <c r="AX17" s="75">
        <f>CapEx!AX109</f>
        <v>0</v>
      </c>
      <c r="AY17" s="75">
        <f>CapEx!AY109</f>
        <v>0</v>
      </c>
      <c r="AZ17" s="75">
        <f>CapEx!AZ109</f>
        <v>0</v>
      </c>
      <c r="BA17" s="75">
        <f>CapEx!BA109</f>
        <v>0</v>
      </c>
      <c r="BB17" s="75">
        <f>CapEx!BB109</f>
        <v>0</v>
      </c>
      <c r="BC17" s="75">
        <f>CapEx!BC109</f>
        <v>0</v>
      </c>
      <c r="BD17" s="75">
        <f>CapEx!BD109</f>
        <v>0</v>
      </c>
      <c r="BE17" s="154">
        <f>CapEx!BE109</f>
        <v>0</v>
      </c>
      <c r="BF17" s="10">
        <f>CapEx!BF109</f>
        <v>0</v>
      </c>
      <c r="BG17" s="75">
        <f>CapEx!BG109</f>
        <v>0</v>
      </c>
      <c r="BH17" s="75">
        <f>CapEx!BH109</f>
        <v>0</v>
      </c>
      <c r="BI17" s="75">
        <f>CapEx!BI109</f>
        <v>0</v>
      </c>
      <c r="BJ17" s="75">
        <f>CapEx!BJ109</f>
        <v>0</v>
      </c>
      <c r="BK17" s="75">
        <f>CapEx!BK109</f>
        <v>0</v>
      </c>
      <c r="BL17" s="75">
        <f>CapEx!BL109</f>
        <v>0</v>
      </c>
      <c r="BM17" s="75">
        <f>CapEx!BM109</f>
        <v>0</v>
      </c>
      <c r="BN17" s="75">
        <f>CapEx!BN109</f>
        <v>0</v>
      </c>
      <c r="BO17" s="75">
        <f>CapEx!BO109</f>
        <v>0</v>
      </c>
      <c r="BP17" s="75">
        <f>CapEx!BP109</f>
        <v>0</v>
      </c>
      <c r="BQ17" s="154">
        <f>CapEx!BQ109</f>
        <v>0</v>
      </c>
    </row>
    <row r="18" spans="1:72" s="8" customFormat="1" x14ac:dyDescent="0.25">
      <c r="A18" s="194"/>
      <c r="B18" s="167" t="s">
        <v>168</v>
      </c>
      <c r="D18" s="154">
        <f t="shared" si="13"/>
        <v>0</v>
      </c>
      <c r="E18" s="154">
        <f t="shared" si="14"/>
        <v>0</v>
      </c>
      <c r="F18" s="154">
        <f t="shared" si="15"/>
        <v>0</v>
      </c>
      <c r="G18" s="154">
        <f t="shared" si="16"/>
        <v>0</v>
      </c>
      <c r="H18" s="154">
        <f t="shared" si="17"/>
        <v>0</v>
      </c>
      <c r="I18" s="119"/>
      <c r="J18" s="10">
        <f>CapEx!J110</f>
        <v>0</v>
      </c>
      <c r="K18" s="75">
        <f>CapEx!K110</f>
        <v>0</v>
      </c>
      <c r="L18" s="75">
        <f>CapEx!L110</f>
        <v>0</v>
      </c>
      <c r="M18" s="75">
        <f>CapEx!M110</f>
        <v>0</v>
      </c>
      <c r="N18" s="75">
        <f>CapEx!N110</f>
        <v>0</v>
      </c>
      <c r="O18" s="75">
        <f>CapEx!O110</f>
        <v>0</v>
      </c>
      <c r="P18" s="75">
        <f>CapEx!P110</f>
        <v>0</v>
      </c>
      <c r="Q18" s="75">
        <f>CapEx!Q110</f>
        <v>0</v>
      </c>
      <c r="R18" s="75">
        <f>CapEx!R110</f>
        <v>0</v>
      </c>
      <c r="S18" s="75">
        <f>CapEx!S110</f>
        <v>0</v>
      </c>
      <c r="T18" s="75">
        <f>CapEx!T110</f>
        <v>0</v>
      </c>
      <c r="U18" s="154">
        <f>CapEx!U110</f>
        <v>0</v>
      </c>
      <c r="V18" s="10">
        <f>CapEx!V110</f>
        <v>0</v>
      </c>
      <c r="W18" s="75">
        <f>CapEx!W110</f>
        <v>0</v>
      </c>
      <c r="X18" s="75">
        <f>CapEx!X110</f>
        <v>0</v>
      </c>
      <c r="Y18" s="75">
        <f>CapEx!Y110</f>
        <v>0</v>
      </c>
      <c r="Z18" s="75">
        <f>CapEx!Z110</f>
        <v>0</v>
      </c>
      <c r="AA18" s="75">
        <f>CapEx!AA110</f>
        <v>0</v>
      </c>
      <c r="AB18" s="75">
        <f>CapEx!AB110</f>
        <v>0</v>
      </c>
      <c r="AC18" s="75">
        <f>CapEx!AC110</f>
        <v>0</v>
      </c>
      <c r="AD18" s="75">
        <f>CapEx!AD110</f>
        <v>0</v>
      </c>
      <c r="AE18" s="75">
        <f>CapEx!AE110</f>
        <v>0</v>
      </c>
      <c r="AF18" s="75">
        <f>CapEx!AF110</f>
        <v>0</v>
      </c>
      <c r="AG18" s="154">
        <f>CapEx!AG110</f>
        <v>0</v>
      </c>
      <c r="AH18" s="10">
        <f>CapEx!AH110</f>
        <v>0</v>
      </c>
      <c r="AI18" s="75">
        <f>CapEx!AI110</f>
        <v>0</v>
      </c>
      <c r="AJ18" s="75">
        <f>CapEx!AJ110</f>
        <v>0</v>
      </c>
      <c r="AK18" s="75">
        <f>CapEx!AK110</f>
        <v>0</v>
      </c>
      <c r="AL18" s="75">
        <f>CapEx!AL110</f>
        <v>0</v>
      </c>
      <c r="AM18" s="75">
        <f>CapEx!AM110</f>
        <v>0</v>
      </c>
      <c r="AN18" s="75">
        <f>CapEx!AN110</f>
        <v>0</v>
      </c>
      <c r="AO18" s="75">
        <f>CapEx!AO110</f>
        <v>0</v>
      </c>
      <c r="AP18" s="75">
        <f>CapEx!AP110</f>
        <v>0</v>
      </c>
      <c r="AQ18" s="75">
        <f>CapEx!AQ110</f>
        <v>0</v>
      </c>
      <c r="AR18" s="75">
        <f>CapEx!AR110</f>
        <v>0</v>
      </c>
      <c r="AS18" s="154">
        <f>CapEx!AS110</f>
        <v>0</v>
      </c>
      <c r="AT18" s="10">
        <f>CapEx!AT110</f>
        <v>0</v>
      </c>
      <c r="AU18" s="75">
        <f>CapEx!AU110</f>
        <v>0</v>
      </c>
      <c r="AV18" s="75">
        <f>CapEx!AV110</f>
        <v>0</v>
      </c>
      <c r="AW18" s="75">
        <f>CapEx!AW110</f>
        <v>0</v>
      </c>
      <c r="AX18" s="75">
        <f>CapEx!AX110</f>
        <v>0</v>
      </c>
      <c r="AY18" s="75">
        <f>CapEx!AY110</f>
        <v>0</v>
      </c>
      <c r="AZ18" s="75">
        <f>CapEx!AZ110</f>
        <v>0</v>
      </c>
      <c r="BA18" s="75">
        <f>CapEx!BA110</f>
        <v>0</v>
      </c>
      <c r="BB18" s="75">
        <f>CapEx!BB110</f>
        <v>0</v>
      </c>
      <c r="BC18" s="75">
        <f>CapEx!BC110</f>
        <v>0</v>
      </c>
      <c r="BD18" s="75">
        <f>CapEx!BD110</f>
        <v>0</v>
      </c>
      <c r="BE18" s="154">
        <f>CapEx!BE110</f>
        <v>0</v>
      </c>
      <c r="BF18" s="10">
        <f>CapEx!BF110</f>
        <v>0</v>
      </c>
      <c r="BG18" s="75">
        <f>CapEx!BG110</f>
        <v>0</v>
      </c>
      <c r="BH18" s="75">
        <f>CapEx!BH110</f>
        <v>0</v>
      </c>
      <c r="BI18" s="75">
        <f>CapEx!BI110</f>
        <v>0</v>
      </c>
      <c r="BJ18" s="75">
        <f>CapEx!BJ110</f>
        <v>0</v>
      </c>
      <c r="BK18" s="75">
        <f>CapEx!BK110</f>
        <v>0</v>
      </c>
      <c r="BL18" s="75">
        <f>CapEx!BL110</f>
        <v>0</v>
      </c>
      <c r="BM18" s="75">
        <f>CapEx!BM110</f>
        <v>0</v>
      </c>
      <c r="BN18" s="75">
        <f>CapEx!BN110</f>
        <v>0</v>
      </c>
      <c r="BO18" s="75">
        <f>CapEx!BO110</f>
        <v>0</v>
      </c>
      <c r="BP18" s="75">
        <f>CapEx!BP110</f>
        <v>0</v>
      </c>
      <c r="BQ18" s="154">
        <f>CapEx!BQ110</f>
        <v>0</v>
      </c>
    </row>
    <row r="19" spans="1:72" s="8" customFormat="1" x14ac:dyDescent="0.25">
      <c r="A19" s="194"/>
      <c r="B19" s="168" t="str">
        <f>CapEx!B111</f>
        <v>All other</v>
      </c>
      <c r="D19" s="155">
        <f t="shared" si="13"/>
        <v>0</v>
      </c>
      <c r="E19" s="155">
        <f t="shared" si="14"/>
        <v>0</v>
      </c>
      <c r="F19" s="155">
        <f t="shared" si="15"/>
        <v>0</v>
      </c>
      <c r="G19" s="155">
        <f t="shared" si="16"/>
        <v>0</v>
      </c>
      <c r="H19" s="155">
        <f t="shared" si="17"/>
        <v>0</v>
      </c>
      <c r="I19" s="119"/>
      <c r="J19" s="146">
        <f>CapEx!J111</f>
        <v>0</v>
      </c>
      <c r="K19" s="146">
        <f>CapEx!K111</f>
        <v>0</v>
      </c>
      <c r="L19" s="146">
        <f>CapEx!L111</f>
        <v>0</v>
      </c>
      <c r="M19" s="146">
        <f>CapEx!M111</f>
        <v>0</v>
      </c>
      <c r="N19" s="146">
        <f>CapEx!N111</f>
        <v>0</v>
      </c>
      <c r="O19" s="146">
        <f>CapEx!O111</f>
        <v>0</v>
      </c>
      <c r="P19" s="146">
        <f>CapEx!P111</f>
        <v>0</v>
      </c>
      <c r="Q19" s="146">
        <f>CapEx!Q111</f>
        <v>0</v>
      </c>
      <c r="R19" s="146">
        <f>CapEx!R111</f>
        <v>0</v>
      </c>
      <c r="S19" s="146">
        <f>CapEx!S111</f>
        <v>0</v>
      </c>
      <c r="T19" s="146">
        <f>CapEx!T111</f>
        <v>0</v>
      </c>
      <c r="U19" s="155">
        <f>CapEx!U111</f>
        <v>0</v>
      </c>
      <c r="V19" s="146">
        <f>CapEx!V111</f>
        <v>0</v>
      </c>
      <c r="W19" s="146">
        <f>CapEx!W111</f>
        <v>0</v>
      </c>
      <c r="X19" s="146">
        <f>CapEx!X111</f>
        <v>0</v>
      </c>
      <c r="Y19" s="146">
        <f>CapEx!Y111</f>
        <v>0</v>
      </c>
      <c r="Z19" s="146">
        <f>CapEx!Z111</f>
        <v>0</v>
      </c>
      <c r="AA19" s="146">
        <f>CapEx!AA111</f>
        <v>0</v>
      </c>
      <c r="AB19" s="146">
        <f>CapEx!AB111</f>
        <v>0</v>
      </c>
      <c r="AC19" s="146">
        <f>CapEx!AC111</f>
        <v>0</v>
      </c>
      <c r="AD19" s="146">
        <f>CapEx!AD111</f>
        <v>0</v>
      </c>
      <c r="AE19" s="146">
        <f>CapEx!AE111</f>
        <v>0</v>
      </c>
      <c r="AF19" s="146">
        <f>CapEx!AF111</f>
        <v>0</v>
      </c>
      <c r="AG19" s="155">
        <f>CapEx!AG111</f>
        <v>0</v>
      </c>
      <c r="AH19" s="146">
        <f>CapEx!AH111</f>
        <v>0</v>
      </c>
      <c r="AI19" s="146">
        <f>CapEx!AI111</f>
        <v>0</v>
      </c>
      <c r="AJ19" s="146">
        <f>CapEx!AJ111</f>
        <v>0</v>
      </c>
      <c r="AK19" s="146">
        <f>CapEx!AK111</f>
        <v>0</v>
      </c>
      <c r="AL19" s="146">
        <f>CapEx!AL111</f>
        <v>0</v>
      </c>
      <c r="AM19" s="146">
        <f>CapEx!AM111</f>
        <v>0</v>
      </c>
      <c r="AN19" s="146">
        <f>CapEx!AN111</f>
        <v>0</v>
      </c>
      <c r="AO19" s="146">
        <f>CapEx!AO111</f>
        <v>0</v>
      </c>
      <c r="AP19" s="146">
        <f>CapEx!AP111</f>
        <v>0</v>
      </c>
      <c r="AQ19" s="146">
        <f>CapEx!AQ111</f>
        <v>0</v>
      </c>
      <c r="AR19" s="146">
        <f>CapEx!AR111</f>
        <v>0</v>
      </c>
      <c r="AS19" s="155">
        <f>CapEx!AS111</f>
        <v>0</v>
      </c>
      <c r="AT19" s="146">
        <f>CapEx!AT111</f>
        <v>0</v>
      </c>
      <c r="AU19" s="146">
        <f>CapEx!AU111</f>
        <v>0</v>
      </c>
      <c r="AV19" s="146">
        <f>CapEx!AV111</f>
        <v>0</v>
      </c>
      <c r="AW19" s="146">
        <f>CapEx!AW111</f>
        <v>0</v>
      </c>
      <c r="AX19" s="146">
        <f>CapEx!AX111</f>
        <v>0</v>
      </c>
      <c r="AY19" s="146">
        <f>CapEx!AY111</f>
        <v>0</v>
      </c>
      <c r="AZ19" s="146">
        <f>CapEx!AZ111</f>
        <v>0</v>
      </c>
      <c r="BA19" s="146">
        <f>CapEx!BA111</f>
        <v>0</v>
      </c>
      <c r="BB19" s="146">
        <f>CapEx!BB111</f>
        <v>0</v>
      </c>
      <c r="BC19" s="146">
        <f>CapEx!BC111</f>
        <v>0</v>
      </c>
      <c r="BD19" s="146">
        <f>CapEx!BD111</f>
        <v>0</v>
      </c>
      <c r="BE19" s="155">
        <f>CapEx!BE111</f>
        <v>0</v>
      </c>
      <c r="BF19" s="146">
        <f>CapEx!BF111</f>
        <v>0</v>
      </c>
      <c r="BG19" s="146">
        <f>CapEx!BG111</f>
        <v>0</v>
      </c>
      <c r="BH19" s="146">
        <f>CapEx!BH111</f>
        <v>0</v>
      </c>
      <c r="BI19" s="146">
        <f>CapEx!BI111</f>
        <v>0</v>
      </c>
      <c r="BJ19" s="146">
        <f>CapEx!BJ111</f>
        <v>0</v>
      </c>
      <c r="BK19" s="146">
        <f>CapEx!BK111</f>
        <v>0</v>
      </c>
      <c r="BL19" s="146">
        <f>CapEx!BL111</f>
        <v>0</v>
      </c>
      <c r="BM19" s="146">
        <f>CapEx!BM111</f>
        <v>0</v>
      </c>
      <c r="BN19" s="146">
        <f>CapEx!BN111</f>
        <v>0</v>
      </c>
      <c r="BO19" s="146">
        <f>CapEx!BO111</f>
        <v>0</v>
      </c>
      <c r="BP19" s="146">
        <f>CapEx!BP111</f>
        <v>0</v>
      </c>
      <c r="BQ19" s="155">
        <f>CapEx!BQ111</f>
        <v>0</v>
      </c>
    </row>
    <row r="20" spans="1:72" s="8" customFormat="1" x14ac:dyDescent="0.25">
      <c r="A20" s="386"/>
      <c r="B20" s="152" t="s">
        <v>124</v>
      </c>
      <c r="D20" s="147">
        <f>SUM(J20:U20)</f>
        <v>40</v>
      </c>
      <c r="E20" s="147">
        <f>SUM(V20:AG20)</f>
        <v>120</v>
      </c>
      <c r="F20" s="147">
        <f>SUM(AH20:AS20)</f>
        <v>33.125</v>
      </c>
      <c r="G20" s="147">
        <f>SUM(AT20:BE20)</f>
        <v>0</v>
      </c>
      <c r="H20" s="147">
        <f>SUM(BF20:BQ20)</f>
        <v>0</v>
      </c>
      <c r="I20" s="7"/>
      <c r="J20" s="147">
        <f>SUM(J15:J19)</f>
        <v>0</v>
      </c>
      <c r="K20" s="147">
        <f t="shared" ref="K20:BQ20" si="18">SUM(K15:K19)</f>
        <v>0</v>
      </c>
      <c r="L20" s="147">
        <f t="shared" si="18"/>
        <v>0</v>
      </c>
      <c r="M20" s="147">
        <f t="shared" si="18"/>
        <v>0</v>
      </c>
      <c r="N20" s="147">
        <f t="shared" si="18"/>
        <v>0</v>
      </c>
      <c r="O20" s="147">
        <f t="shared" si="18"/>
        <v>0</v>
      </c>
      <c r="P20" s="147">
        <f t="shared" si="18"/>
        <v>0</v>
      </c>
      <c r="Q20" s="147">
        <f t="shared" si="18"/>
        <v>0</v>
      </c>
      <c r="R20" s="147">
        <f t="shared" si="18"/>
        <v>10</v>
      </c>
      <c r="S20" s="147">
        <f t="shared" si="18"/>
        <v>10</v>
      </c>
      <c r="T20" s="147">
        <f t="shared" si="18"/>
        <v>10</v>
      </c>
      <c r="U20" s="148">
        <f t="shared" si="18"/>
        <v>10</v>
      </c>
      <c r="V20" s="147">
        <f t="shared" si="18"/>
        <v>10</v>
      </c>
      <c r="W20" s="147">
        <f t="shared" si="18"/>
        <v>10</v>
      </c>
      <c r="X20" s="147">
        <f t="shared" si="18"/>
        <v>10</v>
      </c>
      <c r="Y20" s="147">
        <f t="shared" si="18"/>
        <v>10</v>
      </c>
      <c r="Z20" s="147">
        <f t="shared" si="18"/>
        <v>10</v>
      </c>
      <c r="AA20" s="147">
        <f t="shared" si="18"/>
        <v>10</v>
      </c>
      <c r="AB20" s="147">
        <f t="shared" si="18"/>
        <v>10</v>
      </c>
      <c r="AC20" s="147">
        <f t="shared" si="18"/>
        <v>10</v>
      </c>
      <c r="AD20" s="147">
        <f t="shared" si="18"/>
        <v>10</v>
      </c>
      <c r="AE20" s="147">
        <f t="shared" si="18"/>
        <v>10</v>
      </c>
      <c r="AF20" s="147">
        <f t="shared" si="18"/>
        <v>10</v>
      </c>
      <c r="AG20" s="148">
        <f t="shared" si="18"/>
        <v>10</v>
      </c>
      <c r="AH20" s="147">
        <f t="shared" si="18"/>
        <v>11.875</v>
      </c>
      <c r="AI20" s="147">
        <f t="shared" si="18"/>
        <v>11.875</v>
      </c>
      <c r="AJ20" s="147">
        <f t="shared" si="18"/>
        <v>1.875</v>
      </c>
      <c r="AK20" s="147">
        <f t="shared" si="18"/>
        <v>1.875</v>
      </c>
      <c r="AL20" s="147">
        <f t="shared" si="18"/>
        <v>1.875</v>
      </c>
      <c r="AM20" s="147">
        <f t="shared" si="18"/>
        <v>1.875</v>
      </c>
      <c r="AN20" s="147">
        <f t="shared" si="18"/>
        <v>1.875</v>
      </c>
      <c r="AO20" s="147">
        <f t="shared" si="18"/>
        <v>0</v>
      </c>
      <c r="AP20" s="147">
        <f t="shared" si="18"/>
        <v>0</v>
      </c>
      <c r="AQ20" s="147">
        <f t="shared" si="18"/>
        <v>0</v>
      </c>
      <c r="AR20" s="147">
        <f t="shared" si="18"/>
        <v>0</v>
      </c>
      <c r="AS20" s="148">
        <f t="shared" si="18"/>
        <v>0</v>
      </c>
      <c r="AT20" s="147">
        <f t="shared" si="18"/>
        <v>0</v>
      </c>
      <c r="AU20" s="147">
        <f t="shared" si="18"/>
        <v>0</v>
      </c>
      <c r="AV20" s="147">
        <f t="shared" si="18"/>
        <v>0</v>
      </c>
      <c r="AW20" s="147">
        <f t="shared" si="18"/>
        <v>0</v>
      </c>
      <c r="AX20" s="147">
        <f t="shared" si="18"/>
        <v>0</v>
      </c>
      <c r="AY20" s="147">
        <f t="shared" si="18"/>
        <v>0</v>
      </c>
      <c r="AZ20" s="147">
        <f t="shared" si="18"/>
        <v>0</v>
      </c>
      <c r="BA20" s="147">
        <f t="shared" si="18"/>
        <v>0</v>
      </c>
      <c r="BB20" s="147">
        <f t="shared" si="18"/>
        <v>0</v>
      </c>
      <c r="BC20" s="147">
        <f t="shared" si="18"/>
        <v>0</v>
      </c>
      <c r="BD20" s="147">
        <f t="shared" si="18"/>
        <v>0</v>
      </c>
      <c r="BE20" s="148">
        <f t="shared" si="18"/>
        <v>0</v>
      </c>
      <c r="BF20" s="147">
        <f t="shared" si="18"/>
        <v>0</v>
      </c>
      <c r="BG20" s="147">
        <f t="shared" si="18"/>
        <v>0</v>
      </c>
      <c r="BH20" s="147">
        <f t="shared" si="18"/>
        <v>0</v>
      </c>
      <c r="BI20" s="147">
        <f t="shared" si="18"/>
        <v>0</v>
      </c>
      <c r="BJ20" s="147">
        <f t="shared" si="18"/>
        <v>0</v>
      </c>
      <c r="BK20" s="147">
        <f t="shared" si="18"/>
        <v>0</v>
      </c>
      <c r="BL20" s="147">
        <f t="shared" si="18"/>
        <v>0</v>
      </c>
      <c r="BM20" s="147">
        <f t="shared" si="18"/>
        <v>0</v>
      </c>
      <c r="BN20" s="147">
        <f t="shared" si="18"/>
        <v>0</v>
      </c>
      <c r="BO20" s="147">
        <f t="shared" si="18"/>
        <v>0</v>
      </c>
      <c r="BP20" s="147">
        <f t="shared" si="18"/>
        <v>0</v>
      </c>
      <c r="BQ20" s="148">
        <f t="shared" si="18"/>
        <v>0</v>
      </c>
      <c r="BS20" s="10"/>
      <c r="BT20" s="10"/>
    </row>
    <row r="21" spans="1:72" s="9" customFormat="1" x14ac:dyDescent="0.25">
      <c r="A21" s="386"/>
      <c r="B21" s="9" t="s">
        <v>65</v>
      </c>
      <c r="D21" s="9">
        <f ca="1">SUM(J21:U21)</f>
        <v>474.55668394766087</v>
      </c>
      <c r="E21" s="9">
        <f ca="1">SUM(V21:AG21)</f>
        <v>482.29836678149724</v>
      </c>
      <c r="F21" s="9">
        <f ca="1">SUM(AH21:AS21)</f>
        <v>665.10405510505393</v>
      </c>
      <c r="G21" s="9">
        <f ca="1">SUM(AT21:BE21)</f>
        <v>803.04809693229379</v>
      </c>
      <c r="H21" s="9">
        <f ca="1">SUM(BF21:BQ21)</f>
        <v>917.5130132287569</v>
      </c>
      <c r="I21" s="72"/>
      <c r="J21" s="9">
        <f t="shared" ref="J21:AO21" ca="1" si="19">J13-J20</f>
        <v>39.229204413083707</v>
      </c>
      <c r="K21" s="9">
        <f t="shared" ca="1" si="19"/>
        <v>39.87806850192694</v>
      </c>
      <c r="L21" s="9">
        <f t="shared" ca="1" si="19"/>
        <v>40.531325656768253</v>
      </c>
      <c r="M21" s="9">
        <f t="shared" ca="1" si="19"/>
        <v>41.189005313012643</v>
      </c>
      <c r="N21" s="9">
        <f t="shared" ca="1" si="19"/>
        <v>41.851137101624673</v>
      </c>
      <c r="O21" s="9">
        <f t="shared" ca="1" si="19"/>
        <v>42.517750850418629</v>
      </c>
      <c r="P21" s="9">
        <f t="shared" ca="1" si="19"/>
        <v>43.188876585356979</v>
      </c>
      <c r="Q21" s="9">
        <f t="shared" ca="1" si="19"/>
        <v>43.864544531857447</v>
      </c>
      <c r="R21" s="9">
        <f t="shared" ca="1" si="19"/>
        <v>34.5447851161085</v>
      </c>
      <c r="S21" s="9">
        <f t="shared" ca="1" si="19"/>
        <v>35.229628966393889</v>
      </c>
      <c r="T21" s="9">
        <f t="shared" ca="1" si="19"/>
        <v>35.919106914425299</v>
      </c>
      <c r="U21" s="9">
        <f t="shared" ca="1" si="19"/>
        <v>36.613249996683933</v>
      </c>
      <c r="V21" s="9">
        <f t="shared" ca="1" si="19"/>
        <v>36.233324574819022</v>
      </c>
      <c r="W21" s="9">
        <f t="shared" ca="1" si="19"/>
        <v>36.936891860816203</v>
      </c>
      <c r="X21" s="9">
        <f t="shared" ca="1" si="19"/>
        <v>37.645218632651577</v>
      </c>
      <c r="Y21" s="9">
        <f t="shared" ca="1" si="19"/>
        <v>38.358336759478526</v>
      </c>
      <c r="Z21" s="9">
        <f t="shared" ca="1" si="19"/>
        <v>39.07627832206169</v>
      </c>
      <c r="AA21" s="9">
        <f t="shared" ca="1" si="19"/>
        <v>39.79907561417194</v>
      </c>
      <c r="AB21" s="9">
        <f t="shared" ca="1" si="19"/>
        <v>40.526761143990846</v>
      </c>
      <c r="AC21" s="9">
        <f t="shared" ca="1" si="19"/>
        <v>41.259367635524626</v>
      </c>
      <c r="AD21" s="9">
        <f t="shared" ca="1" si="19"/>
        <v>41.996928030026808</v>
      </c>
      <c r="AE21" s="9">
        <f t="shared" ca="1" si="19"/>
        <v>42.739475487430788</v>
      </c>
      <c r="AF21" s="9">
        <f t="shared" ca="1" si="19"/>
        <v>43.487043387790933</v>
      </c>
      <c r="AG21" s="9">
        <f t="shared" ca="1" si="19"/>
        <v>44.239665332734191</v>
      </c>
      <c r="AH21" s="9">
        <f t="shared" ca="1" si="19"/>
        <v>42.019211385718819</v>
      </c>
      <c r="AI21" s="9">
        <f t="shared" ca="1" si="19"/>
        <v>42.782043118311066</v>
      </c>
      <c r="AJ21" s="9">
        <f t="shared" ca="1" si="19"/>
        <v>53.550031044455224</v>
      </c>
      <c r="AK21" s="9">
        <f t="shared" ca="1" si="19"/>
        <v>54.323209666769685</v>
      </c>
      <c r="AL21" s="9">
        <f t="shared" ca="1" si="19"/>
        <v>55.101613716844454</v>
      </c>
      <c r="AM21" s="9">
        <f t="shared" ca="1" si="19"/>
        <v>55.885278156750374</v>
      </c>
      <c r="AN21" s="9">
        <f t="shared" ca="1" si="19"/>
        <v>56.674238180557992</v>
      </c>
      <c r="AO21" s="9">
        <f t="shared" ca="1" si="19"/>
        <v>59.343529215866468</v>
      </c>
      <c r="AP21" s="9">
        <f t="shared" ref="AP21:BQ21" ca="1" si="20">AP13-AP20</f>
        <v>60.143186925342647</v>
      </c>
      <c r="AQ21" s="9">
        <f t="shared" ca="1" si="20"/>
        <v>60.948247208269919</v>
      </c>
      <c r="AR21" s="9">
        <f t="shared" ca="1" si="20"/>
        <v>61.758746202107488</v>
      </c>
      <c r="AS21" s="9">
        <f t="shared" ca="1" si="20"/>
        <v>62.574720284059794</v>
      </c>
      <c r="AT21" s="9">
        <f t="shared" ca="1" si="20"/>
        <v>62.268024507145782</v>
      </c>
      <c r="AU21" s="9">
        <f t="shared" ca="1" si="20"/>
        <v>63.095058863829877</v>
      </c>
      <c r="AV21" s="9">
        <f t="shared" ca="1" si="20"/>
        <v>63.92767889456114</v>
      </c>
      <c r="AW21" s="9">
        <f t="shared" ca="1" si="20"/>
        <v>64.765921951425213</v>
      </c>
      <c r="AX21" s="9">
        <f t="shared" ca="1" si="20"/>
        <v>65.609825634255145</v>
      </c>
      <c r="AY21" s="9">
        <f t="shared" ca="1" si="20"/>
        <v>66.45942779226381</v>
      </c>
      <c r="AZ21" s="9">
        <f t="shared" ca="1" si="20"/>
        <v>67.314766525686537</v>
      </c>
      <c r="BA21" s="9">
        <f t="shared" ca="1" si="20"/>
        <v>68.175880187434842</v>
      </c>
      <c r="BB21" s="9">
        <f t="shared" ca="1" si="20"/>
        <v>69.042807384760636</v>
      </c>
      <c r="BC21" s="9">
        <f t="shared" ca="1" si="20"/>
        <v>69.915586980931209</v>
      </c>
      <c r="BD21" s="9">
        <f t="shared" ca="1" si="20"/>
        <v>70.794258096916025</v>
      </c>
      <c r="BE21" s="9">
        <f t="shared" ca="1" si="20"/>
        <v>71.678860113083601</v>
      </c>
      <c r="BF21" s="9">
        <f t="shared" ca="1" si="20"/>
        <v>71.415597531169027</v>
      </c>
      <c r="BG21" s="9">
        <f t="shared" ca="1" si="20"/>
        <v>72.312180534957648</v>
      </c>
      <c r="BH21" s="9">
        <f t="shared" ca="1" si="20"/>
        <v>73.214814153569634</v>
      </c>
      <c r="BI21" s="9">
        <f t="shared" ca="1" si="20"/>
        <v>74.123538822166353</v>
      </c>
      <c r="BJ21" s="9">
        <f t="shared" ca="1" si="20"/>
        <v>75.038395243963024</v>
      </c>
      <c r="BK21" s="9">
        <f t="shared" ca="1" si="20"/>
        <v>75.959424391993394</v>
      </c>
      <c r="BL21" s="9">
        <f t="shared" ca="1" si="20"/>
        <v>76.886667510886738</v>
      </c>
      <c r="BM21" s="9">
        <f t="shared" ca="1" si="20"/>
        <v>77.82016611865609</v>
      </c>
      <c r="BN21" s="9">
        <f t="shared" ca="1" si="20"/>
        <v>78.759962008497894</v>
      </c>
      <c r="BO21" s="9">
        <f t="shared" ca="1" si="20"/>
        <v>79.706097250604117</v>
      </c>
      <c r="BP21" s="9">
        <f t="shared" ca="1" si="20"/>
        <v>80.658614193985599</v>
      </c>
      <c r="BQ21" s="9">
        <f t="shared" ca="1" si="20"/>
        <v>81.617555468307486</v>
      </c>
    </row>
    <row r="22" spans="1:72" s="8" customFormat="1" ht="6" customHeight="1" x14ac:dyDescent="0.25">
      <c r="A22" s="194"/>
      <c r="B22" s="59"/>
      <c r="D22" s="6"/>
    </row>
    <row r="23" spans="1:72" s="8" customFormat="1" x14ac:dyDescent="0.25">
      <c r="A23" s="194"/>
      <c r="B23" s="167" t="s">
        <v>238</v>
      </c>
      <c r="D23" s="159">
        <f>SUM(J23:U23)</f>
        <v>0</v>
      </c>
      <c r="E23" s="159">
        <f>SUM(V23:AG23)</f>
        <v>0</v>
      </c>
      <c r="F23" s="159">
        <f>SUM(AH23:AS23)</f>
        <v>-31.875</v>
      </c>
      <c r="G23" s="159">
        <f>SUM(AT23:BE23)</f>
        <v>120</v>
      </c>
      <c r="H23" s="159">
        <f>SUM(BF23:BQ23)</f>
        <v>400</v>
      </c>
      <c r="I23" s="7"/>
      <c r="J23" s="10">
        <f>CapEx!J222</f>
        <v>0</v>
      </c>
      <c r="K23" s="8">
        <f>CapEx!K222</f>
        <v>0</v>
      </c>
      <c r="L23" s="8">
        <f>CapEx!L222</f>
        <v>0</v>
      </c>
      <c r="M23" s="8">
        <f>CapEx!M222</f>
        <v>0</v>
      </c>
      <c r="N23" s="8">
        <f>CapEx!N222</f>
        <v>0</v>
      </c>
      <c r="O23" s="8">
        <f>CapEx!O222</f>
        <v>0</v>
      </c>
      <c r="P23" s="8">
        <f>CapEx!P222</f>
        <v>0</v>
      </c>
      <c r="Q23" s="8">
        <f>CapEx!Q222</f>
        <v>0</v>
      </c>
      <c r="R23" s="8">
        <f>CapEx!R222</f>
        <v>0</v>
      </c>
      <c r="S23" s="8">
        <f>CapEx!S222</f>
        <v>0</v>
      </c>
      <c r="T23" s="8">
        <f>CapEx!T222</f>
        <v>0</v>
      </c>
      <c r="U23" s="154">
        <f>CapEx!U222</f>
        <v>0</v>
      </c>
      <c r="V23" s="10">
        <f>CapEx!V222</f>
        <v>0</v>
      </c>
      <c r="W23" s="8">
        <f>CapEx!W222</f>
        <v>0</v>
      </c>
      <c r="X23" s="8">
        <f>CapEx!X222</f>
        <v>0</v>
      </c>
      <c r="Y23" s="8">
        <f>CapEx!Y222</f>
        <v>0</v>
      </c>
      <c r="Z23" s="8">
        <f>CapEx!Z222</f>
        <v>0</v>
      </c>
      <c r="AA23" s="8">
        <f>CapEx!AA222</f>
        <v>0</v>
      </c>
      <c r="AB23" s="8">
        <f>CapEx!AB222</f>
        <v>0</v>
      </c>
      <c r="AC23" s="8">
        <f>CapEx!AC222</f>
        <v>0</v>
      </c>
      <c r="AD23" s="8">
        <f>CapEx!AD222</f>
        <v>0</v>
      </c>
      <c r="AE23" s="8">
        <f>CapEx!AE222</f>
        <v>0</v>
      </c>
      <c r="AF23" s="8">
        <f>CapEx!AF222</f>
        <v>0</v>
      </c>
      <c r="AG23" s="154">
        <f>CapEx!AG222</f>
        <v>0</v>
      </c>
      <c r="AH23" s="10">
        <f>CapEx!AH222</f>
        <v>0</v>
      </c>
      <c r="AI23" s="8">
        <f>CapEx!AI222</f>
        <v>0</v>
      </c>
      <c r="AJ23" s="8">
        <f>CapEx!AJ222</f>
        <v>0</v>
      </c>
      <c r="AK23" s="8">
        <f>CapEx!AK222</f>
        <v>0</v>
      </c>
      <c r="AL23" s="8">
        <f>CapEx!AL222</f>
        <v>0</v>
      </c>
      <c r="AM23" s="8">
        <f>CapEx!AM222</f>
        <v>0</v>
      </c>
      <c r="AN23" s="8">
        <f>CapEx!AN222</f>
        <v>0</v>
      </c>
      <c r="AO23" s="8">
        <f>CapEx!AO222</f>
        <v>-31.875</v>
      </c>
      <c r="AP23" s="8">
        <f>CapEx!AP222</f>
        <v>0</v>
      </c>
      <c r="AQ23" s="8">
        <f>CapEx!AQ222</f>
        <v>0</v>
      </c>
      <c r="AR23" s="8">
        <f>CapEx!AR222</f>
        <v>0</v>
      </c>
      <c r="AS23" s="154">
        <f>CapEx!AS222</f>
        <v>0</v>
      </c>
      <c r="AT23" s="10">
        <f>CapEx!AT222</f>
        <v>0</v>
      </c>
      <c r="AU23" s="8">
        <f>CapEx!AU222</f>
        <v>0</v>
      </c>
      <c r="AV23" s="8">
        <f>CapEx!AV222</f>
        <v>0</v>
      </c>
      <c r="AW23" s="8">
        <f>CapEx!AW222</f>
        <v>120</v>
      </c>
      <c r="AX23" s="8">
        <f>CapEx!AX222</f>
        <v>0</v>
      </c>
      <c r="AY23" s="8">
        <f>CapEx!AY222</f>
        <v>0</v>
      </c>
      <c r="AZ23" s="8">
        <f>CapEx!AZ222</f>
        <v>0</v>
      </c>
      <c r="BA23" s="8">
        <f>CapEx!BA222</f>
        <v>0</v>
      </c>
      <c r="BB23" s="8">
        <f>CapEx!BB222</f>
        <v>0</v>
      </c>
      <c r="BC23" s="8">
        <f>CapEx!BC222</f>
        <v>0</v>
      </c>
      <c r="BD23" s="8">
        <f>CapEx!BD222</f>
        <v>0</v>
      </c>
      <c r="BE23" s="154">
        <f>CapEx!BE222</f>
        <v>0</v>
      </c>
      <c r="BF23" s="10">
        <f>CapEx!BF222</f>
        <v>0</v>
      </c>
      <c r="BG23" s="8">
        <f>CapEx!BG222</f>
        <v>0</v>
      </c>
      <c r="BH23" s="8">
        <f>CapEx!BH222</f>
        <v>0</v>
      </c>
      <c r="BI23" s="8">
        <f>CapEx!BI222</f>
        <v>0</v>
      </c>
      <c r="BJ23" s="8">
        <f>CapEx!BJ222</f>
        <v>0</v>
      </c>
      <c r="BK23" s="8">
        <f>CapEx!BK222</f>
        <v>400</v>
      </c>
      <c r="BL23" s="8">
        <f>CapEx!BL222</f>
        <v>0</v>
      </c>
      <c r="BM23" s="8">
        <f>CapEx!BM222</f>
        <v>0</v>
      </c>
      <c r="BN23" s="8">
        <f>CapEx!BN222</f>
        <v>0</v>
      </c>
      <c r="BO23" s="8">
        <f>CapEx!BO222</f>
        <v>0</v>
      </c>
      <c r="BP23" s="8">
        <f>CapEx!BP222</f>
        <v>0</v>
      </c>
      <c r="BQ23" s="154">
        <f>CapEx!BQ222</f>
        <v>0</v>
      </c>
    </row>
    <row r="24" spans="1:72" s="8" customFormat="1" x14ac:dyDescent="0.25">
      <c r="A24" s="194"/>
      <c r="B24" s="167" t="s">
        <v>135</v>
      </c>
      <c r="D24" s="154">
        <f ca="1">SUM(J24:U24)</f>
        <v>47.32291423184742</v>
      </c>
      <c r="E24" s="154">
        <f ca="1">SUM(V24:AG24)</f>
        <v>35.138559256604644</v>
      </c>
      <c r="F24" s="154">
        <f ca="1">SUM(AH24:AS24)</f>
        <v>7.3652599541402131</v>
      </c>
      <c r="G24" s="154">
        <f ca="1">SUM(AT24:BE24)</f>
        <v>1.9749999999999999</v>
      </c>
      <c r="H24" s="154">
        <f ca="1">SUM(BF24:BQ24)</f>
        <v>1.9749999999999999</v>
      </c>
      <c r="I24" s="119"/>
      <c r="J24" s="10">
        <f>SUM(Credit!J34:J36)</f>
        <v>0.16458333333333336</v>
      </c>
      <c r="K24" s="75">
        <f ca="1">SUM(Credit!K34:K36)</f>
        <v>4.4471944114938129</v>
      </c>
      <c r="L24" s="75">
        <f ca="1">SUM(Credit!L34:L36)</f>
        <v>4.6277247314510657</v>
      </c>
      <c r="M24" s="75">
        <f ca="1">SUM(Credit!M34:M36)</f>
        <v>4.5144490716202874</v>
      </c>
      <c r="N24" s="75">
        <f ca="1">SUM(Credit!N34:N36)</f>
        <v>4.3613454235160534</v>
      </c>
      <c r="O24" s="75">
        <f ca="1">SUM(Credit!O34:O36)</f>
        <v>4.204724631225937</v>
      </c>
      <c r="P24" s="75">
        <f ca="1">SUM(Credit!P34:P36)</f>
        <v>3.9597688181967343</v>
      </c>
      <c r="Q24" s="75">
        <f ca="1">SUM(Credit!Q34:Q36)</f>
        <v>3.7956385333078759</v>
      </c>
      <c r="R24" s="75">
        <f ca="1">SUM(Credit!R34:R36)</f>
        <v>3.6278846399892322</v>
      </c>
      <c r="S24" s="75">
        <f ca="1">SUM(Credit!S34:S36)</f>
        <v>4.7398049500735526</v>
      </c>
      <c r="T24" s="75">
        <f ca="1">SUM(Credit!T34:T36)</f>
        <v>4.5411449048869441</v>
      </c>
      <c r="U24" s="154">
        <f ca="1">SUM(Credit!U34:U36)</f>
        <v>4.3386507827525911</v>
      </c>
      <c r="V24" s="10">
        <f ca="1">SUM(Credit!V34:V36)</f>
        <v>4.1322857434381879</v>
      </c>
      <c r="W24" s="75">
        <f ca="1">SUM(Credit!W34:W36)</f>
        <v>3.9267322474795394</v>
      </c>
      <c r="X24" s="75">
        <f ca="1">SUM(Credit!X34:X36)</f>
        <v>3.7172539131661582</v>
      </c>
      <c r="Y24" s="75">
        <f ca="1">SUM(Credit!Y34:Y36)</f>
        <v>3.5038130972703061</v>
      </c>
      <c r="Z24" s="75">
        <f ca="1">SUM(Credit!Z34:Z36)</f>
        <v>3.2863718547691247</v>
      </c>
      <c r="AA24" s="75">
        <f ca="1">SUM(Credit!AA34:AA36)</f>
        <v>3.0648919366137517</v>
      </c>
      <c r="AB24" s="75">
        <f ca="1">SUM(Credit!AB34:AB36)</f>
        <v>2.8393347874826724</v>
      </c>
      <c r="AC24" s="75">
        <f ca="1">SUM(Credit!AC34:AC36)</f>
        <v>2.6096615435191968</v>
      </c>
      <c r="AD24" s="75">
        <f ca="1">SUM(Credit!AD34:AD36)</f>
        <v>2.3758330300529602</v>
      </c>
      <c r="AE24" s="75">
        <f ca="1">SUM(Credit!AE34:AE36)</f>
        <v>2.1378097593053238</v>
      </c>
      <c r="AF24" s="75">
        <f ca="1">SUM(Credit!AF34:AF36)</f>
        <v>1.895551928078582</v>
      </c>
      <c r="AG24" s="154">
        <f ca="1">SUM(Credit!AG34:AG36)</f>
        <v>1.6490194154288456</v>
      </c>
      <c r="AH24" s="10">
        <f ca="1">SUM(Credit!AH34:AH36)</f>
        <v>1.3981717803225073</v>
      </c>
      <c r="AI24" s="75">
        <f ca="1">SUM(Credit!AI34:AI36)</f>
        <v>1.4704508507314238</v>
      </c>
      <c r="AJ24" s="75">
        <f ca="1">SUM(Credit!AJ34:AJ36)</f>
        <v>1.2116406832280315</v>
      </c>
      <c r="AK24" s="75">
        <f ca="1">SUM(Credit!AK34:AK36)</f>
        <v>0.97756225029553678</v>
      </c>
      <c r="AL24" s="75">
        <f ca="1">SUM(Credit!AL34:AL36)</f>
        <v>0.7391347594009765</v>
      </c>
      <c r="AM24" s="75">
        <f ca="1">SUM(Credit!AM34:AM36)</f>
        <v>0.49631670678803347</v>
      </c>
      <c r="AN24" s="75">
        <f ca="1">SUM(Credit!AN34:AN36)</f>
        <v>0.24906625670703444</v>
      </c>
      <c r="AO24" s="75">
        <f ca="1">SUM(Credit!AO34:AO36)</f>
        <v>0.16458333333333336</v>
      </c>
      <c r="AP24" s="75">
        <f ca="1">SUM(Credit!AP34:AP36)</f>
        <v>0.16458333333333336</v>
      </c>
      <c r="AQ24" s="75">
        <f ca="1">SUM(Credit!AQ34:AQ36)</f>
        <v>0.16458333333333336</v>
      </c>
      <c r="AR24" s="75">
        <f ca="1">SUM(Credit!AR34:AR36)</f>
        <v>0.16458333333333336</v>
      </c>
      <c r="AS24" s="154">
        <f ca="1">SUM(Credit!AS34:AS36)</f>
        <v>0.16458333333333336</v>
      </c>
      <c r="AT24" s="10">
        <f ca="1">SUM(Credit!AT34:AT36)</f>
        <v>0.16458333333333336</v>
      </c>
      <c r="AU24" s="75">
        <f ca="1">SUM(Credit!AU34:AU36)</f>
        <v>0.16458333333333336</v>
      </c>
      <c r="AV24" s="75">
        <f ca="1">SUM(Credit!AV34:AV36)</f>
        <v>0.16458333333333336</v>
      </c>
      <c r="AW24" s="75">
        <f ca="1">SUM(Credit!AW34:AW36)</f>
        <v>0.16458333333333336</v>
      </c>
      <c r="AX24" s="75">
        <f ca="1">SUM(Credit!AX34:AX36)</f>
        <v>0.16458333333333336</v>
      </c>
      <c r="AY24" s="75">
        <f ca="1">SUM(Credit!AY34:AY36)</f>
        <v>0.16458333333333336</v>
      </c>
      <c r="AZ24" s="75">
        <f ca="1">SUM(Credit!AZ34:AZ36)</f>
        <v>0.16458333333333336</v>
      </c>
      <c r="BA24" s="75">
        <f ca="1">SUM(Credit!BA34:BA36)</f>
        <v>0.16458333333333336</v>
      </c>
      <c r="BB24" s="75">
        <f ca="1">SUM(Credit!BB34:BB36)</f>
        <v>0.16458333333333336</v>
      </c>
      <c r="BC24" s="75">
        <f ca="1">SUM(Credit!BC34:BC36)</f>
        <v>0.16458333333333336</v>
      </c>
      <c r="BD24" s="75">
        <f ca="1">SUM(Credit!BD34:BD36)</f>
        <v>0.16458333333333336</v>
      </c>
      <c r="BE24" s="154">
        <f ca="1">SUM(Credit!BE34:BE36)</f>
        <v>0.16458333333333336</v>
      </c>
      <c r="BF24" s="10">
        <f ca="1">SUM(Credit!BF34:BF36)</f>
        <v>0.16458333333333336</v>
      </c>
      <c r="BG24" s="75">
        <f ca="1">SUM(Credit!BG34:BG36)</f>
        <v>0.16458333333333336</v>
      </c>
      <c r="BH24" s="75">
        <f ca="1">SUM(Credit!BH34:BH36)</f>
        <v>0.16458333333333336</v>
      </c>
      <c r="BI24" s="75">
        <f ca="1">SUM(Credit!BI34:BI36)</f>
        <v>0.16458333333333336</v>
      </c>
      <c r="BJ24" s="75">
        <f ca="1">SUM(Credit!BJ34:BJ36)</f>
        <v>0.16458333333333336</v>
      </c>
      <c r="BK24" s="75">
        <f ca="1">SUM(Credit!BK34:BK36)</f>
        <v>0.16458333333333336</v>
      </c>
      <c r="BL24" s="75">
        <f ca="1">SUM(Credit!BL34:BL36)</f>
        <v>0.16458333333333336</v>
      </c>
      <c r="BM24" s="75">
        <f ca="1">SUM(Credit!BM34:BM36)</f>
        <v>0.16458333333333336</v>
      </c>
      <c r="BN24" s="75">
        <f ca="1">SUM(Credit!BN34:BN36)</f>
        <v>0.16458333333333336</v>
      </c>
      <c r="BO24" s="75">
        <f ca="1">SUM(Credit!BO34:BO36)</f>
        <v>0.16458333333333336</v>
      </c>
      <c r="BP24" s="75">
        <f ca="1">SUM(Credit!BP34:BP36)</f>
        <v>0.16458333333333336</v>
      </c>
      <c r="BQ24" s="154">
        <f ca="1">SUM(Credit!BQ34:BQ36)</f>
        <v>0.16458333333333336</v>
      </c>
    </row>
    <row r="25" spans="1:72" s="8" customFormat="1" x14ac:dyDescent="0.25">
      <c r="A25" s="386"/>
      <c r="B25" s="169" t="s">
        <v>41</v>
      </c>
      <c r="D25" s="164">
        <f ca="1">SUM(J25:U25)</f>
        <v>170.89350788632541</v>
      </c>
      <c r="E25" s="164">
        <f ca="1">SUM(V25:AG25)</f>
        <v>178.86392300995701</v>
      </c>
      <c r="F25" s="164">
        <f ca="1">SUM(AH25:AS25)</f>
        <v>250.34551806036549</v>
      </c>
      <c r="G25" s="164">
        <f ca="1">SUM(AT25:BE25)</f>
        <v>368.42923877291747</v>
      </c>
      <c r="H25" s="164">
        <f ca="1">SUM(BF25:BQ25)</f>
        <v>526.2152052915028</v>
      </c>
      <c r="I25" s="7"/>
      <c r="J25" s="147">
        <f t="shared" ref="J25:AO25" ca="1" si="21">(SUM(J21:J23)-J24)*Taxes</f>
        <v>15.625848431900151</v>
      </c>
      <c r="K25" s="147">
        <f t="shared" ca="1" si="21"/>
        <v>14.172349636173251</v>
      </c>
      <c r="L25" s="147">
        <f t="shared" ca="1" si="21"/>
        <v>14.361440370126875</v>
      </c>
      <c r="M25" s="147">
        <f t="shared" ca="1" si="21"/>
        <v>14.669822496556941</v>
      </c>
      <c r="N25" s="147">
        <f t="shared" ca="1" si="21"/>
        <v>14.995916671243448</v>
      </c>
      <c r="O25" s="147">
        <f t="shared" ca="1" si="21"/>
        <v>15.325210487677078</v>
      </c>
      <c r="P25" s="147">
        <f t="shared" ca="1" si="21"/>
        <v>15.691643106864099</v>
      </c>
      <c r="Q25" s="147">
        <f t="shared" ca="1" si="21"/>
        <v>16.027562399419832</v>
      </c>
      <c r="R25" s="147">
        <f t="shared" ca="1" si="21"/>
        <v>12.366760190447707</v>
      </c>
      <c r="S25" s="147">
        <f t="shared" ca="1" si="21"/>
        <v>12.195929606528136</v>
      </c>
      <c r="T25" s="147">
        <f t="shared" ca="1" si="21"/>
        <v>12.551184803815342</v>
      </c>
      <c r="U25" s="164">
        <f t="shared" ca="1" si="21"/>
        <v>12.909839685572535</v>
      </c>
      <c r="V25" s="147">
        <f t="shared" ca="1" si="21"/>
        <v>12.840415532552335</v>
      </c>
      <c r="W25" s="147">
        <f t="shared" ca="1" si="21"/>
        <v>13.204063845334666</v>
      </c>
      <c r="X25" s="147">
        <f t="shared" ca="1" si="21"/>
        <v>13.571185887794167</v>
      </c>
      <c r="Y25" s="147">
        <f t="shared" ca="1" si="21"/>
        <v>13.94180946488329</v>
      </c>
      <c r="Z25" s="147">
        <f t="shared" ca="1" si="21"/>
        <v>14.315962586917028</v>
      </c>
      <c r="AA25" s="147">
        <f t="shared" ca="1" si="21"/>
        <v>14.693673471023274</v>
      </c>
      <c r="AB25" s="147">
        <f t="shared" ca="1" si="21"/>
        <v>15.074970542603271</v>
      </c>
      <c r="AC25" s="147">
        <f t="shared" ca="1" si="21"/>
        <v>15.459882436802173</v>
      </c>
      <c r="AD25" s="147">
        <f t="shared" ca="1" si="21"/>
        <v>15.848437999989541</v>
      </c>
      <c r="AE25" s="147">
        <f t="shared" ca="1" si="21"/>
        <v>16.240666291250186</v>
      </c>
      <c r="AF25" s="147">
        <f t="shared" ca="1" si="21"/>
        <v>16.636596583884941</v>
      </c>
      <c r="AG25" s="164">
        <f t="shared" ca="1" si="21"/>
        <v>17.036258366922137</v>
      </c>
      <c r="AH25" s="147">
        <f t="shared" ca="1" si="21"/>
        <v>16.248415842158526</v>
      </c>
      <c r="AI25" s="147">
        <f t="shared" ca="1" si="21"/>
        <v>16.524636907031859</v>
      </c>
      <c r="AJ25" s="147">
        <f t="shared" ca="1" si="21"/>
        <v>20.935356144490878</v>
      </c>
      <c r="AK25" s="147">
        <f t="shared" ca="1" si="21"/>
        <v>21.338258966589663</v>
      </c>
      <c r="AL25" s="147">
        <f t="shared" ca="1" si="21"/>
        <v>21.744991582977391</v>
      </c>
      <c r="AM25" s="147">
        <f t="shared" ca="1" si="21"/>
        <v>22.155584579984936</v>
      </c>
      <c r="AN25" s="147">
        <f t="shared" ca="1" si="21"/>
        <v>22.570068769540384</v>
      </c>
      <c r="AO25" s="147">
        <f t="shared" ca="1" si="21"/>
        <v>10.921578353013254</v>
      </c>
      <c r="AP25" s="147">
        <f t="shared" ref="AP25:BQ25" ca="1" si="22">(SUM(AP21:AP23)-AP24)*Taxes</f>
        <v>23.991441436803726</v>
      </c>
      <c r="AQ25" s="147">
        <f t="shared" ca="1" si="22"/>
        <v>24.313465549974637</v>
      </c>
      <c r="AR25" s="147">
        <f t="shared" ca="1" si="22"/>
        <v>24.637665147509665</v>
      </c>
      <c r="AS25" s="164">
        <f t="shared" ca="1" si="22"/>
        <v>24.964054780290585</v>
      </c>
      <c r="AT25" s="147">
        <f t="shared" ca="1" si="22"/>
        <v>24.841376469524981</v>
      </c>
      <c r="AU25" s="147">
        <f t="shared" ca="1" si="22"/>
        <v>25.172190212198618</v>
      </c>
      <c r="AV25" s="147">
        <f t="shared" ca="1" si="22"/>
        <v>25.505238224491123</v>
      </c>
      <c r="AW25" s="147">
        <f t="shared" ca="1" si="22"/>
        <v>73.840535447236761</v>
      </c>
      <c r="AX25" s="147">
        <f t="shared" ca="1" si="22"/>
        <v>26.178096920368723</v>
      </c>
      <c r="AY25" s="147">
        <f t="shared" ca="1" si="22"/>
        <v>26.51793778357219</v>
      </c>
      <c r="AZ25" s="147">
        <f t="shared" ca="1" si="22"/>
        <v>26.860073276941279</v>
      </c>
      <c r="BA25" s="147">
        <f t="shared" ca="1" si="22"/>
        <v>27.204518741640602</v>
      </c>
      <c r="BB25" s="147">
        <f t="shared" ca="1" si="22"/>
        <v>27.55128962057092</v>
      </c>
      <c r="BC25" s="147">
        <f t="shared" ca="1" si="22"/>
        <v>27.900401459039148</v>
      </c>
      <c r="BD25" s="147">
        <f t="shared" ca="1" si="22"/>
        <v>28.251869905433075</v>
      </c>
      <c r="BE25" s="164">
        <f t="shared" ca="1" si="22"/>
        <v>28.605710711900105</v>
      </c>
      <c r="BF25" s="147">
        <f t="shared" ca="1" si="22"/>
        <v>28.500405679134275</v>
      </c>
      <c r="BG25" s="147">
        <f t="shared" ca="1" si="22"/>
        <v>28.859038880649724</v>
      </c>
      <c r="BH25" s="147">
        <f t="shared" ca="1" si="22"/>
        <v>29.22009232809452</v>
      </c>
      <c r="BI25" s="147">
        <f t="shared" ca="1" si="22"/>
        <v>29.583582195533207</v>
      </c>
      <c r="BJ25" s="147">
        <f t="shared" ca="1" si="22"/>
        <v>29.949524764251876</v>
      </c>
      <c r="BK25" s="147">
        <f t="shared" ca="1" si="22"/>
        <v>190.31793642346403</v>
      </c>
      <c r="BL25" s="147">
        <f t="shared" ca="1" si="22"/>
        <v>30.68883367102136</v>
      </c>
      <c r="BM25" s="147">
        <f t="shared" ca="1" si="22"/>
        <v>31.0622331141291</v>
      </c>
      <c r="BN25" s="147">
        <f t="shared" ca="1" si="22"/>
        <v>31.438151470065822</v>
      </c>
      <c r="BO25" s="147">
        <f t="shared" ca="1" si="22"/>
        <v>31.816605566908311</v>
      </c>
      <c r="BP25" s="147">
        <f t="shared" ca="1" si="22"/>
        <v>32.197612344260904</v>
      </c>
      <c r="BQ25" s="164">
        <f t="shared" ca="1" si="22"/>
        <v>32.581188853989659</v>
      </c>
      <c r="BS25" s="10"/>
      <c r="BT25" s="10"/>
    </row>
    <row r="26" spans="1:72" s="9" customFormat="1" x14ac:dyDescent="0.25">
      <c r="A26" s="386"/>
      <c r="B26" s="9" t="s">
        <v>138</v>
      </c>
      <c r="C26" s="161"/>
      <c r="D26" s="9">
        <f ca="1">SUM(J26:U26)</f>
        <v>256.34026182948804</v>
      </c>
      <c r="E26" s="9">
        <f ca="1">SUM(V26:AG26)</f>
        <v>268.29588451493549</v>
      </c>
      <c r="F26" s="9">
        <f ca="1">SUM(AH26:AS26)</f>
        <v>375.51827709054822</v>
      </c>
      <c r="G26" s="9">
        <f ca="1">SUM(AT26:BE26)</f>
        <v>552.64385815937624</v>
      </c>
      <c r="H26" s="9">
        <f ca="1">SUM(BF26:BQ26)</f>
        <v>789.32280793725408</v>
      </c>
      <c r="I26" s="162"/>
      <c r="J26" s="9">
        <f ca="1">SUM(J21:J23)-SUM(J24:J25)</f>
        <v>23.438772647850222</v>
      </c>
      <c r="K26" s="9">
        <f t="shared" ref="K26:AN26" ca="1" si="23">SUM(K21:K23)-SUM(K24:K25)</f>
        <v>21.258524454259877</v>
      </c>
      <c r="L26" s="9">
        <f t="shared" ca="1" si="23"/>
        <v>21.542160555190314</v>
      </c>
      <c r="M26" s="9">
        <f t="shared" ca="1" si="23"/>
        <v>22.004733744835413</v>
      </c>
      <c r="N26" s="9">
        <f t="shared" ca="1" si="23"/>
        <v>22.493875006865171</v>
      </c>
      <c r="O26" s="9">
        <f t="shared" ca="1" si="23"/>
        <v>22.987815731515614</v>
      </c>
      <c r="P26" s="9">
        <f t="shared" ca="1" si="23"/>
        <v>23.537464660296145</v>
      </c>
      <c r="Q26" s="9">
        <f t="shared" ca="1" si="23"/>
        <v>24.041343599129739</v>
      </c>
      <c r="R26" s="9">
        <f t="shared" ca="1" si="23"/>
        <v>18.55014028567156</v>
      </c>
      <c r="S26" s="9">
        <f t="shared" ca="1" si="23"/>
        <v>18.293894409792202</v>
      </c>
      <c r="T26" s="9">
        <f t="shared" ca="1" si="23"/>
        <v>18.826777205723012</v>
      </c>
      <c r="U26" s="9">
        <f t="shared" ca="1" si="23"/>
        <v>19.364759528358807</v>
      </c>
      <c r="V26" s="9">
        <f t="shared" ca="1" si="23"/>
        <v>19.260623298828499</v>
      </c>
      <c r="W26" s="9">
        <f t="shared" ca="1" si="23"/>
        <v>19.806095768001999</v>
      </c>
      <c r="X26" s="9">
        <f t="shared" ca="1" si="23"/>
        <v>20.356778831691251</v>
      </c>
      <c r="Y26" s="9">
        <f t="shared" ca="1" si="23"/>
        <v>20.912714197324931</v>
      </c>
      <c r="Z26" s="9">
        <f t="shared" ca="1" si="23"/>
        <v>21.473943880375536</v>
      </c>
      <c r="AA26" s="9">
        <f t="shared" ca="1" si="23"/>
        <v>22.040510206534915</v>
      </c>
      <c r="AB26" s="9">
        <f t="shared" ca="1" si="23"/>
        <v>22.612455813904901</v>
      </c>
      <c r="AC26" s="9">
        <f t="shared" ca="1" si="23"/>
        <v>23.189823655203256</v>
      </c>
      <c r="AD26" s="9">
        <f t="shared" ca="1" si="23"/>
        <v>23.772656999984306</v>
      </c>
      <c r="AE26" s="9">
        <f t="shared" ca="1" si="23"/>
        <v>24.360999436875279</v>
      </c>
      <c r="AF26" s="9">
        <f t="shared" ca="1" si="23"/>
        <v>24.95489487582741</v>
      </c>
      <c r="AG26" s="9">
        <f t="shared" ca="1" si="23"/>
        <v>25.554387550383208</v>
      </c>
      <c r="AH26" s="9">
        <f t="shared" ca="1" si="23"/>
        <v>24.372623763237787</v>
      </c>
      <c r="AI26" s="9">
        <f t="shared" ca="1" si="23"/>
        <v>24.786955360547783</v>
      </c>
      <c r="AJ26" s="9">
        <f t="shared" ca="1" si="23"/>
        <v>31.403034216736316</v>
      </c>
      <c r="AK26" s="9">
        <f t="shared" ca="1" si="23"/>
        <v>32.007388449884488</v>
      </c>
      <c r="AL26" s="9">
        <f t="shared" ca="1" si="23"/>
        <v>32.617487374466087</v>
      </c>
      <c r="AM26" s="9">
        <f t="shared" ca="1" si="23"/>
        <v>33.233376869977405</v>
      </c>
      <c r="AN26" s="9">
        <f t="shared" ca="1" si="23"/>
        <v>33.855103154310569</v>
      </c>
      <c r="AO26" s="9">
        <f ca="1">SUM(AO21:AO23)-SUM(AO24:AO25)</f>
        <v>16.382367529519883</v>
      </c>
      <c r="AP26" s="9">
        <f t="shared" ref="AP26:BQ26" ca="1" si="24">SUM(AP21:AP23)-SUM(AP24:AP25)</f>
        <v>35.987162155205588</v>
      </c>
      <c r="AQ26" s="9">
        <f t="shared" ca="1" si="24"/>
        <v>36.470198324961949</v>
      </c>
      <c r="AR26" s="9">
        <f t="shared" ca="1" si="24"/>
        <v>36.956497721264491</v>
      </c>
      <c r="AS26" s="9">
        <f t="shared" ca="1" si="24"/>
        <v>37.446082170435872</v>
      </c>
      <c r="AT26" s="9">
        <f t="shared" ca="1" si="24"/>
        <v>37.262064704287468</v>
      </c>
      <c r="AU26" s="9">
        <f t="shared" ca="1" si="24"/>
        <v>37.758285318297922</v>
      </c>
      <c r="AV26" s="9">
        <f t="shared" ca="1" si="24"/>
        <v>38.257857336736684</v>
      </c>
      <c r="AW26" s="9">
        <f t="shared" ca="1" si="24"/>
        <v>110.76080317085511</v>
      </c>
      <c r="AX26" s="9">
        <f t="shared" ca="1" si="24"/>
        <v>39.267145380553089</v>
      </c>
      <c r="AY26" s="9">
        <f t="shared" ca="1" si="24"/>
        <v>39.77690667535829</v>
      </c>
      <c r="AZ26" s="9">
        <f t="shared" ca="1" si="24"/>
        <v>40.290109915411925</v>
      </c>
      <c r="BA26" s="9">
        <f t="shared" ca="1" si="24"/>
        <v>40.806778112460904</v>
      </c>
      <c r="BB26" s="9">
        <f t="shared" ca="1" si="24"/>
        <v>41.326934430856383</v>
      </c>
      <c r="BC26" s="9">
        <f t="shared" ca="1" si="24"/>
        <v>41.850602188558724</v>
      </c>
      <c r="BD26" s="9">
        <f t="shared" ca="1" si="24"/>
        <v>42.377804858149617</v>
      </c>
      <c r="BE26" s="9">
        <f t="shared" ca="1" si="24"/>
        <v>42.90856606785016</v>
      </c>
      <c r="BF26" s="9">
        <f t="shared" ca="1" si="24"/>
        <v>42.750608518701419</v>
      </c>
      <c r="BG26" s="9">
        <f t="shared" ca="1" si="24"/>
        <v>43.288558320974587</v>
      </c>
      <c r="BH26" s="9">
        <f t="shared" ca="1" si="24"/>
        <v>43.830138492141785</v>
      </c>
      <c r="BI26" s="9">
        <f t="shared" ca="1" si="24"/>
        <v>44.375373293299816</v>
      </c>
      <c r="BJ26" s="9">
        <f t="shared" ca="1" si="24"/>
        <v>44.924287146377814</v>
      </c>
      <c r="BK26" s="9">
        <f t="shared" ca="1" si="24"/>
        <v>285.47690463519598</v>
      </c>
      <c r="BL26" s="9">
        <f t="shared" ca="1" si="24"/>
        <v>46.033250506532042</v>
      </c>
      <c r="BM26" s="9">
        <f t="shared" ca="1" si="24"/>
        <v>46.593349671193657</v>
      </c>
      <c r="BN26" s="9">
        <f t="shared" ca="1" si="24"/>
        <v>47.157227205098735</v>
      </c>
      <c r="BO26" s="9">
        <f t="shared" ca="1" si="24"/>
        <v>47.724908350362469</v>
      </c>
      <c r="BP26" s="9">
        <f t="shared" ca="1" si="24"/>
        <v>48.296418516391363</v>
      </c>
      <c r="BQ26" s="9">
        <f t="shared" ca="1" si="24"/>
        <v>48.871783280984495</v>
      </c>
    </row>
    <row r="27" spans="1:72" s="12" customFormat="1" x14ac:dyDescent="0.25">
      <c r="A27" s="387"/>
      <c r="B27" s="77" t="s">
        <v>67</v>
      </c>
      <c r="C27" s="78"/>
      <c r="D27" s="79">
        <f ca="1">D26/D5</f>
        <v>6.6537105816315847E-2</v>
      </c>
      <c r="E27" s="79">
        <f ca="1">E26/E5</f>
        <v>6.4652213182291654E-2</v>
      </c>
      <c r="F27" s="79">
        <f ca="1">F26/F5</f>
        <v>8.400841050997862E-2</v>
      </c>
      <c r="G27" s="79">
        <f ca="1">G26/G5</f>
        <v>0.11477818117539861</v>
      </c>
      <c r="H27" s="79">
        <f ca="1">H26/H5</f>
        <v>0.15219169202297936</v>
      </c>
      <c r="I27" s="80"/>
      <c r="J27" s="79">
        <f t="shared" ref="J27:AO27" ca="1" si="25">J26/J5</f>
        <v>7.5553814805387573E-2</v>
      </c>
      <c r="K27" s="79">
        <f t="shared" ca="1" si="25"/>
        <v>6.8102779886960021E-2</v>
      </c>
      <c r="L27" s="79">
        <f t="shared" ca="1" si="25"/>
        <v>6.8585320586919352E-2</v>
      </c>
      <c r="M27" s="79">
        <f t="shared" ca="1" si="25"/>
        <v>6.9625483569130953E-2</v>
      </c>
      <c r="N27" s="79">
        <f t="shared" ca="1" si="25"/>
        <v>7.0733732538106428E-2</v>
      </c>
      <c r="O27" s="79">
        <f t="shared" ca="1" si="25"/>
        <v>7.1840640798299507E-2</v>
      </c>
      <c r="P27" s="79">
        <f t="shared" ca="1" si="25"/>
        <v>7.3104205763718566E-2</v>
      </c>
      <c r="Q27" s="79">
        <f t="shared" ca="1" si="25"/>
        <v>7.4208150793706046E-2</v>
      </c>
      <c r="R27" s="79">
        <f t="shared" ca="1" si="25"/>
        <v>5.6904978584028321E-2</v>
      </c>
      <c r="S27" s="79">
        <f t="shared" ca="1" si="25"/>
        <v>5.5772411864438563E-2</v>
      </c>
      <c r="T27" s="79">
        <f t="shared" ca="1" si="25"/>
        <v>5.7042615826602028E-2</v>
      </c>
      <c r="U27" s="81">
        <f t="shared" ca="1" si="25"/>
        <v>5.8310363645525137E-2</v>
      </c>
      <c r="V27" s="79">
        <f t="shared" ca="1" si="25"/>
        <v>5.763869917140043E-2</v>
      </c>
      <c r="W27" s="79">
        <f t="shared" ca="1" si="25"/>
        <v>5.8905100324091367E-2</v>
      </c>
      <c r="X27" s="79">
        <f t="shared" ca="1" si="25"/>
        <v>6.0169066752455189E-2</v>
      </c>
      <c r="Y27" s="79">
        <f t="shared" ca="1" si="25"/>
        <v>6.1430607665965434E-2</v>
      </c>
      <c r="Z27" s="79">
        <f t="shared" ca="1" si="25"/>
        <v>6.2689732226705833E-2</v>
      </c>
      <c r="AA27" s="79">
        <f t="shared" ca="1" si="25"/>
        <v>6.3946449549645401E-2</v>
      </c>
      <c r="AB27" s="79">
        <f t="shared" ca="1" si="25"/>
        <v>6.5200768702912359E-2</v>
      </c>
      <c r="AC27" s="79">
        <f t="shared" ca="1" si="25"/>
        <v>6.6452698708067082E-2</v>
      </c>
      <c r="AD27" s="79">
        <f t="shared" ca="1" si="25"/>
        <v>6.7702248540372198E-2</v>
      </c>
      <c r="AE27" s="79">
        <f t="shared" ca="1" si="25"/>
        <v>6.8949427129062116E-2</v>
      </c>
      <c r="AF27" s="79">
        <f t="shared" ca="1" si="25"/>
        <v>7.019424335760964E-2</v>
      </c>
      <c r="AG27" s="81">
        <f t="shared" ca="1" si="25"/>
        <v>7.1436706063992467E-2</v>
      </c>
      <c r="AH27" s="79">
        <f t="shared" ca="1" si="25"/>
        <v>6.7712433251105514E-2</v>
      </c>
      <c r="AI27" s="79">
        <f t="shared" ca="1" si="25"/>
        <v>6.8438347186387263E-2</v>
      </c>
      <c r="AJ27" s="79">
        <f t="shared" ca="1" si="25"/>
        <v>8.6170404628129485E-2</v>
      </c>
      <c r="AK27" s="79">
        <f t="shared" ca="1" si="25"/>
        <v>8.7286474426195845E-2</v>
      </c>
      <c r="AL27" s="79">
        <f t="shared" ca="1" si="25"/>
        <v>8.8401046563721802E-2</v>
      </c>
      <c r="AM27" s="79">
        <f t="shared" ca="1" si="25"/>
        <v>8.9514124431960745E-2</v>
      </c>
      <c r="AN27" s="79">
        <f t="shared" ca="1" si="25"/>
        <v>9.0625711410763699E-2</v>
      </c>
      <c r="AO27" s="79">
        <f t="shared" ca="1" si="25"/>
        <v>4.3582701238994818E-2</v>
      </c>
      <c r="AP27" s="79">
        <f t="shared" ref="AP27:BQ27" ca="1" si="26">AP26/AP5</f>
        <v>9.5147037788427868E-2</v>
      </c>
      <c r="AQ27" s="79">
        <f t="shared" ca="1" si="26"/>
        <v>9.5828786377773353E-2</v>
      </c>
      <c r="AR27" s="79">
        <f t="shared" ca="1" si="26"/>
        <v>9.6507010435621821E-2</v>
      </c>
      <c r="AS27" s="81">
        <f t="shared" ca="1" si="26"/>
        <v>9.7181731525121412E-2</v>
      </c>
      <c r="AT27" s="79">
        <f t="shared" ca="1" si="26"/>
        <v>9.6107073797158715E-2</v>
      </c>
      <c r="AU27" s="79">
        <f t="shared" ca="1" si="26"/>
        <v>9.6785632926839268E-2</v>
      </c>
      <c r="AV27" s="79">
        <f t="shared" ca="1" si="26"/>
        <v>9.7460686423798792E-2</v>
      </c>
      <c r="AW27" s="79">
        <f t="shared" ca="1" si="26"/>
        <v>0.28041749842580482</v>
      </c>
      <c r="AX27" s="79">
        <f t="shared" ca="1" si="26"/>
        <v>9.8800362173954062E-2</v>
      </c>
      <c r="AY27" s="79">
        <f t="shared" ca="1" si="26"/>
        <v>9.946502692426068E-2</v>
      </c>
      <c r="AZ27" s="79">
        <f t="shared" ca="1" si="26"/>
        <v>0.1001262710376976</v>
      </c>
      <c r="BA27" s="79">
        <f t="shared" ca="1" si="26"/>
        <v>0.10078411543638932</v>
      </c>
      <c r="BB27" s="79">
        <f t="shared" ca="1" si="26"/>
        <v>0.10143858091333685</v>
      </c>
      <c r="BC27" s="79">
        <f t="shared" ca="1" si="26"/>
        <v>0.10208968813321455</v>
      </c>
      <c r="BD27" s="79">
        <f t="shared" ca="1" si="26"/>
        <v>0.10273745763316323</v>
      </c>
      <c r="BE27" s="81">
        <f t="shared" ca="1" si="26"/>
        <v>0.10338190982357698</v>
      </c>
      <c r="BF27" s="79">
        <f t="shared" ca="1" si="26"/>
        <v>0.10236536569352334</v>
      </c>
      <c r="BG27" s="79">
        <f t="shared" ca="1" si="26"/>
        <v>0.10301347924476506</v>
      </c>
      <c r="BH27" s="79">
        <f t="shared" ca="1" si="26"/>
        <v>0.10365827276872659</v>
      </c>
      <c r="BI27" s="79">
        <f t="shared" ca="1" si="26"/>
        <v>0.1042997665667906</v>
      </c>
      <c r="BJ27" s="79">
        <f t="shared" ca="1" si="26"/>
        <v>0.10493798081504892</v>
      </c>
      <c r="BK27" s="79">
        <f t="shared" ca="1" si="26"/>
        <v>0.66272397165403307</v>
      </c>
      <c r="BL27" s="79">
        <f t="shared" ca="1" si="26"/>
        <v>0.10620465074469687</v>
      </c>
      <c r="BM27" s="79">
        <f t="shared" ca="1" si="26"/>
        <v>0.10683314615875371</v>
      </c>
      <c r="BN27" s="79">
        <f t="shared" ca="1" si="26"/>
        <v>0.10745844148986214</v>
      </c>
      <c r="BO27" s="79">
        <f t="shared" ca="1" si="26"/>
        <v>0.10808055629916788</v>
      </c>
      <c r="BP27" s="79">
        <f t="shared" ca="1" si="26"/>
        <v>0.10869951002709598</v>
      </c>
      <c r="BQ27" s="81">
        <f t="shared" ca="1" si="26"/>
        <v>0.10931532199409599</v>
      </c>
    </row>
    <row r="28" spans="1:72" s="8" customFormat="1" x14ac:dyDescent="0.25">
      <c r="A28" s="386"/>
      <c r="B28" s="152" t="s">
        <v>68</v>
      </c>
      <c r="D28" s="147">
        <f ca="1">SUM(J28:U28)</f>
        <v>13.372588214051664</v>
      </c>
      <c r="E28" s="147">
        <f ca="1">SUM(V28:AG28)</f>
        <v>0</v>
      </c>
      <c r="F28" s="147">
        <f ca="1">SUM(AH28:AS28)</f>
        <v>0</v>
      </c>
      <c r="G28" s="147">
        <f ca="1">SUM(AT28:BE28)</f>
        <v>0</v>
      </c>
      <c r="H28" s="147">
        <f ca="1">SUM(BF28:BQ28)</f>
        <v>0</v>
      </c>
      <c r="I28" s="7"/>
      <c r="J28" s="147">
        <f ca="1">IFERROR(IF(SUM(J26:OFFSET(J26,0,MAX(-J2+1,-11)))&lt;0,0,SUM(J26:OFFSET(J26,0,MAX(-J2+1,-11)))*VLOOKUP(J2,Inputs!$B$7:$G$22,6,FALSE)),0)</f>
        <v>0</v>
      </c>
      <c r="K28" s="147">
        <f ca="1">IFERROR(IF(SUM(K26:OFFSET(K26,0,MAX(-K2+1,-11)))&lt;0,0,SUM(K26:OFFSET(K26,0,MAX(-K2+1,-11)))*VLOOKUP(K2,Inputs!$B$7:$G$22,6,FALSE)),0)</f>
        <v>0</v>
      </c>
      <c r="L28" s="147">
        <f ca="1">IFERROR(IF(SUM(L26:OFFSET(L26,0,MAX(-L2+1,-11)))&lt;0,0,SUM(L26:OFFSET(L26,0,MAX(-L2+1,-11)))*VLOOKUP(L2,Inputs!$B$7:$G$22,6,FALSE)),0)</f>
        <v>0</v>
      </c>
      <c r="M28" s="147">
        <f ca="1">IFERROR(IF(SUM(M26:OFFSET(M26,0,MAX(-M2+1,-11)))&lt;0,0,SUM(M26:OFFSET(M26,0,MAX(-M2+1,-11)))*VLOOKUP(M2,Inputs!$B$7:$G$22,6,FALSE)),0)</f>
        <v>0</v>
      </c>
      <c r="N28" s="147">
        <f ca="1">IFERROR(IF(SUM(N26:OFFSET(N26,0,MAX(-N2+1,-11)))&lt;0,0,SUM(N26:OFFSET(N26,0,MAX(-N2+1,-11)))*VLOOKUP(N2,Inputs!$B$7:$G$22,6,FALSE)),0)</f>
        <v>0</v>
      </c>
      <c r="O28" s="147">
        <f ca="1">IFERROR(IF(SUM(O26:OFFSET(O26,0,MAX(-O2+1,-11)))&lt;0,0,SUM(O26:OFFSET(O26,0,MAX(-O2+1,-11)))*VLOOKUP(O2,Inputs!$B$7:$G$22,6,FALSE)),0)</f>
        <v>13.372588214051664</v>
      </c>
      <c r="P28" s="147">
        <f ca="1">IFERROR(IF(SUM(P26:OFFSET(P26,0,MAX(-P2+1,-11)))&lt;0,0,SUM(P26:OFFSET(P26,0,MAX(-P2+1,-11)))*VLOOKUP(P2,Inputs!$B$7:$G$22,6,FALSE)),0)</f>
        <v>0</v>
      </c>
      <c r="Q28" s="147">
        <f ca="1">IFERROR(IF(SUM(Q26:OFFSET(Q26,0,MAX(-Q2+1,-11)))&lt;0,0,SUM(Q26:OFFSET(Q26,0,MAX(-Q2+1,-11)))*VLOOKUP(Q2,Inputs!$B$7:$G$22,6,FALSE)),0)</f>
        <v>0</v>
      </c>
      <c r="R28" s="147">
        <f ca="1">IFERROR(IF(SUM(R26:OFFSET(R26,0,MAX(-R2+1,-11)))&lt;0,0,SUM(R26:OFFSET(R26,0,MAX(-R2+1,-11)))*VLOOKUP(R2,Inputs!$B$7:$G$22,6,FALSE)),0)</f>
        <v>0</v>
      </c>
      <c r="S28" s="147">
        <f ca="1">IFERROR(IF(SUM(S26:OFFSET(S26,0,MAX(-S2+1,-11)))&lt;0,0,SUM(S26:OFFSET(S26,0,MAX(-S2+1,-11)))*VLOOKUP(S2,Inputs!$B$7:$G$22,6,FALSE)),0)</f>
        <v>0</v>
      </c>
      <c r="T28" s="147">
        <f ca="1">IFERROR(IF(SUM(T26:OFFSET(T26,0,MAX(-T2+1,-11)))&lt;0,0,SUM(T26:OFFSET(T26,0,MAX(-T2+1,-11)))*VLOOKUP(T2,Inputs!$B$7:$G$22,6,FALSE)),0)</f>
        <v>0</v>
      </c>
      <c r="U28" s="148">
        <f ca="1">IFERROR(IF(SUM(U26:OFFSET(U26,0,MAX(-U2+1,-11)))&lt;0,0,SUM(U26:OFFSET(U26,0,MAX(-U2+1,-11)))*VLOOKUP(U2,Inputs!$B$7:$G$22,6,FALSE)),0)</f>
        <v>0</v>
      </c>
      <c r="V28" s="147">
        <f ca="1">IFERROR(IF(SUM(V26:OFFSET(V26,0,MAX(-V2+1,-11)))&lt;0,0,SUM(V26:OFFSET(V26,0,MAX(-V2+1,-11)))*VLOOKUP(V2,Inputs!$B$7:$G$22,6,FALSE)),0)</f>
        <v>0</v>
      </c>
      <c r="W28" s="147">
        <f ca="1">IFERROR(IF(SUM(W26:OFFSET(W26,0,MAX(-W2+1,-11)))&lt;0,0,SUM(W26:OFFSET(W26,0,MAX(-W2+1,-11)))*VLOOKUP(W2,Inputs!$B$7:$G$22,6,FALSE)),0)</f>
        <v>0</v>
      </c>
      <c r="X28" s="147">
        <f ca="1">IFERROR(IF(SUM(X26:OFFSET(X26,0,MAX(-X2+1,-11)))&lt;0,0,SUM(X26:OFFSET(X26,0,MAX(-X2+1,-11)))*VLOOKUP(X2,Inputs!$B$7:$G$22,6,FALSE)),0)</f>
        <v>0</v>
      </c>
      <c r="Y28" s="147">
        <f ca="1">IFERROR(IF(SUM(Y26:OFFSET(Y26,0,MAX(-Y2+1,-11)))&lt;0,0,SUM(Y26:OFFSET(Y26,0,MAX(-Y2+1,-11)))*VLOOKUP(Y2,Inputs!$B$7:$G$22,6,FALSE)),0)</f>
        <v>0</v>
      </c>
      <c r="Z28" s="147">
        <f ca="1">IFERROR(IF(SUM(Z26:OFFSET(Z26,0,MAX(-Z2+1,-11)))&lt;0,0,SUM(Z26:OFFSET(Z26,0,MAX(-Z2+1,-11)))*VLOOKUP(Z2,Inputs!$B$7:$G$22,6,FALSE)),0)</f>
        <v>0</v>
      </c>
      <c r="AA28" s="147">
        <f ca="1">IFERROR(IF(SUM(AA26:OFFSET(AA26,0,MAX(-AA2+1,-11)))&lt;0,0,SUM(AA26:OFFSET(AA26,0,MAX(-AA2+1,-11)))*VLOOKUP(AA2,Inputs!$B$7:$G$22,6,FALSE)),0)</f>
        <v>0</v>
      </c>
      <c r="AB28" s="147">
        <f ca="1">IFERROR(IF(SUM(AB26:OFFSET(AB26,0,MAX(-AB2+1,-11)))&lt;0,0,SUM(AB26:OFFSET(AB26,0,MAX(-AB2+1,-11)))*VLOOKUP(AB2,Inputs!$B$7:$G$22,6,FALSE)),0)</f>
        <v>0</v>
      </c>
      <c r="AC28" s="147">
        <f ca="1">IFERROR(IF(SUM(AC26:OFFSET(AC26,0,MAX(-AC2+1,-11)))&lt;0,0,SUM(AC26:OFFSET(AC26,0,MAX(-AC2+1,-11)))*VLOOKUP(AC2,Inputs!$B$7:$G$22,6,FALSE)),0)</f>
        <v>0</v>
      </c>
      <c r="AD28" s="147">
        <f ca="1">IFERROR(IF(SUM(AD26:OFFSET(AD26,0,MAX(-AD2+1,-11)))&lt;0,0,SUM(AD26:OFFSET(AD26,0,MAX(-AD2+1,-11)))*VLOOKUP(AD2,Inputs!$B$7:$G$22,6,FALSE)),0)</f>
        <v>0</v>
      </c>
      <c r="AE28" s="147">
        <f ca="1">IFERROR(IF(SUM(AE26:OFFSET(AE26,0,MAX(-AE2+1,-11)))&lt;0,0,SUM(AE26:OFFSET(AE26,0,MAX(-AE2+1,-11)))*VLOOKUP(AE2,Inputs!$B$7:$G$22,6,FALSE)),0)</f>
        <v>0</v>
      </c>
      <c r="AF28" s="147">
        <f ca="1">IFERROR(IF(SUM(AF26:OFFSET(AF26,0,MAX(-AF2+1,-11)))&lt;0,0,SUM(AF26:OFFSET(AF26,0,MAX(-AF2+1,-11)))*VLOOKUP(AF2,Inputs!$B$7:$G$22,6,FALSE)),0)</f>
        <v>0</v>
      </c>
      <c r="AG28" s="148">
        <f ca="1">IFERROR(IF(SUM(AG26:OFFSET(AG26,0,MAX(-AG2+1,-11)))&lt;0,0,SUM(AG26:OFFSET(AG26,0,MAX(-AG2+1,-11)))*VLOOKUP(AG2,Inputs!$B$7:$G$22,6,FALSE)),0)</f>
        <v>0</v>
      </c>
      <c r="AH28" s="147">
        <f ca="1">IFERROR(IF(SUM(AH26:OFFSET(AH26,0,MAX(-AH2+1,-11)))&lt;0,0,SUM(AH26:OFFSET(AH26,0,MAX(-AH2+1,-11)))*VLOOKUP(AH2,Inputs!$B$7:$G$22,6,FALSE)),0)</f>
        <v>0</v>
      </c>
      <c r="AI28" s="147">
        <f ca="1">IFERROR(IF(SUM(AI26:OFFSET(AI26,0,MAX(-AI2+1,-11)))&lt;0,0,SUM(AI26:OFFSET(AI26,0,MAX(-AI2+1,-11)))*VLOOKUP(AI2,Inputs!$B$7:$G$22,6,FALSE)),0)</f>
        <v>0</v>
      </c>
      <c r="AJ28" s="147">
        <f ca="1">IFERROR(IF(SUM(AJ26:OFFSET(AJ26,0,MAX(-AJ2+1,-11)))&lt;0,0,SUM(AJ26:OFFSET(AJ26,0,MAX(-AJ2+1,-11)))*VLOOKUP(AJ2,Inputs!$B$7:$G$22,6,FALSE)),0)</f>
        <v>0</v>
      </c>
      <c r="AK28" s="147">
        <f ca="1">IFERROR(IF(SUM(AK26:OFFSET(AK26,0,MAX(-AK2+1,-11)))&lt;0,0,SUM(AK26:OFFSET(AK26,0,MAX(-AK2+1,-11)))*VLOOKUP(AK2,Inputs!$B$7:$G$22,6,FALSE)),0)</f>
        <v>0</v>
      </c>
      <c r="AL28" s="147">
        <f ca="1">IFERROR(IF(SUM(AL26:OFFSET(AL26,0,MAX(-AL2+1,-11)))&lt;0,0,SUM(AL26:OFFSET(AL26,0,MAX(-AL2+1,-11)))*VLOOKUP(AL2,Inputs!$B$7:$G$22,6,FALSE)),0)</f>
        <v>0</v>
      </c>
      <c r="AM28" s="147">
        <f ca="1">IFERROR(IF(SUM(AM26:OFFSET(AM26,0,MAX(-AM2+1,-11)))&lt;0,0,SUM(AM26:OFFSET(AM26,0,MAX(-AM2+1,-11)))*VLOOKUP(AM2,Inputs!$B$7:$G$22,6,FALSE)),0)</f>
        <v>0</v>
      </c>
      <c r="AN28" s="147">
        <f ca="1">IFERROR(IF(SUM(AN26:OFFSET(AN26,0,MAX(-AN2+1,-11)))&lt;0,0,SUM(AN26:OFFSET(AN26,0,MAX(-AN2+1,-11)))*VLOOKUP(AN2,Inputs!$B$7:$G$22,6,FALSE)),0)</f>
        <v>0</v>
      </c>
      <c r="AO28" s="147">
        <f ca="1">IFERROR(IF(SUM(AO26:OFFSET(AO26,0,MAX(-AO2+1,-11)))&lt;0,0,SUM(AO26:OFFSET(AO26,0,MAX(-AO2+1,-11)))*VLOOKUP(AO2,Inputs!$B$7:$G$22,6,FALSE)),0)</f>
        <v>0</v>
      </c>
      <c r="AP28" s="147">
        <f ca="1">IFERROR(IF(SUM(AP26:OFFSET(AP26,0,MAX(-AP2+1,-11)))&lt;0,0,SUM(AP26:OFFSET(AP26,0,MAX(-AP2+1,-11)))*VLOOKUP(AP2,Inputs!$B$7:$G$22,6,FALSE)),0)</f>
        <v>0</v>
      </c>
      <c r="AQ28" s="147">
        <f ca="1">IFERROR(IF(SUM(AQ26:OFFSET(AQ26,0,MAX(-AQ2+1,-11)))&lt;0,0,SUM(AQ26:OFFSET(AQ26,0,MAX(-AQ2+1,-11)))*VLOOKUP(AQ2,Inputs!$B$7:$G$22,6,FALSE)),0)</f>
        <v>0</v>
      </c>
      <c r="AR28" s="147">
        <f ca="1">IFERROR(IF(SUM(AR26:OFFSET(AR26,0,MAX(-AR2+1,-11)))&lt;0,0,SUM(AR26:OFFSET(AR26,0,MAX(-AR2+1,-11)))*VLOOKUP(AR2,Inputs!$B$7:$G$22,6,FALSE)),0)</f>
        <v>0</v>
      </c>
      <c r="AS28" s="148">
        <f ca="1">IFERROR(IF(SUM(AS26:OFFSET(AS26,0,MAX(-AS2+1,-11)))&lt;0,0,SUM(AS26:OFFSET(AS26,0,MAX(-AS2+1,-11)))*VLOOKUP(AS2,Inputs!$B$7:$G$22,6,FALSE)),0)</f>
        <v>0</v>
      </c>
      <c r="AT28" s="147">
        <f ca="1">IFERROR(IF(SUM(AT26:OFFSET(AT26,0,MAX(-AT2+1,-11)))&lt;0,0,SUM(AT26:OFFSET(AT26,0,MAX(-AT2+1,-11)))*VLOOKUP(AT2,Inputs!$B$7:$G$22,6,FALSE)),0)</f>
        <v>0</v>
      </c>
      <c r="AU28" s="147">
        <f ca="1">IFERROR(IF(SUM(AU26:OFFSET(AU26,0,MAX(-AU2+1,-11)))&lt;0,0,SUM(AU26:OFFSET(AU26,0,MAX(-AU2+1,-11)))*VLOOKUP(AU2,Inputs!$B$7:$G$22,6,FALSE)),0)</f>
        <v>0</v>
      </c>
      <c r="AV28" s="147">
        <f ca="1">IFERROR(IF(SUM(AV26:OFFSET(AV26,0,MAX(-AV2+1,-11)))&lt;0,0,SUM(AV26:OFFSET(AV26,0,MAX(-AV2+1,-11)))*VLOOKUP(AV2,Inputs!$B$7:$G$22,6,FALSE)),0)</f>
        <v>0</v>
      </c>
      <c r="AW28" s="147">
        <f ca="1">IFERROR(IF(SUM(AW26:OFFSET(AW26,0,MAX(-AW2+1,-11)))&lt;0,0,SUM(AW26:OFFSET(AW26,0,MAX(-AW2+1,-11)))*VLOOKUP(AW2,Inputs!$B$7:$G$22,6,FALSE)),0)</f>
        <v>0</v>
      </c>
      <c r="AX28" s="147">
        <f ca="1">IFERROR(IF(SUM(AX26:OFFSET(AX26,0,MAX(-AX2+1,-11)))&lt;0,0,SUM(AX26:OFFSET(AX26,0,MAX(-AX2+1,-11)))*VLOOKUP(AX2,Inputs!$B$7:$G$22,6,FALSE)),0)</f>
        <v>0</v>
      </c>
      <c r="AY28" s="147">
        <f ca="1">IFERROR(IF(SUM(AY26:OFFSET(AY26,0,MAX(-AY2+1,-11)))&lt;0,0,SUM(AY26:OFFSET(AY26,0,MAX(-AY2+1,-11)))*VLOOKUP(AY2,Inputs!$B$7:$G$22,6,FALSE)),0)</f>
        <v>0</v>
      </c>
      <c r="AZ28" s="147">
        <f ca="1">IFERROR(IF(SUM(AZ26:OFFSET(AZ26,0,MAX(-AZ2+1,-11)))&lt;0,0,SUM(AZ26:OFFSET(AZ26,0,MAX(-AZ2+1,-11)))*VLOOKUP(AZ2,Inputs!$B$7:$G$22,6,FALSE)),0)</f>
        <v>0</v>
      </c>
      <c r="BA28" s="147">
        <f ca="1">IFERROR(IF(SUM(BA26:OFFSET(BA26,0,MAX(-BA2+1,-11)))&lt;0,0,SUM(BA26:OFFSET(BA26,0,MAX(-BA2+1,-11)))*VLOOKUP(BA2,Inputs!$B$7:$G$22,6,FALSE)),0)</f>
        <v>0</v>
      </c>
      <c r="BB28" s="147">
        <f ca="1">IFERROR(IF(SUM(BB26:OFFSET(BB26,0,MAX(-BB2+1,-11)))&lt;0,0,SUM(BB26:OFFSET(BB26,0,MAX(-BB2+1,-11)))*VLOOKUP(BB2,Inputs!$B$7:$G$22,6,FALSE)),0)</f>
        <v>0</v>
      </c>
      <c r="BC28" s="147">
        <f ca="1">IFERROR(IF(SUM(BC26:OFFSET(BC26,0,MAX(-BC2+1,-11)))&lt;0,0,SUM(BC26:OFFSET(BC26,0,MAX(-BC2+1,-11)))*VLOOKUP(BC2,Inputs!$B$7:$G$22,6,FALSE)),0)</f>
        <v>0</v>
      </c>
      <c r="BD28" s="147">
        <f ca="1">IFERROR(IF(SUM(BD26:OFFSET(BD26,0,MAX(-BD2+1,-11)))&lt;0,0,SUM(BD26:OFFSET(BD26,0,MAX(-BD2+1,-11)))*VLOOKUP(BD2,Inputs!$B$7:$G$22,6,FALSE)),0)</f>
        <v>0</v>
      </c>
      <c r="BE28" s="148">
        <f ca="1">IFERROR(IF(SUM(BE26:OFFSET(BE26,0,MAX(-BE2+1,-11)))&lt;0,0,SUM(BE26:OFFSET(BE26,0,MAX(-BE2+1,-11)))*VLOOKUP(BE2,Inputs!$B$7:$G$22,6,FALSE)),0)</f>
        <v>0</v>
      </c>
      <c r="BF28" s="147">
        <f ca="1">IFERROR(IF(SUM(BF26:OFFSET(BF26,0,MAX(-BF2+1,-11)))&lt;0,0,SUM(BF26:OFFSET(BF26,0,MAX(-BF2+1,-11)))*VLOOKUP(BF2,Inputs!$B$7:$G$22,6,FALSE)),0)</f>
        <v>0</v>
      </c>
      <c r="BG28" s="147">
        <f ca="1">IFERROR(IF(SUM(BG26:OFFSET(BG26,0,MAX(-BG2+1,-11)))&lt;0,0,SUM(BG26:OFFSET(BG26,0,MAX(-BG2+1,-11)))*VLOOKUP(BG2,Inputs!$B$7:$G$22,6,FALSE)),0)</f>
        <v>0</v>
      </c>
      <c r="BH28" s="147">
        <f ca="1">IFERROR(IF(SUM(BH26:OFFSET(BH26,0,MAX(-BH2+1,-11)))&lt;0,0,SUM(BH26:OFFSET(BH26,0,MAX(-BH2+1,-11)))*VLOOKUP(BH2,Inputs!$B$7:$G$22,6,FALSE)),0)</f>
        <v>0</v>
      </c>
      <c r="BI28" s="147">
        <f ca="1">IFERROR(IF(SUM(BI26:OFFSET(BI26,0,MAX(-BI2+1,-11)))&lt;0,0,SUM(BI26:OFFSET(BI26,0,MAX(-BI2+1,-11)))*VLOOKUP(BI2,Inputs!$B$7:$G$22,6,FALSE)),0)</f>
        <v>0</v>
      </c>
      <c r="BJ28" s="147">
        <f ca="1">IFERROR(IF(SUM(BJ26:OFFSET(BJ26,0,MAX(-BJ2+1,-11)))&lt;0,0,SUM(BJ26:OFFSET(BJ26,0,MAX(-BJ2+1,-11)))*VLOOKUP(BJ2,Inputs!$B$7:$G$22,6,FALSE)),0)</f>
        <v>0</v>
      </c>
      <c r="BK28" s="147">
        <f ca="1">IFERROR(IF(SUM(BK26:OFFSET(BK26,0,MAX(-BK2+1,-11)))&lt;0,0,SUM(BK26:OFFSET(BK26,0,MAX(-BK2+1,-11)))*VLOOKUP(BK2,Inputs!$B$7:$G$22,6,FALSE)),0)</f>
        <v>0</v>
      </c>
      <c r="BL28" s="147">
        <f ca="1">IFERROR(IF(SUM(BL26:OFFSET(BL26,0,MAX(-BL2+1,-11)))&lt;0,0,SUM(BL26:OFFSET(BL26,0,MAX(-BL2+1,-11)))*VLOOKUP(BL2,Inputs!$B$7:$G$22,6,FALSE)),0)</f>
        <v>0</v>
      </c>
      <c r="BM28" s="147">
        <f ca="1">IFERROR(IF(SUM(BM26:OFFSET(BM26,0,MAX(-BM2+1,-11)))&lt;0,0,SUM(BM26:OFFSET(BM26,0,MAX(-BM2+1,-11)))*VLOOKUP(BM2,Inputs!$B$7:$G$22,6,FALSE)),0)</f>
        <v>0</v>
      </c>
      <c r="BN28" s="147">
        <f ca="1">IFERROR(IF(SUM(BN26:OFFSET(BN26,0,MAX(-BN2+1,-11)))&lt;0,0,SUM(BN26:OFFSET(BN26,0,MAX(-BN2+1,-11)))*VLOOKUP(BN2,Inputs!$B$7:$G$22,6,FALSE)),0)</f>
        <v>0</v>
      </c>
      <c r="BO28" s="147">
        <f ca="1">IFERROR(IF(SUM(BO26:OFFSET(BO26,0,MAX(-BO2+1,-11)))&lt;0,0,SUM(BO26:OFFSET(BO26,0,MAX(-BO2+1,-11)))*VLOOKUP(BO2,Inputs!$B$7:$G$22,6,FALSE)),0)</f>
        <v>0</v>
      </c>
      <c r="BP28" s="147">
        <f ca="1">IFERROR(IF(SUM(BP26:OFFSET(BP26,0,MAX(-BP2+1,-11)))&lt;0,0,SUM(BP26:OFFSET(BP26,0,MAX(-BP2+1,-11)))*VLOOKUP(BP2,Inputs!$B$7:$G$22,6,FALSE)),0)</f>
        <v>0</v>
      </c>
      <c r="BQ28" s="148">
        <f ca="1">IFERROR(IF(SUM(BQ26:OFFSET(BQ26,0,MAX(-BQ2+1,-11)))&lt;0,0,SUM(BQ26:OFFSET(BQ26,0,MAX(-BQ2+1,-11)))*VLOOKUP(BQ2,Inputs!$B$7:$G$22,6,FALSE)),0)</f>
        <v>0</v>
      </c>
      <c r="BS28" s="10"/>
      <c r="BT28" s="10"/>
    </row>
    <row r="29" spans="1:72" s="74" customFormat="1" x14ac:dyDescent="0.25">
      <c r="A29" s="305"/>
      <c r="B29" s="9" t="s">
        <v>69</v>
      </c>
      <c r="D29" s="74">
        <f ca="1">U29</f>
        <v>242.96767361543641</v>
      </c>
      <c r="E29" s="74">
        <f ca="1">AG29</f>
        <v>511.26355813037185</v>
      </c>
      <c r="F29" s="74">
        <f ca="1">AS29</f>
        <v>886.78183522092013</v>
      </c>
      <c r="G29" s="74">
        <f ca="1">BE29</f>
        <v>1439.4256933802965</v>
      </c>
      <c r="H29" s="74">
        <f ca="1">BQ29</f>
        <v>2228.7485013175506</v>
      </c>
      <c r="J29" s="74">
        <f ca="1">J26-J28</f>
        <v>23.438772647850222</v>
      </c>
      <c r="K29" s="74">
        <f t="shared" ref="K29:AP29" ca="1" si="27">K26-K28+J29</f>
        <v>44.697297102110099</v>
      </c>
      <c r="L29" s="74">
        <f t="shared" ca="1" si="27"/>
        <v>66.23945765730042</v>
      </c>
      <c r="M29" s="74">
        <f t="shared" ca="1" si="27"/>
        <v>88.24419140213584</v>
      </c>
      <c r="N29" s="74">
        <f t="shared" ca="1" si="27"/>
        <v>110.73806640900101</v>
      </c>
      <c r="O29" s="74">
        <f t="shared" ca="1" si="27"/>
        <v>120.35329392646496</v>
      </c>
      <c r="P29" s="74">
        <f t="shared" ca="1" si="27"/>
        <v>143.89075858676111</v>
      </c>
      <c r="Q29" s="74">
        <f t="shared" ca="1" si="27"/>
        <v>167.93210218589084</v>
      </c>
      <c r="R29" s="74">
        <f t="shared" ca="1" si="27"/>
        <v>186.48224247156242</v>
      </c>
      <c r="S29" s="74">
        <f t="shared" ca="1" si="27"/>
        <v>204.7761368813546</v>
      </c>
      <c r="T29" s="74">
        <f t="shared" ca="1" si="27"/>
        <v>223.60291408707761</v>
      </c>
      <c r="U29" s="74">
        <f t="shared" ca="1" si="27"/>
        <v>242.96767361543641</v>
      </c>
      <c r="V29" s="74">
        <f t="shared" ca="1" si="27"/>
        <v>262.22829691426489</v>
      </c>
      <c r="W29" s="74">
        <f t="shared" ca="1" si="27"/>
        <v>282.03439268226691</v>
      </c>
      <c r="X29" s="74">
        <f t="shared" ca="1" si="27"/>
        <v>302.39117151395817</v>
      </c>
      <c r="Y29" s="74">
        <f t="shared" ca="1" si="27"/>
        <v>323.3038857112831</v>
      </c>
      <c r="Z29" s="74">
        <f t="shared" ca="1" si="27"/>
        <v>344.77782959165864</v>
      </c>
      <c r="AA29" s="74">
        <f t="shared" ca="1" si="27"/>
        <v>366.81833979819356</v>
      </c>
      <c r="AB29" s="74">
        <f t="shared" ca="1" si="27"/>
        <v>389.43079561209845</v>
      </c>
      <c r="AC29" s="74">
        <f t="shared" ca="1" si="27"/>
        <v>412.62061926730172</v>
      </c>
      <c r="AD29" s="74">
        <f t="shared" ca="1" si="27"/>
        <v>436.39327626728601</v>
      </c>
      <c r="AE29" s="74">
        <f t="shared" ca="1" si="27"/>
        <v>460.75427570416127</v>
      </c>
      <c r="AF29" s="74">
        <f t="shared" ca="1" si="27"/>
        <v>485.70917057998867</v>
      </c>
      <c r="AG29" s="74">
        <f t="shared" ca="1" si="27"/>
        <v>511.26355813037185</v>
      </c>
      <c r="AH29" s="74">
        <f t="shared" ca="1" si="27"/>
        <v>535.63618189360966</v>
      </c>
      <c r="AI29" s="74">
        <f t="shared" ca="1" si="27"/>
        <v>560.4231372541575</v>
      </c>
      <c r="AJ29" s="74">
        <f t="shared" ca="1" si="27"/>
        <v>591.82617147089377</v>
      </c>
      <c r="AK29" s="74">
        <f t="shared" ca="1" si="27"/>
        <v>623.83355992077827</v>
      </c>
      <c r="AL29" s="74">
        <f t="shared" ca="1" si="27"/>
        <v>656.45104729524439</v>
      </c>
      <c r="AM29" s="74">
        <f t="shared" ca="1" si="27"/>
        <v>689.6844241652218</v>
      </c>
      <c r="AN29" s="74">
        <f t="shared" ca="1" si="27"/>
        <v>723.53952731953234</v>
      </c>
      <c r="AO29" s="74">
        <f t="shared" ca="1" si="27"/>
        <v>739.92189484905225</v>
      </c>
      <c r="AP29" s="74">
        <f t="shared" ca="1" si="27"/>
        <v>775.90905700425787</v>
      </c>
      <c r="AQ29" s="74">
        <f t="shared" ref="AQ29:BQ29" ca="1" si="28">AQ26-AQ28+AP29</f>
        <v>812.37925532921986</v>
      </c>
      <c r="AR29" s="74">
        <f t="shared" ca="1" si="28"/>
        <v>849.3357530504843</v>
      </c>
      <c r="AS29" s="74">
        <f t="shared" ca="1" si="28"/>
        <v>886.78183522092013</v>
      </c>
      <c r="AT29" s="74">
        <f t="shared" ca="1" si="28"/>
        <v>924.0438999252076</v>
      </c>
      <c r="AU29" s="74">
        <f t="shared" ca="1" si="28"/>
        <v>961.80218524350551</v>
      </c>
      <c r="AV29" s="74">
        <f t="shared" ca="1" si="28"/>
        <v>1000.0600425802422</v>
      </c>
      <c r="AW29" s="74">
        <f t="shared" ca="1" si="28"/>
        <v>1110.8208457510973</v>
      </c>
      <c r="AX29" s="74">
        <f t="shared" ca="1" si="28"/>
        <v>1150.0879911316504</v>
      </c>
      <c r="AY29" s="74">
        <f t="shared" ca="1" si="28"/>
        <v>1189.8648978070087</v>
      </c>
      <c r="AZ29" s="74">
        <f t="shared" ca="1" si="28"/>
        <v>1230.1550077224206</v>
      </c>
      <c r="BA29" s="74">
        <f t="shared" ca="1" si="28"/>
        <v>1270.9617858348815</v>
      </c>
      <c r="BB29" s="74">
        <f t="shared" ca="1" si="28"/>
        <v>1312.288720265738</v>
      </c>
      <c r="BC29" s="74">
        <f t="shared" ca="1" si="28"/>
        <v>1354.1393224542967</v>
      </c>
      <c r="BD29" s="74">
        <f t="shared" ca="1" si="28"/>
        <v>1396.5171273124463</v>
      </c>
      <c r="BE29" s="74">
        <f t="shared" ca="1" si="28"/>
        <v>1439.4256933802965</v>
      </c>
      <c r="BF29" s="74">
        <f t="shared" ca="1" si="28"/>
        <v>1482.176301898998</v>
      </c>
      <c r="BG29" s="74">
        <f t="shared" ca="1" si="28"/>
        <v>1525.4648602199725</v>
      </c>
      <c r="BH29" s="74">
        <f t="shared" ca="1" si="28"/>
        <v>1569.2949987121142</v>
      </c>
      <c r="BI29" s="74">
        <f t="shared" ca="1" si="28"/>
        <v>1613.670372005414</v>
      </c>
      <c r="BJ29" s="74">
        <f t="shared" ca="1" si="28"/>
        <v>1658.5946591517918</v>
      </c>
      <c r="BK29" s="74">
        <f t="shared" ca="1" si="28"/>
        <v>1944.0715637869878</v>
      </c>
      <c r="BL29" s="74">
        <f t="shared" ca="1" si="28"/>
        <v>1990.1048142935199</v>
      </c>
      <c r="BM29" s="74">
        <f t="shared" ca="1" si="28"/>
        <v>2036.6981639647136</v>
      </c>
      <c r="BN29" s="74">
        <f t="shared" ca="1" si="28"/>
        <v>2083.8553911698123</v>
      </c>
      <c r="BO29" s="74">
        <f t="shared" ca="1" si="28"/>
        <v>2131.5802995201748</v>
      </c>
      <c r="BP29" s="74">
        <f t="shared" ca="1" si="28"/>
        <v>2179.8767180365662</v>
      </c>
      <c r="BQ29" s="74">
        <f t="shared" ca="1" si="28"/>
        <v>2228.7485013175506</v>
      </c>
    </row>
    <row r="31" spans="1:72" s="8" customFormat="1" x14ac:dyDescent="0.25">
      <c r="A31" s="194"/>
      <c r="D31" s="6"/>
      <c r="E31" s="6"/>
      <c r="F31" s="6"/>
      <c r="G31" s="6"/>
      <c r="I31" s="7"/>
      <c r="T31" s="7"/>
      <c r="U31" s="6"/>
      <c r="AF31" s="7"/>
      <c r="AG31" s="6"/>
      <c r="AR31" s="7"/>
      <c r="AS31" s="6"/>
      <c r="BD31" s="7"/>
      <c r="BE31" s="6"/>
      <c r="BP31" s="7"/>
      <c r="BQ31" s="6"/>
    </row>
    <row r="32" spans="1:72" s="8" customFormat="1" x14ac:dyDescent="0.25">
      <c r="A32" s="194"/>
    </row>
    <row r="34" spans="1:4" s="50" customFormat="1" x14ac:dyDescent="0.25">
      <c r="A34" s="388"/>
    </row>
    <row r="35" spans="1:4" s="50" customFormat="1" x14ac:dyDescent="0.25">
      <c r="A35" s="388"/>
    </row>
    <row r="36" spans="1:4" s="50" customFormat="1" x14ac:dyDescent="0.25">
      <c r="A36" s="388"/>
    </row>
    <row r="41" spans="1:4" x14ac:dyDescent="0.25">
      <c r="D41" s="51"/>
    </row>
  </sheetData>
  <sheetProtection algorithmName="SHA-512" hashValue="tazCzNK2/oqWb0eAV4GivaEwCTm4MmDUlm2bwDfOV4wE0kECB7Oo+iPFFFXRS+n3uslqEm5g7QydTXFVcqzDCA==" saltValue="okm1WtQNxnLYp8yazo944g==" spinCount="100000" sheet="1" objects="1" scenarios="1" selectLockedCells="1" selectUnlockedCells="1"/>
  <printOptions horizontalCentered="1"/>
  <pageMargins left="0.5" right="0.5" top="0.75" bottom="1" header="0.5" footer="0.5"/>
  <pageSetup scale="95" fitToWidth="5" orientation="landscape" horizontalDpi="1200" verticalDpi="1200" r:id="rId1"/>
  <headerFooter scaleWithDoc="0" alignWithMargins="0">
    <oddFooter>&amp;L&amp;10Pro Forma Income Statement, Year &amp;P of &amp;N&amp;R&amp;10Updated &amp;D</oddFooter>
  </headerFooter>
  <colBreaks count="4" manualBreakCount="4">
    <brk id="21" min="4" max="27" man="1"/>
    <brk id="33" min="4" max="27" man="1"/>
    <brk id="45" min="4" max="27" man="1"/>
    <brk id="57" min="4" max="27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037E8-EE16-43CB-BCA2-3A846D96667E}">
  <sheetPr>
    <tabColor theme="8" tint="0.59999389629810485"/>
  </sheetPr>
  <dimension ref="A1:BV36"/>
  <sheetViews>
    <sheetView showGridLines="0" showRowColHeaders="0" showZeros="0" zoomScaleNormal="100" zoomScaleSheetLayoutView="85" workbookViewId="0">
      <pane xSplit="2" ySplit="2" topLeftCell="C3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09375" defaultRowHeight="12.6" x14ac:dyDescent="0.25"/>
  <cols>
    <col min="1" max="1" width="3.5546875" style="126" bestFit="1" customWidth="1"/>
    <col min="2" max="2" width="20" style="10" customWidth="1"/>
    <col min="3" max="3" width="1.109375" style="10" customWidth="1"/>
    <col min="4" max="4" width="8.88671875" style="10" customWidth="1"/>
    <col min="5" max="8" width="8.88671875" style="10" customWidth="1" collapsed="1"/>
    <col min="9" max="9" width="2.21875" style="10" customWidth="1"/>
    <col min="10" max="69" width="8.88671875" style="10" customWidth="1"/>
    <col min="70" max="70" width="9.109375" style="10" collapsed="1"/>
    <col min="71" max="16384" width="9.109375" style="10"/>
  </cols>
  <sheetData>
    <row r="1" spans="1:74" s="197" customFormat="1" ht="10.199999999999999" x14ac:dyDescent="0.2">
      <c r="A1" s="385" t="s">
        <v>279</v>
      </c>
    </row>
    <row r="2" spans="1:74" s="35" customFormat="1" ht="21" x14ac:dyDescent="0.4">
      <c r="A2" s="386"/>
      <c r="B2" s="62" t="s">
        <v>286</v>
      </c>
      <c r="C2" s="63"/>
      <c r="D2" s="73">
        <v>1</v>
      </c>
      <c r="E2" s="73">
        <v>2</v>
      </c>
      <c r="F2" s="73">
        <v>3</v>
      </c>
      <c r="G2" s="73">
        <v>4</v>
      </c>
      <c r="H2" s="73">
        <v>5</v>
      </c>
      <c r="I2" s="33"/>
      <c r="J2" s="68">
        <v>1</v>
      </c>
      <c r="K2" s="68">
        <v>2</v>
      </c>
      <c r="L2" s="68">
        <v>3</v>
      </c>
      <c r="M2" s="68">
        <v>4</v>
      </c>
      <c r="N2" s="68">
        <v>5</v>
      </c>
      <c r="O2" s="68">
        <v>6</v>
      </c>
      <c r="P2" s="68">
        <v>7</v>
      </c>
      <c r="Q2" s="68">
        <v>8</v>
      </c>
      <c r="R2" s="68">
        <v>9</v>
      </c>
      <c r="S2" s="68">
        <v>10</v>
      </c>
      <c r="T2" s="68">
        <v>11</v>
      </c>
      <c r="U2" s="69">
        <v>12</v>
      </c>
      <c r="V2" s="68">
        <v>13</v>
      </c>
      <c r="W2" s="68">
        <v>14</v>
      </c>
      <c r="X2" s="68">
        <v>15</v>
      </c>
      <c r="Y2" s="68">
        <v>16</v>
      </c>
      <c r="Z2" s="68">
        <v>17</v>
      </c>
      <c r="AA2" s="68">
        <v>18</v>
      </c>
      <c r="AB2" s="68">
        <v>19</v>
      </c>
      <c r="AC2" s="68">
        <v>20</v>
      </c>
      <c r="AD2" s="68">
        <v>21</v>
      </c>
      <c r="AE2" s="68">
        <v>22</v>
      </c>
      <c r="AF2" s="68">
        <v>23</v>
      </c>
      <c r="AG2" s="69">
        <v>24</v>
      </c>
      <c r="AH2" s="68">
        <v>25</v>
      </c>
      <c r="AI2" s="68">
        <v>26</v>
      </c>
      <c r="AJ2" s="68">
        <v>27</v>
      </c>
      <c r="AK2" s="68">
        <v>28</v>
      </c>
      <c r="AL2" s="68">
        <v>29</v>
      </c>
      <c r="AM2" s="68">
        <v>30</v>
      </c>
      <c r="AN2" s="68">
        <v>31</v>
      </c>
      <c r="AO2" s="68">
        <v>32</v>
      </c>
      <c r="AP2" s="68">
        <v>33</v>
      </c>
      <c r="AQ2" s="68">
        <v>34</v>
      </c>
      <c r="AR2" s="68">
        <v>35</v>
      </c>
      <c r="AS2" s="69">
        <v>36</v>
      </c>
      <c r="AT2" s="68">
        <v>37</v>
      </c>
      <c r="AU2" s="68">
        <v>38</v>
      </c>
      <c r="AV2" s="68">
        <v>39</v>
      </c>
      <c r="AW2" s="68">
        <v>40</v>
      </c>
      <c r="AX2" s="68">
        <v>41</v>
      </c>
      <c r="AY2" s="68">
        <v>42</v>
      </c>
      <c r="AZ2" s="68">
        <v>43</v>
      </c>
      <c r="BA2" s="68">
        <v>44</v>
      </c>
      <c r="BB2" s="68">
        <v>45</v>
      </c>
      <c r="BC2" s="68">
        <v>46</v>
      </c>
      <c r="BD2" s="68">
        <v>47</v>
      </c>
      <c r="BE2" s="69">
        <v>48</v>
      </c>
      <c r="BF2" s="68">
        <v>49</v>
      </c>
      <c r="BG2" s="68">
        <v>50</v>
      </c>
      <c r="BH2" s="68">
        <v>51</v>
      </c>
      <c r="BI2" s="68">
        <v>52</v>
      </c>
      <c r="BJ2" s="68">
        <v>53</v>
      </c>
      <c r="BK2" s="68">
        <v>54</v>
      </c>
      <c r="BL2" s="68">
        <v>55</v>
      </c>
      <c r="BM2" s="68">
        <v>56</v>
      </c>
      <c r="BN2" s="68">
        <v>57</v>
      </c>
      <c r="BO2" s="68">
        <v>58</v>
      </c>
      <c r="BP2" s="68">
        <v>59</v>
      </c>
      <c r="BQ2" s="69">
        <v>60</v>
      </c>
      <c r="BR2" s="32"/>
      <c r="BS2" s="32"/>
      <c r="BT2" s="33"/>
      <c r="BU2" s="32"/>
      <c r="BV2" s="34"/>
    </row>
    <row r="3" spans="1:74" s="8" customFormat="1" ht="6" customHeight="1" x14ac:dyDescent="0.25">
      <c r="A3" s="194"/>
      <c r="D3" s="6"/>
      <c r="E3" s="6"/>
      <c r="F3" s="6"/>
      <c r="G3" s="6"/>
      <c r="H3" s="6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58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58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58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58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58"/>
      <c r="BR3" s="10"/>
      <c r="BT3" s="6"/>
    </row>
    <row r="4" spans="1:74" s="8" customFormat="1" x14ac:dyDescent="0.25">
      <c r="A4" s="194"/>
      <c r="B4" s="167" t="s">
        <v>30</v>
      </c>
      <c r="D4" s="154">
        <f t="shared" ref="D4" ca="1" si="0">U4</f>
        <v>200</v>
      </c>
      <c r="E4" s="154">
        <f ca="1">AG4</f>
        <v>200</v>
      </c>
      <c r="F4" s="154">
        <f ca="1">AS4</f>
        <v>411.89132660348463</v>
      </c>
      <c r="G4" s="154">
        <f ca="1">BE4</f>
        <v>948.87592131494034</v>
      </c>
      <c r="H4" s="154">
        <f ca="1">BQ4</f>
        <v>2121.2289404732819</v>
      </c>
      <c r="I4" s="119"/>
      <c r="J4" s="10">
        <f ca="1">Credit!J44</f>
        <v>200.00000000000006</v>
      </c>
      <c r="K4" s="75">
        <f ca="1">Credit!K44</f>
        <v>200</v>
      </c>
      <c r="L4" s="75">
        <f ca="1">Credit!L44</f>
        <v>200</v>
      </c>
      <c r="M4" s="75">
        <f ca="1">Credit!M44</f>
        <v>200</v>
      </c>
      <c r="N4" s="75">
        <f ca="1">Credit!N44</f>
        <v>200</v>
      </c>
      <c r="O4" s="75">
        <f ca="1">Credit!O44</f>
        <v>200</v>
      </c>
      <c r="P4" s="75">
        <f ca="1">Credit!P44</f>
        <v>200</v>
      </c>
      <c r="Q4" s="75">
        <f ca="1">Credit!Q44</f>
        <v>200</v>
      </c>
      <c r="R4" s="75">
        <f ca="1">Credit!R44</f>
        <v>200</v>
      </c>
      <c r="S4" s="75">
        <f ca="1">Credit!S44</f>
        <v>200</v>
      </c>
      <c r="T4" s="75">
        <f ca="1">Credit!T44</f>
        <v>200</v>
      </c>
      <c r="U4" s="154">
        <f ca="1">Credit!U44</f>
        <v>200</v>
      </c>
      <c r="V4" s="10">
        <f ca="1">Credit!V44</f>
        <v>200</v>
      </c>
      <c r="W4" s="75">
        <f ca="1">Credit!W44</f>
        <v>200</v>
      </c>
      <c r="X4" s="75">
        <f ca="1">Credit!X44</f>
        <v>200</v>
      </c>
      <c r="Y4" s="75">
        <f ca="1">Credit!Y44</f>
        <v>200</v>
      </c>
      <c r="Z4" s="75">
        <f ca="1">Credit!Z44</f>
        <v>200</v>
      </c>
      <c r="AA4" s="75">
        <f ca="1">Credit!AA44</f>
        <v>200</v>
      </c>
      <c r="AB4" s="75">
        <f ca="1">Credit!AB44</f>
        <v>200</v>
      </c>
      <c r="AC4" s="75">
        <f ca="1">Credit!AC44</f>
        <v>200</v>
      </c>
      <c r="AD4" s="75">
        <f ca="1">Credit!AD44</f>
        <v>200</v>
      </c>
      <c r="AE4" s="75">
        <f ca="1">Credit!AE44</f>
        <v>200</v>
      </c>
      <c r="AF4" s="75">
        <f ca="1">Credit!AF44</f>
        <v>200</v>
      </c>
      <c r="AG4" s="154">
        <f ca="1">Credit!AG44</f>
        <v>200</v>
      </c>
      <c r="AH4" s="10">
        <f ca="1">Credit!AH44</f>
        <v>200</v>
      </c>
      <c r="AI4" s="75">
        <f ca="1">Credit!AI44</f>
        <v>200</v>
      </c>
      <c r="AJ4" s="75">
        <f ca="1">Credit!AJ44</f>
        <v>200</v>
      </c>
      <c r="AK4" s="75">
        <f ca="1">Credit!AK44</f>
        <v>200</v>
      </c>
      <c r="AL4" s="75">
        <f ca="1">Credit!AL44</f>
        <v>200</v>
      </c>
      <c r="AM4" s="75">
        <f ca="1">Credit!AM44</f>
        <v>200</v>
      </c>
      <c r="AN4" s="75">
        <f ca="1">Credit!AN44</f>
        <v>222.93605865633742</v>
      </c>
      <c r="AO4" s="75">
        <f ca="1">Credit!AO44</f>
        <v>269.97748608688016</v>
      </c>
      <c r="AP4" s="75">
        <f ca="1">Credit!AP44</f>
        <v>304.74052889340481</v>
      </c>
      <c r="AQ4" s="75">
        <f ca="1">Credit!AQ44</f>
        <v>339.97837410428741</v>
      </c>
      <c r="AR4" s="75">
        <f ca="1">Credit!AR44</f>
        <v>375.69423006977934</v>
      </c>
      <c r="AS4" s="154">
        <f ca="1">Credit!AS44</f>
        <v>411.89132660348463</v>
      </c>
      <c r="AT4" s="10">
        <f ca="1">Credit!AT44</f>
        <v>447.89600618546331</v>
      </c>
      <c r="AU4" s="75">
        <f ca="1">Credit!AU44</f>
        <v>484.38845092349715</v>
      </c>
      <c r="AV4" s="75">
        <f ca="1">Credit!AV44</f>
        <v>521.37195587946417</v>
      </c>
      <c r="AW4" s="75">
        <f ca="1">Credit!AW44</f>
        <v>630.84983815388762</v>
      </c>
      <c r="AX4" s="75">
        <f ca="1">Credit!AX44</f>
        <v>668.82543703213605</v>
      </c>
      <c r="AY4" s="75">
        <f ca="1">Credit!AY44</f>
        <v>707.30211413158656</v>
      </c>
      <c r="AZ4" s="75">
        <f ca="1">Credit!AZ44</f>
        <v>746.28325354975789</v>
      </c>
      <c r="BA4" s="75">
        <f ca="1">Credit!BA44</f>
        <v>785.77226201341909</v>
      </c>
      <c r="BB4" s="75">
        <f ca="1">Credit!BB44</f>
        <v>825.77256902868044</v>
      </c>
      <c r="BC4" s="75">
        <f ca="1">Credit!BC44</f>
        <v>866.28762703207349</v>
      </c>
      <c r="BD4" s="75">
        <f ca="1">Credit!BD44</f>
        <v>907.32091154262639</v>
      </c>
      <c r="BE4" s="154">
        <f ca="1">Credit!BE44</f>
        <v>948.87592131494034</v>
      </c>
      <c r="BF4" s="10">
        <f ca="1">Credit!BF44</f>
        <v>990.26387740942982</v>
      </c>
      <c r="BG4" s="75">
        <f ca="1">Credit!BG44</f>
        <v>1032.1806265989565</v>
      </c>
      <c r="BH4" s="75">
        <f ca="1">Credit!BH44</f>
        <v>1074.6297382734172</v>
      </c>
      <c r="BI4" s="75">
        <f ca="1">Credit!BI44</f>
        <v>1117.6148056807376</v>
      </c>
      <c r="BJ4" s="75">
        <f ca="1">Credit!BJ44</f>
        <v>1161.1394460850579</v>
      </c>
      <c r="BK4" s="75">
        <f ca="1">Credit!BK44</f>
        <v>1845.2073009259584</v>
      </c>
      <c r="BL4" s="75">
        <f ca="1">Credit!BL44</f>
        <v>1889.8220359787347</v>
      </c>
      <c r="BM4" s="75">
        <f ca="1">Credit!BM44</f>
        <v>1934.9873415157278</v>
      </c>
      <c r="BN4" s="75">
        <f ca="1">Credit!BN44</f>
        <v>1980.7069324687175</v>
      </c>
      <c r="BO4" s="75">
        <f ca="1">Credit!BO44</f>
        <v>2026.9845485923838</v>
      </c>
      <c r="BP4" s="75">
        <f ca="1">Credit!BP44</f>
        <v>2073.8239546288455</v>
      </c>
      <c r="BQ4" s="154">
        <f ca="1">Credit!BQ44</f>
        <v>2121.2289404732819</v>
      </c>
    </row>
    <row r="5" spans="1:74" s="8" customFormat="1" x14ac:dyDescent="0.25">
      <c r="A5" s="386"/>
      <c r="B5" s="167" t="s">
        <v>44</v>
      </c>
      <c r="D5" s="154">
        <f t="shared" ref="D5:D17" ca="1" si="1">U5</f>
        <v>480.41506865778877</v>
      </c>
      <c r="E5" s="154">
        <f t="shared" ref="E5:E17" ca="1" si="2">AG5</f>
        <v>517.48089232655684</v>
      </c>
      <c r="F5" s="154">
        <f t="shared" ref="F5:F17" ca="1" si="3">AS5</f>
        <v>557.40648325467089</v>
      </c>
      <c r="G5" s="154">
        <f t="shared" ref="G5:G17" ca="1" si="4">BE5</f>
        <v>600.41248320772957</v>
      </c>
      <c r="H5" s="154">
        <f t="shared" ref="H5:H17" ca="1" si="5">BQ5</f>
        <v>646.73655729075381</v>
      </c>
      <c r="I5" s="119"/>
      <c r="J5" s="10">
        <f ca="1">Credit!J18</f>
        <v>294.71488730003762</v>
      </c>
      <c r="K5" s="75">
        <f ca="1">Credit!K18</f>
        <v>436.14766049118646</v>
      </c>
      <c r="L5" s="75">
        <f ca="1">Credit!L18</f>
        <v>454.36863866728856</v>
      </c>
      <c r="M5" s="75">
        <f ca="1">Credit!M18</f>
        <v>457.19150903095459</v>
      </c>
      <c r="N5" s="75">
        <f ca="1">Credit!N18</f>
        <v>460.03191713030913</v>
      </c>
      <c r="O5" s="75">
        <f ca="1">Credit!O18</f>
        <v>462.88997192259552</v>
      </c>
      <c r="P5" s="75">
        <f ca="1">Credit!P18</f>
        <v>465.76578304197903</v>
      </c>
      <c r="Q5" s="75">
        <f ca="1">Credit!Q18</f>
        <v>468.65946080375278</v>
      </c>
      <c r="R5" s="75">
        <f ca="1">Credit!R18</f>
        <v>471.57111620856898</v>
      </c>
      <c r="S5" s="75">
        <f ca="1">Credit!S18</f>
        <v>474.50086094669746</v>
      </c>
      <c r="T5" s="75">
        <f ca="1">Credit!T18</f>
        <v>477.44880740230946</v>
      </c>
      <c r="U5" s="154">
        <f ca="1">Credit!U18</f>
        <v>480.41506865778877</v>
      </c>
      <c r="V5" s="10">
        <f ca="1">Credit!V18</f>
        <v>483.39975849807001</v>
      </c>
      <c r="W5" s="75">
        <f ca="1">Credit!W18</f>
        <v>486.40299141500299</v>
      </c>
      <c r="X5" s="75">
        <f ca="1">Credit!X18</f>
        <v>489.42488261174418</v>
      </c>
      <c r="Y5" s="75">
        <f ca="1">Credit!Y18</f>
        <v>492.46554800717678</v>
      </c>
      <c r="Z5" s="75">
        <f ca="1">Credit!Z18</f>
        <v>495.52510424035677</v>
      </c>
      <c r="AA5" s="75">
        <f ca="1">Credit!AA18</f>
        <v>498.60366867498749</v>
      </c>
      <c r="AB5" s="75">
        <f ca="1">Credit!AB18</f>
        <v>501.70135940392106</v>
      </c>
      <c r="AC5" s="75">
        <f ca="1">Credit!AC18</f>
        <v>504.81829525368897</v>
      </c>
      <c r="AD5" s="75">
        <f ca="1">Credit!AD18</f>
        <v>507.95459578905997</v>
      </c>
      <c r="AE5" s="75">
        <f ca="1">Credit!AE18</f>
        <v>511.11038131762706</v>
      </c>
      <c r="AF5" s="75">
        <f ca="1">Credit!AF18</f>
        <v>514.28577289442137</v>
      </c>
      <c r="AG5" s="154">
        <f ca="1">Credit!AG18</f>
        <v>517.48089232655684</v>
      </c>
      <c r="AH5" s="10">
        <f ca="1">Credit!AH18</f>
        <v>520.69586217790209</v>
      </c>
      <c r="AI5" s="75">
        <f ca="1">Credit!AI18</f>
        <v>523.93080577378225</v>
      </c>
      <c r="AJ5" s="75">
        <f ca="1">Credit!AJ18</f>
        <v>527.18584720570971</v>
      </c>
      <c r="AK5" s="75">
        <f ca="1">Credit!AK18</f>
        <v>530.46111133614386</v>
      </c>
      <c r="AL5" s="75">
        <f ca="1">Credit!AL18</f>
        <v>533.75672380328126</v>
      </c>
      <c r="AM5" s="75">
        <f ca="1">Credit!AM18</f>
        <v>537.0728110258749</v>
      </c>
      <c r="AN5" s="75">
        <f ca="1">Credit!AN18</f>
        <v>540.40950020808305</v>
      </c>
      <c r="AO5" s="75">
        <f ca="1">Credit!AO18</f>
        <v>543.76691934434962</v>
      </c>
      <c r="AP5" s="75">
        <f ca="1">Credit!AP18</f>
        <v>547.14519722431396</v>
      </c>
      <c r="AQ5" s="75">
        <f ca="1">Credit!AQ18</f>
        <v>550.54446343775021</v>
      </c>
      <c r="AR5" s="75">
        <f ca="1">Credit!AR18</f>
        <v>553.96484837953938</v>
      </c>
      <c r="AS5" s="154">
        <f ca="1">Credit!AS18</f>
        <v>557.40648325467089</v>
      </c>
      <c r="AT5" s="10">
        <f ca="1">Credit!AT18</f>
        <v>560.8695000832754</v>
      </c>
      <c r="AU5" s="75">
        <f ca="1">Credit!AU18</f>
        <v>564.35403170568929</v>
      </c>
      <c r="AV5" s="75">
        <f ca="1">Credit!AV18</f>
        <v>567.86021178755004</v>
      </c>
      <c r="AW5" s="75">
        <f ca="1">Credit!AW18</f>
        <v>571.38817482492425</v>
      </c>
      <c r="AX5" s="75">
        <f ca="1">Credit!AX18</f>
        <v>574.93805614946609</v>
      </c>
      <c r="AY5" s="75">
        <f ca="1">Credit!AY18</f>
        <v>578.50999193360929</v>
      </c>
      <c r="AZ5" s="75">
        <f ca="1">Credit!AZ18</f>
        <v>582.10411919578996</v>
      </c>
      <c r="BA5" s="75">
        <f ca="1">Credit!BA18</f>
        <v>585.72057580570345</v>
      </c>
      <c r="BB5" s="75">
        <f ca="1">Credit!BB18</f>
        <v>589.35950048959239</v>
      </c>
      <c r="BC5" s="75">
        <f ca="1">Credit!BC18</f>
        <v>593.02103283556789</v>
      </c>
      <c r="BD5" s="75">
        <f ca="1">Credit!BD18</f>
        <v>596.70531329896494</v>
      </c>
      <c r="BE5" s="154">
        <f ca="1">Credit!BE18</f>
        <v>600.41248320772957</v>
      </c>
      <c r="BF5" s="10">
        <f ca="1">Credit!BF18</f>
        <v>604.14268476784059</v>
      </c>
      <c r="BG5" s="75">
        <f ca="1">Credit!BG18</f>
        <v>607.89606106876442</v>
      </c>
      <c r="BH5" s="75">
        <f ca="1">Credit!BH18</f>
        <v>611.67275608894374</v>
      </c>
      <c r="BI5" s="75">
        <f ca="1">Credit!BI18</f>
        <v>615.47291470132052</v>
      </c>
      <c r="BJ5" s="75">
        <f ca="1">Credit!BJ18</f>
        <v>619.29668267889383</v>
      </c>
      <c r="BK5" s="75">
        <f ca="1">Credit!BK18</f>
        <v>623.14420670031086</v>
      </c>
      <c r="BL5" s="75">
        <f ca="1">Credit!BL18</f>
        <v>627.01563435549417</v>
      </c>
      <c r="BM5" s="75">
        <f ca="1">Credit!BM18</f>
        <v>630.9111141513024</v>
      </c>
      <c r="BN5" s="75">
        <f ca="1">Credit!BN18</f>
        <v>634.83079551722813</v>
      </c>
      <c r="BO5" s="75">
        <f ca="1">Credit!BO18</f>
        <v>638.77482881112883</v>
      </c>
      <c r="BP5" s="75">
        <f ca="1">Credit!BP18</f>
        <v>642.74336532499512</v>
      </c>
      <c r="BQ5" s="154">
        <f ca="1">Credit!BQ18</f>
        <v>646.73655729075381</v>
      </c>
    </row>
    <row r="6" spans="1:74" s="8" customFormat="1" x14ac:dyDescent="0.25">
      <c r="A6" s="194"/>
      <c r="B6" s="168" t="s">
        <v>70</v>
      </c>
      <c r="D6" s="155">
        <f t="shared" ca="1" si="1"/>
        <v>48.495802534195846</v>
      </c>
      <c r="E6" s="155">
        <f t="shared" ca="1" si="2"/>
        <v>52.055923505650469</v>
      </c>
      <c r="F6" s="155">
        <f t="shared" ca="1" si="3"/>
        <v>55.877396195585327</v>
      </c>
      <c r="G6" s="155">
        <f t="shared" ca="1" si="4"/>
        <v>59.97940667135606</v>
      </c>
      <c r="H6" s="155">
        <f t="shared" ca="1" si="5"/>
        <v>64.382549466972833</v>
      </c>
      <c r="I6" s="119"/>
      <c r="J6" s="146">
        <f ca="1">Credit!J29</f>
        <v>29.8419893042411</v>
      </c>
      <c r="K6" s="146">
        <f ca="1">Credit!K29</f>
        <v>44.154360032796667</v>
      </c>
      <c r="L6" s="146">
        <f ca="1">Credit!L29</f>
        <v>45.986424821023746</v>
      </c>
      <c r="M6" s="146">
        <f ca="1">Credit!M29</f>
        <v>46.258706074849727</v>
      </c>
      <c r="N6" s="146">
        <f ca="1">Credit!N29</f>
        <v>46.532599480119828</v>
      </c>
      <c r="O6" s="146">
        <f ca="1">Credit!O29</f>
        <v>46.808114582229642</v>
      </c>
      <c r="P6" s="146">
        <f ca="1">Credit!P29</f>
        <v>47.085260983092112</v>
      </c>
      <c r="Q6" s="146">
        <f ca="1">Credit!Q29</f>
        <v>47.364048341472248</v>
      </c>
      <c r="R6" s="146">
        <f ca="1">Credit!R29</f>
        <v>47.644486373323645</v>
      </c>
      <c r="S6" s="146">
        <f ca="1">Credit!S29</f>
        <v>47.926584852127149</v>
      </c>
      <c r="T6" s="146">
        <f ca="1">Credit!T29</f>
        <v>48.210353609231497</v>
      </c>
      <c r="U6" s="155">
        <f ca="1">Credit!U29</f>
        <v>48.495802534195846</v>
      </c>
      <c r="V6" s="146">
        <f ca="1">Credit!V29</f>
        <v>48.782941575134544</v>
      </c>
      <c r="W6" s="146">
        <f ca="1">Credit!W29</f>
        <v>49.071780739063733</v>
      </c>
      <c r="X6" s="146">
        <f ca="1">Credit!X29</f>
        <v>49.362330092250183</v>
      </c>
      <c r="Y6" s="146">
        <f ca="1">Credit!Y29</f>
        <v>49.654599760562057</v>
      </c>
      <c r="Z6" s="146">
        <f ca="1">Credit!Z29</f>
        <v>49.948599929821825</v>
      </c>
      <c r="AA6" s="146">
        <f ca="1">Credit!AA29</f>
        <v>50.244340846161258</v>
      </c>
      <c r="AB6" s="146">
        <f ca="1">Credit!AB29</f>
        <v>50.541832816378488</v>
      </c>
      <c r="AC6" s="146">
        <f ca="1">Credit!AC29</f>
        <v>50.841086208297213</v>
      </c>
      <c r="AD6" s="146">
        <f ca="1">Credit!AD29</f>
        <v>51.142111451128024</v>
      </c>
      <c r="AE6" s="146">
        <f ca="1">Credit!AE29</f>
        <v>51.444919035831909</v>
      </c>
      <c r="AF6" s="146">
        <f ca="1">Credit!AF29</f>
        <v>51.749519515485822</v>
      </c>
      <c r="AG6" s="155">
        <f ca="1">Credit!AG29</f>
        <v>52.055923505650469</v>
      </c>
      <c r="AH6" s="146">
        <f ca="1">Credit!AH29</f>
        <v>52.364141684740311</v>
      </c>
      <c r="AI6" s="146">
        <f ca="1">Credit!AI29</f>
        <v>52.674184794395657</v>
      </c>
      <c r="AJ6" s="146">
        <f ca="1">Credit!AJ29</f>
        <v>52.986063639857072</v>
      </c>
      <c r="AK6" s="146">
        <f ca="1">Credit!AK29</f>
        <v>53.299789090341925</v>
      </c>
      <c r="AL6" s="146">
        <f ca="1">Credit!AL29</f>
        <v>53.61537207942316</v>
      </c>
      <c r="AM6" s="146">
        <f ca="1">Credit!AM29</f>
        <v>53.932823605410427</v>
      </c>
      <c r="AN6" s="146">
        <f ca="1">Credit!AN29</f>
        <v>54.252154731733228</v>
      </c>
      <c r="AO6" s="146">
        <f ca="1">Credit!AO29</f>
        <v>54.573376587326642</v>
      </c>
      <c r="AP6" s="146">
        <f ca="1">Credit!AP29</f>
        <v>54.896500367019158</v>
      </c>
      <c r="AQ6" s="146">
        <f ca="1">Credit!AQ29</f>
        <v>55.221537331922704</v>
      </c>
      <c r="AR6" s="146">
        <f ca="1">Credit!AR29</f>
        <v>55.548498809825197</v>
      </c>
      <c r="AS6" s="155">
        <f ca="1">Credit!AS29</f>
        <v>55.877396195585327</v>
      </c>
      <c r="AT6" s="146">
        <f ca="1">Credit!AT29</f>
        <v>56.208240951529682</v>
      </c>
      <c r="AU6" s="146">
        <f ca="1">Credit!AU29</f>
        <v>56.541044607852157</v>
      </c>
      <c r="AV6" s="146">
        <f ca="1">Credit!AV29</f>
        <v>56.875818763015822</v>
      </c>
      <c r="AW6" s="146">
        <f ca="1">Credit!AW29</f>
        <v>57.212575084157201</v>
      </c>
      <c r="AX6" s="146">
        <f ca="1">Credit!AX29</f>
        <v>57.551325307492796</v>
      </c>
      <c r="AY6" s="146">
        <f ca="1">Credit!AY29</f>
        <v>57.89208123872811</v>
      </c>
      <c r="AZ6" s="146">
        <f ca="1">Credit!AZ29</f>
        <v>58.234854753469122</v>
      </c>
      <c r="BA6" s="146">
        <f ca="1">Credit!BA29</f>
        <v>58.579657797636166</v>
      </c>
      <c r="BB6" s="146">
        <f ca="1">Credit!BB29</f>
        <v>58.926502387880234</v>
      </c>
      <c r="BC6" s="146">
        <f ca="1">Credit!BC29</f>
        <v>59.275400612001732</v>
      </c>
      <c r="BD6" s="146">
        <f ca="1">Credit!BD29</f>
        <v>59.626364629371785</v>
      </c>
      <c r="BE6" s="155">
        <f ca="1">Credit!BE29</f>
        <v>59.97940667135606</v>
      </c>
      <c r="BF6" s="146">
        <f ca="1">Credit!BF29</f>
        <v>60.334539041740918</v>
      </c>
      <c r="BG6" s="146">
        <f ca="1">Credit!BG29</f>
        <v>60.691774117162289</v>
      </c>
      <c r="BH6" s="146">
        <f ca="1">Credit!BH29</f>
        <v>61.051124347537005</v>
      </c>
      <c r="BI6" s="146">
        <f ca="1">Credit!BI29</f>
        <v>61.412602256496626</v>
      </c>
      <c r="BJ6" s="146">
        <f ca="1">Credit!BJ29</f>
        <v>61.776220441824009</v>
      </c>
      <c r="BK6" s="146">
        <f ca="1">Credit!BK29</f>
        <v>62.141991575892249</v>
      </c>
      <c r="BL6" s="146">
        <f ca="1">Credit!BL29</f>
        <v>62.509928406106383</v>
      </c>
      <c r="BM6" s="146">
        <f ca="1">Credit!BM29</f>
        <v>62.880043755347558</v>
      </c>
      <c r="BN6" s="146">
        <f ca="1">Credit!BN29</f>
        <v>63.252350522420073</v>
      </c>
      <c r="BO6" s="146">
        <f ca="1">Credit!BO29</f>
        <v>63.626861682500753</v>
      </c>
      <c r="BP6" s="146">
        <f ca="1">Credit!BP29</f>
        <v>64.003590287591223</v>
      </c>
      <c r="BQ6" s="155">
        <f ca="1">Credit!BQ29</f>
        <v>64.382549466972833</v>
      </c>
    </row>
    <row r="7" spans="1:74" s="74" customFormat="1" x14ac:dyDescent="0.25">
      <c r="A7" s="194"/>
      <c r="B7" s="233" t="s">
        <v>71</v>
      </c>
      <c r="C7" s="9"/>
      <c r="D7" s="74">
        <f t="shared" ca="1" si="1"/>
        <v>728.9108711919846</v>
      </c>
      <c r="E7" s="74">
        <f t="shared" ca="1" si="2"/>
        <v>769.53681583220737</v>
      </c>
      <c r="F7" s="74">
        <f t="shared" ca="1" si="3"/>
        <v>1025.1752060537408</v>
      </c>
      <c r="G7" s="74">
        <f t="shared" ca="1" si="4"/>
        <v>1609.2678111940259</v>
      </c>
      <c r="H7" s="74">
        <f t="shared" ca="1" si="5"/>
        <v>2832.3480472310084</v>
      </c>
      <c r="I7" s="72"/>
      <c r="J7" s="9">
        <f ca="1">SUM(J4:J6)</f>
        <v>524.55687660427873</v>
      </c>
      <c r="K7" s="9">
        <f ca="1">SUM(K4:K6)</f>
        <v>680.30202052398317</v>
      </c>
      <c r="L7" s="9">
        <f t="shared" ref="L7:BQ7" ca="1" si="6">SUM(L4:L6)</f>
        <v>700.35506348831234</v>
      </c>
      <c r="M7" s="9">
        <f t="shared" ca="1" si="6"/>
        <v>703.45021510580432</v>
      </c>
      <c r="N7" s="9">
        <f t="shared" ca="1" si="6"/>
        <v>706.564516610429</v>
      </c>
      <c r="O7" s="9">
        <f ca="1">SUM(O4:O6)</f>
        <v>709.69808650482526</v>
      </c>
      <c r="P7" s="9">
        <f t="shared" ca="1" si="6"/>
        <v>712.85104402507113</v>
      </c>
      <c r="Q7" s="9">
        <f t="shared" ca="1" si="6"/>
        <v>716.02350914522503</v>
      </c>
      <c r="R7" s="9">
        <f t="shared" ca="1" si="6"/>
        <v>719.21560258189265</v>
      </c>
      <c r="S7" s="9">
        <f t="shared" ca="1" si="6"/>
        <v>722.42744579882458</v>
      </c>
      <c r="T7" s="9">
        <f ca="1">SUM(T4:T6)</f>
        <v>725.65916101154096</v>
      </c>
      <c r="U7" s="74">
        <f t="shared" ca="1" si="6"/>
        <v>728.9108711919846</v>
      </c>
      <c r="V7" s="9">
        <f t="shared" ca="1" si="6"/>
        <v>732.18270007320461</v>
      </c>
      <c r="W7" s="9">
        <f t="shared" ca="1" si="6"/>
        <v>735.47477215406673</v>
      </c>
      <c r="X7" s="9">
        <f t="shared" ca="1" si="6"/>
        <v>738.78721270399433</v>
      </c>
      <c r="Y7" s="9">
        <f t="shared" ca="1" si="6"/>
        <v>742.12014776773879</v>
      </c>
      <c r="Z7" s="9">
        <f t="shared" ca="1" si="6"/>
        <v>745.47370417017862</v>
      </c>
      <c r="AA7" s="9">
        <f t="shared" ca="1" si="6"/>
        <v>748.8480095211487</v>
      </c>
      <c r="AB7" s="9">
        <f t="shared" ca="1" si="6"/>
        <v>752.24319222029953</v>
      </c>
      <c r="AC7" s="9">
        <f t="shared" ca="1" si="6"/>
        <v>755.65938146198619</v>
      </c>
      <c r="AD7" s="9">
        <f t="shared" ca="1" si="6"/>
        <v>759.09670724018804</v>
      </c>
      <c r="AE7" s="9">
        <f t="shared" ca="1" si="6"/>
        <v>762.55530035345907</v>
      </c>
      <c r="AF7" s="9">
        <f t="shared" ca="1" si="6"/>
        <v>766.03529240990724</v>
      </c>
      <c r="AG7" s="74">
        <f ca="1">SUM(AG4:AG6)</f>
        <v>769.53681583220737</v>
      </c>
      <c r="AH7" s="9">
        <f t="shared" ca="1" si="6"/>
        <v>773.06000386264236</v>
      </c>
      <c r="AI7" s="9">
        <f t="shared" ca="1" si="6"/>
        <v>776.60499056817787</v>
      </c>
      <c r="AJ7" s="9">
        <f t="shared" ca="1" si="6"/>
        <v>780.1719108455668</v>
      </c>
      <c r="AK7" s="9">
        <f t="shared" ca="1" si="6"/>
        <v>783.76090042648582</v>
      </c>
      <c r="AL7" s="9">
        <f t="shared" ca="1" si="6"/>
        <v>787.37209588270446</v>
      </c>
      <c r="AM7" s="9">
        <f t="shared" ca="1" si="6"/>
        <v>791.00563463128537</v>
      </c>
      <c r="AN7" s="9">
        <f t="shared" ca="1" si="6"/>
        <v>817.59771359615365</v>
      </c>
      <c r="AO7" s="9">
        <f t="shared" ca="1" si="6"/>
        <v>868.31778201855639</v>
      </c>
      <c r="AP7" s="9">
        <f t="shared" ca="1" si="6"/>
        <v>906.78222648473798</v>
      </c>
      <c r="AQ7" s="9">
        <f t="shared" ca="1" si="6"/>
        <v>945.7443748739604</v>
      </c>
      <c r="AR7" s="9">
        <f t="shared" ca="1" si="6"/>
        <v>985.20757725914393</v>
      </c>
      <c r="AS7" s="74">
        <f t="shared" ca="1" si="6"/>
        <v>1025.1752060537408</v>
      </c>
      <c r="AT7" s="9">
        <f t="shared" ca="1" si="6"/>
        <v>1064.9737472202685</v>
      </c>
      <c r="AU7" s="9">
        <f t="shared" ca="1" si="6"/>
        <v>1105.2835272370387</v>
      </c>
      <c r="AV7" s="9">
        <f t="shared" ca="1" si="6"/>
        <v>1146.10798643003</v>
      </c>
      <c r="AW7" s="9">
        <f t="shared" ca="1" si="6"/>
        <v>1259.450588062969</v>
      </c>
      <c r="AX7" s="9">
        <f t="shared" ca="1" si="6"/>
        <v>1301.3148184890949</v>
      </c>
      <c r="AY7" s="9">
        <f t="shared" ca="1" si="6"/>
        <v>1343.7041873039238</v>
      </c>
      <c r="AZ7" s="9">
        <f t="shared" ca="1" si="6"/>
        <v>1386.6222274990171</v>
      </c>
      <c r="BA7" s="9">
        <f t="shared" ca="1" si="6"/>
        <v>1430.0724956167587</v>
      </c>
      <c r="BB7" s="9">
        <f t="shared" ca="1" si="6"/>
        <v>1474.058571906153</v>
      </c>
      <c r="BC7" s="9">
        <f t="shared" ca="1" si="6"/>
        <v>1518.5840604796431</v>
      </c>
      <c r="BD7" s="9">
        <f t="shared" ca="1" si="6"/>
        <v>1563.6525894709632</v>
      </c>
      <c r="BE7" s="74">
        <f t="shared" ca="1" si="6"/>
        <v>1609.2678111940259</v>
      </c>
      <c r="BF7" s="9">
        <f t="shared" ca="1" si="6"/>
        <v>1654.7411012190114</v>
      </c>
      <c r="BG7" s="9">
        <f t="shared" ca="1" si="6"/>
        <v>1700.7684617848831</v>
      </c>
      <c r="BH7" s="9">
        <f t="shared" ca="1" si="6"/>
        <v>1747.353618709898</v>
      </c>
      <c r="BI7" s="9">
        <f t="shared" ca="1" si="6"/>
        <v>1794.500322638555</v>
      </c>
      <c r="BJ7" s="9">
        <f t="shared" ca="1" si="6"/>
        <v>1842.2123492057758</v>
      </c>
      <c r="BK7" s="9">
        <f t="shared" ca="1" si="6"/>
        <v>2530.4934992021617</v>
      </c>
      <c r="BL7" s="9">
        <f t="shared" ca="1" si="6"/>
        <v>2579.3475987403353</v>
      </c>
      <c r="BM7" s="9">
        <f t="shared" ca="1" si="6"/>
        <v>2628.778499422378</v>
      </c>
      <c r="BN7" s="9">
        <f t="shared" ca="1" si="6"/>
        <v>2678.7900785083657</v>
      </c>
      <c r="BO7" s="9">
        <f t="shared" ca="1" si="6"/>
        <v>2729.3862390860136</v>
      </c>
      <c r="BP7" s="9">
        <f t="shared" ca="1" si="6"/>
        <v>2780.5709102414316</v>
      </c>
      <c r="BQ7" s="74">
        <f t="shared" ca="1" si="6"/>
        <v>2832.3480472310084</v>
      </c>
    </row>
    <row r="8" spans="1:74" s="8" customFormat="1" x14ac:dyDescent="0.25">
      <c r="A8" s="194"/>
      <c r="B8" s="165" t="s">
        <v>165</v>
      </c>
      <c r="D8" s="154">
        <f t="shared" si="1"/>
        <v>180</v>
      </c>
      <c r="E8" s="154">
        <f t="shared" si="2"/>
        <v>180</v>
      </c>
      <c r="F8" s="154">
        <f t="shared" si="3"/>
        <v>180</v>
      </c>
      <c r="G8" s="154">
        <f t="shared" si="4"/>
        <v>0</v>
      </c>
      <c r="H8" s="154">
        <f t="shared" si="5"/>
        <v>0</v>
      </c>
      <c r="I8" s="119"/>
      <c r="J8" s="10">
        <f>CapEx!J70</f>
        <v>0</v>
      </c>
      <c r="K8" s="75">
        <f>CapEx!K70</f>
        <v>0</v>
      </c>
      <c r="L8" s="75">
        <f>CapEx!L70</f>
        <v>0</v>
      </c>
      <c r="M8" s="75">
        <f>CapEx!M70</f>
        <v>0</v>
      </c>
      <c r="N8" s="75">
        <f>CapEx!N70</f>
        <v>0</v>
      </c>
      <c r="O8" s="75">
        <f>CapEx!O70</f>
        <v>0</v>
      </c>
      <c r="P8" s="75">
        <f>CapEx!P70</f>
        <v>0</v>
      </c>
      <c r="Q8" s="75">
        <f>CapEx!Q70</f>
        <v>0</v>
      </c>
      <c r="R8" s="75">
        <f>CapEx!R70</f>
        <v>180</v>
      </c>
      <c r="S8" s="75">
        <f>CapEx!S70</f>
        <v>180</v>
      </c>
      <c r="T8" s="75">
        <f>CapEx!T70</f>
        <v>180</v>
      </c>
      <c r="U8" s="154">
        <f>CapEx!U70</f>
        <v>180</v>
      </c>
      <c r="V8" s="10">
        <f>CapEx!V70</f>
        <v>180</v>
      </c>
      <c r="W8" s="75">
        <f>CapEx!W70</f>
        <v>180</v>
      </c>
      <c r="X8" s="75">
        <f>CapEx!X70</f>
        <v>180</v>
      </c>
      <c r="Y8" s="75">
        <f>CapEx!Y70</f>
        <v>180</v>
      </c>
      <c r="Z8" s="75">
        <f>CapEx!Z70</f>
        <v>180</v>
      </c>
      <c r="AA8" s="75">
        <f>CapEx!AA70</f>
        <v>180</v>
      </c>
      <c r="AB8" s="75">
        <f>CapEx!AB70</f>
        <v>180</v>
      </c>
      <c r="AC8" s="75">
        <f>CapEx!AC70</f>
        <v>180</v>
      </c>
      <c r="AD8" s="75">
        <f>CapEx!AD70</f>
        <v>180</v>
      </c>
      <c r="AE8" s="75">
        <f>CapEx!AE70</f>
        <v>180</v>
      </c>
      <c r="AF8" s="75">
        <f>CapEx!AF70</f>
        <v>180</v>
      </c>
      <c r="AG8" s="154">
        <f>CapEx!AG70</f>
        <v>180</v>
      </c>
      <c r="AH8" s="10">
        <f>CapEx!AH70</f>
        <v>180</v>
      </c>
      <c r="AI8" s="75">
        <f>CapEx!AI70</f>
        <v>180</v>
      </c>
      <c r="AJ8" s="75">
        <f>CapEx!AJ70</f>
        <v>180</v>
      </c>
      <c r="AK8" s="75">
        <f>CapEx!AK70</f>
        <v>180</v>
      </c>
      <c r="AL8" s="75">
        <f>CapEx!AL70</f>
        <v>180</v>
      </c>
      <c r="AM8" s="75">
        <f>CapEx!AM70</f>
        <v>180</v>
      </c>
      <c r="AN8" s="75">
        <f>CapEx!AN70</f>
        <v>180</v>
      </c>
      <c r="AO8" s="75">
        <f>CapEx!AO70</f>
        <v>180</v>
      </c>
      <c r="AP8" s="75">
        <f>CapEx!AP70</f>
        <v>180</v>
      </c>
      <c r="AQ8" s="75">
        <f>CapEx!AQ70</f>
        <v>180</v>
      </c>
      <c r="AR8" s="75">
        <f>CapEx!AR70</f>
        <v>180</v>
      </c>
      <c r="AS8" s="154">
        <f>CapEx!AS70</f>
        <v>180</v>
      </c>
      <c r="AT8" s="10">
        <f>CapEx!AT70</f>
        <v>180</v>
      </c>
      <c r="AU8" s="75">
        <f>CapEx!AU70</f>
        <v>180</v>
      </c>
      <c r="AV8" s="75">
        <f>CapEx!AV70</f>
        <v>180</v>
      </c>
      <c r="AW8" s="75">
        <f>CapEx!AW70</f>
        <v>0</v>
      </c>
      <c r="AX8" s="75">
        <f>CapEx!AX70</f>
        <v>0</v>
      </c>
      <c r="AY8" s="75">
        <f>CapEx!AY70</f>
        <v>0</v>
      </c>
      <c r="AZ8" s="75">
        <f>CapEx!AZ70</f>
        <v>0</v>
      </c>
      <c r="BA8" s="75">
        <f>CapEx!BA70</f>
        <v>0</v>
      </c>
      <c r="BB8" s="75">
        <f>CapEx!BB70</f>
        <v>0</v>
      </c>
      <c r="BC8" s="75">
        <f>CapEx!BC70</f>
        <v>0</v>
      </c>
      <c r="BD8" s="75">
        <f>CapEx!BD70</f>
        <v>0</v>
      </c>
      <c r="BE8" s="154">
        <f>CapEx!BE70</f>
        <v>0</v>
      </c>
      <c r="BF8" s="10">
        <f>CapEx!BF70</f>
        <v>0</v>
      </c>
      <c r="BG8" s="75">
        <f>CapEx!BG70</f>
        <v>0</v>
      </c>
      <c r="BH8" s="75">
        <f>CapEx!BH70</f>
        <v>0</v>
      </c>
      <c r="BI8" s="75">
        <f>CapEx!BI70</f>
        <v>0</v>
      </c>
      <c r="BJ8" s="75">
        <f>CapEx!BJ70</f>
        <v>0</v>
      </c>
      <c r="BK8" s="75">
        <f>CapEx!BK70</f>
        <v>0</v>
      </c>
      <c r="BL8" s="75">
        <f>CapEx!BL70</f>
        <v>0</v>
      </c>
      <c r="BM8" s="75">
        <f>CapEx!BM70</f>
        <v>0</v>
      </c>
      <c r="BN8" s="75">
        <f>CapEx!BN70</f>
        <v>0</v>
      </c>
      <c r="BO8" s="75">
        <f>CapEx!BO70</f>
        <v>0</v>
      </c>
      <c r="BP8" s="75">
        <f>CapEx!BP70</f>
        <v>0</v>
      </c>
      <c r="BQ8" s="154">
        <f>CapEx!BQ70</f>
        <v>0</v>
      </c>
    </row>
    <row r="9" spans="1:74" s="8" customFormat="1" x14ac:dyDescent="0.25">
      <c r="A9" s="194"/>
      <c r="B9" s="165" t="s">
        <v>166</v>
      </c>
      <c r="D9" s="154">
        <f t="shared" si="1"/>
        <v>0</v>
      </c>
      <c r="E9" s="154">
        <f t="shared" si="2"/>
        <v>0</v>
      </c>
      <c r="F9" s="154">
        <f t="shared" si="3"/>
        <v>0</v>
      </c>
      <c r="G9" s="154">
        <f t="shared" si="4"/>
        <v>0</v>
      </c>
      <c r="H9" s="154">
        <f t="shared" si="5"/>
        <v>0</v>
      </c>
      <c r="I9" s="119"/>
      <c r="J9" s="10">
        <f>CapEx!J71</f>
        <v>0</v>
      </c>
      <c r="K9" s="75">
        <f>CapEx!K71</f>
        <v>0</v>
      </c>
      <c r="L9" s="75">
        <f>CapEx!L71</f>
        <v>0</v>
      </c>
      <c r="M9" s="75">
        <f>CapEx!M71</f>
        <v>0</v>
      </c>
      <c r="N9" s="75">
        <f>CapEx!N71</f>
        <v>0</v>
      </c>
      <c r="O9" s="75">
        <f>CapEx!O71</f>
        <v>0</v>
      </c>
      <c r="P9" s="75">
        <f>CapEx!P71</f>
        <v>0</v>
      </c>
      <c r="Q9" s="75">
        <f>CapEx!Q71</f>
        <v>0</v>
      </c>
      <c r="R9" s="75">
        <f>CapEx!R71</f>
        <v>0</v>
      </c>
      <c r="S9" s="75">
        <f>CapEx!S71</f>
        <v>0</v>
      </c>
      <c r="T9" s="75">
        <f>CapEx!T71</f>
        <v>0</v>
      </c>
      <c r="U9" s="154">
        <f>CapEx!U71</f>
        <v>0</v>
      </c>
      <c r="V9" s="10">
        <f>CapEx!V71</f>
        <v>0</v>
      </c>
      <c r="W9" s="75">
        <f>CapEx!W71</f>
        <v>0</v>
      </c>
      <c r="X9" s="75">
        <f>CapEx!X71</f>
        <v>0</v>
      </c>
      <c r="Y9" s="75">
        <f>CapEx!Y71</f>
        <v>0</v>
      </c>
      <c r="Z9" s="75">
        <f>CapEx!Z71</f>
        <v>0</v>
      </c>
      <c r="AA9" s="75">
        <f>CapEx!AA71</f>
        <v>0</v>
      </c>
      <c r="AB9" s="75">
        <f>CapEx!AB71</f>
        <v>0</v>
      </c>
      <c r="AC9" s="75">
        <f>CapEx!AC71</f>
        <v>0</v>
      </c>
      <c r="AD9" s="75">
        <f>CapEx!AD71</f>
        <v>0</v>
      </c>
      <c r="AE9" s="75">
        <f>CapEx!AE71</f>
        <v>0</v>
      </c>
      <c r="AF9" s="75">
        <f>CapEx!AF71</f>
        <v>0</v>
      </c>
      <c r="AG9" s="154">
        <f>CapEx!AG71</f>
        <v>0</v>
      </c>
      <c r="AH9" s="10">
        <f>CapEx!AH71</f>
        <v>45</v>
      </c>
      <c r="AI9" s="75">
        <f>CapEx!AI71</f>
        <v>45</v>
      </c>
      <c r="AJ9" s="75">
        <f>CapEx!AJ71</f>
        <v>45</v>
      </c>
      <c r="AK9" s="75">
        <f>CapEx!AK71</f>
        <v>45</v>
      </c>
      <c r="AL9" s="75">
        <f>CapEx!AL71</f>
        <v>45</v>
      </c>
      <c r="AM9" s="75">
        <f>CapEx!AM71</f>
        <v>45</v>
      </c>
      <c r="AN9" s="75">
        <f>CapEx!AN71</f>
        <v>45</v>
      </c>
      <c r="AO9" s="75">
        <f>CapEx!AO71</f>
        <v>0</v>
      </c>
      <c r="AP9" s="75">
        <f>CapEx!AP71</f>
        <v>0</v>
      </c>
      <c r="AQ9" s="75">
        <f>CapEx!AQ71</f>
        <v>0</v>
      </c>
      <c r="AR9" s="75">
        <f>CapEx!AR71</f>
        <v>0</v>
      </c>
      <c r="AS9" s="154">
        <f>CapEx!AS71</f>
        <v>0</v>
      </c>
      <c r="AT9" s="10">
        <f>CapEx!AT71</f>
        <v>0</v>
      </c>
      <c r="AU9" s="75">
        <f>CapEx!AU71</f>
        <v>0</v>
      </c>
      <c r="AV9" s="75">
        <f>CapEx!AV71</f>
        <v>0</v>
      </c>
      <c r="AW9" s="75">
        <f>CapEx!AW71</f>
        <v>0</v>
      </c>
      <c r="AX9" s="75">
        <f>CapEx!AX71</f>
        <v>0</v>
      </c>
      <c r="AY9" s="75">
        <f>CapEx!AY71</f>
        <v>0</v>
      </c>
      <c r="AZ9" s="75">
        <f>CapEx!AZ71</f>
        <v>0</v>
      </c>
      <c r="BA9" s="75">
        <f>CapEx!BA71</f>
        <v>0</v>
      </c>
      <c r="BB9" s="75">
        <f>CapEx!BB71</f>
        <v>0</v>
      </c>
      <c r="BC9" s="75">
        <f>CapEx!BC71</f>
        <v>0</v>
      </c>
      <c r="BD9" s="75">
        <f>CapEx!BD71</f>
        <v>0</v>
      </c>
      <c r="BE9" s="154">
        <f>CapEx!BE71</f>
        <v>0</v>
      </c>
      <c r="BF9" s="10">
        <f>CapEx!BF71</f>
        <v>0</v>
      </c>
      <c r="BG9" s="75">
        <f>CapEx!BG71</f>
        <v>0</v>
      </c>
      <c r="BH9" s="75">
        <f>CapEx!BH71</f>
        <v>0</v>
      </c>
      <c r="BI9" s="75">
        <f>CapEx!BI71</f>
        <v>0</v>
      </c>
      <c r="BJ9" s="75">
        <f>CapEx!BJ71</f>
        <v>0</v>
      </c>
      <c r="BK9" s="75">
        <f>CapEx!BK71</f>
        <v>0</v>
      </c>
      <c r="BL9" s="75">
        <f>CapEx!BL71</f>
        <v>0</v>
      </c>
      <c r="BM9" s="75">
        <f>CapEx!BM71</f>
        <v>0</v>
      </c>
      <c r="BN9" s="75">
        <f>CapEx!BN71</f>
        <v>0</v>
      </c>
      <c r="BO9" s="75">
        <f>CapEx!BO71</f>
        <v>0</v>
      </c>
      <c r="BP9" s="75">
        <f>CapEx!BP71</f>
        <v>0</v>
      </c>
      <c r="BQ9" s="154">
        <f>CapEx!BQ71</f>
        <v>0</v>
      </c>
    </row>
    <row r="10" spans="1:74" s="8" customFormat="1" x14ac:dyDescent="0.25">
      <c r="A10" s="194"/>
      <c r="B10" s="165" t="s">
        <v>167</v>
      </c>
      <c r="D10" s="154">
        <f t="shared" si="1"/>
        <v>0</v>
      </c>
      <c r="E10" s="154">
        <f t="shared" si="2"/>
        <v>0</v>
      </c>
      <c r="F10" s="154">
        <f t="shared" si="3"/>
        <v>0</v>
      </c>
      <c r="G10" s="154">
        <f t="shared" si="4"/>
        <v>0</v>
      </c>
      <c r="H10" s="154">
        <f t="shared" si="5"/>
        <v>0</v>
      </c>
      <c r="I10" s="119"/>
      <c r="J10" s="10">
        <f>CapEx!J72</f>
        <v>0</v>
      </c>
      <c r="K10" s="75">
        <f>CapEx!K72</f>
        <v>0</v>
      </c>
      <c r="L10" s="75">
        <f>CapEx!L72</f>
        <v>0</v>
      </c>
      <c r="M10" s="75">
        <f>CapEx!M72</f>
        <v>0</v>
      </c>
      <c r="N10" s="75">
        <f>CapEx!N72</f>
        <v>0</v>
      </c>
      <c r="O10" s="75">
        <f>CapEx!O72</f>
        <v>0</v>
      </c>
      <c r="P10" s="75">
        <f>CapEx!P72</f>
        <v>0</v>
      </c>
      <c r="Q10" s="75">
        <f>CapEx!Q72</f>
        <v>0</v>
      </c>
      <c r="R10" s="75">
        <f>CapEx!R72</f>
        <v>0</v>
      </c>
      <c r="S10" s="75">
        <f>CapEx!S72</f>
        <v>0</v>
      </c>
      <c r="T10" s="75">
        <f>CapEx!T72</f>
        <v>0</v>
      </c>
      <c r="U10" s="154">
        <f>CapEx!U72</f>
        <v>0</v>
      </c>
      <c r="V10" s="10">
        <f>CapEx!V72</f>
        <v>0</v>
      </c>
      <c r="W10" s="75">
        <f>CapEx!W72</f>
        <v>0</v>
      </c>
      <c r="X10" s="75">
        <f>CapEx!X72</f>
        <v>0</v>
      </c>
      <c r="Y10" s="75">
        <f>CapEx!Y72</f>
        <v>0</v>
      </c>
      <c r="Z10" s="75">
        <f>CapEx!Z72</f>
        <v>0</v>
      </c>
      <c r="AA10" s="75">
        <f>CapEx!AA72</f>
        <v>0</v>
      </c>
      <c r="AB10" s="75">
        <f>CapEx!AB72</f>
        <v>0</v>
      </c>
      <c r="AC10" s="75">
        <f>CapEx!AC72</f>
        <v>0</v>
      </c>
      <c r="AD10" s="75">
        <f>CapEx!AD72</f>
        <v>0</v>
      </c>
      <c r="AE10" s="75">
        <f>CapEx!AE72</f>
        <v>0</v>
      </c>
      <c r="AF10" s="75">
        <f>CapEx!AF72</f>
        <v>0</v>
      </c>
      <c r="AG10" s="154">
        <f>CapEx!AG72</f>
        <v>0</v>
      </c>
      <c r="AH10" s="10">
        <f>CapEx!AH72</f>
        <v>0</v>
      </c>
      <c r="AI10" s="75">
        <f>CapEx!AI72</f>
        <v>0</v>
      </c>
      <c r="AJ10" s="75">
        <f>CapEx!AJ72</f>
        <v>0</v>
      </c>
      <c r="AK10" s="75">
        <f>CapEx!AK72</f>
        <v>0</v>
      </c>
      <c r="AL10" s="75">
        <f>CapEx!AL72</f>
        <v>0</v>
      </c>
      <c r="AM10" s="75">
        <f>CapEx!AM72</f>
        <v>0</v>
      </c>
      <c r="AN10" s="75">
        <f>CapEx!AN72</f>
        <v>0</v>
      </c>
      <c r="AO10" s="75">
        <f>CapEx!AO72</f>
        <v>0</v>
      </c>
      <c r="AP10" s="75">
        <f>CapEx!AP72</f>
        <v>0</v>
      </c>
      <c r="AQ10" s="75">
        <f>CapEx!AQ72</f>
        <v>0</v>
      </c>
      <c r="AR10" s="75">
        <f>CapEx!AR72</f>
        <v>0</v>
      </c>
      <c r="AS10" s="154">
        <f>CapEx!AS72</f>
        <v>0</v>
      </c>
      <c r="AT10" s="10">
        <f>CapEx!AT72</f>
        <v>0</v>
      </c>
      <c r="AU10" s="75">
        <f>CapEx!AU72</f>
        <v>0</v>
      </c>
      <c r="AV10" s="75">
        <f>CapEx!AV72</f>
        <v>0</v>
      </c>
      <c r="AW10" s="75">
        <f>CapEx!AW72</f>
        <v>0</v>
      </c>
      <c r="AX10" s="75">
        <f>CapEx!AX72</f>
        <v>0</v>
      </c>
      <c r="AY10" s="75">
        <f>CapEx!AY72</f>
        <v>0</v>
      </c>
      <c r="AZ10" s="75">
        <f>CapEx!AZ72</f>
        <v>0</v>
      </c>
      <c r="BA10" s="75">
        <f>CapEx!BA72</f>
        <v>0</v>
      </c>
      <c r="BB10" s="75">
        <f>CapEx!BB72</f>
        <v>0</v>
      </c>
      <c r="BC10" s="75">
        <f>CapEx!BC72</f>
        <v>0</v>
      </c>
      <c r="BD10" s="75">
        <f>CapEx!BD72</f>
        <v>0</v>
      </c>
      <c r="BE10" s="154">
        <f>CapEx!BE72</f>
        <v>0</v>
      </c>
      <c r="BF10" s="10">
        <f>CapEx!BF72</f>
        <v>0</v>
      </c>
      <c r="BG10" s="75">
        <f>CapEx!BG72</f>
        <v>0</v>
      </c>
      <c r="BH10" s="75">
        <f>CapEx!BH72</f>
        <v>0</v>
      </c>
      <c r="BI10" s="75">
        <f>CapEx!BI72</f>
        <v>0</v>
      </c>
      <c r="BJ10" s="75">
        <f>CapEx!BJ72</f>
        <v>0</v>
      </c>
      <c r="BK10" s="75">
        <f>CapEx!BK72</f>
        <v>0</v>
      </c>
      <c r="BL10" s="75">
        <f>CapEx!BL72</f>
        <v>0</v>
      </c>
      <c r="BM10" s="75">
        <f>CapEx!BM72</f>
        <v>0</v>
      </c>
      <c r="BN10" s="75">
        <f>CapEx!BN72</f>
        <v>0</v>
      </c>
      <c r="BO10" s="75">
        <f>CapEx!BO72</f>
        <v>0</v>
      </c>
      <c r="BP10" s="75">
        <f>CapEx!BP72</f>
        <v>0</v>
      </c>
      <c r="BQ10" s="154">
        <f>CapEx!BQ72</f>
        <v>0</v>
      </c>
    </row>
    <row r="11" spans="1:74" s="8" customFormat="1" x14ac:dyDescent="0.25">
      <c r="A11" s="194"/>
      <c r="B11" s="165" t="s">
        <v>168</v>
      </c>
      <c r="D11" s="154">
        <f t="shared" si="1"/>
        <v>0</v>
      </c>
      <c r="E11" s="154">
        <f t="shared" si="2"/>
        <v>0</v>
      </c>
      <c r="F11" s="154">
        <f t="shared" si="3"/>
        <v>0</v>
      </c>
      <c r="G11" s="154">
        <f t="shared" si="4"/>
        <v>0</v>
      </c>
      <c r="H11" s="154">
        <f t="shared" si="5"/>
        <v>0</v>
      </c>
      <c r="I11" s="119"/>
      <c r="J11" s="10">
        <f>CapEx!J73</f>
        <v>0</v>
      </c>
      <c r="K11" s="75">
        <f>CapEx!K73</f>
        <v>0</v>
      </c>
      <c r="L11" s="75">
        <f>CapEx!L73</f>
        <v>0</v>
      </c>
      <c r="M11" s="75">
        <f>CapEx!M73</f>
        <v>0</v>
      </c>
      <c r="N11" s="75">
        <f>CapEx!N73</f>
        <v>0</v>
      </c>
      <c r="O11" s="75">
        <f>CapEx!O73</f>
        <v>0</v>
      </c>
      <c r="P11" s="75">
        <f>CapEx!P73</f>
        <v>0</v>
      </c>
      <c r="Q11" s="75">
        <f>CapEx!Q73</f>
        <v>0</v>
      </c>
      <c r="R11" s="75">
        <f>CapEx!R73</f>
        <v>0</v>
      </c>
      <c r="S11" s="75">
        <f>CapEx!S73</f>
        <v>0</v>
      </c>
      <c r="T11" s="75">
        <f>CapEx!T73</f>
        <v>0</v>
      </c>
      <c r="U11" s="154">
        <f>CapEx!U73</f>
        <v>0</v>
      </c>
      <c r="V11" s="10">
        <f>CapEx!V73</f>
        <v>0</v>
      </c>
      <c r="W11" s="75">
        <f>CapEx!W73</f>
        <v>0</v>
      </c>
      <c r="X11" s="75">
        <f>CapEx!X73</f>
        <v>0</v>
      </c>
      <c r="Y11" s="75">
        <f>CapEx!Y73</f>
        <v>0</v>
      </c>
      <c r="Z11" s="75">
        <f>CapEx!Z73</f>
        <v>0</v>
      </c>
      <c r="AA11" s="75">
        <f>CapEx!AA73</f>
        <v>0</v>
      </c>
      <c r="AB11" s="75">
        <f>CapEx!AB73</f>
        <v>0</v>
      </c>
      <c r="AC11" s="75">
        <f>CapEx!AC73</f>
        <v>0</v>
      </c>
      <c r="AD11" s="75">
        <f>CapEx!AD73</f>
        <v>0</v>
      </c>
      <c r="AE11" s="75">
        <f>CapEx!AE73</f>
        <v>0</v>
      </c>
      <c r="AF11" s="75">
        <f>CapEx!AF73</f>
        <v>0</v>
      </c>
      <c r="AG11" s="154">
        <f>CapEx!AG73</f>
        <v>0</v>
      </c>
      <c r="AH11" s="10">
        <f>CapEx!AH73</f>
        <v>0</v>
      </c>
      <c r="AI11" s="75">
        <f>CapEx!AI73</f>
        <v>0</v>
      </c>
      <c r="AJ11" s="75">
        <f>CapEx!AJ73</f>
        <v>0</v>
      </c>
      <c r="AK11" s="75">
        <f>CapEx!AK73</f>
        <v>0</v>
      </c>
      <c r="AL11" s="75">
        <f>CapEx!AL73</f>
        <v>0</v>
      </c>
      <c r="AM11" s="75">
        <f>CapEx!AM73</f>
        <v>0</v>
      </c>
      <c r="AN11" s="75">
        <f>CapEx!AN73</f>
        <v>0</v>
      </c>
      <c r="AO11" s="75">
        <f>CapEx!AO73</f>
        <v>0</v>
      </c>
      <c r="AP11" s="75">
        <f>CapEx!AP73</f>
        <v>0</v>
      </c>
      <c r="AQ11" s="75">
        <f>CapEx!AQ73</f>
        <v>0</v>
      </c>
      <c r="AR11" s="75">
        <f>CapEx!AR73</f>
        <v>0</v>
      </c>
      <c r="AS11" s="154">
        <f>CapEx!AS73</f>
        <v>0</v>
      </c>
      <c r="AT11" s="10">
        <f>CapEx!AT73</f>
        <v>0</v>
      </c>
      <c r="AU11" s="75">
        <f>CapEx!AU73</f>
        <v>0</v>
      </c>
      <c r="AV11" s="75">
        <f>CapEx!AV73</f>
        <v>0</v>
      </c>
      <c r="AW11" s="75">
        <f>CapEx!AW73</f>
        <v>0</v>
      </c>
      <c r="AX11" s="75">
        <f>CapEx!AX73</f>
        <v>0</v>
      </c>
      <c r="AY11" s="75">
        <f>CapEx!AY73</f>
        <v>0</v>
      </c>
      <c r="AZ11" s="75">
        <f>CapEx!AZ73</f>
        <v>0</v>
      </c>
      <c r="BA11" s="75">
        <f>CapEx!BA73</f>
        <v>0</v>
      </c>
      <c r="BB11" s="75">
        <f>CapEx!BB73</f>
        <v>0</v>
      </c>
      <c r="BC11" s="75">
        <f>CapEx!BC73</f>
        <v>0</v>
      </c>
      <c r="BD11" s="75">
        <f>CapEx!BD73</f>
        <v>0</v>
      </c>
      <c r="BE11" s="154">
        <f>CapEx!BE73</f>
        <v>0</v>
      </c>
      <c r="BF11" s="10">
        <f>CapEx!BF73</f>
        <v>0</v>
      </c>
      <c r="BG11" s="75">
        <f>CapEx!BG73</f>
        <v>0</v>
      </c>
      <c r="BH11" s="75">
        <f>CapEx!BH73</f>
        <v>0</v>
      </c>
      <c r="BI11" s="75">
        <f>CapEx!BI73</f>
        <v>0</v>
      </c>
      <c r="BJ11" s="75">
        <f>CapEx!BJ73</f>
        <v>0</v>
      </c>
      <c r="BK11" s="75">
        <f>CapEx!BK73</f>
        <v>0</v>
      </c>
      <c r="BL11" s="75">
        <f>CapEx!BL73</f>
        <v>0</v>
      </c>
      <c r="BM11" s="75">
        <f>CapEx!BM73</f>
        <v>0</v>
      </c>
      <c r="BN11" s="75">
        <f>CapEx!BN73</f>
        <v>0</v>
      </c>
      <c r="BO11" s="75">
        <f>CapEx!BO73</f>
        <v>0</v>
      </c>
      <c r="BP11" s="75">
        <f>CapEx!BP73</f>
        <v>0</v>
      </c>
      <c r="BQ11" s="154">
        <f>CapEx!BQ73</f>
        <v>0</v>
      </c>
    </row>
    <row r="12" spans="1:74" s="8" customFormat="1" x14ac:dyDescent="0.25">
      <c r="A12" s="386"/>
      <c r="B12" s="165" t="str">
        <f>CapEx!B37</f>
        <v>Land</v>
      </c>
      <c r="D12" s="154">
        <f t="shared" si="1"/>
        <v>400</v>
      </c>
      <c r="E12" s="154">
        <f t="shared" si="2"/>
        <v>400</v>
      </c>
      <c r="F12" s="154">
        <f t="shared" si="3"/>
        <v>400</v>
      </c>
      <c r="G12" s="154">
        <f t="shared" si="4"/>
        <v>400</v>
      </c>
      <c r="H12" s="154">
        <f t="shared" si="5"/>
        <v>0</v>
      </c>
      <c r="I12" s="119"/>
      <c r="J12" s="10">
        <f>CapEx!J74</f>
        <v>400</v>
      </c>
      <c r="K12" s="75">
        <f>CapEx!K74</f>
        <v>400</v>
      </c>
      <c r="L12" s="75">
        <f>CapEx!L74</f>
        <v>400</v>
      </c>
      <c r="M12" s="75">
        <f>CapEx!M74</f>
        <v>400</v>
      </c>
      <c r="N12" s="75">
        <f>CapEx!N74</f>
        <v>400</v>
      </c>
      <c r="O12" s="75">
        <f>CapEx!O74</f>
        <v>400</v>
      </c>
      <c r="P12" s="75">
        <f>CapEx!P74</f>
        <v>400</v>
      </c>
      <c r="Q12" s="75">
        <f>CapEx!Q74</f>
        <v>400</v>
      </c>
      <c r="R12" s="75">
        <f>CapEx!R74</f>
        <v>400</v>
      </c>
      <c r="S12" s="75">
        <f>CapEx!S74</f>
        <v>400</v>
      </c>
      <c r="T12" s="75">
        <f>CapEx!T74</f>
        <v>400</v>
      </c>
      <c r="U12" s="154">
        <f>CapEx!U74</f>
        <v>400</v>
      </c>
      <c r="V12" s="10">
        <f>CapEx!V74</f>
        <v>400</v>
      </c>
      <c r="W12" s="75">
        <f>CapEx!W74</f>
        <v>400</v>
      </c>
      <c r="X12" s="75">
        <f>CapEx!X74</f>
        <v>400</v>
      </c>
      <c r="Y12" s="75">
        <f>CapEx!Y74</f>
        <v>400</v>
      </c>
      <c r="Z12" s="75">
        <f>CapEx!Z74</f>
        <v>400</v>
      </c>
      <c r="AA12" s="75">
        <f>CapEx!AA74</f>
        <v>400</v>
      </c>
      <c r="AB12" s="75">
        <f>CapEx!AB74</f>
        <v>400</v>
      </c>
      <c r="AC12" s="75">
        <f>CapEx!AC74</f>
        <v>400</v>
      </c>
      <c r="AD12" s="75">
        <f>CapEx!AD74</f>
        <v>400</v>
      </c>
      <c r="AE12" s="75">
        <f>CapEx!AE74</f>
        <v>400</v>
      </c>
      <c r="AF12" s="75">
        <f>CapEx!AF74</f>
        <v>400</v>
      </c>
      <c r="AG12" s="154">
        <f>CapEx!AG74</f>
        <v>400</v>
      </c>
      <c r="AH12" s="10">
        <f>CapEx!AH74</f>
        <v>400</v>
      </c>
      <c r="AI12" s="75">
        <f>CapEx!AI74</f>
        <v>400</v>
      </c>
      <c r="AJ12" s="75">
        <f>CapEx!AJ74</f>
        <v>400</v>
      </c>
      <c r="AK12" s="75">
        <f>CapEx!AK74</f>
        <v>400</v>
      </c>
      <c r="AL12" s="75">
        <f>CapEx!AL74</f>
        <v>400</v>
      </c>
      <c r="AM12" s="75">
        <f>CapEx!AM74</f>
        <v>400</v>
      </c>
      <c r="AN12" s="75">
        <f>CapEx!AN74</f>
        <v>400</v>
      </c>
      <c r="AO12" s="75">
        <f>CapEx!AO74</f>
        <v>400</v>
      </c>
      <c r="AP12" s="75">
        <f>CapEx!AP74</f>
        <v>400</v>
      </c>
      <c r="AQ12" s="75">
        <f>CapEx!AQ74</f>
        <v>400</v>
      </c>
      <c r="AR12" s="75">
        <f>CapEx!AR74</f>
        <v>400</v>
      </c>
      <c r="AS12" s="154">
        <f>CapEx!AS74</f>
        <v>400</v>
      </c>
      <c r="AT12" s="10">
        <f>CapEx!AT74</f>
        <v>400</v>
      </c>
      <c r="AU12" s="75">
        <f>CapEx!AU74</f>
        <v>400</v>
      </c>
      <c r="AV12" s="75">
        <f>CapEx!AV74</f>
        <v>400</v>
      </c>
      <c r="AW12" s="75">
        <f>CapEx!AW74</f>
        <v>400</v>
      </c>
      <c r="AX12" s="75">
        <f>CapEx!AX74</f>
        <v>400</v>
      </c>
      <c r="AY12" s="75">
        <f>CapEx!AY74</f>
        <v>400</v>
      </c>
      <c r="AZ12" s="75">
        <f>CapEx!AZ74</f>
        <v>400</v>
      </c>
      <c r="BA12" s="75">
        <f>CapEx!BA74</f>
        <v>400</v>
      </c>
      <c r="BB12" s="75">
        <f>CapEx!BB74</f>
        <v>400</v>
      </c>
      <c r="BC12" s="75">
        <f>CapEx!BC74</f>
        <v>400</v>
      </c>
      <c r="BD12" s="75">
        <f>CapEx!BD74</f>
        <v>400</v>
      </c>
      <c r="BE12" s="154">
        <f>CapEx!BE74</f>
        <v>400</v>
      </c>
      <c r="BF12" s="10">
        <f>CapEx!BF74</f>
        <v>400</v>
      </c>
      <c r="BG12" s="75">
        <f>CapEx!BG74</f>
        <v>400</v>
      </c>
      <c r="BH12" s="75">
        <f>CapEx!BH74</f>
        <v>400</v>
      </c>
      <c r="BI12" s="75">
        <f>CapEx!BI74</f>
        <v>400</v>
      </c>
      <c r="BJ12" s="75">
        <f>CapEx!BJ74</f>
        <v>400</v>
      </c>
      <c r="BK12" s="75">
        <f>CapEx!BK74</f>
        <v>0</v>
      </c>
      <c r="BL12" s="75">
        <f>CapEx!BL74</f>
        <v>0</v>
      </c>
      <c r="BM12" s="75">
        <f>CapEx!BM74</f>
        <v>0</v>
      </c>
      <c r="BN12" s="75">
        <f>CapEx!BN74</f>
        <v>0</v>
      </c>
      <c r="BO12" s="75">
        <f>CapEx!BO74</f>
        <v>0</v>
      </c>
      <c r="BP12" s="75">
        <f>CapEx!BP74</f>
        <v>0</v>
      </c>
      <c r="BQ12" s="154">
        <f>CapEx!BQ74</f>
        <v>0</v>
      </c>
    </row>
    <row r="13" spans="1:74" s="8" customFormat="1" x14ac:dyDescent="0.25">
      <c r="A13" s="386"/>
      <c r="B13" s="166" t="str">
        <f>CapEx!B38</f>
        <v>All other</v>
      </c>
      <c r="D13" s="155">
        <f t="shared" si="1"/>
        <v>0</v>
      </c>
      <c r="E13" s="155">
        <f t="shared" si="2"/>
        <v>0</v>
      </c>
      <c r="F13" s="155">
        <f t="shared" si="3"/>
        <v>0</v>
      </c>
      <c r="G13" s="155">
        <f t="shared" si="4"/>
        <v>0</v>
      </c>
      <c r="H13" s="155">
        <f t="shared" si="5"/>
        <v>0</v>
      </c>
      <c r="I13" s="119"/>
      <c r="J13" s="146">
        <f>CapEx!J75</f>
        <v>0</v>
      </c>
      <c r="K13" s="146">
        <f>CapEx!K75</f>
        <v>0</v>
      </c>
      <c r="L13" s="146">
        <f>CapEx!L75</f>
        <v>0</v>
      </c>
      <c r="M13" s="146">
        <f>CapEx!M75</f>
        <v>0</v>
      </c>
      <c r="N13" s="146">
        <f>CapEx!N75</f>
        <v>0</v>
      </c>
      <c r="O13" s="146">
        <f>CapEx!O75</f>
        <v>0</v>
      </c>
      <c r="P13" s="146">
        <f>CapEx!P75</f>
        <v>0</v>
      </c>
      <c r="Q13" s="146">
        <f>CapEx!Q75</f>
        <v>0</v>
      </c>
      <c r="R13" s="146">
        <f>CapEx!R75</f>
        <v>0</v>
      </c>
      <c r="S13" s="146">
        <f>CapEx!S75</f>
        <v>0</v>
      </c>
      <c r="T13" s="146">
        <f>CapEx!T75</f>
        <v>0</v>
      </c>
      <c r="U13" s="155">
        <f>CapEx!U75</f>
        <v>0</v>
      </c>
      <c r="V13" s="146">
        <f>CapEx!V75</f>
        <v>0</v>
      </c>
      <c r="W13" s="146">
        <f>CapEx!W75</f>
        <v>0</v>
      </c>
      <c r="X13" s="146">
        <f>CapEx!X75</f>
        <v>0</v>
      </c>
      <c r="Y13" s="146">
        <f>CapEx!Y75</f>
        <v>0</v>
      </c>
      <c r="Z13" s="146">
        <f>CapEx!Z75</f>
        <v>0</v>
      </c>
      <c r="AA13" s="146">
        <f>CapEx!AA75</f>
        <v>0</v>
      </c>
      <c r="AB13" s="146">
        <f>CapEx!AB75</f>
        <v>0</v>
      </c>
      <c r="AC13" s="146">
        <f>CapEx!AC75</f>
        <v>0</v>
      </c>
      <c r="AD13" s="146">
        <f>CapEx!AD75</f>
        <v>0</v>
      </c>
      <c r="AE13" s="146">
        <f>CapEx!AE75</f>
        <v>0</v>
      </c>
      <c r="AF13" s="146">
        <f>CapEx!AF75</f>
        <v>0</v>
      </c>
      <c r="AG13" s="155">
        <f>CapEx!AG75</f>
        <v>0</v>
      </c>
      <c r="AH13" s="146">
        <f>CapEx!AH75</f>
        <v>0</v>
      </c>
      <c r="AI13" s="146">
        <f>CapEx!AI75</f>
        <v>0</v>
      </c>
      <c r="AJ13" s="146">
        <f>CapEx!AJ75</f>
        <v>0</v>
      </c>
      <c r="AK13" s="146">
        <f>CapEx!AK75</f>
        <v>0</v>
      </c>
      <c r="AL13" s="146">
        <f>CapEx!AL75</f>
        <v>0</v>
      </c>
      <c r="AM13" s="146">
        <f>CapEx!AM75</f>
        <v>0</v>
      </c>
      <c r="AN13" s="146">
        <f>CapEx!AN75</f>
        <v>0</v>
      </c>
      <c r="AO13" s="146">
        <f>CapEx!AO75</f>
        <v>0</v>
      </c>
      <c r="AP13" s="146">
        <f>CapEx!AP75</f>
        <v>0</v>
      </c>
      <c r="AQ13" s="146">
        <f>CapEx!AQ75</f>
        <v>0</v>
      </c>
      <c r="AR13" s="146">
        <f>CapEx!AR75</f>
        <v>0</v>
      </c>
      <c r="AS13" s="155">
        <f>CapEx!AS75</f>
        <v>0</v>
      </c>
      <c r="AT13" s="146">
        <f>CapEx!AT75</f>
        <v>0</v>
      </c>
      <c r="AU13" s="146">
        <f>CapEx!AU75</f>
        <v>0</v>
      </c>
      <c r="AV13" s="146">
        <f>CapEx!AV75</f>
        <v>0</v>
      </c>
      <c r="AW13" s="146">
        <f>CapEx!AW75</f>
        <v>0</v>
      </c>
      <c r="AX13" s="146">
        <f>CapEx!AX75</f>
        <v>0</v>
      </c>
      <c r="AY13" s="146">
        <f>CapEx!AY75</f>
        <v>0</v>
      </c>
      <c r="AZ13" s="146">
        <f>CapEx!AZ75</f>
        <v>0</v>
      </c>
      <c r="BA13" s="146">
        <f>CapEx!BA75</f>
        <v>0</v>
      </c>
      <c r="BB13" s="146">
        <f>CapEx!BB75</f>
        <v>0</v>
      </c>
      <c r="BC13" s="146">
        <f>CapEx!BC75</f>
        <v>0</v>
      </c>
      <c r="BD13" s="146">
        <f>CapEx!BD75</f>
        <v>0</v>
      </c>
      <c r="BE13" s="155">
        <f>CapEx!BE75</f>
        <v>0</v>
      </c>
      <c r="BF13" s="146">
        <f>CapEx!BF75</f>
        <v>0</v>
      </c>
      <c r="BG13" s="146">
        <f>CapEx!BG75</f>
        <v>0</v>
      </c>
      <c r="BH13" s="146">
        <f>CapEx!BH75</f>
        <v>0</v>
      </c>
      <c r="BI13" s="146">
        <f>CapEx!BI75</f>
        <v>0</v>
      </c>
      <c r="BJ13" s="146">
        <f>CapEx!BJ75</f>
        <v>0</v>
      </c>
      <c r="BK13" s="146">
        <f>CapEx!BK75</f>
        <v>0</v>
      </c>
      <c r="BL13" s="146">
        <f>CapEx!BL75</f>
        <v>0</v>
      </c>
      <c r="BM13" s="146">
        <f>CapEx!BM75</f>
        <v>0</v>
      </c>
      <c r="BN13" s="146">
        <f>CapEx!BN75</f>
        <v>0</v>
      </c>
      <c r="BO13" s="146">
        <f>CapEx!BO75</f>
        <v>0</v>
      </c>
      <c r="BP13" s="146">
        <f>CapEx!BP75</f>
        <v>0</v>
      </c>
      <c r="BQ13" s="155">
        <f>CapEx!BQ75</f>
        <v>0</v>
      </c>
    </row>
    <row r="14" spans="1:74" s="8" customFormat="1" x14ac:dyDescent="0.25">
      <c r="A14" s="194"/>
      <c r="B14" s="231" t="s">
        <v>143</v>
      </c>
      <c r="D14" s="8">
        <f t="shared" si="1"/>
        <v>580</v>
      </c>
      <c r="E14" s="8">
        <f t="shared" si="2"/>
        <v>580</v>
      </c>
      <c r="F14" s="8">
        <f t="shared" si="3"/>
        <v>580</v>
      </c>
      <c r="G14" s="8">
        <f t="shared" si="4"/>
        <v>400</v>
      </c>
      <c r="H14" s="8">
        <f t="shared" si="5"/>
        <v>0</v>
      </c>
      <c r="I14" s="7"/>
      <c r="J14" s="8">
        <f>SUM(J8:J13)</f>
        <v>400</v>
      </c>
      <c r="K14" s="8">
        <f t="shared" ref="K14" si="7">SUM(K8:K13)</f>
        <v>400</v>
      </c>
      <c r="L14" s="8">
        <f t="shared" ref="L14" si="8">SUM(L8:L13)</f>
        <v>400</v>
      </c>
      <c r="M14" s="8">
        <f t="shared" ref="M14" si="9">SUM(M8:M13)</f>
        <v>400</v>
      </c>
      <c r="N14" s="8">
        <f t="shared" ref="N14" si="10">SUM(N8:N13)</f>
        <v>400</v>
      </c>
      <c r="O14" s="8">
        <f>SUM(O8:O13)</f>
        <v>400</v>
      </c>
      <c r="P14" s="8">
        <f t="shared" ref="P14" si="11">SUM(P8:P13)</f>
        <v>400</v>
      </c>
      <c r="Q14" s="8">
        <f t="shared" ref="Q14" si="12">SUM(Q8:Q13)</f>
        <v>400</v>
      </c>
      <c r="R14" s="8">
        <f t="shared" ref="R14" si="13">SUM(R8:R13)</f>
        <v>580</v>
      </c>
      <c r="S14" s="8">
        <f t="shared" ref="S14" si="14">SUM(S8:S13)</f>
        <v>580</v>
      </c>
      <c r="T14" s="8">
        <f t="shared" ref="T14" si="15">SUM(T8:T13)</f>
        <v>580</v>
      </c>
      <c r="U14" s="8">
        <f t="shared" ref="U14" si="16">SUM(U8:U13)</f>
        <v>580</v>
      </c>
      <c r="V14" s="8">
        <f t="shared" ref="V14" si="17">SUM(V8:V13)</f>
        <v>580</v>
      </c>
      <c r="W14" s="8">
        <f t="shared" ref="W14" si="18">SUM(W8:W13)</f>
        <v>580</v>
      </c>
      <c r="X14" s="8">
        <f t="shared" ref="X14" si="19">SUM(X8:X13)</f>
        <v>580</v>
      </c>
      <c r="Y14" s="8">
        <f t="shared" ref="Y14" si="20">SUM(Y8:Y13)</f>
        <v>580</v>
      </c>
      <c r="Z14" s="8">
        <f t="shared" ref="Z14" si="21">SUM(Z8:Z13)</f>
        <v>580</v>
      </c>
      <c r="AA14" s="8">
        <f t="shared" ref="AA14" si="22">SUM(AA8:AA13)</f>
        <v>580</v>
      </c>
      <c r="AB14" s="8">
        <f t="shared" ref="AB14" si="23">SUM(AB8:AB13)</f>
        <v>580</v>
      </c>
      <c r="AC14" s="8">
        <f t="shared" ref="AC14" si="24">SUM(AC8:AC13)</f>
        <v>580</v>
      </c>
      <c r="AD14" s="8">
        <f t="shared" ref="AD14" si="25">SUM(AD8:AD13)</f>
        <v>580</v>
      </c>
      <c r="AE14" s="8">
        <f t="shared" ref="AE14" si="26">SUM(AE8:AE13)</f>
        <v>580</v>
      </c>
      <c r="AF14" s="8">
        <f t="shared" ref="AF14" si="27">SUM(AF8:AF13)</f>
        <v>580</v>
      </c>
      <c r="AG14" s="8">
        <f t="shared" ref="AG14" si="28">SUM(AG8:AG13)</f>
        <v>580</v>
      </c>
      <c r="AH14" s="8">
        <f t="shared" ref="AH14" si="29">SUM(AH8:AH13)</f>
        <v>625</v>
      </c>
      <c r="AI14" s="8">
        <f t="shared" ref="AI14" si="30">SUM(AI8:AI13)</f>
        <v>625</v>
      </c>
      <c r="AJ14" s="8">
        <f t="shared" ref="AJ14" si="31">SUM(AJ8:AJ13)</f>
        <v>625</v>
      </c>
      <c r="AK14" s="8">
        <f t="shared" ref="AK14" si="32">SUM(AK8:AK13)</f>
        <v>625</v>
      </c>
      <c r="AL14" s="8">
        <f t="shared" ref="AL14" si="33">SUM(AL8:AL13)</f>
        <v>625</v>
      </c>
      <c r="AM14" s="8">
        <f t="shared" ref="AM14" si="34">SUM(AM8:AM13)</f>
        <v>625</v>
      </c>
      <c r="AN14" s="8">
        <f t="shared" ref="AN14" si="35">SUM(AN8:AN13)</f>
        <v>625</v>
      </c>
      <c r="AO14" s="8">
        <f t="shared" ref="AO14" si="36">SUM(AO8:AO13)</f>
        <v>580</v>
      </c>
      <c r="AP14" s="8">
        <f t="shared" ref="AP14" si="37">SUM(AP8:AP13)</f>
        <v>580</v>
      </c>
      <c r="AQ14" s="8">
        <f t="shared" ref="AQ14" si="38">SUM(AQ8:AQ13)</f>
        <v>580</v>
      </c>
      <c r="AR14" s="8">
        <f t="shared" ref="AR14" si="39">SUM(AR8:AR13)</f>
        <v>580</v>
      </c>
      <c r="AS14" s="8">
        <f>SUM(AS8:AS13)</f>
        <v>580</v>
      </c>
      <c r="AT14" s="8">
        <f t="shared" ref="AT14" si="40">SUM(AT8:AT13)</f>
        <v>580</v>
      </c>
      <c r="AU14" s="8">
        <f t="shared" ref="AU14" si="41">SUM(AU8:AU13)</f>
        <v>580</v>
      </c>
      <c r="AV14" s="8">
        <f t="shared" ref="AV14" si="42">SUM(AV8:AV13)</f>
        <v>580</v>
      </c>
      <c r="AW14" s="8">
        <f t="shared" ref="AW14" si="43">SUM(AW8:AW13)</f>
        <v>400</v>
      </c>
      <c r="AX14" s="8">
        <f t="shared" ref="AX14" si="44">SUM(AX8:AX13)</f>
        <v>400</v>
      </c>
      <c r="AY14" s="8">
        <f t="shared" ref="AY14" si="45">SUM(AY8:AY13)</f>
        <v>400</v>
      </c>
      <c r="AZ14" s="8">
        <f t="shared" ref="AZ14" si="46">SUM(AZ8:AZ13)</f>
        <v>400</v>
      </c>
      <c r="BA14" s="8">
        <f t="shared" ref="BA14" si="47">SUM(BA8:BA13)</f>
        <v>400</v>
      </c>
      <c r="BB14" s="8">
        <f t="shared" ref="BB14" si="48">SUM(BB8:BB13)</f>
        <v>400</v>
      </c>
      <c r="BC14" s="8">
        <f t="shared" ref="BC14" si="49">SUM(BC8:BC13)</f>
        <v>400</v>
      </c>
      <c r="BD14" s="8">
        <f t="shared" ref="BD14" si="50">SUM(BD8:BD13)</f>
        <v>400</v>
      </c>
      <c r="BE14" s="8">
        <f t="shared" ref="BE14" si="51">SUM(BE8:BE13)</f>
        <v>400</v>
      </c>
      <c r="BF14" s="8">
        <f t="shared" ref="BF14" si="52">SUM(BF8:BF13)</f>
        <v>400</v>
      </c>
      <c r="BG14" s="8">
        <f t="shared" ref="BG14" si="53">SUM(BG8:BG13)</f>
        <v>400</v>
      </c>
      <c r="BH14" s="8">
        <f t="shared" ref="BH14" si="54">SUM(BH8:BH13)</f>
        <v>400</v>
      </c>
      <c r="BI14" s="8">
        <f t="shared" ref="BI14" si="55">SUM(BI8:BI13)</f>
        <v>400</v>
      </c>
      <c r="BJ14" s="8">
        <f t="shared" ref="BJ14" si="56">SUM(BJ8:BJ13)</f>
        <v>400</v>
      </c>
      <c r="BK14" s="8">
        <f t="shared" ref="BK14" si="57">SUM(BK8:BK13)</f>
        <v>0</v>
      </c>
      <c r="BL14" s="8">
        <f t="shared" ref="BL14" si="58">SUM(BL8:BL13)</f>
        <v>0</v>
      </c>
      <c r="BM14" s="8">
        <f t="shared" ref="BM14" si="59">SUM(BM8:BM13)</f>
        <v>0</v>
      </c>
      <c r="BN14" s="8">
        <f t="shared" ref="BN14" si="60">SUM(BN8:BN13)</f>
        <v>0</v>
      </c>
      <c r="BO14" s="8">
        <f t="shared" ref="BO14" si="61">SUM(BO8:BO13)</f>
        <v>0</v>
      </c>
      <c r="BP14" s="8">
        <f t="shared" ref="BP14" si="62">SUM(BP8:BP13)</f>
        <v>0</v>
      </c>
      <c r="BQ14" s="8">
        <f t="shared" ref="BQ14" si="63">SUM(BQ8:BQ13)</f>
        <v>0</v>
      </c>
      <c r="BT14" s="10"/>
    </row>
    <row r="15" spans="1:74" s="8" customFormat="1" x14ac:dyDescent="0.25">
      <c r="A15" s="194"/>
      <c r="B15" s="232" t="s">
        <v>72</v>
      </c>
      <c r="D15" s="155">
        <f t="shared" si="1"/>
        <v>-40</v>
      </c>
      <c r="E15" s="155">
        <f t="shared" si="2"/>
        <v>-160</v>
      </c>
      <c r="F15" s="155">
        <f t="shared" si="3"/>
        <v>-180</v>
      </c>
      <c r="G15" s="155">
        <f t="shared" si="4"/>
        <v>0</v>
      </c>
      <c r="H15" s="155">
        <f t="shared" si="5"/>
        <v>0</v>
      </c>
      <c r="I15" s="119"/>
      <c r="J15" s="146">
        <f>CapEx!J148</f>
        <v>0</v>
      </c>
      <c r="K15" s="146">
        <f>CapEx!K148</f>
        <v>0</v>
      </c>
      <c r="L15" s="146">
        <f>CapEx!L148</f>
        <v>0</v>
      </c>
      <c r="M15" s="146">
        <f>CapEx!M148</f>
        <v>0</v>
      </c>
      <c r="N15" s="146">
        <f>CapEx!N148</f>
        <v>0</v>
      </c>
      <c r="O15" s="146">
        <f>CapEx!O148</f>
        <v>0</v>
      </c>
      <c r="P15" s="146">
        <f>CapEx!P148</f>
        <v>0</v>
      </c>
      <c r="Q15" s="146">
        <f>CapEx!Q148</f>
        <v>0</v>
      </c>
      <c r="R15" s="146">
        <f>CapEx!R148</f>
        <v>-10</v>
      </c>
      <c r="S15" s="146">
        <f>CapEx!S148</f>
        <v>-20</v>
      </c>
      <c r="T15" s="146">
        <f>CapEx!T148</f>
        <v>-30</v>
      </c>
      <c r="U15" s="155">
        <f>CapEx!U148</f>
        <v>-40</v>
      </c>
      <c r="V15" s="146">
        <f>CapEx!V148</f>
        <v>-50</v>
      </c>
      <c r="W15" s="146">
        <f>CapEx!W148</f>
        <v>-60</v>
      </c>
      <c r="X15" s="146">
        <f>CapEx!X148</f>
        <v>-70</v>
      </c>
      <c r="Y15" s="146">
        <f>CapEx!Y148</f>
        <v>-80</v>
      </c>
      <c r="Z15" s="146">
        <f>CapEx!Z148</f>
        <v>-90</v>
      </c>
      <c r="AA15" s="146">
        <f>CapEx!AA148</f>
        <v>-100</v>
      </c>
      <c r="AB15" s="146">
        <f>CapEx!AB148</f>
        <v>-110</v>
      </c>
      <c r="AC15" s="146">
        <f>CapEx!AC148</f>
        <v>-120</v>
      </c>
      <c r="AD15" s="146">
        <f>CapEx!AD148</f>
        <v>-130</v>
      </c>
      <c r="AE15" s="146">
        <f>CapEx!AE148</f>
        <v>-140</v>
      </c>
      <c r="AF15" s="146">
        <f>CapEx!AF148</f>
        <v>-150</v>
      </c>
      <c r="AG15" s="155">
        <f>CapEx!AG148</f>
        <v>-160</v>
      </c>
      <c r="AH15" s="146">
        <f>CapEx!AH148</f>
        <v>-171.875</v>
      </c>
      <c r="AI15" s="146">
        <f>CapEx!AI148</f>
        <v>-183.75</v>
      </c>
      <c r="AJ15" s="146">
        <f>CapEx!AJ148</f>
        <v>-185.625</v>
      </c>
      <c r="AK15" s="146">
        <f>CapEx!AK148</f>
        <v>-187.5</v>
      </c>
      <c r="AL15" s="146">
        <f>CapEx!AL148</f>
        <v>-189.375</v>
      </c>
      <c r="AM15" s="146">
        <f>CapEx!AM148</f>
        <v>-191.25</v>
      </c>
      <c r="AN15" s="146">
        <f>CapEx!AN148</f>
        <v>-193.125</v>
      </c>
      <c r="AO15" s="146">
        <f>CapEx!AO148</f>
        <v>-180</v>
      </c>
      <c r="AP15" s="146">
        <f>CapEx!AP148</f>
        <v>-180</v>
      </c>
      <c r="AQ15" s="146">
        <f>CapEx!AQ148</f>
        <v>-180</v>
      </c>
      <c r="AR15" s="146">
        <f>CapEx!AR148</f>
        <v>-180</v>
      </c>
      <c r="AS15" s="155">
        <f>CapEx!AS148</f>
        <v>-180</v>
      </c>
      <c r="AT15" s="146">
        <f>CapEx!AT148</f>
        <v>-180</v>
      </c>
      <c r="AU15" s="146">
        <f>CapEx!AU148</f>
        <v>-180</v>
      </c>
      <c r="AV15" s="146">
        <f>CapEx!AV148</f>
        <v>-180</v>
      </c>
      <c r="AW15" s="146">
        <f>CapEx!AW148</f>
        <v>0</v>
      </c>
      <c r="AX15" s="146">
        <f>CapEx!AX148</f>
        <v>0</v>
      </c>
      <c r="AY15" s="146">
        <f>CapEx!AY148</f>
        <v>0</v>
      </c>
      <c r="AZ15" s="146">
        <f>CapEx!AZ148</f>
        <v>0</v>
      </c>
      <c r="BA15" s="146">
        <f>CapEx!BA148</f>
        <v>0</v>
      </c>
      <c r="BB15" s="146">
        <f>CapEx!BB148</f>
        <v>0</v>
      </c>
      <c r="BC15" s="146">
        <f>CapEx!BC148</f>
        <v>0</v>
      </c>
      <c r="BD15" s="146">
        <f>CapEx!BD148</f>
        <v>0</v>
      </c>
      <c r="BE15" s="155">
        <f>CapEx!BE148</f>
        <v>0</v>
      </c>
      <c r="BF15" s="146">
        <f>CapEx!BF148</f>
        <v>0</v>
      </c>
      <c r="BG15" s="146">
        <f>CapEx!BG148</f>
        <v>0</v>
      </c>
      <c r="BH15" s="146">
        <f>CapEx!BH148</f>
        <v>0</v>
      </c>
      <c r="BI15" s="146">
        <f>CapEx!BI148</f>
        <v>0</v>
      </c>
      <c r="BJ15" s="146">
        <f>CapEx!BJ148</f>
        <v>0</v>
      </c>
      <c r="BK15" s="146">
        <f>CapEx!BK148</f>
        <v>0</v>
      </c>
      <c r="BL15" s="146">
        <f>CapEx!BL148</f>
        <v>0</v>
      </c>
      <c r="BM15" s="146">
        <f>CapEx!BM148</f>
        <v>0</v>
      </c>
      <c r="BN15" s="146">
        <f>CapEx!BN148</f>
        <v>0</v>
      </c>
      <c r="BO15" s="146">
        <f>CapEx!BO148</f>
        <v>0</v>
      </c>
      <c r="BP15" s="146">
        <f>CapEx!BP148</f>
        <v>0</v>
      </c>
      <c r="BQ15" s="155">
        <f>CapEx!BQ148</f>
        <v>0</v>
      </c>
    </row>
    <row r="16" spans="1:74" s="9" customFormat="1" x14ac:dyDescent="0.25">
      <c r="A16" s="194"/>
      <c r="B16" s="234" t="s">
        <v>73</v>
      </c>
      <c r="D16" s="148">
        <f t="shared" si="1"/>
        <v>540</v>
      </c>
      <c r="E16" s="148">
        <f t="shared" si="2"/>
        <v>420</v>
      </c>
      <c r="F16" s="148">
        <f t="shared" si="3"/>
        <v>400</v>
      </c>
      <c r="G16" s="148">
        <f t="shared" si="4"/>
        <v>400</v>
      </c>
      <c r="H16" s="148">
        <f t="shared" si="5"/>
        <v>0</v>
      </c>
      <c r="I16" s="72"/>
      <c r="J16" s="148">
        <f t="shared" ref="J16:AO16" si="64">SUM(J14:J15)</f>
        <v>400</v>
      </c>
      <c r="K16" s="148">
        <f t="shared" si="64"/>
        <v>400</v>
      </c>
      <c r="L16" s="148">
        <f t="shared" si="64"/>
        <v>400</v>
      </c>
      <c r="M16" s="148">
        <f t="shared" si="64"/>
        <v>400</v>
      </c>
      <c r="N16" s="148">
        <f t="shared" si="64"/>
        <v>400</v>
      </c>
      <c r="O16" s="148">
        <f>SUM(O14:O15)</f>
        <v>400</v>
      </c>
      <c r="P16" s="148">
        <f t="shared" si="64"/>
        <v>400</v>
      </c>
      <c r="Q16" s="148">
        <f t="shared" si="64"/>
        <v>400</v>
      </c>
      <c r="R16" s="148">
        <f t="shared" si="64"/>
        <v>570</v>
      </c>
      <c r="S16" s="148">
        <f t="shared" si="64"/>
        <v>560</v>
      </c>
      <c r="T16" s="148">
        <f t="shared" si="64"/>
        <v>550</v>
      </c>
      <c r="U16" s="148">
        <f t="shared" si="64"/>
        <v>540</v>
      </c>
      <c r="V16" s="148">
        <f t="shared" si="64"/>
        <v>530</v>
      </c>
      <c r="W16" s="148">
        <f t="shared" si="64"/>
        <v>520</v>
      </c>
      <c r="X16" s="148">
        <f t="shared" si="64"/>
        <v>510</v>
      </c>
      <c r="Y16" s="148">
        <f t="shared" si="64"/>
        <v>500</v>
      </c>
      <c r="Z16" s="148">
        <f t="shared" si="64"/>
        <v>490</v>
      </c>
      <c r="AA16" s="148">
        <f t="shared" si="64"/>
        <v>480</v>
      </c>
      <c r="AB16" s="148">
        <f t="shared" si="64"/>
        <v>470</v>
      </c>
      <c r="AC16" s="148">
        <f t="shared" si="64"/>
        <v>460</v>
      </c>
      <c r="AD16" s="148">
        <f t="shared" si="64"/>
        <v>450</v>
      </c>
      <c r="AE16" s="148">
        <f t="shared" si="64"/>
        <v>440</v>
      </c>
      <c r="AF16" s="148">
        <f t="shared" si="64"/>
        <v>430</v>
      </c>
      <c r="AG16" s="148">
        <f t="shared" si="64"/>
        <v>420</v>
      </c>
      <c r="AH16" s="148">
        <f t="shared" si="64"/>
        <v>453.125</v>
      </c>
      <c r="AI16" s="148">
        <f t="shared" si="64"/>
        <v>441.25</v>
      </c>
      <c r="AJ16" s="148">
        <f t="shared" si="64"/>
        <v>439.375</v>
      </c>
      <c r="AK16" s="148">
        <f t="shared" si="64"/>
        <v>437.5</v>
      </c>
      <c r="AL16" s="148">
        <f t="shared" si="64"/>
        <v>435.625</v>
      </c>
      <c r="AM16" s="148">
        <f t="shared" si="64"/>
        <v>433.75</v>
      </c>
      <c r="AN16" s="148">
        <f t="shared" si="64"/>
        <v>431.875</v>
      </c>
      <c r="AO16" s="148">
        <f t="shared" si="64"/>
        <v>400</v>
      </c>
      <c r="AP16" s="148">
        <f t="shared" ref="AP16:BQ16" si="65">SUM(AP14:AP15)</f>
        <v>400</v>
      </c>
      <c r="AQ16" s="148">
        <f t="shared" si="65"/>
        <v>400</v>
      </c>
      <c r="AR16" s="148">
        <f t="shared" si="65"/>
        <v>400</v>
      </c>
      <c r="AS16" s="148">
        <f t="shared" si="65"/>
        <v>400</v>
      </c>
      <c r="AT16" s="148">
        <f t="shared" si="65"/>
        <v>400</v>
      </c>
      <c r="AU16" s="148">
        <f t="shared" si="65"/>
        <v>400</v>
      </c>
      <c r="AV16" s="148">
        <f t="shared" si="65"/>
        <v>400</v>
      </c>
      <c r="AW16" s="148">
        <f t="shared" si="65"/>
        <v>400</v>
      </c>
      <c r="AX16" s="148">
        <f t="shared" si="65"/>
        <v>400</v>
      </c>
      <c r="AY16" s="148">
        <f t="shared" si="65"/>
        <v>400</v>
      </c>
      <c r="AZ16" s="148">
        <f t="shared" si="65"/>
        <v>400</v>
      </c>
      <c r="BA16" s="148">
        <f t="shared" si="65"/>
        <v>400</v>
      </c>
      <c r="BB16" s="148">
        <f t="shared" si="65"/>
        <v>400</v>
      </c>
      <c r="BC16" s="148">
        <f t="shared" si="65"/>
        <v>400</v>
      </c>
      <c r="BD16" s="148">
        <f t="shared" si="65"/>
        <v>400</v>
      </c>
      <c r="BE16" s="148">
        <f t="shared" si="65"/>
        <v>400</v>
      </c>
      <c r="BF16" s="148">
        <f t="shared" si="65"/>
        <v>400</v>
      </c>
      <c r="BG16" s="148">
        <f t="shared" si="65"/>
        <v>400</v>
      </c>
      <c r="BH16" s="148">
        <f t="shared" si="65"/>
        <v>400</v>
      </c>
      <c r="BI16" s="148">
        <f t="shared" si="65"/>
        <v>400</v>
      </c>
      <c r="BJ16" s="148">
        <f t="shared" si="65"/>
        <v>400</v>
      </c>
      <c r="BK16" s="148">
        <f t="shared" si="65"/>
        <v>0</v>
      </c>
      <c r="BL16" s="148">
        <f t="shared" si="65"/>
        <v>0</v>
      </c>
      <c r="BM16" s="148">
        <f t="shared" si="65"/>
        <v>0</v>
      </c>
      <c r="BN16" s="148">
        <f t="shared" si="65"/>
        <v>0</v>
      </c>
      <c r="BO16" s="148">
        <f t="shared" si="65"/>
        <v>0</v>
      </c>
      <c r="BP16" s="148">
        <f t="shared" si="65"/>
        <v>0</v>
      </c>
      <c r="BQ16" s="148">
        <f t="shared" si="65"/>
        <v>0</v>
      </c>
      <c r="BS16" s="74"/>
      <c r="BT16" s="74"/>
    </row>
    <row r="17" spans="1:72" s="74" customFormat="1" x14ac:dyDescent="0.25">
      <c r="A17" s="194"/>
      <c r="B17" s="9" t="s">
        <v>23</v>
      </c>
      <c r="C17" s="163"/>
      <c r="D17" s="9">
        <f t="shared" ca="1" si="1"/>
        <v>1268.9108711919846</v>
      </c>
      <c r="E17" s="9">
        <f t="shared" ca="1" si="2"/>
        <v>1189.5368158322074</v>
      </c>
      <c r="F17" s="9">
        <f t="shared" ca="1" si="3"/>
        <v>1425.1752060537408</v>
      </c>
      <c r="G17" s="9">
        <f t="shared" ca="1" si="4"/>
        <v>2009.2678111940259</v>
      </c>
      <c r="H17" s="9">
        <f t="shared" ca="1" si="5"/>
        <v>2832.3480472310084</v>
      </c>
      <c r="I17" s="72"/>
      <c r="J17" s="9">
        <f t="shared" ref="J17:AO17" ca="1" si="66">SUM(J7,J16:J16)</f>
        <v>924.55687660427873</v>
      </c>
      <c r="K17" s="9">
        <f t="shared" ca="1" si="66"/>
        <v>1080.3020205239832</v>
      </c>
      <c r="L17" s="9">
        <f t="shared" ca="1" si="66"/>
        <v>1100.3550634883122</v>
      </c>
      <c r="M17" s="9">
        <f t="shared" ca="1" si="66"/>
        <v>1103.4502151058043</v>
      </c>
      <c r="N17" s="9">
        <f t="shared" ca="1" si="66"/>
        <v>1106.5645166104291</v>
      </c>
      <c r="O17" s="9">
        <f ca="1">SUM(O7,O16:O16)</f>
        <v>1109.6980865048254</v>
      </c>
      <c r="P17" s="9">
        <f t="shared" ca="1" si="66"/>
        <v>1112.8510440250711</v>
      </c>
      <c r="Q17" s="9">
        <f t="shared" ca="1" si="66"/>
        <v>1116.023509145225</v>
      </c>
      <c r="R17" s="9">
        <f t="shared" ca="1" si="66"/>
        <v>1289.2156025818927</v>
      </c>
      <c r="S17" s="9">
        <f t="shared" ca="1" si="66"/>
        <v>1282.4274457988245</v>
      </c>
      <c r="T17" s="9">
        <f t="shared" ca="1" si="66"/>
        <v>1275.6591610115411</v>
      </c>
      <c r="U17" s="9">
        <f t="shared" ca="1" si="66"/>
        <v>1268.9108711919846</v>
      </c>
      <c r="V17" s="9">
        <f t="shared" ca="1" si="66"/>
        <v>1262.1827000732046</v>
      </c>
      <c r="W17" s="9">
        <f t="shared" ca="1" si="66"/>
        <v>1255.4747721540666</v>
      </c>
      <c r="X17" s="9">
        <f t="shared" ca="1" si="66"/>
        <v>1248.7872127039943</v>
      </c>
      <c r="Y17" s="9">
        <f t="shared" ca="1" si="66"/>
        <v>1242.1201477677387</v>
      </c>
      <c r="Z17" s="9">
        <f t="shared" ca="1" si="66"/>
        <v>1235.4737041701787</v>
      </c>
      <c r="AA17" s="9">
        <f t="shared" ca="1" si="66"/>
        <v>1228.8480095211487</v>
      </c>
      <c r="AB17" s="9">
        <f t="shared" ca="1" si="66"/>
        <v>1222.2431922202995</v>
      </c>
      <c r="AC17" s="9">
        <f t="shared" ca="1" si="66"/>
        <v>1215.6593814619862</v>
      </c>
      <c r="AD17" s="9">
        <f t="shared" ca="1" si="66"/>
        <v>1209.0967072401882</v>
      </c>
      <c r="AE17" s="9">
        <f t="shared" ca="1" si="66"/>
        <v>1202.5553003534592</v>
      </c>
      <c r="AF17" s="9">
        <f t="shared" ca="1" si="66"/>
        <v>1196.0352924099072</v>
      </c>
      <c r="AG17" s="9">
        <f t="shared" ca="1" si="66"/>
        <v>1189.5368158322074</v>
      </c>
      <c r="AH17" s="9">
        <f t="shared" ca="1" si="66"/>
        <v>1226.1850038626424</v>
      </c>
      <c r="AI17" s="9">
        <f t="shared" ca="1" si="66"/>
        <v>1217.854990568178</v>
      </c>
      <c r="AJ17" s="9">
        <f t="shared" ca="1" si="66"/>
        <v>1219.5469108455668</v>
      </c>
      <c r="AK17" s="9">
        <f t="shared" ca="1" si="66"/>
        <v>1221.2609004264859</v>
      </c>
      <c r="AL17" s="9">
        <f t="shared" ca="1" si="66"/>
        <v>1222.9970958827043</v>
      </c>
      <c r="AM17" s="9">
        <f t="shared" ca="1" si="66"/>
        <v>1224.7556346312854</v>
      </c>
      <c r="AN17" s="9">
        <f t="shared" ca="1" si="66"/>
        <v>1249.4727135961537</v>
      </c>
      <c r="AO17" s="9">
        <f t="shared" ca="1" si="66"/>
        <v>1268.3177820185565</v>
      </c>
      <c r="AP17" s="9">
        <f t="shared" ref="AP17:BQ17" ca="1" si="67">SUM(AP7,AP16:AP16)</f>
        <v>1306.782226484738</v>
      </c>
      <c r="AQ17" s="9">
        <f t="shared" ca="1" si="67"/>
        <v>1345.7443748739604</v>
      </c>
      <c r="AR17" s="9">
        <f t="shared" ca="1" si="67"/>
        <v>1385.2075772591438</v>
      </c>
      <c r="AS17" s="9">
        <f t="shared" ca="1" si="67"/>
        <v>1425.1752060537408</v>
      </c>
      <c r="AT17" s="9">
        <f t="shared" ca="1" si="67"/>
        <v>1464.9737472202685</v>
      </c>
      <c r="AU17" s="9">
        <f t="shared" ca="1" si="67"/>
        <v>1505.2835272370387</v>
      </c>
      <c r="AV17" s="9">
        <f t="shared" ca="1" si="67"/>
        <v>1546.10798643003</v>
      </c>
      <c r="AW17" s="9">
        <f t="shared" ca="1" si="67"/>
        <v>1659.450588062969</v>
      </c>
      <c r="AX17" s="9">
        <f t="shared" ca="1" si="67"/>
        <v>1701.3148184890949</v>
      </c>
      <c r="AY17" s="9">
        <f t="shared" ca="1" si="67"/>
        <v>1743.7041873039238</v>
      </c>
      <c r="AZ17" s="9">
        <f t="shared" ca="1" si="67"/>
        <v>1786.6222274990171</v>
      </c>
      <c r="BA17" s="9">
        <f t="shared" ca="1" si="67"/>
        <v>1830.0724956167587</v>
      </c>
      <c r="BB17" s="9">
        <f t="shared" ca="1" si="67"/>
        <v>1874.058571906153</v>
      </c>
      <c r="BC17" s="9">
        <f t="shared" ca="1" si="67"/>
        <v>1918.5840604796431</v>
      </c>
      <c r="BD17" s="9">
        <f t="shared" ca="1" si="67"/>
        <v>1963.6525894709632</v>
      </c>
      <c r="BE17" s="9">
        <f t="shared" ca="1" si="67"/>
        <v>2009.2678111940259</v>
      </c>
      <c r="BF17" s="9">
        <f t="shared" ca="1" si="67"/>
        <v>2054.7411012190114</v>
      </c>
      <c r="BG17" s="9">
        <f t="shared" ca="1" si="67"/>
        <v>2100.7684617848831</v>
      </c>
      <c r="BH17" s="9">
        <f t="shared" ca="1" si="67"/>
        <v>2147.353618709898</v>
      </c>
      <c r="BI17" s="9">
        <f t="shared" ca="1" si="67"/>
        <v>2194.5003226385552</v>
      </c>
      <c r="BJ17" s="9">
        <f t="shared" ca="1" si="67"/>
        <v>2242.2123492057758</v>
      </c>
      <c r="BK17" s="9">
        <f t="shared" ca="1" si="67"/>
        <v>2530.4934992021617</v>
      </c>
      <c r="BL17" s="9">
        <f t="shared" ca="1" si="67"/>
        <v>2579.3475987403353</v>
      </c>
      <c r="BM17" s="9">
        <f t="shared" ca="1" si="67"/>
        <v>2628.778499422378</v>
      </c>
      <c r="BN17" s="9">
        <f t="shared" ca="1" si="67"/>
        <v>2678.7900785083657</v>
      </c>
      <c r="BO17" s="9">
        <f t="shared" ca="1" si="67"/>
        <v>2729.3862390860136</v>
      </c>
      <c r="BP17" s="9">
        <f t="shared" ca="1" si="67"/>
        <v>2780.5709102414316</v>
      </c>
      <c r="BQ17" s="9">
        <f t="shared" ca="1" si="67"/>
        <v>2832.3480472310084</v>
      </c>
      <c r="BR17" s="9"/>
    </row>
    <row r="18" spans="1:72" s="8" customFormat="1" ht="6" customHeight="1" x14ac:dyDescent="0.25">
      <c r="A18" s="194"/>
      <c r="B18" s="59"/>
      <c r="D18" s="6"/>
    </row>
    <row r="19" spans="1:72" s="8" customFormat="1" x14ac:dyDescent="0.25">
      <c r="A19" s="194"/>
      <c r="B19" s="167" t="s">
        <v>47</v>
      </c>
      <c r="D19" s="154">
        <f t="shared" ref="D19:D24" ca="1" si="68">U19</f>
        <v>371.80115276216816</v>
      </c>
      <c r="E19" s="154">
        <f t="shared" ref="E19:E24" ca="1" si="69">AG19</f>
        <v>399.09541354332026</v>
      </c>
      <c r="F19" s="154">
        <f t="shared" ref="F19:F24" ca="1" si="70">AS19</f>
        <v>428.39337083282084</v>
      </c>
      <c r="G19" s="154">
        <f t="shared" ref="G19:G24" ca="1" si="71">BE19</f>
        <v>459.84211781372983</v>
      </c>
      <c r="H19" s="154">
        <f t="shared" ref="H19:H24" ca="1" si="72">BQ19</f>
        <v>493.59954591345843</v>
      </c>
      <c r="I19" s="119"/>
      <c r="J19" s="10">
        <f ca="1">SUM(Credit!J28:J29)</f>
        <v>228.78858466584845</v>
      </c>
      <c r="K19" s="75">
        <f ca="1">SUM(Credit!K28:K29)</f>
        <v>338.5167602514411</v>
      </c>
      <c r="L19" s="75">
        <f ca="1">SUM(Credit!L28:L29)</f>
        <v>352.56259029451542</v>
      </c>
      <c r="M19" s="75">
        <f ca="1">SUM(Credit!M28:M29)</f>
        <v>354.65007990718124</v>
      </c>
      <c r="N19" s="75">
        <f ca="1">SUM(Credit!N28:N29)</f>
        <v>356.74992934758535</v>
      </c>
      <c r="O19" s="75">
        <f ca="1">SUM(Credit!O28:O29)</f>
        <v>358.86221179709389</v>
      </c>
      <c r="P19" s="75">
        <f ca="1">SUM(Credit!P28:P29)</f>
        <v>360.98700087037287</v>
      </c>
      <c r="Q19" s="75">
        <f ca="1">SUM(Credit!Q28:Q29)</f>
        <v>363.1243706179539</v>
      </c>
      <c r="R19" s="75">
        <f ca="1">SUM(Credit!R28:R29)</f>
        <v>365.27439552881458</v>
      </c>
      <c r="S19" s="75">
        <f ca="1">SUM(Credit!S28:S29)</f>
        <v>367.43715053297478</v>
      </c>
      <c r="T19" s="75">
        <f ca="1">SUM(Credit!T28:T29)</f>
        <v>369.61271100410818</v>
      </c>
      <c r="U19" s="154">
        <f ca="1">SUM(Credit!U28:U29)</f>
        <v>371.80115276216816</v>
      </c>
      <c r="V19" s="10">
        <f ca="1">SUM(Credit!V28:V29)</f>
        <v>374.00255207603152</v>
      </c>
      <c r="W19" s="75">
        <f ca="1">SUM(Credit!W28:W29)</f>
        <v>376.21698566615532</v>
      </c>
      <c r="X19" s="75">
        <f ca="1">SUM(Credit!X28:X29)</f>
        <v>378.44453070725143</v>
      </c>
      <c r="Y19" s="75">
        <f ca="1">SUM(Credit!Y28:Y29)</f>
        <v>380.68526483097577</v>
      </c>
      <c r="Z19" s="75">
        <f ca="1">SUM(Credit!Z28:Z29)</f>
        <v>382.93926612863402</v>
      </c>
      <c r="AA19" s="75">
        <f ca="1">SUM(Credit!AA28:AA29)</f>
        <v>385.20661315390299</v>
      </c>
      <c r="AB19" s="75">
        <f ca="1">SUM(Credit!AB28:AB29)</f>
        <v>387.48738492556839</v>
      </c>
      <c r="AC19" s="75">
        <f ca="1">SUM(Credit!AC28:AC29)</f>
        <v>389.78166093027863</v>
      </c>
      <c r="AD19" s="75">
        <f ca="1">SUM(Credit!AD28:AD29)</f>
        <v>392.08952112531483</v>
      </c>
      <c r="AE19" s="75">
        <f ca="1">SUM(Credit!AE28:AE29)</f>
        <v>394.41104594137795</v>
      </c>
      <c r="AF19" s="75">
        <f ca="1">SUM(Credit!AF28:AF29)</f>
        <v>396.74631628539129</v>
      </c>
      <c r="AG19" s="154">
        <f ca="1">SUM(Credit!AG28:AG29)</f>
        <v>399.09541354332026</v>
      </c>
      <c r="AH19" s="10">
        <f ca="1">SUM(Credit!AH28:AH29)</f>
        <v>401.45841958300906</v>
      </c>
      <c r="AI19" s="75">
        <f ca="1">SUM(Credit!AI28:AI29)</f>
        <v>403.83541675703339</v>
      </c>
      <c r="AJ19" s="75">
        <f ca="1">SUM(Credit!AJ28:AJ29)</f>
        <v>406.22648790557093</v>
      </c>
      <c r="AK19" s="75">
        <f ca="1">SUM(Credit!AK28:AK29)</f>
        <v>408.63171635928808</v>
      </c>
      <c r="AL19" s="75">
        <f ca="1">SUM(Credit!AL28:AL29)</f>
        <v>411.05118594224422</v>
      </c>
      <c r="AM19" s="75">
        <f ca="1">SUM(Credit!AM28:AM29)</f>
        <v>413.48498097481325</v>
      </c>
      <c r="AN19" s="75">
        <f ca="1">SUM(Credit!AN28:AN29)</f>
        <v>415.93318627662143</v>
      </c>
      <c r="AO19" s="75">
        <f ca="1">SUM(Credit!AO28:AO29)</f>
        <v>418.39588716950431</v>
      </c>
      <c r="AP19" s="75">
        <f ca="1">SUM(Credit!AP28:AP29)</f>
        <v>420.87316948048021</v>
      </c>
      <c r="AQ19" s="75">
        <f ca="1">SUM(Credit!AQ28:AQ29)</f>
        <v>423.36511954474076</v>
      </c>
      <c r="AR19" s="75">
        <f ca="1">SUM(Credit!AR28:AR29)</f>
        <v>425.87182420865986</v>
      </c>
      <c r="AS19" s="154">
        <f ca="1">SUM(Credit!AS28:AS29)</f>
        <v>428.39337083282084</v>
      </c>
      <c r="AT19" s="10">
        <f ca="1">SUM(Credit!AT28:AT29)</f>
        <v>430.92984729506088</v>
      </c>
      <c r="AU19" s="75">
        <f ca="1">SUM(Credit!AU28:AU29)</f>
        <v>433.48134199353319</v>
      </c>
      <c r="AV19" s="75">
        <f ca="1">SUM(Credit!AV28:AV29)</f>
        <v>436.047943849788</v>
      </c>
      <c r="AW19" s="75">
        <f ca="1">SUM(Credit!AW28:AW29)</f>
        <v>438.62974231187189</v>
      </c>
      <c r="AX19" s="75">
        <f ca="1">SUM(Credit!AX28:AX29)</f>
        <v>441.22682735744479</v>
      </c>
      <c r="AY19" s="75">
        <f ca="1">SUM(Credit!AY28:AY29)</f>
        <v>443.83928949691551</v>
      </c>
      <c r="AZ19" s="75">
        <f ca="1">SUM(Credit!AZ28:AZ29)</f>
        <v>446.46721977659661</v>
      </c>
      <c r="BA19" s="75">
        <f ca="1">SUM(Credit!BA28:BA29)</f>
        <v>449.11070978187729</v>
      </c>
      <c r="BB19" s="75">
        <f ca="1">SUM(Credit!BB28:BB29)</f>
        <v>451.76985164041514</v>
      </c>
      <c r="BC19" s="75">
        <f ca="1">SUM(Credit!BC28:BC29)</f>
        <v>454.44473802534662</v>
      </c>
      <c r="BD19" s="75">
        <f ca="1">SUM(Credit!BD28:BD29)</f>
        <v>457.13546215851704</v>
      </c>
      <c r="BE19" s="154">
        <f ca="1">SUM(Credit!BE28:BE29)</f>
        <v>459.84211781372983</v>
      </c>
      <c r="BF19" s="10">
        <f ca="1">SUM(Credit!BF28:BF29)</f>
        <v>462.56479932001372</v>
      </c>
      <c r="BG19" s="75">
        <f ca="1">SUM(Credit!BG28:BG29)</f>
        <v>465.30360156491093</v>
      </c>
      <c r="BH19" s="75">
        <f ca="1">SUM(Credit!BH28:BH29)</f>
        <v>468.05861999778369</v>
      </c>
      <c r="BI19" s="75">
        <f ca="1">SUM(Credit!BI28:BI29)</f>
        <v>470.82995063314081</v>
      </c>
      <c r="BJ19" s="75">
        <f ca="1">SUM(Credit!BJ28:BJ29)</f>
        <v>473.61769005398412</v>
      </c>
      <c r="BK19" s="75">
        <f ca="1">SUM(Credit!BK28:BK29)</f>
        <v>476.42193541517389</v>
      </c>
      <c r="BL19" s="75">
        <f ca="1">SUM(Credit!BL28:BL29)</f>
        <v>479.24278444681562</v>
      </c>
      <c r="BM19" s="75">
        <f ca="1">SUM(Credit!BM28:BM29)</f>
        <v>482.08033545766466</v>
      </c>
      <c r="BN19" s="75">
        <f ca="1">SUM(Credit!BN28:BN29)</f>
        <v>484.93468733855389</v>
      </c>
      <c r="BO19" s="75">
        <f ca="1">SUM(Credit!BO28:BO29)</f>
        <v>487.80593956583914</v>
      </c>
      <c r="BP19" s="75">
        <f ca="1">SUM(Credit!BP28:BP29)</f>
        <v>490.69419220486611</v>
      </c>
      <c r="BQ19" s="154">
        <f ca="1">SUM(Credit!BQ28:BQ29)</f>
        <v>493.59954591345843</v>
      </c>
    </row>
    <row r="20" spans="1:72" s="8" customFormat="1" x14ac:dyDescent="0.25">
      <c r="A20" s="386"/>
      <c r="B20" s="167" t="s">
        <v>134</v>
      </c>
      <c r="D20" s="154">
        <f t="shared" ca="1" si="68"/>
        <v>544.14204481438014</v>
      </c>
      <c r="E20" s="154">
        <f t="shared" ca="1" si="69"/>
        <v>169.17784415851531</v>
      </c>
      <c r="F20" s="154">
        <f t="shared" ca="1" si="70"/>
        <v>0</v>
      </c>
      <c r="G20" s="154">
        <f t="shared" ca="1" si="71"/>
        <v>0</v>
      </c>
      <c r="H20" s="154">
        <f t="shared" ca="1" si="72"/>
        <v>0</v>
      </c>
      <c r="I20" s="119"/>
      <c r="J20" s="10">
        <f ca="1">Credit!J45</f>
        <v>587.32951929058004</v>
      </c>
      <c r="K20" s="75">
        <f ca="1">Credit!K45</f>
        <v>612.08796317043186</v>
      </c>
      <c r="L20" s="75">
        <f ca="1">Credit!L45</f>
        <v>596.55301553649656</v>
      </c>
      <c r="M20" s="75">
        <f ca="1">Credit!M45</f>
        <v>575.55594379648733</v>
      </c>
      <c r="N20" s="75">
        <f ca="1">Credit!N45</f>
        <v>554.07652085384279</v>
      </c>
      <c r="O20" s="75">
        <f ca="1">Credit!O45</f>
        <v>520.48258078126651</v>
      </c>
      <c r="P20" s="75">
        <f ca="1">Credit!P45</f>
        <v>497.9732845679373</v>
      </c>
      <c r="Q20" s="75">
        <f ca="1">Credit!Q45</f>
        <v>474.96703634138044</v>
      </c>
      <c r="R20" s="75">
        <f ca="1">Credit!R45</f>
        <v>627.45896458151583</v>
      </c>
      <c r="S20" s="75">
        <f ca="1">Credit!S45</f>
        <v>600.21415838449525</v>
      </c>
      <c r="T20" s="75">
        <f ca="1">Credit!T45</f>
        <v>572.44353592035532</v>
      </c>
      <c r="U20" s="154">
        <f ca="1">Credit!U45</f>
        <v>544.14204481438014</v>
      </c>
      <c r="V20" s="10">
        <f ca="1">Credit!V45</f>
        <v>515.95185108290832</v>
      </c>
      <c r="W20" s="75">
        <f ca="1">Credit!W45</f>
        <v>487.2233938056446</v>
      </c>
      <c r="X20" s="75">
        <f ca="1">Credit!X45</f>
        <v>457.9515104827849</v>
      </c>
      <c r="Y20" s="75">
        <f ca="1">Credit!Y45</f>
        <v>428.13099722548003</v>
      </c>
      <c r="Z20" s="75">
        <f ca="1">Credit!Z45</f>
        <v>397.75660844988602</v>
      </c>
      <c r="AA20" s="75">
        <f ca="1">Credit!AA45</f>
        <v>366.82305656905226</v>
      </c>
      <c r="AB20" s="75">
        <f ca="1">Credit!AB45</f>
        <v>335.32501168263275</v>
      </c>
      <c r="AC20" s="75">
        <f ca="1">Credit!AC45</f>
        <v>303.257101264406</v>
      </c>
      <c r="AD20" s="75">
        <f ca="1">Credit!AD45</f>
        <v>270.61390984758731</v>
      </c>
      <c r="AE20" s="75">
        <f ca="1">Credit!AE45</f>
        <v>237.38997870791985</v>
      </c>
      <c r="AF20" s="75">
        <f ca="1">Credit!AF45</f>
        <v>203.5798055445274</v>
      </c>
      <c r="AG20" s="154">
        <f ca="1">Credit!AG45</f>
        <v>169.17784415851531</v>
      </c>
      <c r="AH20" s="10">
        <f ca="1">Credit!AH45</f>
        <v>179.09040238602387</v>
      </c>
      <c r="AI20" s="75">
        <f ca="1">Credit!AI45</f>
        <v>143.59643655698721</v>
      </c>
      <c r="AJ20" s="75">
        <f ca="1">Credit!AJ45</f>
        <v>111.49425146910221</v>
      </c>
      <c r="AK20" s="75">
        <f ca="1">Credit!AK45</f>
        <v>78.795624146419641</v>
      </c>
      <c r="AL20" s="75">
        <f ca="1">Credit!AL45</f>
        <v>45.494862645216017</v>
      </c>
      <c r="AM20" s="75">
        <f ca="1">Credit!AM45</f>
        <v>11.586229491250435</v>
      </c>
      <c r="AN20" s="75">
        <f ca="1">Credit!AN45</f>
        <v>0</v>
      </c>
      <c r="AO20" s="75">
        <f ca="1">Credit!AO45</f>
        <v>0</v>
      </c>
      <c r="AP20" s="75">
        <f ca="1">Credit!AP45</f>
        <v>0</v>
      </c>
      <c r="AQ20" s="75">
        <f ca="1">Credit!AQ45</f>
        <v>0</v>
      </c>
      <c r="AR20" s="75">
        <f ca="1">Credit!AR45</f>
        <v>0</v>
      </c>
      <c r="AS20" s="154">
        <f ca="1">Credit!AS45</f>
        <v>0</v>
      </c>
      <c r="AT20" s="10">
        <f ca="1">Credit!AT45</f>
        <v>0</v>
      </c>
      <c r="AU20" s="75">
        <f ca="1">Credit!AU45</f>
        <v>0</v>
      </c>
      <c r="AV20" s="75">
        <f ca="1">Credit!AV45</f>
        <v>0</v>
      </c>
      <c r="AW20" s="75">
        <f ca="1">Credit!AW45</f>
        <v>0</v>
      </c>
      <c r="AX20" s="75">
        <f ca="1">Credit!AX45</f>
        <v>0</v>
      </c>
      <c r="AY20" s="75">
        <f ca="1">Credit!AY45</f>
        <v>0</v>
      </c>
      <c r="AZ20" s="75">
        <f ca="1">Credit!AZ45</f>
        <v>0</v>
      </c>
      <c r="BA20" s="75">
        <f ca="1">Credit!BA45</f>
        <v>0</v>
      </c>
      <c r="BB20" s="75">
        <f ca="1">Credit!BB45</f>
        <v>0</v>
      </c>
      <c r="BC20" s="75">
        <f ca="1">Credit!BC45</f>
        <v>0</v>
      </c>
      <c r="BD20" s="75">
        <f ca="1">Credit!BD45</f>
        <v>0</v>
      </c>
      <c r="BE20" s="154">
        <f ca="1">Credit!BE45</f>
        <v>0</v>
      </c>
      <c r="BF20" s="10">
        <f ca="1">Credit!BF45</f>
        <v>0</v>
      </c>
      <c r="BG20" s="75">
        <f ca="1">Credit!BG45</f>
        <v>0</v>
      </c>
      <c r="BH20" s="75">
        <f ca="1">Credit!BH45</f>
        <v>0</v>
      </c>
      <c r="BI20" s="75">
        <f ca="1">Credit!BI45</f>
        <v>0</v>
      </c>
      <c r="BJ20" s="75">
        <f ca="1">Credit!BJ45</f>
        <v>0</v>
      </c>
      <c r="BK20" s="75">
        <f ca="1">Credit!BK45</f>
        <v>0</v>
      </c>
      <c r="BL20" s="75">
        <f ca="1">Credit!BL45</f>
        <v>0</v>
      </c>
      <c r="BM20" s="75">
        <f ca="1">Credit!BM45</f>
        <v>0</v>
      </c>
      <c r="BN20" s="75">
        <f ca="1">Credit!BN45</f>
        <v>0</v>
      </c>
      <c r="BO20" s="75">
        <f ca="1">Credit!BO45</f>
        <v>0</v>
      </c>
      <c r="BP20" s="75">
        <f ca="1">Credit!BP45</f>
        <v>0</v>
      </c>
      <c r="BQ20" s="154">
        <f ca="1">Credit!BQ45</f>
        <v>0</v>
      </c>
    </row>
    <row r="21" spans="1:72" s="8" customFormat="1" x14ac:dyDescent="0.25">
      <c r="A21" s="386"/>
      <c r="B21" s="168" t="s">
        <v>128</v>
      </c>
      <c r="D21" s="155">
        <f t="shared" si="68"/>
        <v>10</v>
      </c>
      <c r="E21" s="155">
        <f t="shared" si="69"/>
        <v>10</v>
      </c>
      <c r="F21" s="155">
        <f t="shared" si="70"/>
        <v>10</v>
      </c>
      <c r="G21" s="155">
        <f t="shared" si="71"/>
        <v>10</v>
      </c>
      <c r="H21" s="155">
        <f t="shared" si="72"/>
        <v>10</v>
      </c>
      <c r="I21" s="119"/>
      <c r="J21" s="146">
        <f>StartShort+Credit!J9</f>
        <v>10</v>
      </c>
      <c r="K21" s="146">
        <f>Credit!K9+J21</f>
        <v>10</v>
      </c>
      <c r="L21" s="146">
        <f>Credit!L9+K21</f>
        <v>10</v>
      </c>
      <c r="M21" s="146">
        <f>Credit!M9+L21</f>
        <v>10</v>
      </c>
      <c r="N21" s="146">
        <f>Credit!N9+M21</f>
        <v>10</v>
      </c>
      <c r="O21" s="146">
        <f>Credit!O9+N21</f>
        <v>10</v>
      </c>
      <c r="P21" s="146">
        <f>Credit!P9+O21</f>
        <v>10</v>
      </c>
      <c r="Q21" s="146">
        <f>Credit!Q9+P21</f>
        <v>10</v>
      </c>
      <c r="R21" s="146">
        <f>Credit!R9+Q21</f>
        <v>10</v>
      </c>
      <c r="S21" s="146">
        <f>Credit!S9+R21</f>
        <v>10</v>
      </c>
      <c r="T21" s="146">
        <f>Credit!T9+S21</f>
        <v>10</v>
      </c>
      <c r="U21" s="155">
        <f>Credit!U9+T21</f>
        <v>10</v>
      </c>
      <c r="V21" s="146">
        <f>Credit!V9+U21</f>
        <v>10</v>
      </c>
      <c r="W21" s="146">
        <f>Credit!W9+V21</f>
        <v>10</v>
      </c>
      <c r="X21" s="146">
        <f>Credit!X9+W21</f>
        <v>10</v>
      </c>
      <c r="Y21" s="146">
        <f>Credit!Y9+X21</f>
        <v>10</v>
      </c>
      <c r="Z21" s="146">
        <f>Credit!Z9+Y21</f>
        <v>10</v>
      </c>
      <c r="AA21" s="146">
        <f>Credit!AA9+Z21</f>
        <v>10</v>
      </c>
      <c r="AB21" s="146">
        <f>Credit!AB9+AA21</f>
        <v>10</v>
      </c>
      <c r="AC21" s="146">
        <f>Credit!AC9+AB21</f>
        <v>10</v>
      </c>
      <c r="AD21" s="146">
        <f>Credit!AD9+AC21</f>
        <v>10</v>
      </c>
      <c r="AE21" s="146">
        <f>Credit!AE9+AD21</f>
        <v>10</v>
      </c>
      <c r="AF21" s="146">
        <f>Credit!AF9+AE21</f>
        <v>10</v>
      </c>
      <c r="AG21" s="155">
        <f>Credit!AG9+AF21</f>
        <v>10</v>
      </c>
      <c r="AH21" s="146">
        <f>Credit!AH9+AG21</f>
        <v>10</v>
      </c>
      <c r="AI21" s="146">
        <f>Credit!AI9+AH21</f>
        <v>10</v>
      </c>
      <c r="AJ21" s="146">
        <f>Credit!AJ9+AI21</f>
        <v>10</v>
      </c>
      <c r="AK21" s="146">
        <f>Credit!AK9+AJ21</f>
        <v>10</v>
      </c>
      <c r="AL21" s="146">
        <f>Credit!AL9+AK21</f>
        <v>10</v>
      </c>
      <c r="AM21" s="146">
        <f>Credit!AM9+AL21</f>
        <v>10</v>
      </c>
      <c r="AN21" s="146">
        <f>Credit!AN9+AM21</f>
        <v>10</v>
      </c>
      <c r="AO21" s="146">
        <f>Credit!AO9+AN21</f>
        <v>10</v>
      </c>
      <c r="AP21" s="146">
        <f>Credit!AP9+AO21</f>
        <v>10</v>
      </c>
      <c r="AQ21" s="146">
        <f>Credit!AQ9+AP21</f>
        <v>10</v>
      </c>
      <c r="AR21" s="146">
        <f>Credit!AR9+AQ21</f>
        <v>10</v>
      </c>
      <c r="AS21" s="155">
        <f>Credit!AS9+AR21</f>
        <v>10</v>
      </c>
      <c r="AT21" s="146">
        <f>Credit!AT9+AS21</f>
        <v>10</v>
      </c>
      <c r="AU21" s="146">
        <f>Credit!AU9+AT21</f>
        <v>10</v>
      </c>
      <c r="AV21" s="146">
        <f>Credit!AV9+AU21</f>
        <v>10</v>
      </c>
      <c r="AW21" s="146">
        <f>Credit!AW9+AV21</f>
        <v>10</v>
      </c>
      <c r="AX21" s="146">
        <f>Credit!AX9+AW21</f>
        <v>10</v>
      </c>
      <c r="AY21" s="146">
        <f>Credit!AY9+AX21</f>
        <v>10</v>
      </c>
      <c r="AZ21" s="146">
        <f>Credit!AZ9+AY21</f>
        <v>10</v>
      </c>
      <c r="BA21" s="146">
        <f>Credit!BA9+AZ21</f>
        <v>10</v>
      </c>
      <c r="BB21" s="146">
        <f>Credit!BB9+BA21</f>
        <v>10</v>
      </c>
      <c r="BC21" s="146">
        <f>Credit!BC9+BB21</f>
        <v>10</v>
      </c>
      <c r="BD21" s="146">
        <f>Credit!BD9+BC21</f>
        <v>10</v>
      </c>
      <c r="BE21" s="155">
        <f>Credit!BE9+BD21</f>
        <v>10</v>
      </c>
      <c r="BF21" s="146">
        <f>Credit!BF9+BE21</f>
        <v>10</v>
      </c>
      <c r="BG21" s="146">
        <f>Credit!BG9+BF21</f>
        <v>10</v>
      </c>
      <c r="BH21" s="146">
        <f>Credit!BH9+BG21</f>
        <v>10</v>
      </c>
      <c r="BI21" s="146">
        <f>Credit!BI9+BH21</f>
        <v>10</v>
      </c>
      <c r="BJ21" s="146">
        <f>Credit!BJ9+BI21</f>
        <v>10</v>
      </c>
      <c r="BK21" s="146">
        <f>Credit!BK9+BJ21</f>
        <v>10</v>
      </c>
      <c r="BL21" s="146">
        <f>Credit!BL9+BK21</f>
        <v>10</v>
      </c>
      <c r="BM21" s="146">
        <f>Credit!BM9+BL21</f>
        <v>10</v>
      </c>
      <c r="BN21" s="146">
        <f>Credit!BN9+BM21</f>
        <v>10</v>
      </c>
      <c r="BO21" s="146">
        <f>Credit!BO9+BN21</f>
        <v>10</v>
      </c>
      <c r="BP21" s="146">
        <f>Credit!BP9+BO21</f>
        <v>10</v>
      </c>
      <c r="BQ21" s="155">
        <f>Credit!BQ9+BP21</f>
        <v>10</v>
      </c>
    </row>
    <row r="22" spans="1:72" s="74" customFormat="1" x14ac:dyDescent="0.25">
      <c r="A22" s="194"/>
      <c r="B22" s="233" t="s">
        <v>74</v>
      </c>
      <c r="C22" s="9"/>
      <c r="D22" s="74">
        <f t="shared" ca="1" si="68"/>
        <v>925.9431975765483</v>
      </c>
      <c r="E22" s="74">
        <f t="shared" ca="1" si="69"/>
        <v>578.27325770183552</v>
      </c>
      <c r="F22" s="74">
        <f t="shared" ca="1" si="70"/>
        <v>438.39337083282084</v>
      </c>
      <c r="G22" s="74">
        <f t="shared" ca="1" si="71"/>
        <v>469.84211781372983</v>
      </c>
      <c r="H22" s="74">
        <f t="shared" ca="1" si="72"/>
        <v>503.59954591345843</v>
      </c>
      <c r="I22" s="72"/>
      <c r="J22" s="9">
        <f t="shared" ref="J22:BQ22" ca="1" si="73">SUM(J19:J21)</f>
        <v>826.11810395642851</v>
      </c>
      <c r="K22" s="9">
        <f t="shared" ca="1" si="73"/>
        <v>960.6047234218729</v>
      </c>
      <c r="L22" s="9">
        <f t="shared" ca="1" si="73"/>
        <v>959.11560583101198</v>
      </c>
      <c r="M22" s="9">
        <f t="shared" ca="1" si="73"/>
        <v>940.20602370366851</v>
      </c>
      <c r="N22" s="9">
        <f t="shared" ca="1" si="73"/>
        <v>920.82645020142809</v>
      </c>
      <c r="O22" s="9">
        <f ca="1">SUM(O19:O21)</f>
        <v>889.3447925783604</v>
      </c>
      <c r="P22" s="9">
        <f t="shared" ca="1" si="73"/>
        <v>868.96028543831017</v>
      </c>
      <c r="Q22" s="9">
        <f t="shared" ca="1" si="73"/>
        <v>848.09140695933434</v>
      </c>
      <c r="R22" s="9">
        <f t="shared" ca="1" si="73"/>
        <v>1002.7333601103304</v>
      </c>
      <c r="S22" s="9">
        <f t="shared" ca="1" si="73"/>
        <v>977.65130891747003</v>
      </c>
      <c r="T22" s="9">
        <f t="shared" ca="1" si="73"/>
        <v>952.05624692446349</v>
      </c>
      <c r="U22" s="74">
        <f t="shared" ca="1" si="73"/>
        <v>925.9431975765483</v>
      </c>
      <c r="V22" s="9">
        <f t="shared" ca="1" si="73"/>
        <v>899.95440315893984</v>
      </c>
      <c r="W22" s="9">
        <f t="shared" ca="1" si="73"/>
        <v>873.44037947179993</v>
      </c>
      <c r="X22" s="9">
        <f t="shared" ca="1" si="73"/>
        <v>846.39604119003639</v>
      </c>
      <c r="Y22" s="9">
        <f t="shared" ca="1" si="73"/>
        <v>818.8162620564558</v>
      </c>
      <c r="Z22" s="9">
        <f t="shared" ca="1" si="73"/>
        <v>790.69587457852003</v>
      </c>
      <c r="AA22" s="9">
        <f t="shared" ca="1" si="73"/>
        <v>762.0296697229553</v>
      </c>
      <c r="AB22" s="9">
        <f t="shared" ca="1" si="73"/>
        <v>732.8123966082012</v>
      </c>
      <c r="AC22" s="9">
        <f t="shared" ca="1" si="73"/>
        <v>703.03876219468464</v>
      </c>
      <c r="AD22" s="9">
        <f t="shared" ca="1" si="73"/>
        <v>672.7034309729022</v>
      </c>
      <c r="AE22" s="9">
        <f t="shared" ca="1" si="73"/>
        <v>641.8010246492978</v>
      </c>
      <c r="AF22" s="9">
        <f t="shared" ca="1" si="73"/>
        <v>610.32612182991875</v>
      </c>
      <c r="AG22" s="74">
        <f t="shared" ca="1" si="73"/>
        <v>578.27325770183552</v>
      </c>
      <c r="AH22" s="9">
        <f t="shared" ca="1" si="73"/>
        <v>590.54882196903293</v>
      </c>
      <c r="AI22" s="9">
        <f t="shared" ca="1" si="73"/>
        <v>557.4318533140206</v>
      </c>
      <c r="AJ22" s="9">
        <f t="shared" ca="1" si="73"/>
        <v>527.72073937467314</v>
      </c>
      <c r="AK22" s="9">
        <f t="shared" ca="1" si="73"/>
        <v>497.42734050570772</v>
      </c>
      <c r="AL22" s="9">
        <f t="shared" ca="1" si="73"/>
        <v>466.54604858746023</v>
      </c>
      <c r="AM22" s="9">
        <f t="shared" ca="1" si="73"/>
        <v>435.07121046606369</v>
      </c>
      <c r="AN22" s="9">
        <f t="shared" ca="1" si="73"/>
        <v>425.93318627662143</v>
      </c>
      <c r="AO22" s="9">
        <f t="shared" ca="1" si="73"/>
        <v>428.39588716950431</v>
      </c>
      <c r="AP22" s="9">
        <f t="shared" ca="1" si="73"/>
        <v>430.87316948048021</v>
      </c>
      <c r="AQ22" s="9">
        <f t="shared" ca="1" si="73"/>
        <v>433.36511954474076</v>
      </c>
      <c r="AR22" s="9">
        <f t="shared" ca="1" si="73"/>
        <v>435.87182420865986</v>
      </c>
      <c r="AS22" s="74">
        <f t="shared" ca="1" si="73"/>
        <v>438.39337083282084</v>
      </c>
      <c r="AT22" s="9">
        <f t="shared" ca="1" si="73"/>
        <v>440.92984729506088</v>
      </c>
      <c r="AU22" s="9">
        <f t="shared" ca="1" si="73"/>
        <v>443.48134199353319</v>
      </c>
      <c r="AV22" s="9">
        <f t="shared" ca="1" si="73"/>
        <v>446.047943849788</v>
      </c>
      <c r="AW22" s="9">
        <f t="shared" ca="1" si="73"/>
        <v>448.62974231187189</v>
      </c>
      <c r="AX22" s="9">
        <f t="shared" ca="1" si="73"/>
        <v>451.22682735744479</v>
      </c>
      <c r="AY22" s="9">
        <f t="shared" ca="1" si="73"/>
        <v>453.83928949691551</v>
      </c>
      <c r="AZ22" s="9">
        <f t="shared" ca="1" si="73"/>
        <v>456.46721977659661</v>
      </c>
      <c r="BA22" s="9">
        <f t="shared" ca="1" si="73"/>
        <v>459.11070978187729</v>
      </c>
      <c r="BB22" s="9">
        <f t="shared" ca="1" si="73"/>
        <v>461.76985164041514</v>
      </c>
      <c r="BC22" s="9">
        <f t="shared" ca="1" si="73"/>
        <v>464.44473802534662</v>
      </c>
      <c r="BD22" s="9">
        <f t="shared" ca="1" si="73"/>
        <v>467.13546215851704</v>
      </c>
      <c r="BE22" s="74">
        <f t="shared" ca="1" si="73"/>
        <v>469.84211781372983</v>
      </c>
      <c r="BF22" s="9">
        <f t="shared" ca="1" si="73"/>
        <v>472.56479932001372</v>
      </c>
      <c r="BG22" s="9">
        <f t="shared" ca="1" si="73"/>
        <v>475.30360156491093</v>
      </c>
      <c r="BH22" s="9">
        <f t="shared" ca="1" si="73"/>
        <v>478.05861999778369</v>
      </c>
      <c r="BI22" s="9">
        <f t="shared" ca="1" si="73"/>
        <v>480.82995063314081</v>
      </c>
      <c r="BJ22" s="9">
        <f t="shared" ca="1" si="73"/>
        <v>483.61769005398412</v>
      </c>
      <c r="BK22" s="9">
        <f t="shared" ca="1" si="73"/>
        <v>486.42193541517389</v>
      </c>
      <c r="BL22" s="9">
        <f t="shared" ca="1" si="73"/>
        <v>489.24278444681562</v>
      </c>
      <c r="BM22" s="9">
        <f t="shared" ca="1" si="73"/>
        <v>492.08033545766466</v>
      </c>
      <c r="BN22" s="9">
        <f t="shared" ca="1" si="73"/>
        <v>494.93468733855389</v>
      </c>
      <c r="BO22" s="9">
        <f t="shared" ca="1" si="73"/>
        <v>497.80593956583914</v>
      </c>
      <c r="BP22" s="9">
        <f t="shared" ca="1" si="73"/>
        <v>500.69419220486611</v>
      </c>
      <c r="BQ22" s="74">
        <f t="shared" ca="1" si="73"/>
        <v>503.59954591345843</v>
      </c>
    </row>
    <row r="23" spans="1:72" s="9" customFormat="1" x14ac:dyDescent="0.25">
      <c r="A23" s="194"/>
      <c r="B23" s="234" t="s">
        <v>129</v>
      </c>
      <c r="D23" s="148">
        <f t="shared" si="68"/>
        <v>15</v>
      </c>
      <c r="E23" s="148">
        <f t="shared" si="69"/>
        <v>15</v>
      </c>
      <c r="F23" s="148">
        <f t="shared" si="70"/>
        <v>15</v>
      </c>
      <c r="G23" s="148">
        <f t="shared" si="71"/>
        <v>15</v>
      </c>
      <c r="H23" s="148">
        <f t="shared" si="72"/>
        <v>15</v>
      </c>
      <c r="I23" s="72"/>
      <c r="J23" s="148">
        <f>StartLong+Credit!J10</f>
        <v>15</v>
      </c>
      <c r="K23" s="148">
        <f>Credit!K10+J23</f>
        <v>15</v>
      </c>
      <c r="L23" s="148">
        <f>Credit!L10+K23</f>
        <v>15</v>
      </c>
      <c r="M23" s="148">
        <f>Credit!M10+L23</f>
        <v>15</v>
      </c>
      <c r="N23" s="148">
        <f>Credit!N10+M23</f>
        <v>15</v>
      </c>
      <c r="O23" s="148">
        <f>Credit!O10+N23</f>
        <v>15</v>
      </c>
      <c r="P23" s="148">
        <f>Credit!P10+O23</f>
        <v>15</v>
      </c>
      <c r="Q23" s="148">
        <f>Credit!Q10+P23</f>
        <v>15</v>
      </c>
      <c r="R23" s="148">
        <f>Credit!R10+Q23</f>
        <v>15</v>
      </c>
      <c r="S23" s="148">
        <f>Credit!S10+R23</f>
        <v>15</v>
      </c>
      <c r="T23" s="148">
        <f>Credit!T10+S23</f>
        <v>15</v>
      </c>
      <c r="U23" s="148">
        <f>Credit!U10+T23</f>
        <v>15</v>
      </c>
      <c r="V23" s="148">
        <f>Credit!V10+U23</f>
        <v>15</v>
      </c>
      <c r="W23" s="148">
        <f>Credit!W10+V23</f>
        <v>15</v>
      </c>
      <c r="X23" s="148">
        <f>Credit!X10+W23</f>
        <v>15</v>
      </c>
      <c r="Y23" s="148">
        <f>Credit!Y10+X23</f>
        <v>15</v>
      </c>
      <c r="Z23" s="148">
        <f>Credit!Z10+Y23</f>
        <v>15</v>
      </c>
      <c r="AA23" s="148">
        <f>Credit!AA10+Z23</f>
        <v>15</v>
      </c>
      <c r="AB23" s="148">
        <f>Credit!AB10+AA23</f>
        <v>15</v>
      </c>
      <c r="AC23" s="148">
        <f>Credit!AC10+AB23</f>
        <v>15</v>
      </c>
      <c r="AD23" s="148">
        <f>Credit!AD10+AC23</f>
        <v>15</v>
      </c>
      <c r="AE23" s="148">
        <f>Credit!AE10+AD23</f>
        <v>15</v>
      </c>
      <c r="AF23" s="148">
        <f>Credit!AF10+AE23</f>
        <v>15</v>
      </c>
      <c r="AG23" s="148">
        <f>Credit!AG10+AF23</f>
        <v>15</v>
      </c>
      <c r="AH23" s="148">
        <f>Credit!AH10+AG23</f>
        <v>15</v>
      </c>
      <c r="AI23" s="148">
        <f>Credit!AI10+AH23</f>
        <v>15</v>
      </c>
      <c r="AJ23" s="148">
        <f>Credit!AJ10+AI23</f>
        <v>15</v>
      </c>
      <c r="AK23" s="148">
        <f>Credit!AK10+AJ23</f>
        <v>15</v>
      </c>
      <c r="AL23" s="148">
        <f>Credit!AL10+AK23</f>
        <v>15</v>
      </c>
      <c r="AM23" s="148">
        <f>Credit!AM10+AL23</f>
        <v>15</v>
      </c>
      <c r="AN23" s="148">
        <f>Credit!AN10+AM23</f>
        <v>15</v>
      </c>
      <c r="AO23" s="148">
        <f>Credit!AO10+AN23</f>
        <v>15</v>
      </c>
      <c r="AP23" s="148">
        <f>Credit!AP10+AO23</f>
        <v>15</v>
      </c>
      <c r="AQ23" s="148">
        <f>Credit!AQ10+AP23</f>
        <v>15</v>
      </c>
      <c r="AR23" s="148">
        <f>Credit!AR10+AQ23</f>
        <v>15</v>
      </c>
      <c r="AS23" s="148">
        <f>Credit!AS10+AR23</f>
        <v>15</v>
      </c>
      <c r="AT23" s="148">
        <f>Credit!AT10+AS23</f>
        <v>15</v>
      </c>
      <c r="AU23" s="148">
        <f>Credit!AU10+AT23</f>
        <v>15</v>
      </c>
      <c r="AV23" s="148">
        <f>Credit!AV10+AU23</f>
        <v>15</v>
      </c>
      <c r="AW23" s="148">
        <f>Credit!AW10+AV23</f>
        <v>15</v>
      </c>
      <c r="AX23" s="148">
        <f>Credit!AX10+AW23</f>
        <v>15</v>
      </c>
      <c r="AY23" s="148">
        <f>Credit!AY10+AX23</f>
        <v>15</v>
      </c>
      <c r="AZ23" s="148">
        <f>Credit!AZ10+AY23</f>
        <v>15</v>
      </c>
      <c r="BA23" s="148">
        <f>Credit!BA10+AZ23</f>
        <v>15</v>
      </c>
      <c r="BB23" s="148">
        <f>Credit!BB10+BA23</f>
        <v>15</v>
      </c>
      <c r="BC23" s="148">
        <f>Credit!BC10+BB23</f>
        <v>15</v>
      </c>
      <c r="BD23" s="148">
        <f>Credit!BD10+BC23</f>
        <v>15</v>
      </c>
      <c r="BE23" s="148">
        <f>Credit!BE10+BD23</f>
        <v>15</v>
      </c>
      <c r="BF23" s="148">
        <f>Credit!BF10+BE23</f>
        <v>15</v>
      </c>
      <c r="BG23" s="148">
        <f>Credit!BG10+BF23</f>
        <v>15</v>
      </c>
      <c r="BH23" s="148">
        <f>Credit!BH10+BG23</f>
        <v>15</v>
      </c>
      <c r="BI23" s="148">
        <f>Credit!BI10+BH23</f>
        <v>15</v>
      </c>
      <c r="BJ23" s="148">
        <f>Credit!BJ10+BI23</f>
        <v>15</v>
      </c>
      <c r="BK23" s="148">
        <f>Credit!BK10+BJ23</f>
        <v>15</v>
      </c>
      <c r="BL23" s="148">
        <f>Credit!BL10+BK23</f>
        <v>15</v>
      </c>
      <c r="BM23" s="148">
        <f>Credit!BM10+BL23</f>
        <v>15</v>
      </c>
      <c r="BN23" s="148">
        <f>Credit!BN10+BM23</f>
        <v>15</v>
      </c>
      <c r="BO23" s="148">
        <f>Credit!BO10+BN23</f>
        <v>15</v>
      </c>
      <c r="BP23" s="148">
        <f>Credit!BP10+BO23</f>
        <v>15</v>
      </c>
      <c r="BQ23" s="148">
        <f>Credit!BQ10+BP23</f>
        <v>15</v>
      </c>
      <c r="BS23" s="74"/>
      <c r="BT23" s="74"/>
    </row>
    <row r="24" spans="1:72" s="74" customFormat="1" x14ac:dyDescent="0.25">
      <c r="A24" s="194"/>
      <c r="B24" s="9" t="s">
        <v>75</v>
      </c>
      <c r="C24" s="9"/>
      <c r="D24" s="9">
        <f t="shared" ca="1" si="68"/>
        <v>940.9431975765483</v>
      </c>
      <c r="E24" s="9">
        <f t="shared" ca="1" si="69"/>
        <v>593.27325770183552</v>
      </c>
      <c r="F24" s="9">
        <f t="shared" ca="1" si="70"/>
        <v>453.39337083282084</v>
      </c>
      <c r="G24" s="9">
        <f t="shared" ca="1" si="71"/>
        <v>484.84211781372983</v>
      </c>
      <c r="H24" s="9">
        <f t="shared" ca="1" si="72"/>
        <v>518.59954591345843</v>
      </c>
      <c r="I24" s="72"/>
      <c r="J24" s="9">
        <f t="shared" ref="J24:BQ24" ca="1" si="74">SUM(J22:J23)</f>
        <v>841.11810395642851</v>
      </c>
      <c r="K24" s="9">
        <f t="shared" ca="1" si="74"/>
        <v>975.6047234218729</v>
      </c>
      <c r="L24" s="9">
        <f t="shared" ca="1" si="74"/>
        <v>974.11560583101198</v>
      </c>
      <c r="M24" s="9">
        <f t="shared" ca="1" si="74"/>
        <v>955.20602370366851</v>
      </c>
      <c r="N24" s="9">
        <f t="shared" ca="1" si="74"/>
        <v>935.82645020142809</v>
      </c>
      <c r="O24" s="9">
        <f ca="1">SUM(O22:O23)</f>
        <v>904.3447925783604</v>
      </c>
      <c r="P24" s="9">
        <f t="shared" ca="1" si="74"/>
        <v>883.96028543831017</v>
      </c>
      <c r="Q24" s="9">
        <f t="shared" ca="1" si="74"/>
        <v>863.09140695933434</v>
      </c>
      <c r="R24" s="9">
        <f t="shared" ca="1" si="74"/>
        <v>1017.7333601103304</v>
      </c>
      <c r="S24" s="9">
        <f t="shared" ca="1" si="74"/>
        <v>992.65130891747003</v>
      </c>
      <c r="T24" s="9">
        <f t="shared" ca="1" si="74"/>
        <v>967.05624692446349</v>
      </c>
      <c r="U24" s="9">
        <f t="shared" ca="1" si="74"/>
        <v>940.9431975765483</v>
      </c>
      <c r="V24" s="9">
        <f t="shared" ca="1" si="74"/>
        <v>914.95440315893984</v>
      </c>
      <c r="W24" s="9">
        <f t="shared" ca="1" si="74"/>
        <v>888.44037947179993</v>
      </c>
      <c r="X24" s="9">
        <f t="shared" ca="1" si="74"/>
        <v>861.39604119003639</v>
      </c>
      <c r="Y24" s="9">
        <f t="shared" ca="1" si="74"/>
        <v>833.8162620564558</v>
      </c>
      <c r="Z24" s="9">
        <f t="shared" ca="1" si="74"/>
        <v>805.69587457852003</v>
      </c>
      <c r="AA24" s="9">
        <f t="shared" ca="1" si="74"/>
        <v>777.0296697229553</v>
      </c>
      <c r="AB24" s="9">
        <f t="shared" ca="1" si="74"/>
        <v>747.8123966082012</v>
      </c>
      <c r="AC24" s="9">
        <f t="shared" ca="1" si="74"/>
        <v>718.03876219468464</v>
      </c>
      <c r="AD24" s="9">
        <f t="shared" ca="1" si="74"/>
        <v>687.7034309729022</v>
      </c>
      <c r="AE24" s="9">
        <f t="shared" ca="1" si="74"/>
        <v>656.8010246492978</v>
      </c>
      <c r="AF24" s="9">
        <f t="shared" ca="1" si="74"/>
        <v>625.32612182991875</v>
      </c>
      <c r="AG24" s="9">
        <f t="shared" ca="1" si="74"/>
        <v>593.27325770183552</v>
      </c>
      <c r="AH24" s="9">
        <f t="shared" ca="1" si="74"/>
        <v>605.54882196903293</v>
      </c>
      <c r="AI24" s="9">
        <f t="shared" ca="1" si="74"/>
        <v>572.4318533140206</v>
      </c>
      <c r="AJ24" s="9">
        <f t="shared" ca="1" si="74"/>
        <v>542.72073937467314</v>
      </c>
      <c r="AK24" s="9">
        <f t="shared" ca="1" si="74"/>
        <v>512.42734050570766</v>
      </c>
      <c r="AL24" s="9">
        <f t="shared" ca="1" si="74"/>
        <v>481.54604858746023</v>
      </c>
      <c r="AM24" s="9">
        <f t="shared" ca="1" si="74"/>
        <v>450.07121046606369</v>
      </c>
      <c r="AN24" s="9">
        <f t="shared" ca="1" si="74"/>
        <v>440.93318627662143</v>
      </c>
      <c r="AO24" s="9">
        <f t="shared" ca="1" si="74"/>
        <v>443.39588716950431</v>
      </c>
      <c r="AP24" s="9">
        <f t="shared" ca="1" si="74"/>
        <v>445.87316948048021</v>
      </c>
      <c r="AQ24" s="9">
        <f t="shared" ca="1" si="74"/>
        <v>448.36511954474076</v>
      </c>
      <c r="AR24" s="9">
        <f t="shared" ca="1" si="74"/>
        <v>450.87182420865986</v>
      </c>
      <c r="AS24" s="9">
        <f t="shared" ca="1" si="74"/>
        <v>453.39337083282084</v>
      </c>
      <c r="AT24" s="9">
        <f t="shared" ca="1" si="74"/>
        <v>455.92984729506088</v>
      </c>
      <c r="AU24" s="9">
        <f t="shared" ca="1" si="74"/>
        <v>458.48134199353319</v>
      </c>
      <c r="AV24" s="9">
        <f t="shared" ca="1" si="74"/>
        <v>461.047943849788</v>
      </c>
      <c r="AW24" s="9">
        <f t="shared" ca="1" si="74"/>
        <v>463.62974231187189</v>
      </c>
      <c r="AX24" s="9">
        <f t="shared" ca="1" si="74"/>
        <v>466.22682735744479</v>
      </c>
      <c r="AY24" s="9">
        <f t="shared" ca="1" si="74"/>
        <v>468.83928949691551</v>
      </c>
      <c r="AZ24" s="9">
        <f t="shared" ca="1" si="74"/>
        <v>471.46721977659661</v>
      </c>
      <c r="BA24" s="9">
        <f t="shared" ca="1" si="74"/>
        <v>474.11070978187729</v>
      </c>
      <c r="BB24" s="9">
        <f t="shared" ca="1" si="74"/>
        <v>476.76985164041514</v>
      </c>
      <c r="BC24" s="9">
        <f t="shared" ca="1" si="74"/>
        <v>479.44473802534662</v>
      </c>
      <c r="BD24" s="9">
        <f t="shared" ca="1" si="74"/>
        <v>482.13546215851704</v>
      </c>
      <c r="BE24" s="9">
        <f t="shared" ca="1" si="74"/>
        <v>484.84211781372983</v>
      </c>
      <c r="BF24" s="9">
        <f t="shared" ca="1" si="74"/>
        <v>487.56479932001372</v>
      </c>
      <c r="BG24" s="9">
        <f t="shared" ca="1" si="74"/>
        <v>490.30360156491093</v>
      </c>
      <c r="BH24" s="9">
        <f t="shared" ca="1" si="74"/>
        <v>493.05861999778369</v>
      </c>
      <c r="BI24" s="9">
        <f t="shared" ca="1" si="74"/>
        <v>495.82995063314081</v>
      </c>
      <c r="BJ24" s="9">
        <f t="shared" ca="1" si="74"/>
        <v>498.61769005398412</v>
      </c>
      <c r="BK24" s="9">
        <f t="shared" ca="1" si="74"/>
        <v>501.42193541517389</v>
      </c>
      <c r="BL24" s="9">
        <f t="shared" ca="1" si="74"/>
        <v>504.24278444681562</v>
      </c>
      <c r="BM24" s="9">
        <f t="shared" ca="1" si="74"/>
        <v>507.08033545766466</v>
      </c>
      <c r="BN24" s="9">
        <f t="shared" ca="1" si="74"/>
        <v>509.93468733855389</v>
      </c>
      <c r="BO24" s="9">
        <f t="shared" ca="1" si="74"/>
        <v>512.80593956583914</v>
      </c>
      <c r="BP24" s="9">
        <f t="shared" ca="1" si="74"/>
        <v>515.69419220486611</v>
      </c>
      <c r="BQ24" s="9">
        <f t="shared" ca="1" si="74"/>
        <v>518.59954591345843</v>
      </c>
    </row>
    <row r="25" spans="1:72" s="8" customFormat="1" ht="6" customHeight="1" x14ac:dyDescent="0.25">
      <c r="A25" s="386"/>
      <c r="B25" s="59"/>
      <c r="D25" s="6"/>
      <c r="U25" s="9"/>
      <c r="AG25" s="9"/>
      <c r="AS25" s="9"/>
      <c r="BE25" s="9"/>
      <c r="BQ25" s="9"/>
    </row>
    <row r="26" spans="1:72" s="8" customFormat="1" x14ac:dyDescent="0.25">
      <c r="A26" s="386"/>
      <c r="B26" s="167" t="s">
        <v>126</v>
      </c>
      <c r="D26" s="154">
        <f t="shared" ref="D26:D29" si="75">U26</f>
        <v>30</v>
      </c>
      <c r="E26" s="154">
        <f t="shared" ref="E26:E29" si="76">AG26</f>
        <v>30</v>
      </c>
      <c r="F26" s="154">
        <f t="shared" ref="F26:F29" si="77">AS26</f>
        <v>30</v>
      </c>
      <c r="G26" s="154">
        <f t="shared" ref="G26:G29" si="78">BE26</f>
        <v>30</v>
      </c>
      <c r="H26" s="154">
        <f t="shared" ref="H26:H29" si="79">BQ26</f>
        <v>30</v>
      </c>
      <c r="I26" s="119"/>
      <c r="J26" s="10">
        <f>StartPreferred+Credit!J5</f>
        <v>20</v>
      </c>
      <c r="K26" s="75">
        <f>Credit!K5+J26</f>
        <v>20</v>
      </c>
      <c r="L26" s="75">
        <f>Credit!L5+K26</f>
        <v>20</v>
      </c>
      <c r="M26" s="75">
        <f>Credit!M5+L26</f>
        <v>20</v>
      </c>
      <c r="N26" s="75">
        <f>Credit!N5+M26</f>
        <v>20</v>
      </c>
      <c r="O26" s="75">
        <f>Credit!O5+N26</f>
        <v>30</v>
      </c>
      <c r="P26" s="75">
        <f>Credit!P5+O26</f>
        <v>30</v>
      </c>
      <c r="Q26" s="75">
        <f>Credit!Q5+P26</f>
        <v>30</v>
      </c>
      <c r="R26" s="75">
        <f>Credit!R5+Q26</f>
        <v>30</v>
      </c>
      <c r="S26" s="75">
        <f>Credit!S5+R26</f>
        <v>30</v>
      </c>
      <c r="T26" s="75">
        <f>Credit!T5+S26</f>
        <v>30</v>
      </c>
      <c r="U26" s="154">
        <f>Credit!U5+T26</f>
        <v>30</v>
      </c>
      <c r="V26" s="10">
        <f>Credit!V5+U26</f>
        <v>30</v>
      </c>
      <c r="W26" s="75">
        <f>Credit!W5+V26</f>
        <v>30</v>
      </c>
      <c r="X26" s="75">
        <f>Credit!X5+W26</f>
        <v>30</v>
      </c>
      <c r="Y26" s="75">
        <f>Credit!Y5+X26</f>
        <v>30</v>
      </c>
      <c r="Z26" s="75">
        <f>Credit!Z5+Y26</f>
        <v>30</v>
      </c>
      <c r="AA26" s="75">
        <f>Credit!AA5+Z26</f>
        <v>30</v>
      </c>
      <c r="AB26" s="75">
        <f>Credit!AB5+AA26</f>
        <v>30</v>
      </c>
      <c r="AC26" s="75">
        <f>Credit!AC5+AB26</f>
        <v>30</v>
      </c>
      <c r="AD26" s="75">
        <f>Credit!AD5+AC26</f>
        <v>30</v>
      </c>
      <c r="AE26" s="75">
        <f>Credit!AE5+AD26</f>
        <v>30</v>
      </c>
      <c r="AF26" s="75">
        <f>Credit!AF5+AE26</f>
        <v>30</v>
      </c>
      <c r="AG26" s="154">
        <f>Credit!AG5+AF26</f>
        <v>30</v>
      </c>
      <c r="AH26" s="10">
        <f>Credit!AH5+AG26</f>
        <v>30</v>
      </c>
      <c r="AI26" s="75">
        <f>Credit!AI5+AH26</f>
        <v>30</v>
      </c>
      <c r="AJ26" s="75">
        <f>Credit!AJ5+AI26</f>
        <v>30</v>
      </c>
      <c r="AK26" s="75">
        <f>Credit!AK5+AJ26</f>
        <v>30</v>
      </c>
      <c r="AL26" s="75">
        <f>Credit!AL5+AK26</f>
        <v>30</v>
      </c>
      <c r="AM26" s="75">
        <f>Credit!AM5+AL26</f>
        <v>30</v>
      </c>
      <c r="AN26" s="75">
        <f>Credit!AN5+AM26</f>
        <v>30</v>
      </c>
      <c r="AO26" s="75">
        <f>Credit!AO5+AN26</f>
        <v>30</v>
      </c>
      <c r="AP26" s="75">
        <f>Credit!AP5+AO26</f>
        <v>30</v>
      </c>
      <c r="AQ26" s="75">
        <f>Credit!AQ5+AP26</f>
        <v>30</v>
      </c>
      <c r="AR26" s="75">
        <f>Credit!AR5+AQ26</f>
        <v>30</v>
      </c>
      <c r="AS26" s="154">
        <f>Credit!AS5+AR26</f>
        <v>30</v>
      </c>
      <c r="AT26" s="10">
        <f>Credit!AT5+AS26</f>
        <v>30</v>
      </c>
      <c r="AU26" s="75">
        <f>Credit!AU5+AT26</f>
        <v>30</v>
      </c>
      <c r="AV26" s="75">
        <f>Credit!AV5+AU26</f>
        <v>30</v>
      </c>
      <c r="AW26" s="75">
        <f>Credit!AW5+AV26</f>
        <v>30</v>
      </c>
      <c r="AX26" s="75">
        <f>Credit!AX5+AW26</f>
        <v>30</v>
      </c>
      <c r="AY26" s="75">
        <f>Credit!AY5+AX26</f>
        <v>30</v>
      </c>
      <c r="AZ26" s="75">
        <f>Credit!AZ5+AY26</f>
        <v>30</v>
      </c>
      <c r="BA26" s="75">
        <f>Credit!BA5+AZ26</f>
        <v>30</v>
      </c>
      <c r="BB26" s="75">
        <f>Credit!BB5+BA26</f>
        <v>30</v>
      </c>
      <c r="BC26" s="75">
        <f>Credit!BC5+BB26</f>
        <v>30</v>
      </c>
      <c r="BD26" s="75">
        <f>Credit!BD5+BC26</f>
        <v>30</v>
      </c>
      <c r="BE26" s="154">
        <f>Credit!BE5+BD26</f>
        <v>30</v>
      </c>
      <c r="BF26" s="10">
        <f>Credit!BF5+BE26</f>
        <v>30</v>
      </c>
      <c r="BG26" s="75">
        <f>Credit!BG5+BF26</f>
        <v>30</v>
      </c>
      <c r="BH26" s="75">
        <f>Credit!BH5+BG26</f>
        <v>30</v>
      </c>
      <c r="BI26" s="75">
        <f>Credit!BI5+BH26</f>
        <v>30</v>
      </c>
      <c r="BJ26" s="75">
        <f>Credit!BJ5+BI26</f>
        <v>30</v>
      </c>
      <c r="BK26" s="75">
        <f>Credit!BK5+BJ26</f>
        <v>30</v>
      </c>
      <c r="BL26" s="75">
        <f>Credit!BL5+BK26</f>
        <v>30</v>
      </c>
      <c r="BM26" s="75">
        <f>Credit!BM5+BL26</f>
        <v>30</v>
      </c>
      <c r="BN26" s="75">
        <f>Credit!BN5+BM26</f>
        <v>30</v>
      </c>
      <c r="BO26" s="75">
        <f>Credit!BO5+BN26</f>
        <v>30</v>
      </c>
      <c r="BP26" s="75">
        <f>Credit!BP5+BO26</f>
        <v>30</v>
      </c>
      <c r="BQ26" s="154">
        <f>Credit!BQ5+BP26</f>
        <v>30</v>
      </c>
    </row>
    <row r="27" spans="1:72" s="8" customFormat="1" x14ac:dyDescent="0.25">
      <c r="A27" s="387"/>
      <c r="B27" s="167" t="s">
        <v>127</v>
      </c>
      <c r="D27" s="154">
        <f t="shared" si="75"/>
        <v>55</v>
      </c>
      <c r="E27" s="154">
        <f t="shared" si="76"/>
        <v>55</v>
      </c>
      <c r="F27" s="154">
        <f t="shared" si="77"/>
        <v>55</v>
      </c>
      <c r="G27" s="154">
        <f t="shared" si="78"/>
        <v>55</v>
      </c>
      <c r="H27" s="154">
        <f t="shared" si="79"/>
        <v>55</v>
      </c>
      <c r="I27" s="119"/>
      <c r="J27" s="10">
        <f>StartCommon+Credit!J6</f>
        <v>40</v>
      </c>
      <c r="K27" s="75">
        <f>Credit!K6+J27</f>
        <v>40</v>
      </c>
      <c r="L27" s="75">
        <f>Credit!L6+K27</f>
        <v>40</v>
      </c>
      <c r="M27" s="75">
        <f>Credit!M6+L27</f>
        <v>40</v>
      </c>
      <c r="N27" s="75">
        <f>Credit!N6+M27</f>
        <v>40</v>
      </c>
      <c r="O27" s="75">
        <f>Credit!O6+N27</f>
        <v>55</v>
      </c>
      <c r="P27" s="75">
        <f>Credit!P6+O27</f>
        <v>55</v>
      </c>
      <c r="Q27" s="75">
        <f>Credit!Q6+P27</f>
        <v>55</v>
      </c>
      <c r="R27" s="75">
        <f>Credit!R6+Q27</f>
        <v>55</v>
      </c>
      <c r="S27" s="75">
        <f>Credit!S6+R27</f>
        <v>55</v>
      </c>
      <c r="T27" s="75">
        <f>Credit!T6+S27</f>
        <v>55</v>
      </c>
      <c r="U27" s="154">
        <f>Credit!U6+T27</f>
        <v>55</v>
      </c>
      <c r="V27" s="10">
        <f>Credit!V6+U27</f>
        <v>55</v>
      </c>
      <c r="W27" s="75">
        <f>Credit!W6+V27</f>
        <v>55</v>
      </c>
      <c r="X27" s="75">
        <f>Credit!X6+W27</f>
        <v>55</v>
      </c>
      <c r="Y27" s="75">
        <f>Credit!Y6+X27</f>
        <v>55</v>
      </c>
      <c r="Z27" s="75">
        <f>Credit!Z6+Y27</f>
        <v>55</v>
      </c>
      <c r="AA27" s="75">
        <f>Credit!AA6+Z27</f>
        <v>55</v>
      </c>
      <c r="AB27" s="75">
        <f>Credit!AB6+AA27</f>
        <v>55</v>
      </c>
      <c r="AC27" s="75">
        <f>Credit!AC6+AB27</f>
        <v>55</v>
      </c>
      <c r="AD27" s="75">
        <f>Credit!AD6+AC27</f>
        <v>55</v>
      </c>
      <c r="AE27" s="75">
        <f>Credit!AE6+AD27</f>
        <v>55</v>
      </c>
      <c r="AF27" s="75">
        <f>Credit!AF6+AE27</f>
        <v>55</v>
      </c>
      <c r="AG27" s="154">
        <f>Credit!AG6+AF27</f>
        <v>55</v>
      </c>
      <c r="AH27" s="10">
        <f>Credit!AH6+AG27</f>
        <v>55</v>
      </c>
      <c r="AI27" s="75">
        <f>Credit!AI6+AH27</f>
        <v>55</v>
      </c>
      <c r="AJ27" s="75">
        <f>Credit!AJ6+AI27</f>
        <v>55</v>
      </c>
      <c r="AK27" s="75">
        <f>Credit!AK6+AJ27</f>
        <v>55</v>
      </c>
      <c r="AL27" s="75">
        <f>Credit!AL6+AK27</f>
        <v>55</v>
      </c>
      <c r="AM27" s="75">
        <f>Credit!AM6+AL27</f>
        <v>55</v>
      </c>
      <c r="AN27" s="75">
        <f>Credit!AN6+AM27</f>
        <v>55</v>
      </c>
      <c r="AO27" s="75">
        <f>Credit!AO6+AN27</f>
        <v>55</v>
      </c>
      <c r="AP27" s="75">
        <f>Credit!AP6+AO27</f>
        <v>55</v>
      </c>
      <c r="AQ27" s="75">
        <f>Credit!AQ6+AP27</f>
        <v>55</v>
      </c>
      <c r="AR27" s="75">
        <f>Credit!AR6+AQ27</f>
        <v>55</v>
      </c>
      <c r="AS27" s="154">
        <f>Credit!AS6+AR27</f>
        <v>55</v>
      </c>
      <c r="AT27" s="10">
        <f>Credit!AT6+AS27</f>
        <v>55</v>
      </c>
      <c r="AU27" s="75">
        <f>Credit!AU6+AT27</f>
        <v>55</v>
      </c>
      <c r="AV27" s="75">
        <f>Credit!AV6+AU27</f>
        <v>55</v>
      </c>
      <c r="AW27" s="75">
        <f>Credit!AW6+AV27</f>
        <v>55</v>
      </c>
      <c r="AX27" s="75">
        <f>Credit!AX6+AW27</f>
        <v>55</v>
      </c>
      <c r="AY27" s="75">
        <f>Credit!AY6+AX27</f>
        <v>55</v>
      </c>
      <c r="AZ27" s="75">
        <f>Credit!AZ6+AY27</f>
        <v>55</v>
      </c>
      <c r="BA27" s="75">
        <f>Credit!BA6+AZ27</f>
        <v>55</v>
      </c>
      <c r="BB27" s="75">
        <f>Credit!BB6+BA27</f>
        <v>55</v>
      </c>
      <c r="BC27" s="75">
        <f>Credit!BC6+BB27</f>
        <v>55</v>
      </c>
      <c r="BD27" s="75">
        <f>Credit!BD6+BC27</f>
        <v>55</v>
      </c>
      <c r="BE27" s="154">
        <f>Credit!BE6+BD27</f>
        <v>55</v>
      </c>
      <c r="BF27" s="10">
        <f>Credit!BF6+BE27</f>
        <v>55</v>
      </c>
      <c r="BG27" s="75">
        <f>Credit!BG6+BF27</f>
        <v>55</v>
      </c>
      <c r="BH27" s="75">
        <f>Credit!BH6+BG27</f>
        <v>55</v>
      </c>
      <c r="BI27" s="75">
        <f>Credit!BI6+BH27</f>
        <v>55</v>
      </c>
      <c r="BJ27" s="75">
        <f>Credit!BJ6+BI27</f>
        <v>55</v>
      </c>
      <c r="BK27" s="75">
        <f>Credit!BK6+BJ27</f>
        <v>55</v>
      </c>
      <c r="BL27" s="75">
        <f>Credit!BL6+BK27</f>
        <v>55</v>
      </c>
      <c r="BM27" s="75">
        <f>Credit!BM6+BL27</f>
        <v>55</v>
      </c>
      <c r="BN27" s="75">
        <f>Credit!BN6+BM27</f>
        <v>55</v>
      </c>
      <c r="BO27" s="75">
        <f>Credit!BO6+BN27</f>
        <v>55</v>
      </c>
      <c r="BP27" s="75">
        <f>Credit!BP6+BO27</f>
        <v>55</v>
      </c>
      <c r="BQ27" s="154">
        <f>Credit!BQ6+BP27</f>
        <v>55</v>
      </c>
    </row>
    <row r="28" spans="1:72" s="8" customFormat="1" x14ac:dyDescent="0.25">
      <c r="A28" s="386"/>
      <c r="B28" s="169" t="s">
        <v>69</v>
      </c>
      <c r="D28" s="164">
        <f t="shared" ca="1" si="75"/>
        <v>242.96767361543641</v>
      </c>
      <c r="E28" s="164">
        <f t="shared" ca="1" si="76"/>
        <v>511.26355813037185</v>
      </c>
      <c r="F28" s="164">
        <f t="shared" ca="1" si="77"/>
        <v>886.78183522092013</v>
      </c>
      <c r="G28" s="164">
        <f t="shared" ca="1" si="78"/>
        <v>1439.4256933802965</v>
      </c>
      <c r="H28" s="164">
        <f t="shared" ca="1" si="79"/>
        <v>2228.7485013175506</v>
      </c>
      <c r="I28" s="7"/>
      <c r="J28" s="147">
        <f ca="1">Income!J29</f>
        <v>23.438772647850222</v>
      </c>
      <c r="K28" s="147">
        <f ca="1">Income!K29</f>
        <v>44.697297102110099</v>
      </c>
      <c r="L28" s="147">
        <f ca="1">Income!L29</f>
        <v>66.23945765730042</v>
      </c>
      <c r="M28" s="147">
        <f ca="1">Income!M29</f>
        <v>88.24419140213584</v>
      </c>
      <c r="N28" s="147">
        <f ca="1">Income!N29</f>
        <v>110.73806640900101</v>
      </c>
      <c r="O28" s="147">
        <f ca="1">Income!O29</f>
        <v>120.35329392646496</v>
      </c>
      <c r="P28" s="147">
        <f ca="1">Income!P29</f>
        <v>143.89075858676111</v>
      </c>
      <c r="Q28" s="147">
        <f ca="1">Income!Q29</f>
        <v>167.93210218589084</v>
      </c>
      <c r="R28" s="147">
        <f ca="1">Income!R29</f>
        <v>186.48224247156242</v>
      </c>
      <c r="S28" s="147">
        <f ca="1">Income!S29</f>
        <v>204.7761368813546</v>
      </c>
      <c r="T28" s="147">
        <f ca="1">Income!T29</f>
        <v>223.60291408707761</v>
      </c>
      <c r="U28" s="158">
        <f ca="1">Income!U29</f>
        <v>242.96767361543641</v>
      </c>
      <c r="V28" s="147">
        <f ca="1">Income!V29</f>
        <v>262.22829691426489</v>
      </c>
      <c r="W28" s="147">
        <f ca="1">Income!W29</f>
        <v>282.03439268226691</v>
      </c>
      <c r="X28" s="147">
        <f ca="1">Income!X29</f>
        <v>302.39117151395817</v>
      </c>
      <c r="Y28" s="147">
        <f ca="1">Income!Y29</f>
        <v>323.3038857112831</v>
      </c>
      <c r="Z28" s="147">
        <f ca="1">Income!Z29</f>
        <v>344.77782959165864</v>
      </c>
      <c r="AA28" s="147">
        <f ca="1">Income!AA29</f>
        <v>366.81833979819356</v>
      </c>
      <c r="AB28" s="147">
        <f ca="1">Income!AB29</f>
        <v>389.43079561209845</v>
      </c>
      <c r="AC28" s="147">
        <f ca="1">Income!AC29</f>
        <v>412.62061926730172</v>
      </c>
      <c r="AD28" s="147">
        <f ca="1">Income!AD29</f>
        <v>436.39327626728601</v>
      </c>
      <c r="AE28" s="147">
        <f ca="1">Income!AE29</f>
        <v>460.75427570416127</v>
      </c>
      <c r="AF28" s="147">
        <f ca="1">Income!AF29</f>
        <v>485.70917057998867</v>
      </c>
      <c r="AG28" s="158">
        <f ca="1">Income!AG29</f>
        <v>511.26355813037185</v>
      </c>
      <c r="AH28" s="147">
        <f ca="1">Income!AH29</f>
        <v>535.63618189360966</v>
      </c>
      <c r="AI28" s="147">
        <f ca="1">Income!AI29</f>
        <v>560.4231372541575</v>
      </c>
      <c r="AJ28" s="147">
        <f ca="1">Income!AJ29</f>
        <v>591.82617147089377</v>
      </c>
      <c r="AK28" s="147">
        <f ca="1">Income!AK29</f>
        <v>623.83355992077827</v>
      </c>
      <c r="AL28" s="147">
        <f ca="1">Income!AL29</f>
        <v>656.45104729524439</v>
      </c>
      <c r="AM28" s="147">
        <f ca="1">Income!AM29</f>
        <v>689.6844241652218</v>
      </c>
      <c r="AN28" s="147">
        <f ca="1">Income!AN29</f>
        <v>723.53952731953234</v>
      </c>
      <c r="AO28" s="147">
        <f ca="1">Income!AO29</f>
        <v>739.92189484905225</v>
      </c>
      <c r="AP28" s="147">
        <f ca="1">Income!AP29</f>
        <v>775.90905700425787</v>
      </c>
      <c r="AQ28" s="147">
        <f ca="1">Income!AQ29</f>
        <v>812.37925532921986</v>
      </c>
      <c r="AR28" s="147">
        <f ca="1">Income!AR29</f>
        <v>849.3357530504843</v>
      </c>
      <c r="AS28" s="158">
        <f ca="1">Income!AS29</f>
        <v>886.78183522092013</v>
      </c>
      <c r="AT28" s="147">
        <f ca="1">Income!AT29</f>
        <v>924.0438999252076</v>
      </c>
      <c r="AU28" s="147">
        <f ca="1">Income!AU29</f>
        <v>961.80218524350551</v>
      </c>
      <c r="AV28" s="147">
        <f ca="1">Income!AV29</f>
        <v>1000.0600425802422</v>
      </c>
      <c r="AW28" s="147">
        <f ca="1">Income!AW29</f>
        <v>1110.8208457510973</v>
      </c>
      <c r="AX28" s="147">
        <f ca="1">Income!AX29</f>
        <v>1150.0879911316504</v>
      </c>
      <c r="AY28" s="147">
        <f ca="1">Income!AY29</f>
        <v>1189.8648978070087</v>
      </c>
      <c r="AZ28" s="147">
        <f ca="1">Income!AZ29</f>
        <v>1230.1550077224206</v>
      </c>
      <c r="BA28" s="147">
        <f ca="1">Income!BA29</f>
        <v>1270.9617858348815</v>
      </c>
      <c r="BB28" s="147">
        <f ca="1">Income!BB29</f>
        <v>1312.288720265738</v>
      </c>
      <c r="BC28" s="147">
        <f ca="1">Income!BC29</f>
        <v>1354.1393224542967</v>
      </c>
      <c r="BD28" s="147">
        <f ca="1">Income!BD29</f>
        <v>1396.5171273124463</v>
      </c>
      <c r="BE28" s="158">
        <f ca="1">Income!BE29</f>
        <v>1439.4256933802965</v>
      </c>
      <c r="BF28" s="147">
        <f ca="1">Income!BF29</f>
        <v>1482.176301898998</v>
      </c>
      <c r="BG28" s="147">
        <f ca="1">Income!BG29</f>
        <v>1525.4648602199725</v>
      </c>
      <c r="BH28" s="147">
        <f ca="1">Income!BH29</f>
        <v>1569.2949987121142</v>
      </c>
      <c r="BI28" s="147">
        <f ca="1">Income!BI29</f>
        <v>1613.670372005414</v>
      </c>
      <c r="BJ28" s="147">
        <f ca="1">Income!BJ29</f>
        <v>1658.5946591517918</v>
      </c>
      <c r="BK28" s="147">
        <f ca="1">Income!BK29</f>
        <v>1944.0715637869878</v>
      </c>
      <c r="BL28" s="147">
        <f ca="1">Income!BL29</f>
        <v>1990.1048142935199</v>
      </c>
      <c r="BM28" s="147">
        <f ca="1">Income!BM29</f>
        <v>2036.6981639647136</v>
      </c>
      <c r="BN28" s="147">
        <f ca="1">Income!BN29</f>
        <v>2083.8553911698123</v>
      </c>
      <c r="BO28" s="147">
        <f ca="1">Income!BO29</f>
        <v>2131.5802995201748</v>
      </c>
      <c r="BP28" s="147">
        <f ca="1">Income!BP29</f>
        <v>2179.8767180365662</v>
      </c>
      <c r="BQ28" s="158">
        <f ca="1">Income!BQ29</f>
        <v>2228.7485013175506</v>
      </c>
      <c r="BS28" s="10"/>
      <c r="BT28" s="10"/>
    </row>
    <row r="29" spans="1:72" s="74" customFormat="1" x14ac:dyDescent="0.25">
      <c r="A29" s="305"/>
      <c r="B29" s="9" t="s">
        <v>26</v>
      </c>
      <c r="C29" s="9"/>
      <c r="D29" s="9">
        <f t="shared" ca="1" si="75"/>
        <v>327.96767361543641</v>
      </c>
      <c r="E29" s="9">
        <f t="shared" ca="1" si="76"/>
        <v>596.26355813037185</v>
      </c>
      <c r="F29" s="9">
        <f t="shared" ca="1" si="77"/>
        <v>971.78183522092013</v>
      </c>
      <c r="G29" s="9">
        <f t="shared" ca="1" si="78"/>
        <v>1524.4256933802965</v>
      </c>
      <c r="H29" s="9">
        <f t="shared" ca="1" si="79"/>
        <v>2313.7485013175506</v>
      </c>
      <c r="I29" s="9"/>
      <c r="J29" s="9">
        <f t="shared" ref="J29:BQ29" ca="1" si="80">SUM(J26:J28)</f>
        <v>83.438772647850215</v>
      </c>
      <c r="K29" s="9">
        <f t="shared" ca="1" si="80"/>
        <v>104.6972971021101</v>
      </c>
      <c r="L29" s="9">
        <f t="shared" ca="1" si="80"/>
        <v>126.23945765730042</v>
      </c>
      <c r="M29" s="9">
        <f t="shared" ca="1" si="80"/>
        <v>148.24419140213584</v>
      </c>
      <c r="N29" s="9">
        <f t="shared" ca="1" si="80"/>
        <v>170.73806640900102</v>
      </c>
      <c r="O29" s="9">
        <f t="shared" ca="1" si="80"/>
        <v>205.35329392646497</v>
      </c>
      <c r="P29" s="9">
        <f t="shared" ca="1" si="80"/>
        <v>228.89075858676111</v>
      </c>
      <c r="Q29" s="9">
        <f t="shared" ca="1" si="80"/>
        <v>252.93210218589084</v>
      </c>
      <c r="R29" s="9">
        <f t="shared" ca="1" si="80"/>
        <v>271.48224247156242</v>
      </c>
      <c r="S29" s="9">
        <f t="shared" ca="1" si="80"/>
        <v>289.7761368813546</v>
      </c>
      <c r="T29" s="9">
        <f t="shared" ca="1" si="80"/>
        <v>308.60291408707758</v>
      </c>
      <c r="U29" s="9">
        <f t="shared" ca="1" si="80"/>
        <v>327.96767361543641</v>
      </c>
      <c r="V29" s="9">
        <f t="shared" ca="1" si="80"/>
        <v>347.22829691426489</v>
      </c>
      <c r="W29" s="9">
        <f t="shared" ca="1" si="80"/>
        <v>367.03439268226691</v>
      </c>
      <c r="X29" s="9">
        <f t="shared" ca="1" si="80"/>
        <v>387.39117151395817</v>
      </c>
      <c r="Y29" s="9">
        <f t="shared" ca="1" si="80"/>
        <v>408.3038857112831</v>
      </c>
      <c r="Z29" s="9">
        <f t="shared" ca="1" si="80"/>
        <v>429.77782959165864</v>
      </c>
      <c r="AA29" s="9">
        <f t="shared" ca="1" si="80"/>
        <v>451.81833979819356</v>
      </c>
      <c r="AB29" s="9">
        <f t="shared" ca="1" si="80"/>
        <v>474.43079561209845</v>
      </c>
      <c r="AC29" s="9">
        <f t="shared" ca="1" si="80"/>
        <v>497.62061926730172</v>
      </c>
      <c r="AD29" s="9">
        <f t="shared" ca="1" si="80"/>
        <v>521.39327626728596</v>
      </c>
      <c r="AE29" s="9">
        <f t="shared" ca="1" si="80"/>
        <v>545.75427570416127</v>
      </c>
      <c r="AF29" s="9">
        <f t="shared" ca="1" si="80"/>
        <v>570.70917057998872</v>
      </c>
      <c r="AG29" s="9">
        <f t="shared" ca="1" si="80"/>
        <v>596.26355813037185</v>
      </c>
      <c r="AH29" s="9">
        <f t="shared" ca="1" si="80"/>
        <v>620.63618189360966</v>
      </c>
      <c r="AI29" s="9">
        <f t="shared" ca="1" si="80"/>
        <v>645.4231372541575</v>
      </c>
      <c r="AJ29" s="9">
        <f t="shared" ca="1" si="80"/>
        <v>676.82617147089377</v>
      </c>
      <c r="AK29" s="9">
        <f t="shared" ca="1" si="80"/>
        <v>708.83355992077827</v>
      </c>
      <c r="AL29" s="9">
        <f t="shared" ca="1" si="80"/>
        <v>741.45104729524439</v>
      </c>
      <c r="AM29" s="9">
        <f t="shared" ca="1" si="80"/>
        <v>774.6844241652218</v>
      </c>
      <c r="AN29" s="9">
        <f t="shared" ca="1" si="80"/>
        <v>808.53952731953234</v>
      </c>
      <c r="AO29" s="9">
        <f t="shared" ca="1" si="80"/>
        <v>824.92189484905225</v>
      </c>
      <c r="AP29" s="9">
        <f t="shared" ca="1" si="80"/>
        <v>860.90905700425787</v>
      </c>
      <c r="AQ29" s="9">
        <f t="shared" ca="1" si="80"/>
        <v>897.37925532921986</v>
      </c>
      <c r="AR29" s="9">
        <f t="shared" ca="1" si="80"/>
        <v>934.3357530504843</v>
      </c>
      <c r="AS29" s="9">
        <f t="shared" ca="1" si="80"/>
        <v>971.78183522092013</v>
      </c>
      <c r="AT29" s="9">
        <f t="shared" ca="1" si="80"/>
        <v>1009.0438999252076</v>
      </c>
      <c r="AU29" s="9">
        <f t="shared" ca="1" si="80"/>
        <v>1046.8021852435054</v>
      </c>
      <c r="AV29" s="9">
        <f t="shared" ca="1" si="80"/>
        <v>1085.0600425802422</v>
      </c>
      <c r="AW29" s="9">
        <f t="shared" ca="1" si="80"/>
        <v>1195.8208457510973</v>
      </c>
      <c r="AX29" s="9">
        <f t="shared" ca="1" si="80"/>
        <v>1235.0879911316504</v>
      </c>
      <c r="AY29" s="9">
        <f t="shared" ca="1" si="80"/>
        <v>1274.8648978070087</v>
      </c>
      <c r="AZ29" s="9">
        <f t="shared" ca="1" si="80"/>
        <v>1315.1550077224206</v>
      </c>
      <c r="BA29" s="9">
        <f t="shared" ca="1" si="80"/>
        <v>1355.9617858348815</v>
      </c>
      <c r="BB29" s="9">
        <f t="shared" ca="1" si="80"/>
        <v>1397.288720265738</v>
      </c>
      <c r="BC29" s="9">
        <f t="shared" ca="1" si="80"/>
        <v>1439.1393224542967</v>
      </c>
      <c r="BD29" s="9">
        <f t="shared" ca="1" si="80"/>
        <v>1481.5171273124463</v>
      </c>
      <c r="BE29" s="9">
        <f t="shared" ca="1" si="80"/>
        <v>1524.4256933802965</v>
      </c>
      <c r="BF29" s="9">
        <f t="shared" ca="1" si="80"/>
        <v>1567.176301898998</v>
      </c>
      <c r="BG29" s="9">
        <f t="shared" ca="1" si="80"/>
        <v>1610.4648602199725</v>
      </c>
      <c r="BH29" s="9">
        <f t="shared" ca="1" si="80"/>
        <v>1654.2949987121142</v>
      </c>
      <c r="BI29" s="9">
        <f t="shared" ca="1" si="80"/>
        <v>1698.670372005414</v>
      </c>
      <c r="BJ29" s="9">
        <f t="shared" ca="1" si="80"/>
        <v>1743.5946591517918</v>
      </c>
      <c r="BK29" s="9">
        <f t="shared" ca="1" si="80"/>
        <v>2029.0715637869878</v>
      </c>
      <c r="BL29" s="9">
        <f t="shared" ca="1" si="80"/>
        <v>2075.1048142935197</v>
      </c>
      <c r="BM29" s="9">
        <f t="shared" ca="1" si="80"/>
        <v>2121.6981639647138</v>
      </c>
      <c r="BN29" s="9">
        <f t="shared" ca="1" si="80"/>
        <v>2168.8553911698123</v>
      </c>
      <c r="BO29" s="9">
        <f t="shared" ca="1" si="80"/>
        <v>2216.5802995201748</v>
      </c>
      <c r="BP29" s="9">
        <f t="shared" ca="1" si="80"/>
        <v>2264.8767180365662</v>
      </c>
      <c r="BQ29" s="9">
        <f t="shared" ca="1" si="80"/>
        <v>2313.7485013175506</v>
      </c>
    </row>
    <row r="30" spans="1:72" s="8" customFormat="1" ht="6" customHeight="1" x14ac:dyDescent="0.25">
      <c r="A30" s="126"/>
      <c r="B30" s="59"/>
      <c r="D30" s="6"/>
      <c r="U30" s="9"/>
      <c r="AG30" s="9"/>
      <c r="AS30" s="9"/>
      <c r="BE30" s="9"/>
      <c r="BQ30" s="9"/>
    </row>
    <row r="31" spans="1:72" s="52" customFormat="1" ht="12" x14ac:dyDescent="0.25">
      <c r="A31" s="194"/>
      <c r="B31" s="61" t="s">
        <v>239</v>
      </c>
      <c r="C31" s="60"/>
      <c r="D31" s="191" t="str">
        <f t="shared" ref="D31:H31" ca="1" si="81">IF(ROUND(D17-D24-D29,10)=0,"ü","û")</f>
        <v>ü</v>
      </c>
      <c r="E31" s="191" t="str">
        <f t="shared" ca="1" si="81"/>
        <v>ü</v>
      </c>
      <c r="F31" s="191" t="str">
        <f t="shared" ca="1" si="81"/>
        <v>ü</v>
      </c>
      <c r="G31" s="191" t="str">
        <f t="shared" ca="1" si="81"/>
        <v>ü</v>
      </c>
      <c r="H31" s="191" t="str">
        <f t="shared" ca="1" si="81"/>
        <v>ü</v>
      </c>
      <c r="I31" s="61"/>
      <c r="J31" s="60" t="str">
        <f ca="1">IF(ROUND(J17-J24-J29,10)=0,"ü","û")</f>
        <v>ü</v>
      </c>
      <c r="K31" s="60" t="str">
        <f t="shared" ref="K31:BQ31" ca="1" si="82">IF(ROUND(K17-K24-K29,10)=0,"ü","û")</f>
        <v>ü</v>
      </c>
      <c r="L31" s="60" t="str">
        <f t="shared" ca="1" si="82"/>
        <v>ü</v>
      </c>
      <c r="M31" s="60" t="str">
        <f t="shared" ca="1" si="82"/>
        <v>ü</v>
      </c>
      <c r="N31" s="60" t="str">
        <f t="shared" ca="1" si="82"/>
        <v>ü</v>
      </c>
      <c r="O31" s="60" t="str">
        <f t="shared" ca="1" si="82"/>
        <v>ü</v>
      </c>
      <c r="P31" s="60" t="str">
        <f t="shared" ca="1" si="82"/>
        <v>ü</v>
      </c>
      <c r="Q31" s="60" t="str">
        <f t="shared" ca="1" si="82"/>
        <v>ü</v>
      </c>
      <c r="R31" s="60" t="str">
        <f t="shared" ca="1" si="82"/>
        <v>ü</v>
      </c>
      <c r="S31" s="60" t="str">
        <f t="shared" ca="1" si="82"/>
        <v>ü</v>
      </c>
      <c r="T31" s="60" t="str">
        <f t="shared" ca="1" si="82"/>
        <v>ü</v>
      </c>
      <c r="U31" s="191" t="str">
        <f t="shared" ca="1" si="82"/>
        <v>ü</v>
      </c>
      <c r="V31" s="60" t="str">
        <f t="shared" ca="1" si="82"/>
        <v>ü</v>
      </c>
      <c r="W31" s="60" t="str">
        <f t="shared" ca="1" si="82"/>
        <v>ü</v>
      </c>
      <c r="X31" s="60" t="str">
        <f t="shared" ca="1" si="82"/>
        <v>ü</v>
      </c>
      <c r="Y31" s="60" t="str">
        <f t="shared" ca="1" si="82"/>
        <v>ü</v>
      </c>
      <c r="Z31" s="60" t="str">
        <f t="shared" ca="1" si="82"/>
        <v>ü</v>
      </c>
      <c r="AA31" s="60" t="str">
        <f t="shared" ca="1" si="82"/>
        <v>ü</v>
      </c>
      <c r="AB31" s="60" t="str">
        <f t="shared" ca="1" si="82"/>
        <v>ü</v>
      </c>
      <c r="AC31" s="60" t="str">
        <f t="shared" ca="1" si="82"/>
        <v>ü</v>
      </c>
      <c r="AD31" s="60" t="str">
        <f t="shared" ca="1" si="82"/>
        <v>ü</v>
      </c>
      <c r="AE31" s="60" t="str">
        <f t="shared" ca="1" si="82"/>
        <v>ü</v>
      </c>
      <c r="AF31" s="60" t="str">
        <f t="shared" ca="1" si="82"/>
        <v>ü</v>
      </c>
      <c r="AG31" s="191" t="str">
        <f t="shared" ca="1" si="82"/>
        <v>ü</v>
      </c>
      <c r="AH31" s="60" t="str">
        <f t="shared" ca="1" si="82"/>
        <v>ü</v>
      </c>
      <c r="AI31" s="60" t="str">
        <f t="shared" ca="1" si="82"/>
        <v>ü</v>
      </c>
      <c r="AJ31" s="60" t="str">
        <f t="shared" ca="1" si="82"/>
        <v>ü</v>
      </c>
      <c r="AK31" s="60" t="str">
        <f t="shared" ca="1" si="82"/>
        <v>ü</v>
      </c>
      <c r="AL31" s="60" t="str">
        <f t="shared" ca="1" si="82"/>
        <v>ü</v>
      </c>
      <c r="AM31" s="60" t="str">
        <f t="shared" ca="1" si="82"/>
        <v>ü</v>
      </c>
      <c r="AN31" s="60" t="str">
        <f t="shared" ca="1" si="82"/>
        <v>ü</v>
      </c>
      <c r="AO31" s="60" t="str">
        <f t="shared" ca="1" si="82"/>
        <v>ü</v>
      </c>
      <c r="AP31" s="60" t="str">
        <f t="shared" ca="1" si="82"/>
        <v>ü</v>
      </c>
      <c r="AQ31" s="60" t="str">
        <f t="shared" ca="1" si="82"/>
        <v>ü</v>
      </c>
      <c r="AR31" s="60" t="str">
        <f t="shared" ca="1" si="82"/>
        <v>ü</v>
      </c>
      <c r="AS31" s="191" t="str">
        <f t="shared" ca="1" si="82"/>
        <v>ü</v>
      </c>
      <c r="AT31" s="60" t="str">
        <f t="shared" ca="1" si="82"/>
        <v>ü</v>
      </c>
      <c r="AU31" s="60" t="str">
        <f t="shared" ca="1" si="82"/>
        <v>ü</v>
      </c>
      <c r="AV31" s="60" t="str">
        <f t="shared" ca="1" si="82"/>
        <v>ü</v>
      </c>
      <c r="AW31" s="60" t="str">
        <f t="shared" ca="1" si="82"/>
        <v>ü</v>
      </c>
      <c r="AX31" s="60" t="str">
        <f t="shared" ca="1" si="82"/>
        <v>ü</v>
      </c>
      <c r="AY31" s="60" t="str">
        <f t="shared" ca="1" si="82"/>
        <v>ü</v>
      </c>
      <c r="AZ31" s="60" t="str">
        <f t="shared" ca="1" si="82"/>
        <v>ü</v>
      </c>
      <c r="BA31" s="60" t="str">
        <f t="shared" ca="1" si="82"/>
        <v>ü</v>
      </c>
      <c r="BB31" s="60" t="str">
        <f t="shared" ca="1" si="82"/>
        <v>ü</v>
      </c>
      <c r="BC31" s="60" t="str">
        <f t="shared" ca="1" si="82"/>
        <v>ü</v>
      </c>
      <c r="BD31" s="60" t="str">
        <f t="shared" ca="1" si="82"/>
        <v>ü</v>
      </c>
      <c r="BE31" s="191" t="str">
        <f t="shared" ca="1" si="82"/>
        <v>ü</v>
      </c>
      <c r="BF31" s="60" t="str">
        <f t="shared" ca="1" si="82"/>
        <v>ü</v>
      </c>
      <c r="BG31" s="60" t="str">
        <f t="shared" ca="1" si="82"/>
        <v>ü</v>
      </c>
      <c r="BH31" s="60" t="str">
        <f t="shared" ca="1" si="82"/>
        <v>ü</v>
      </c>
      <c r="BI31" s="60" t="str">
        <f t="shared" ca="1" si="82"/>
        <v>ü</v>
      </c>
      <c r="BJ31" s="60" t="str">
        <f t="shared" ca="1" si="82"/>
        <v>ü</v>
      </c>
      <c r="BK31" s="60" t="str">
        <f t="shared" ca="1" si="82"/>
        <v>ü</v>
      </c>
      <c r="BL31" s="60" t="str">
        <f t="shared" ca="1" si="82"/>
        <v>ü</v>
      </c>
      <c r="BM31" s="60" t="str">
        <f t="shared" ca="1" si="82"/>
        <v>ü</v>
      </c>
      <c r="BN31" s="60" t="str">
        <f t="shared" ca="1" si="82"/>
        <v>ü</v>
      </c>
      <c r="BO31" s="60" t="str">
        <f t="shared" ca="1" si="82"/>
        <v>ü</v>
      </c>
      <c r="BP31" s="60" t="str">
        <f t="shared" ca="1" si="82"/>
        <v>ü</v>
      </c>
      <c r="BQ31" s="191" t="str">
        <f t="shared" ca="1" si="82"/>
        <v>ü</v>
      </c>
    </row>
    <row r="32" spans="1:72" x14ac:dyDescent="0.25">
      <c r="A32" s="194"/>
    </row>
    <row r="34" spans="1:1" x14ac:dyDescent="0.25">
      <c r="A34" s="388"/>
    </row>
    <row r="35" spans="1:1" x14ac:dyDescent="0.25">
      <c r="A35" s="388"/>
    </row>
    <row r="36" spans="1:1" x14ac:dyDescent="0.25">
      <c r="A36" s="388"/>
    </row>
  </sheetData>
  <sheetProtection algorithmName="SHA-512" hashValue="VXeX7/sn18Jj1lYVVpSMglZLN2n3sdrGRB0qDikeoktd5hNMC3ECUFrIBNyFbfBIFCHv0vrNc49yYdbroc+yOQ==" saltValue="SlKbcMu/jDCM2jzLsOBxmQ==" spinCount="100000" sheet="1" objects="1" scenarios="1" selectLockedCells="1" selectUnlockedCells="1"/>
  <conditionalFormatting sqref="D31:H31 J31:BQ31">
    <cfRule type="expression" dxfId="4" priority="1">
      <formula>IF(D31="û",TRUE,FALSE)</formula>
    </cfRule>
  </conditionalFormatting>
  <printOptions horizontalCentered="1"/>
  <pageMargins left="0.5" right="0.5" top="0.75" bottom="1" header="0.5" footer="0.5"/>
  <pageSetup scale="95" fitToWidth="5" orientation="landscape" horizontalDpi="1200" verticalDpi="1200" r:id="rId1"/>
  <headerFooter scaleWithDoc="0" alignWithMargins="0">
    <oddFooter>&amp;L&amp;10Pro Forma Balance Sheet, Year &amp;P of &amp;N&amp;R&amp;10Updated &amp;D</oddFooter>
  </headerFooter>
  <colBreaks count="4" manualBreakCount="4">
    <brk id="21" min="3" max="28" man="1"/>
    <brk id="33" min="3" max="28" man="1"/>
    <brk id="45" min="3" max="28" man="1"/>
    <brk id="57" min="3" max="28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0E12B-46FB-41AC-8776-9B39AA94F682}">
  <sheetPr>
    <tabColor rgb="FFBDD7EE"/>
  </sheetPr>
  <dimension ref="A1:BV53"/>
  <sheetViews>
    <sheetView showGridLines="0" showRowColHeaders="0" showZeros="0" zoomScaleNormal="100" zoomScaleSheetLayoutView="100" workbookViewId="0">
      <pane xSplit="2" ySplit="2" topLeftCell="C3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09375" defaultRowHeight="12.6" x14ac:dyDescent="0.25"/>
  <cols>
    <col min="1" max="1" width="3.5546875" style="126" bestFit="1" customWidth="1"/>
    <col min="2" max="2" width="20" style="10" customWidth="1"/>
    <col min="3" max="3" width="1.109375" style="10" customWidth="1"/>
    <col min="4" max="8" width="8.88671875" style="10" customWidth="1"/>
    <col min="9" max="9" width="2.21875" style="10" customWidth="1"/>
    <col min="10" max="69" width="8.88671875" style="10" customWidth="1"/>
    <col min="70" max="70" width="9.109375" style="10" collapsed="1"/>
    <col min="71" max="16384" width="9.109375" style="10"/>
  </cols>
  <sheetData>
    <row r="1" spans="1:74" s="197" customFormat="1" ht="10.199999999999999" x14ac:dyDescent="0.2">
      <c r="A1" s="385" t="s">
        <v>279</v>
      </c>
    </row>
    <row r="2" spans="1:74" s="35" customFormat="1" ht="21" x14ac:dyDescent="0.4">
      <c r="A2" s="386"/>
      <c r="B2" s="62" t="s">
        <v>287</v>
      </c>
      <c r="C2" s="63"/>
      <c r="D2" s="73">
        <v>1</v>
      </c>
      <c r="E2" s="73">
        <v>2</v>
      </c>
      <c r="F2" s="73">
        <v>3</v>
      </c>
      <c r="G2" s="73">
        <v>4</v>
      </c>
      <c r="H2" s="73">
        <v>5</v>
      </c>
      <c r="I2" s="119"/>
      <c r="J2" s="68">
        <v>1</v>
      </c>
      <c r="K2" s="68">
        <v>2</v>
      </c>
      <c r="L2" s="68">
        <v>3</v>
      </c>
      <c r="M2" s="68">
        <v>4</v>
      </c>
      <c r="N2" s="68">
        <v>5</v>
      </c>
      <c r="O2" s="68">
        <v>6</v>
      </c>
      <c r="P2" s="68">
        <v>7</v>
      </c>
      <c r="Q2" s="68">
        <v>8</v>
      </c>
      <c r="R2" s="68">
        <v>9</v>
      </c>
      <c r="S2" s="68">
        <v>10</v>
      </c>
      <c r="T2" s="68">
        <v>11</v>
      </c>
      <c r="U2" s="69">
        <v>12</v>
      </c>
      <c r="V2" s="68">
        <v>13</v>
      </c>
      <c r="W2" s="68">
        <v>14</v>
      </c>
      <c r="X2" s="68">
        <v>15</v>
      </c>
      <c r="Y2" s="68">
        <v>16</v>
      </c>
      <c r="Z2" s="68">
        <v>17</v>
      </c>
      <c r="AA2" s="68">
        <v>18</v>
      </c>
      <c r="AB2" s="68">
        <v>19</v>
      </c>
      <c r="AC2" s="68">
        <v>20</v>
      </c>
      <c r="AD2" s="68">
        <v>21</v>
      </c>
      <c r="AE2" s="68">
        <v>22</v>
      </c>
      <c r="AF2" s="68">
        <v>23</v>
      </c>
      <c r="AG2" s="69">
        <v>24</v>
      </c>
      <c r="AH2" s="68">
        <v>25</v>
      </c>
      <c r="AI2" s="68">
        <v>26</v>
      </c>
      <c r="AJ2" s="68">
        <v>27</v>
      </c>
      <c r="AK2" s="68">
        <v>28</v>
      </c>
      <c r="AL2" s="68">
        <v>29</v>
      </c>
      <c r="AM2" s="68">
        <v>30</v>
      </c>
      <c r="AN2" s="68">
        <v>31</v>
      </c>
      <c r="AO2" s="68">
        <v>32</v>
      </c>
      <c r="AP2" s="68">
        <v>33</v>
      </c>
      <c r="AQ2" s="68">
        <v>34</v>
      </c>
      <c r="AR2" s="68">
        <v>35</v>
      </c>
      <c r="AS2" s="69">
        <v>36</v>
      </c>
      <c r="AT2" s="68">
        <v>37</v>
      </c>
      <c r="AU2" s="68">
        <v>38</v>
      </c>
      <c r="AV2" s="68">
        <v>39</v>
      </c>
      <c r="AW2" s="68">
        <v>40</v>
      </c>
      <c r="AX2" s="68">
        <v>41</v>
      </c>
      <c r="AY2" s="68">
        <v>42</v>
      </c>
      <c r="AZ2" s="68">
        <v>43</v>
      </c>
      <c r="BA2" s="68">
        <v>44</v>
      </c>
      <c r="BB2" s="68">
        <v>45</v>
      </c>
      <c r="BC2" s="68">
        <v>46</v>
      </c>
      <c r="BD2" s="68">
        <v>47</v>
      </c>
      <c r="BE2" s="69">
        <v>48</v>
      </c>
      <c r="BF2" s="68">
        <v>49</v>
      </c>
      <c r="BG2" s="68">
        <v>50</v>
      </c>
      <c r="BH2" s="68">
        <v>51</v>
      </c>
      <c r="BI2" s="68">
        <v>52</v>
      </c>
      <c r="BJ2" s="68">
        <v>53</v>
      </c>
      <c r="BK2" s="68">
        <v>54</v>
      </c>
      <c r="BL2" s="68">
        <v>55</v>
      </c>
      <c r="BM2" s="68">
        <v>56</v>
      </c>
      <c r="BN2" s="68">
        <v>57</v>
      </c>
      <c r="BO2" s="68">
        <v>58</v>
      </c>
      <c r="BP2" s="68">
        <v>59</v>
      </c>
      <c r="BQ2" s="69">
        <v>60</v>
      </c>
      <c r="BR2" s="32"/>
      <c r="BS2" s="32"/>
      <c r="BT2" s="33"/>
      <c r="BU2" s="32"/>
      <c r="BV2" s="34"/>
    </row>
    <row r="3" spans="1:74" s="8" customFormat="1" ht="6" customHeight="1" x14ac:dyDescent="0.25">
      <c r="A3" s="194"/>
      <c r="D3" s="6"/>
      <c r="E3" s="6"/>
      <c r="F3" s="6"/>
      <c r="G3" s="6"/>
      <c r="H3" s="6"/>
      <c r="I3" s="119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58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58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58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58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58"/>
      <c r="BR3" s="10"/>
      <c r="BT3" s="6"/>
    </row>
    <row r="4" spans="1:74" s="8" customFormat="1" x14ac:dyDescent="0.25">
      <c r="A4" s="194"/>
      <c r="B4" s="167" t="s">
        <v>76</v>
      </c>
      <c r="D4" s="154">
        <f ca="1">SUM(J4:U4)</f>
        <v>256.34026182948804</v>
      </c>
      <c r="E4" s="154">
        <f ca="1">SUM(V4:AG4)</f>
        <v>268.29588451493549</v>
      </c>
      <c r="F4" s="154">
        <f ca="1">SUM(AH4:AS4)</f>
        <v>375.51827709054822</v>
      </c>
      <c r="G4" s="154">
        <f ca="1">SUM(AT4:BE4)</f>
        <v>552.64385815937624</v>
      </c>
      <c r="H4" s="154">
        <f ca="1">SUM(BF4:BQ4)</f>
        <v>789.32280793725408</v>
      </c>
      <c r="I4" s="119"/>
      <c r="J4" s="10">
        <f ca="1">Income!J26</f>
        <v>23.438772647850222</v>
      </c>
      <c r="K4" s="75">
        <f ca="1">Income!K26</f>
        <v>21.258524454259877</v>
      </c>
      <c r="L4" s="75">
        <f ca="1">Income!L26</f>
        <v>21.542160555190314</v>
      </c>
      <c r="M4" s="75">
        <f ca="1">Income!M26</f>
        <v>22.004733744835413</v>
      </c>
      <c r="N4" s="75">
        <f ca="1">Income!N26</f>
        <v>22.493875006865171</v>
      </c>
      <c r="O4" s="75">
        <f ca="1">Income!O26</f>
        <v>22.987815731515614</v>
      </c>
      <c r="P4" s="75">
        <f ca="1">Income!P26</f>
        <v>23.537464660296145</v>
      </c>
      <c r="Q4" s="75">
        <f ca="1">Income!Q26</f>
        <v>24.041343599129739</v>
      </c>
      <c r="R4" s="75">
        <f ca="1">Income!R26</f>
        <v>18.55014028567156</v>
      </c>
      <c r="S4" s="75">
        <f ca="1">Income!S26</f>
        <v>18.293894409792202</v>
      </c>
      <c r="T4" s="75">
        <f ca="1">Income!T26</f>
        <v>18.826777205723012</v>
      </c>
      <c r="U4" s="154">
        <f ca="1">Income!U26</f>
        <v>19.364759528358807</v>
      </c>
      <c r="V4" s="10">
        <f ca="1">Income!V26</f>
        <v>19.260623298828499</v>
      </c>
      <c r="W4" s="75">
        <f ca="1">Income!W26</f>
        <v>19.806095768001999</v>
      </c>
      <c r="X4" s="75">
        <f ca="1">Income!X26</f>
        <v>20.356778831691251</v>
      </c>
      <c r="Y4" s="75">
        <f ca="1">Income!Y26</f>
        <v>20.912714197324931</v>
      </c>
      <c r="Z4" s="75">
        <f ca="1">Income!Z26</f>
        <v>21.473943880375536</v>
      </c>
      <c r="AA4" s="75">
        <f ca="1">Income!AA26</f>
        <v>22.040510206534915</v>
      </c>
      <c r="AB4" s="75">
        <f ca="1">Income!AB26</f>
        <v>22.612455813904901</v>
      </c>
      <c r="AC4" s="75">
        <f ca="1">Income!AC26</f>
        <v>23.189823655203256</v>
      </c>
      <c r="AD4" s="75">
        <f ca="1">Income!AD26</f>
        <v>23.772656999984306</v>
      </c>
      <c r="AE4" s="75">
        <f ca="1">Income!AE26</f>
        <v>24.360999436875279</v>
      </c>
      <c r="AF4" s="75">
        <f ca="1">Income!AF26</f>
        <v>24.95489487582741</v>
      </c>
      <c r="AG4" s="154">
        <f ca="1">Income!AG26</f>
        <v>25.554387550383208</v>
      </c>
      <c r="AH4" s="10">
        <f ca="1">Income!AH26</f>
        <v>24.372623763237787</v>
      </c>
      <c r="AI4" s="75">
        <f ca="1">Income!AI26</f>
        <v>24.786955360547783</v>
      </c>
      <c r="AJ4" s="75">
        <f ca="1">Income!AJ26</f>
        <v>31.403034216736316</v>
      </c>
      <c r="AK4" s="75">
        <f ca="1">Income!AK26</f>
        <v>32.007388449884488</v>
      </c>
      <c r="AL4" s="75">
        <f ca="1">Income!AL26</f>
        <v>32.617487374466087</v>
      </c>
      <c r="AM4" s="75">
        <f ca="1">Income!AM26</f>
        <v>33.233376869977405</v>
      </c>
      <c r="AN4" s="75">
        <f ca="1">Income!AN26</f>
        <v>33.855103154310569</v>
      </c>
      <c r="AO4" s="75">
        <f ca="1">Income!AO26</f>
        <v>16.382367529519883</v>
      </c>
      <c r="AP4" s="75">
        <f ca="1">Income!AP26</f>
        <v>35.987162155205588</v>
      </c>
      <c r="AQ4" s="75">
        <f ca="1">Income!AQ26</f>
        <v>36.470198324961949</v>
      </c>
      <c r="AR4" s="75">
        <f ca="1">Income!AR26</f>
        <v>36.956497721264491</v>
      </c>
      <c r="AS4" s="154">
        <f ca="1">Income!AS26</f>
        <v>37.446082170435872</v>
      </c>
      <c r="AT4" s="10">
        <f ca="1">Income!AT26</f>
        <v>37.262064704287468</v>
      </c>
      <c r="AU4" s="75">
        <f ca="1">Income!AU26</f>
        <v>37.758285318297922</v>
      </c>
      <c r="AV4" s="75">
        <f ca="1">Income!AV26</f>
        <v>38.257857336736684</v>
      </c>
      <c r="AW4" s="75">
        <f ca="1">Income!AW26</f>
        <v>110.76080317085511</v>
      </c>
      <c r="AX4" s="75">
        <f ca="1">Income!AX26</f>
        <v>39.267145380553089</v>
      </c>
      <c r="AY4" s="75">
        <f ca="1">Income!AY26</f>
        <v>39.77690667535829</v>
      </c>
      <c r="AZ4" s="75">
        <f ca="1">Income!AZ26</f>
        <v>40.290109915411925</v>
      </c>
      <c r="BA4" s="75">
        <f ca="1">Income!BA26</f>
        <v>40.806778112460904</v>
      </c>
      <c r="BB4" s="75">
        <f ca="1">Income!BB26</f>
        <v>41.326934430856383</v>
      </c>
      <c r="BC4" s="75">
        <f ca="1">Income!BC26</f>
        <v>41.850602188558724</v>
      </c>
      <c r="BD4" s="75">
        <f ca="1">Income!BD26</f>
        <v>42.377804858149617</v>
      </c>
      <c r="BE4" s="154">
        <f ca="1">Income!BE26</f>
        <v>42.90856606785016</v>
      </c>
      <c r="BF4" s="10">
        <f ca="1">Income!BF26</f>
        <v>42.750608518701419</v>
      </c>
      <c r="BG4" s="75">
        <f ca="1">Income!BG26</f>
        <v>43.288558320974587</v>
      </c>
      <c r="BH4" s="75">
        <f ca="1">Income!BH26</f>
        <v>43.830138492141785</v>
      </c>
      <c r="BI4" s="75">
        <f ca="1">Income!BI26</f>
        <v>44.375373293299816</v>
      </c>
      <c r="BJ4" s="75">
        <f ca="1">Income!BJ26</f>
        <v>44.924287146377814</v>
      </c>
      <c r="BK4" s="75">
        <f ca="1">Income!BK26</f>
        <v>285.47690463519598</v>
      </c>
      <c r="BL4" s="75">
        <f ca="1">Income!BL26</f>
        <v>46.033250506532042</v>
      </c>
      <c r="BM4" s="75">
        <f ca="1">Income!BM26</f>
        <v>46.593349671193657</v>
      </c>
      <c r="BN4" s="75">
        <f ca="1">Income!BN26</f>
        <v>47.157227205098735</v>
      </c>
      <c r="BO4" s="75">
        <f ca="1">Income!BO26</f>
        <v>47.724908350362469</v>
      </c>
      <c r="BP4" s="75">
        <f ca="1">Income!BP26</f>
        <v>48.296418516391363</v>
      </c>
      <c r="BQ4" s="154">
        <f ca="1">Income!BQ26</f>
        <v>48.871783280984495</v>
      </c>
    </row>
    <row r="5" spans="1:74" s="8" customFormat="1" x14ac:dyDescent="0.25">
      <c r="A5" s="386"/>
      <c r="B5" s="167" t="s">
        <v>77</v>
      </c>
      <c r="D5" s="154">
        <f t="shared" ref="D5:D12" si="0">SUM(J5:U5)</f>
        <v>40</v>
      </c>
      <c r="E5" s="154">
        <f t="shared" ref="E5:E12" si="1">SUM(V5:AG5)</f>
        <v>120</v>
      </c>
      <c r="F5" s="154">
        <f t="shared" ref="F5:F12" si="2">SUM(AH5:AS5)</f>
        <v>33.125</v>
      </c>
      <c r="G5" s="154">
        <f t="shared" ref="G5:G12" si="3">SUM(AT5:BE5)</f>
        <v>0</v>
      </c>
      <c r="H5" s="154">
        <f t="shared" ref="H5:H12" si="4">SUM(BF5:BQ5)</f>
        <v>0</v>
      </c>
      <c r="I5" s="119"/>
      <c r="J5" s="10">
        <f>Income!J20</f>
        <v>0</v>
      </c>
      <c r="K5" s="75">
        <f>Income!K20</f>
        <v>0</v>
      </c>
      <c r="L5" s="75">
        <f>Income!L20</f>
        <v>0</v>
      </c>
      <c r="M5" s="75">
        <f>Income!M20</f>
        <v>0</v>
      </c>
      <c r="N5" s="75">
        <f>Income!N20</f>
        <v>0</v>
      </c>
      <c r="O5" s="75">
        <f>Income!O20</f>
        <v>0</v>
      </c>
      <c r="P5" s="75">
        <f>Income!P20</f>
        <v>0</v>
      </c>
      <c r="Q5" s="75">
        <f>Income!Q20</f>
        <v>0</v>
      </c>
      <c r="R5" s="75">
        <f>Income!R20</f>
        <v>10</v>
      </c>
      <c r="S5" s="75">
        <f>Income!S20</f>
        <v>10</v>
      </c>
      <c r="T5" s="75">
        <f>Income!T20</f>
        <v>10</v>
      </c>
      <c r="U5" s="154">
        <f>Income!U20</f>
        <v>10</v>
      </c>
      <c r="V5" s="10">
        <f>Income!V20</f>
        <v>10</v>
      </c>
      <c r="W5" s="75">
        <f>Income!W20</f>
        <v>10</v>
      </c>
      <c r="X5" s="75">
        <f>Income!X20</f>
        <v>10</v>
      </c>
      <c r="Y5" s="75">
        <f>Income!Y20</f>
        <v>10</v>
      </c>
      <c r="Z5" s="75">
        <f>Income!Z20</f>
        <v>10</v>
      </c>
      <c r="AA5" s="75">
        <f>Income!AA20</f>
        <v>10</v>
      </c>
      <c r="AB5" s="75">
        <f>Income!AB20</f>
        <v>10</v>
      </c>
      <c r="AC5" s="75">
        <f>Income!AC20</f>
        <v>10</v>
      </c>
      <c r="AD5" s="75">
        <f>Income!AD20</f>
        <v>10</v>
      </c>
      <c r="AE5" s="75">
        <f>Income!AE20</f>
        <v>10</v>
      </c>
      <c r="AF5" s="75">
        <f>Income!AF20</f>
        <v>10</v>
      </c>
      <c r="AG5" s="154">
        <f>Income!AG20</f>
        <v>10</v>
      </c>
      <c r="AH5" s="10">
        <f>Income!AH20</f>
        <v>11.875</v>
      </c>
      <c r="AI5" s="75">
        <f>Income!AI20</f>
        <v>11.875</v>
      </c>
      <c r="AJ5" s="75">
        <f>Income!AJ20</f>
        <v>1.875</v>
      </c>
      <c r="AK5" s="75">
        <f>Income!AK20</f>
        <v>1.875</v>
      </c>
      <c r="AL5" s="75">
        <f>Income!AL20</f>
        <v>1.875</v>
      </c>
      <c r="AM5" s="75">
        <f>Income!AM20</f>
        <v>1.875</v>
      </c>
      <c r="AN5" s="75">
        <f>Income!AN20</f>
        <v>1.875</v>
      </c>
      <c r="AO5" s="75">
        <f>Income!AO20</f>
        <v>0</v>
      </c>
      <c r="AP5" s="75">
        <f>Income!AP20</f>
        <v>0</v>
      </c>
      <c r="AQ5" s="75">
        <f>Income!AQ20</f>
        <v>0</v>
      </c>
      <c r="AR5" s="75">
        <f>Income!AR20</f>
        <v>0</v>
      </c>
      <c r="AS5" s="154">
        <f>Income!AS20</f>
        <v>0</v>
      </c>
      <c r="AT5" s="10">
        <f>Income!AT20</f>
        <v>0</v>
      </c>
      <c r="AU5" s="75">
        <f>Income!AU20</f>
        <v>0</v>
      </c>
      <c r="AV5" s="75">
        <f>Income!AV20</f>
        <v>0</v>
      </c>
      <c r="AW5" s="75">
        <f>Income!AW20</f>
        <v>0</v>
      </c>
      <c r="AX5" s="75">
        <f>Income!AX20</f>
        <v>0</v>
      </c>
      <c r="AY5" s="75">
        <f>Income!AY20</f>
        <v>0</v>
      </c>
      <c r="AZ5" s="75">
        <f>Income!AZ20</f>
        <v>0</v>
      </c>
      <c r="BA5" s="75">
        <f>Income!BA20</f>
        <v>0</v>
      </c>
      <c r="BB5" s="75">
        <f>Income!BB20</f>
        <v>0</v>
      </c>
      <c r="BC5" s="75">
        <f>Income!BC20</f>
        <v>0</v>
      </c>
      <c r="BD5" s="75">
        <f>Income!BD20</f>
        <v>0</v>
      </c>
      <c r="BE5" s="154">
        <f>Income!BE20</f>
        <v>0</v>
      </c>
      <c r="BF5" s="10">
        <f>Income!BF20</f>
        <v>0</v>
      </c>
      <c r="BG5" s="75">
        <f>Income!BG20</f>
        <v>0</v>
      </c>
      <c r="BH5" s="75">
        <f>Income!BH20</f>
        <v>0</v>
      </c>
      <c r="BI5" s="75">
        <f>Income!BI20</f>
        <v>0</v>
      </c>
      <c r="BJ5" s="75">
        <f>Income!BJ20</f>
        <v>0</v>
      </c>
      <c r="BK5" s="75">
        <f>Income!BK20</f>
        <v>0</v>
      </c>
      <c r="BL5" s="75">
        <f>Income!BL20</f>
        <v>0</v>
      </c>
      <c r="BM5" s="75">
        <f>Income!BM20</f>
        <v>0</v>
      </c>
      <c r="BN5" s="75">
        <f>Income!BN20</f>
        <v>0</v>
      </c>
      <c r="BO5" s="75">
        <f>Income!BO20</f>
        <v>0</v>
      </c>
      <c r="BP5" s="75">
        <f>Income!BP20</f>
        <v>0</v>
      </c>
      <c r="BQ5" s="154">
        <f>Income!BQ20</f>
        <v>0</v>
      </c>
    </row>
    <row r="6" spans="1:74" s="8" customFormat="1" x14ac:dyDescent="0.25">
      <c r="A6" s="194"/>
      <c r="B6" s="168" t="s">
        <v>325</v>
      </c>
      <c r="D6" s="155"/>
      <c r="E6" s="155"/>
      <c r="F6" s="155"/>
      <c r="G6" s="155"/>
      <c r="H6" s="155"/>
      <c r="I6" s="119"/>
      <c r="J6" s="146">
        <f>-CapEx!J222</f>
        <v>0</v>
      </c>
      <c r="K6" s="146">
        <f>-CapEx!K222</f>
        <v>0</v>
      </c>
      <c r="L6" s="146">
        <f>-CapEx!L222</f>
        <v>0</v>
      </c>
      <c r="M6" s="146">
        <f>-CapEx!M222</f>
        <v>0</v>
      </c>
      <c r="N6" s="146">
        <f>-CapEx!N222</f>
        <v>0</v>
      </c>
      <c r="O6" s="146">
        <f>-CapEx!O222</f>
        <v>0</v>
      </c>
      <c r="P6" s="146">
        <f>-CapEx!P222</f>
        <v>0</v>
      </c>
      <c r="Q6" s="146">
        <f>-CapEx!Q222</f>
        <v>0</v>
      </c>
      <c r="R6" s="146">
        <f>-CapEx!R222</f>
        <v>0</v>
      </c>
      <c r="S6" s="146">
        <f>-CapEx!S222</f>
        <v>0</v>
      </c>
      <c r="T6" s="146">
        <f>-CapEx!T222</f>
        <v>0</v>
      </c>
      <c r="U6" s="155">
        <f>-CapEx!U222</f>
        <v>0</v>
      </c>
      <c r="V6" s="146">
        <f>-CapEx!V222</f>
        <v>0</v>
      </c>
      <c r="W6" s="146">
        <f>-CapEx!W222</f>
        <v>0</v>
      </c>
      <c r="X6" s="146">
        <f>-CapEx!X222</f>
        <v>0</v>
      </c>
      <c r="Y6" s="146">
        <f>-CapEx!Y222</f>
        <v>0</v>
      </c>
      <c r="Z6" s="146">
        <f>-CapEx!Z222</f>
        <v>0</v>
      </c>
      <c r="AA6" s="146">
        <f>-CapEx!AA222</f>
        <v>0</v>
      </c>
      <c r="AB6" s="146">
        <f>-CapEx!AB222</f>
        <v>0</v>
      </c>
      <c r="AC6" s="146">
        <f>-CapEx!AC222</f>
        <v>0</v>
      </c>
      <c r="AD6" s="146">
        <f>-CapEx!AD222</f>
        <v>0</v>
      </c>
      <c r="AE6" s="146">
        <f>-CapEx!AE222</f>
        <v>0</v>
      </c>
      <c r="AF6" s="146">
        <f>-CapEx!AF222</f>
        <v>0</v>
      </c>
      <c r="AG6" s="155">
        <f>-CapEx!AG222</f>
        <v>0</v>
      </c>
      <c r="AH6" s="146">
        <f>-CapEx!AH222</f>
        <v>0</v>
      </c>
      <c r="AI6" s="146">
        <f>-CapEx!AI222</f>
        <v>0</v>
      </c>
      <c r="AJ6" s="146">
        <f>-CapEx!AJ222</f>
        <v>0</v>
      </c>
      <c r="AK6" s="146">
        <f>-CapEx!AK222</f>
        <v>0</v>
      </c>
      <c r="AL6" s="146">
        <f>-CapEx!AL222</f>
        <v>0</v>
      </c>
      <c r="AM6" s="146">
        <f>-CapEx!AM222</f>
        <v>0</v>
      </c>
      <c r="AN6" s="146">
        <f>-CapEx!AN222</f>
        <v>0</v>
      </c>
      <c r="AO6" s="146">
        <f>-CapEx!AO222</f>
        <v>31.875</v>
      </c>
      <c r="AP6" s="146">
        <f>-CapEx!AP222</f>
        <v>0</v>
      </c>
      <c r="AQ6" s="146">
        <f>-CapEx!AQ222</f>
        <v>0</v>
      </c>
      <c r="AR6" s="146">
        <f>-CapEx!AR222</f>
        <v>0</v>
      </c>
      <c r="AS6" s="155">
        <f>-CapEx!AS222</f>
        <v>0</v>
      </c>
      <c r="AT6" s="146">
        <f>-CapEx!AT222</f>
        <v>0</v>
      </c>
      <c r="AU6" s="146">
        <f>-CapEx!AU222</f>
        <v>0</v>
      </c>
      <c r="AV6" s="146">
        <f>-CapEx!AV222</f>
        <v>0</v>
      </c>
      <c r="AW6" s="146">
        <f>-CapEx!AW222</f>
        <v>-120</v>
      </c>
      <c r="AX6" s="146">
        <f>-CapEx!AX222</f>
        <v>0</v>
      </c>
      <c r="AY6" s="146">
        <f>-CapEx!AY222</f>
        <v>0</v>
      </c>
      <c r="AZ6" s="146">
        <f>-CapEx!AZ222</f>
        <v>0</v>
      </c>
      <c r="BA6" s="146">
        <f>-CapEx!BA222</f>
        <v>0</v>
      </c>
      <c r="BB6" s="146">
        <f>-CapEx!BB222</f>
        <v>0</v>
      </c>
      <c r="BC6" s="146">
        <f>-CapEx!BC222</f>
        <v>0</v>
      </c>
      <c r="BD6" s="146">
        <f>-CapEx!BD222</f>
        <v>0</v>
      </c>
      <c r="BE6" s="155">
        <f>-CapEx!BE222</f>
        <v>0</v>
      </c>
      <c r="BF6" s="146">
        <f>-CapEx!BF222</f>
        <v>0</v>
      </c>
      <c r="BG6" s="146">
        <f>-CapEx!BG222</f>
        <v>0</v>
      </c>
      <c r="BH6" s="146">
        <f>-CapEx!BH222</f>
        <v>0</v>
      </c>
      <c r="BI6" s="146">
        <f>-CapEx!BI222</f>
        <v>0</v>
      </c>
      <c r="BJ6" s="146">
        <f>-CapEx!BJ222</f>
        <v>0</v>
      </c>
      <c r="BK6" s="146">
        <f>-CapEx!BK222</f>
        <v>-400</v>
      </c>
      <c r="BL6" s="146">
        <f>-CapEx!BL222</f>
        <v>0</v>
      </c>
      <c r="BM6" s="146">
        <f>-CapEx!BM222</f>
        <v>0</v>
      </c>
      <c r="BN6" s="146">
        <f>-CapEx!BN222</f>
        <v>0</v>
      </c>
      <c r="BO6" s="146">
        <f>-CapEx!BO222</f>
        <v>0</v>
      </c>
      <c r="BP6" s="146">
        <f>-CapEx!BP222</f>
        <v>0</v>
      </c>
      <c r="BQ6" s="155">
        <f>-CapEx!BQ222</f>
        <v>0</v>
      </c>
    </row>
    <row r="7" spans="1:74" x14ac:dyDescent="0.25">
      <c r="A7" s="194"/>
      <c r="B7" s="151" t="s">
        <v>324</v>
      </c>
      <c r="D7" s="9">
        <f t="shared" ref="D7" ca="1" si="5">SUM(J7:U7)</f>
        <v>296.3402618294881</v>
      </c>
      <c r="E7" s="9">
        <f t="shared" ref="E7" ca="1" si="6">SUM(V7:AG7)</f>
        <v>388.29588451493544</v>
      </c>
      <c r="F7" s="9">
        <f t="shared" ref="F7" ca="1" si="7">SUM(AH7:AS7)</f>
        <v>440.51827709054817</v>
      </c>
      <c r="G7" s="9">
        <f t="shared" ref="G7" ca="1" si="8">SUM(AT7:BE7)</f>
        <v>432.64385815937635</v>
      </c>
      <c r="H7" s="9">
        <f t="shared" ref="H7" ca="1" si="9">SUM(BF7:BQ7)</f>
        <v>389.3228079372542</v>
      </c>
      <c r="I7" s="119"/>
      <c r="J7" s="10">
        <f ca="1">SUM(J4:J6)</f>
        <v>23.438772647850222</v>
      </c>
      <c r="K7" s="10">
        <f t="shared" ref="K7:BQ7" ca="1" si="10">SUM(K4:K6)</f>
        <v>21.258524454259877</v>
      </c>
      <c r="L7" s="10">
        <f t="shared" ca="1" si="10"/>
        <v>21.542160555190314</v>
      </c>
      <c r="M7" s="10">
        <f t="shared" ca="1" si="10"/>
        <v>22.004733744835413</v>
      </c>
      <c r="N7" s="10">
        <f t="shared" ca="1" si="10"/>
        <v>22.493875006865171</v>
      </c>
      <c r="O7" s="10">
        <f t="shared" ca="1" si="10"/>
        <v>22.987815731515614</v>
      </c>
      <c r="P7" s="10">
        <f t="shared" ca="1" si="10"/>
        <v>23.537464660296145</v>
      </c>
      <c r="Q7" s="10">
        <f t="shared" ca="1" si="10"/>
        <v>24.041343599129739</v>
      </c>
      <c r="R7" s="10">
        <f t="shared" ca="1" si="10"/>
        <v>28.55014028567156</v>
      </c>
      <c r="S7" s="10">
        <f t="shared" ca="1" si="10"/>
        <v>28.293894409792202</v>
      </c>
      <c r="T7" s="10">
        <f t="shared" ca="1" si="10"/>
        <v>28.826777205723012</v>
      </c>
      <c r="U7" s="74">
        <f t="shared" ca="1" si="10"/>
        <v>29.364759528358807</v>
      </c>
      <c r="V7" s="10">
        <f t="shared" ca="1" si="10"/>
        <v>29.260623298828499</v>
      </c>
      <c r="W7" s="10">
        <f t="shared" ca="1" si="10"/>
        <v>29.806095768001999</v>
      </c>
      <c r="X7" s="10">
        <f t="shared" ca="1" si="10"/>
        <v>30.356778831691251</v>
      </c>
      <c r="Y7" s="10">
        <f t="shared" ca="1" si="10"/>
        <v>30.912714197324931</v>
      </c>
      <c r="Z7" s="10">
        <f t="shared" ca="1" si="10"/>
        <v>31.473943880375536</v>
      </c>
      <c r="AA7" s="10">
        <f t="shared" ca="1" si="10"/>
        <v>32.040510206534918</v>
      </c>
      <c r="AB7" s="10">
        <f t="shared" ca="1" si="10"/>
        <v>32.612455813904901</v>
      </c>
      <c r="AC7" s="10">
        <f t="shared" ca="1" si="10"/>
        <v>33.189823655203256</v>
      </c>
      <c r="AD7" s="10">
        <f t="shared" ca="1" si="10"/>
        <v>33.772656999984306</v>
      </c>
      <c r="AE7" s="10">
        <f t="shared" ca="1" si="10"/>
        <v>34.360999436875275</v>
      </c>
      <c r="AF7" s="10">
        <f t="shared" ca="1" si="10"/>
        <v>34.954894875827407</v>
      </c>
      <c r="AG7" s="74">
        <f t="shared" ca="1" si="10"/>
        <v>35.554387550383211</v>
      </c>
      <c r="AH7" s="10">
        <f t="shared" ca="1" si="10"/>
        <v>36.247623763237783</v>
      </c>
      <c r="AI7" s="10">
        <f t="shared" ca="1" si="10"/>
        <v>36.661955360547779</v>
      </c>
      <c r="AJ7" s="10">
        <f t="shared" ca="1" si="10"/>
        <v>33.278034216736316</v>
      </c>
      <c r="AK7" s="10">
        <f t="shared" ca="1" si="10"/>
        <v>33.882388449884488</v>
      </c>
      <c r="AL7" s="10">
        <f t="shared" ca="1" si="10"/>
        <v>34.492487374466087</v>
      </c>
      <c r="AM7" s="10">
        <f t="shared" ca="1" si="10"/>
        <v>35.108376869977405</v>
      </c>
      <c r="AN7" s="10">
        <f t="shared" ca="1" si="10"/>
        <v>35.730103154310569</v>
      </c>
      <c r="AO7" s="10">
        <f t="shared" ca="1" si="10"/>
        <v>48.257367529519883</v>
      </c>
      <c r="AP7" s="10">
        <f t="shared" ca="1" si="10"/>
        <v>35.987162155205588</v>
      </c>
      <c r="AQ7" s="10">
        <f t="shared" ca="1" si="10"/>
        <v>36.470198324961949</v>
      </c>
      <c r="AR7" s="10">
        <f t="shared" ca="1" si="10"/>
        <v>36.956497721264491</v>
      </c>
      <c r="AS7" s="74">
        <f t="shared" ca="1" si="10"/>
        <v>37.446082170435872</v>
      </c>
      <c r="AT7" s="10">
        <f t="shared" ca="1" si="10"/>
        <v>37.262064704287468</v>
      </c>
      <c r="AU7" s="10">
        <f t="shared" ca="1" si="10"/>
        <v>37.758285318297922</v>
      </c>
      <c r="AV7" s="10">
        <f t="shared" ca="1" si="10"/>
        <v>38.257857336736684</v>
      </c>
      <c r="AW7" s="10">
        <f t="shared" ca="1" si="10"/>
        <v>-9.2391968291448876</v>
      </c>
      <c r="AX7" s="10">
        <f t="shared" ca="1" si="10"/>
        <v>39.267145380553089</v>
      </c>
      <c r="AY7" s="10">
        <f t="shared" ca="1" si="10"/>
        <v>39.77690667535829</v>
      </c>
      <c r="AZ7" s="10">
        <f t="shared" ca="1" si="10"/>
        <v>40.290109915411925</v>
      </c>
      <c r="BA7" s="10">
        <f t="shared" ca="1" si="10"/>
        <v>40.806778112460904</v>
      </c>
      <c r="BB7" s="10">
        <f t="shared" ca="1" si="10"/>
        <v>41.326934430856383</v>
      </c>
      <c r="BC7" s="10">
        <f t="shared" ca="1" si="10"/>
        <v>41.850602188558724</v>
      </c>
      <c r="BD7" s="10">
        <f t="shared" ca="1" si="10"/>
        <v>42.377804858149617</v>
      </c>
      <c r="BE7" s="74">
        <f t="shared" ca="1" si="10"/>
        <v>42.90856606785016</v>
      </c>
      <c r="BF7" s="10">
        <f t="shared" ca="1" si="10"/>
        <v>42.750608518701419</v>
      </c>
      <c r="BG7" s="10">
        <f t="shared" ca="1" si="10"/>
        <v>43.288558320974587</v>
      </c>
      <c r="BH7" s="10">
        <f t="shared" ca="1" si="10"/>
        <v>43.830138492141785</v>
      </c>
      <c r="BI7" s="10">
        <f t="shared" ca="1" si="10"/>
        <v>44.375373293299816</v>
      </c>
      <c r="BJ7" s="10">
        <f t="shared" ca="1" si="10"/>
        <v>44.924287146377814</v>
      </c>
      <c r="BK7" s="10">
        <f t="shared" ca="1" si="10"/>
        <v>-114.52309536480402</v>
      </c>
      <c r="BL7" s="10">
        <f t="shared" ca="1" si="10"/>
        <v>46.033250506532042</v>
      </c>
      <c r="BM7" s="10">
        <f t="shared" ca="1" si="10"/>
        <v>46.593349671193657</v>
      </c>
      <c r="BN7" s="10">
        <f t="shared" ca="1" si="10"/>
        <v>47.157227205098735</v>
      </c>
      <c r="BO7" s="10">
        <f t="shared" ca="1" si="10"/>
        <v>47.724908350362469</v>
      </c>
      <c r="BP7" s="10">
        <f t="shared" ca="1" si="10"/>
        <v>48.296418516391363</v>
      </c>
      <c r="BQ7" s="74">
        <f t="shared" ca="1" si="10"/>
        <v>48.871783280984495</v>
      </c>
    </row>
    <row r="8" spans="1:74" s="8" customFormat="1" x14ac:dyDescent="0.25">
      <c r="A8" s="194"/>
      <c r="B8" s="165" t="s">
        <v>44</v>
      </c>
      <c r="D8" s="154">
        <f t="shared" ca="1" si="0"/>
        <v>-480.41506865778877</v>
      </c>
      <c r="E8" s="154">
        <f t="shared" ca="1" si="1"/>
        <v>-37.065823668768076</v>
      </c>
      <c r="F8" s="154">
        <f t="shared" ca="1" si="2"/>
        <v>-39.925590928114048</v>
      </c>
      <c r="G8" s="154">
        <f t="shared" ca="1" si="3"/>
        <v>-43.005999953058677</v>
      </c>
      <c r="H8" s="154">
        <f t="shared" ca="1" si="4"/>
        <v>-46.324074083024243</v>
      </c>
      <c r="I8" s="119"/>
      <c r="J8" s="10">
        <f ca="1">-Balance!J5</f>
        <v>-294.71488730003762</v>
      </c>
      <c r="K8" s="75">
        <f ca="1">Balance!J5-Balance!K5</f>
        <v>-141.43277319114884</v>
      </c>
      <c r="L8" s="75">
        <f ca="1">Balance!K5-Balance!L5</f>
        <v>-18.220978176102108</v>
      </c>
      <c r="M8" s="75">
        <f ca="1">Balance!L5-Balance!M5</f>
        <v>-2.8228703636660271</v>
      </c>
      <c r="N8" s="75">
        <f ca="1">Balance!M5-Balance!N5</f>
        <v>-2.8404080993545335</v>
      </c>
      <c r="O8" s="75">
        <f ca="1">Balance!N5-Balance!O5</f>
        <v>-2.8580547922863957</v>
      </c>
      <c r="P8" s="75">
        <f ca="1">Balance!O5-Balance!P5</f>
        <v>-2.8758111193835134</v>
      </c>
      <c r="Q8" s="75">
        <f ca="1">Balance!P5-Balance!Q5</f>
        <v>-2.8936777617737448</v>
      </c>
      <c r="R8" s="75">
        <f ca="1">Balance!Q5-Balance!R5</f>
        <v>-2.9116554048162016</v>
      </c>
      <c r="S8" s="75">
        <f ca="1">Balance!R5-Balance!S5</f>
        <v>-2.9297447381284769</v>
      </c>
      <c r="T8" s="75">
        <f ca="1">Balance!S5-Balance!T5</f>
        <v>-2.9479464556119979</v>
      </c>
      <c r="U8" s="154">
        <f ca="1">Balance!T5-Balance!U5</f>
        <v>-2.96626125547931</v>
      </c>
      <c r="V8" s="10">
        <f ca="1">Balance!U5-Balance!V5</f>
        <v>-2.9846898402812485</v>
      </c>
      <c r="W8" s="75">
        <f ca="1">Balance!V5-Balance!W5</f>
        <v>-3.0032329169329728</v>
      </c>
      <c r="X8" s="75">
        <f ca="1">Balance!W5-Balance!X5</f>
        <v>-3.0218911967411941</v>
      </c>
      <c r="Y8" s="75">
        <f ca="1">Balance!X5-Balance!Y5</f>
        <v>-3.0406653954325975</v>
      </c>
      <c r="Z8" s="75">
        <f ca="1">Balance!Y5-Balance!Z5</f>
        <v>-3.0595562331799897</v>
      </c>
      <c r="AA8" s="75">
        <f ca="1">Balance!Z5-Balance!AA5</f>
        <v>-3.0785644346307208</v>
      </c>
      <c r="AB8" s="75">
        <f ca="1">Balance!AA5-Balance!AB5</f>
        <v>-3.0976907289335713</v>
      </c>
      <c r="AC8" s="75">
        <f ca="1">Balance!AB5-Balance!AC5</f>
        <v>-3.1169358497679127</v>
      </c>
      <c r="AD8" s="75">
        <f ca="1">Balance!AC5-Balance!AD5</f>
        <v>-3.1363005353709923</v>
      </c>
      <c r="AE8" s="75">
        <f ca="1">Balance!AD5-Balance!AE5</f>
        <v>-3.1557855285670939</v>
      </c>
      <c r="AF8" s="75">
        <f ca="1">Balance!AE5-Balance!AF5</f>
        <v>-3.1753915767943113</v>
      </c>
      <c r="AG8" s="154">
        <f ca="1">Balance!AF5-Balance!AG5</f>
        <v>-3.1951194321354706</v>
      </c>
      <c r="AH8" s="10">
        <f ca="1">Balance!AG5-Balance!AH5</f>
        <v>-3.2149698513452449</v>
      </c>
      <c r="AI8" s="75">
        <f ca="1">Balance!AH5-Balance!AI5</f>
        <v>-3.2349435958801678</v>
      </c>
      <c r="AJ8" s="75">
        <f ca="1">Balance!AI5-Balance!AJ5</f>
        <v>-3.2550414319274523</v>
      </c>
      <c r="AK8" s="75">
        <f ca="1">Balance!AJ5-Balance!AK5</f>
        <v>-3.2752641304341523</v>
      </c>
      <c r="AL8" s="75">
        <f ca="1">Balance!AK5-Balance!AL5</f>
        <v>-3.2956124671374027</v>
      </c>
      <c r="AM8" s="75">
        <f ca="1">Balance!AL5-Balance!AM5</f>
        <v>-3.3160872225936373</v>
      </c>
      <c r="AN8" s="75">
        <f ca="1">Balance!AM5-Balance!AN5</f>
        <v>-3.336689182208147</v>
      </c>
      <c r="AO8" s="75">
        <f ca="1">Balance!AN5-Balance!AO5</f>
        <v>-3.3574191362665715</v>
      </c>
      <c r="AP8" s="75">
        <f ca="1">Balance!AO5-Balance!AP5</f>
        <v>-3.3782778799643438</v>
      </c>
      <c r="AQ8" s="75">
        <f ca="1">Balance!AP5-Balance!AQ5</f>
        <v>-3.399266213436249</v>
      </c>
      <c r="AR8" s="75">
        <f ca="1">Balance!AQ5-Balance!AR5</f>
        <v>-3.4203849417891661</v>
      </c>
      <c r="AS8" s="154">
        <f ca="1">Balance!AR5-Balance!AS5</f>
        <v>-3.4416348751315127</v>
      </c>
      <c r="AT8" s="10">
        <f ca="1">Balance!AS5-Balance!AT5</f>
        <v>-3.4630168286045091</v>
      </c>
      <c r="AU8" s="75">
        <f ca="1">Balance!AT5-Balance!AU5</f>
        <v>-3.4845316224138969</v>
      </c>
      <c r="AV8" s="75">
        <f ca="1">Balance!AU5-Balance!AV5</f>
        <v>-3.506180081860748</v>
      </c>
      <c r="AW8" s="75">
        <f ca="1">Balance!AV5-Balance!AW5</f>
        <v>-3.5279630373742066</v>
      </c>
      <c r="AX8" s="75">
        <f ca="1">Balance!AW5-Balance!AX5</f>
        <v>-3.5498813245418432</v>
      </c>
      <c r="AY8" s="75">
        <f ca="1">Balance!AX5-Balance!AY5</f>
        <v>-3.5719357841431929</v>
      </c>
      <c r="AZ8" s="75">
        <f ca="1">Balance!AY5-Balance!AZ5</f>
        <v>-3.5941272621806775</v>
      </c>
      <c r="BA8" s="75">
        <f ca="1">Balance!AZ5-Balance!BA5</f>
        <v>-3.6164566099134845</v>
      </c>
      <c r="BB8" s="75">
        <f ca="1">Balance!BA5-Balance!BB5</f>
        <v>-3.6389246838889449</v>
      </c>
      <c r="BC8" s="75">
        <f ca="1">Balance!BB5-Balance!BC5</f>
        <v>-3.6615323459755018</v>
      </c>
      <c r="BD8" s="75">
        <f ca="1">Balance!BC5-Balance!BD5</f>
        <v>-3.6842804633970445</v>
      </c>
      <c r="BE8" s="154">
        <f ca="1">Balance!BD5-Balance!BE5</f>
        <v>-3.7071699087646266</v>
      </c>
      <c r="BF8" s="10">
        <f ca="1">Balance!BE5-Balance!BF5</f>
        <v>-3.730201560111027</v>
      </c>
      <c r="BG8" s="75">
        <f ca="1">Balance!BF5-Balance!BG5</f>
        <v>-3.7533763009238328</v>
      </c>
      <c r="BH8" s="75">
        <f ca="1">Balance!BG5-Balance!BH5</f>
        <v>-3.7766950201793179</v>
      </c>
      <c r="BI8" s="75">
        <f ca="1">Balance!BH5-Balance!BI5</f>
        <v>-3.8001586123767765</v>
      </c>
      <c r="BJ8" s="75">
        <f ca="1">Balance!BI5-Balance!BJ5</f>
        <v>-3.8237679775733113</v>
      </c>
      <c r="BK8" s="75">
        <f ca="1">Balance!BJ5-Balance!BK5</f>
        <v>-3.8475240214170299</v>
      </c>
      <c r="BL8" s="75">
        <f ca="1">Balance!BK5-Balance!BL5</f>
        <v>-3.8714276551833109</v>
      </c>
      <c r="BM8" s="75">
        <f ca="1">Balance!BL5-Balance!BM5</f>
        <v>-3.8954797958082281</v>
      </c>
      <c r="BN8" s="75">
        <f ca="1">Balance!BM5-Balance!BN5</f>
        <v>-3.9196813659257259</v>
      </c>
      <c r="BO8" s="75">
        <f ca="1">Balance!BN5-Balance!BO5</f>
        <v>-3.9440332939007021</v>
      </c>
      <c r="BP8" s="75">
        <f ca="1">Balance!BO5-Balance!BP5</f>
        <v>-3.9685365138662974</v>
      </c>
      <c r="BQ8" s="154">
        <f ca="1">Balance!BP5-Balance!BQ5</f>
        <v>-3.9931919657586832</v>
      </c>
    </row>
    <row r="9" spans="1:74" s="8" customFormat="1" x14ac:dyDescent="0.25">
      <c r="A9" s="194"/>
      <c r="B9" s="165" t="s">
        <v>70</v>
      </c>
      <c r="D9" s="154">
        <f t="shared" ca="1" si="0"/>
        <v>-48.495802534195846</v>
      </c>
      <c r="E9" s="154">
        <f t="shared" ca="1" si="1"/>
        <v>-3.5601209714546229</v>
      </c>
      <c r="F9" s="154">
        <f t="shared" ca="1" si="2"/>
        <v>-3.8214726899348577</v>
      </c>
      <c r="G9" s="154">
        <f t="shared" ca="1" si="3"/>
        <v>-4.102010475770733</v>
      </c>
      <c r="H9" s="154">
        <f t="shared" ca="1" si="4"/>
        <v>-4.4031427956167732</v>
      </c>
      <c r="I9" s="119"/>
      <c r="J9" s="10">
        <f ca="1">-Balance!J6</f>
        <v>-29.8419893042411</v>
      </c>
      <c r="K9" s="75">
        <f ca="1">Balance!J6-Balance!K6</f>
        <v>-14.312370728555567</v>
      </c>
      <c r="L9" s="75">
        <f ca="1">Balance!K6-Balance!L6</f>
        <v>-1.8320647882270791</v>
      </c>
      <c r="M9" s="75">
        <f ca="1">Balance!L6-Balance!M6</f>
        <v>-0.27228125382598023</v>
      </c>
      <c r="N9" s="75">
        <f ca="1">Balance!M6-Balance!N6</f>
        <v>-0.2738934052701012</v>
      </c>
      <c r="O9" s="75">
        <f ca="1">Balance!N6-Balance!O6</f>
        <v>-0.27551510210981434</v>
      </c>
      <c r="P9" s="75">
        <f ca="1">Balance!O6-Balance!P6</f>
        <v>-0.27714640086247044</v>
      </c>
      <c r="Q9" s="75">
        <f ca="1">Balance!P6-Balance!Q6</f>
        <v>-0.27878735838013569</v>
      </c>
      <c r="R9" s="75">
        <f ca="1">Balance!Q6-Balance!R6</f>
        <v>-0.28043803185139637</v>
      </c>
      <c r="S9" s="75">
        <f ca="1">Balance!R6-Balance!S6</f>
        <v>-0.2820984788035048</v>
      </c>
      <c r="T9" s="75">
        <f ca="1">Balance!S6-Balance!T6</f>
        <v>-0.28376875710434746</v>
      </c>
      <c r="U9" s="154">
        <f ca="1">Balance!T6-Balance!U6</f>
        <v>-0.28544892496434926</v>
      </c>
      <c r="V9" s="10">
        <f ca="1">Balance!U6-Balance!V6</f>
        <v>-0.28713904093869758</v>
      </c>
      <c r="W9" s="75">
        <f ca="1">Balance!V6-Balance!W6</f>
        <v>-0.28883916392918962</v>
      </c>
      <c r="X9" s="75">
        <f ca="1">Balance!W6-Balance!X6</f>
        <v>-0.29054935318644937</v>
      </c>
      <c r="Y9" s="75">
        <f ca="1">Balance!X6-Balance!Y6</f>
        <v>-0.2922696683118744</v>
      </c>
      <c r="Z9" s="75">
        <f ca="1">Balance!Y6-Balance!Z6</f>
        <v>-0.29400016925976757</v>
      </c>
      <c r="AA9" s="75">
        <f ca="1">Balance!Z6-Balance!AA6</f>
        <v>-0.29574091633943311</v>
      </c>
      <c r="AB9" s="75">
        <f ca="1">Balance!AA6-Balance!AB6</f>
        <v>-0.29749197021723006</v>
      </c>
      <c r="AC9" s="75">
        <f ca="1">Balance!AB6-Balance!AC6</f>
        <v>-0.29925339191872524</v>
      </c>
      <c r="AD9" s="75">
        <f ca="1">Balance!AC6-Balance!AD6</f>
        <v>-0.30102524283081067</v>
      </c>
      <c r="AE9" s="75">
        <f ca="1">Balance!AD6-Balance!AE6</f>
        <v>-0.30280758470388491</v>
      </c>
      <c r="AF9" s="75">
        <f ca="1">Balance!AE6-Balance!AF6</f>
        <v>-0.30460047965391368</v>
      </c>
      <c r="AG9" s="154">
        <f ca="1">Balance!AF6-Balance!AG6</f>
        <v>-0.3064039901646467</v>
      </c>
      <c r="AH9" s="10">
        <f ca="1">Balance!AG6-Balance!AH6</f>
        <v>-0.30821817908984173</v>
      </c>
      <c r="AI9" s="75">
        <f ca="1">Balance!AH6-Balance!AI6</f>
        <v>-0.31004310965534643</v>
      </c>
      <c r="AJ9" s="75">
        <f ca="1">Balance!AI6-Balance!AJ6</f>
        <v>-0.31187884546141476</v>
      </c>
      <c r="AK9" s="75">
        <f ca="1">Balance!AJ6-Balance!AK6</f>
        <v>-0.31372545048485279</v>
      </c>
      <c r="AL9" s="75">
        <f ca="1">Balance!AK6-Balance!AL6</f>
        <v>-0.31558298908123561</v>
      </c>
      <c r="AM9" s="75">
        <f ca="1">Balance!AL6-Balance!AM6</f>
        <v>-0.31745152598726634</v>
      </c>
      <c r="AN9" s="75">
        <f ca="1">Balance!AM6-Balance!AN6</f>
        <v>-0.31933112632280114</v>
      </c>
      <c r="AO9" s="75">
        <f ca="1">Balance!AN6-Balance!AO6</f>
        <v>-0.32122185559341432</v>
      </c>
      <c r="AP9" s="75">
        <f ca="1">Balance!AO6-Balance!AP6</f>
        <v>-0.32312377969251571</v>
      </c>
      <c r="AQ9" s="75">
        <f ca="1">Balance!AP6-Balance!AQ6</f>
        <v>-0.32503696490354628</v>
      </c>
      <c r="AR9" s="75">
        <f ca="1">Balance!AQ6-Balance!AR6</f>
        <v>-0.32696147790249341</v>
      </c>
      <c r="AS9" s="154">
        <f ca="1">Balance!AR6-Balance!AS6</f>
        <v>-0.32889738576012917</v>
      </c>
      <c r="AT9" s="10">
        <f ca="1">Balance!AS6-Balance!AT6</f>
        <v>-0.33084475594435503</v>
      </c>
      <c r="AU9" s="75">
        <f ca="1">Balance!AT6-Balance!AU6</f>
        <v>-0.33280365632247566</v>
      </c>
      <c r="AV9" s="75">
        <f ca="1">Balance!AU6-Balance!AV6</f>
        <v>-0.33477415516366449</v>
      </c>
      <c r="AW9" s="75">
        <f ca="1">Balance!AV6-Balance!AW6</f>
        <v>-0.33675632114137954</v>
      </c>
      <c r="AX9" s="75">
        <f ca="1">Balance!AW6-Balance!AX6</f>
        <v>-0.33875022333559457</v>
      </c>
      <c r="AY9" s="75">
        <f ca="1">Balance!AX6-Balance!AY6</f>
        <v>-0.34075593123531434</v>
      </c>
      <c r="AZ9" s="75">
        <f ca="1">Balance!AY6-Balance!AZ6</f>
        <v>-0.34277351474101181</v>
      </c>
      <c r="BA9" s="75">
        <f ca="1">Balance!AZ6-Balance!BA6</f>
        <v>-0.34480304416704399</v>
      </c>
      <c r="BB9" s="75">
        <f ca="1">Balance!BA6-Balance!BB6</f>
        <v>-0.34684459024406777</v>
      </c>
      <c r="BC9" s="75">
        <f ca="1">Balance!BB6-Balance!BC6</f>
        <v>-0.3488982241214984</v>
      </c>
      <c r="BD9" s="75">
        <f ca="1">Balance!BC6-Balance!BD6</f>
        <v>-0.35096401737005323</v>
      </c>
      <c r="BE9" s="154">
        <f ca="1">Balance!BD6-Balance!BE6</f>
        <v>-0.35304204198427414</v>
      </c>
      <c r="BF9" s="10">
        <f ca="1">Balance!BE6-Balance!BF6</f>
        <v>-0.35513237038485812</v>
      </c>
      <c r="BG9" s="75">
        <f ca="1">Balance!BF6-Balance!BG6</f>
        <v>-0.35723507542137156</v>
      </c>
      <c r="BH9" s="75">
        <f ca="1">Balance!BG6-Balance!BH6</f>
        <v>-0.35935023037471581</v>
      </c>
      <c r="BI9" s="75">
        <f ca="1">Balance!BH6-Balance!BI6</f>
        <v>-0.36147790895962117</v>
      </c>
      <c r="BJ9" s="75">
        <f ca="1">Balance!BI6-Balance!BJ6</f>
        <v>-0.36361818532738255</v>
      </c>
      <c r="BK9" s="75">
        <f ca="1">Balance!BJ6-Balance!BK6</f>
        <v>-0.36577113406823969</v>
      </c>
      <c r="BL9" s="75">
        <f ca="1">Balance!BK6-Balance!BL6</f>
        <v>-0.36793683021413415</v>
      </c>
      <c r="BM9" s="75">
        <f ca="1">Balance!BL6-Balance!BM6</f>
        <v>-0.37011534924117484</v>
      </c>
      <c r="BN9" s="75">
        <f ca="1">Balance!BM6-Balance!BN6</f>
        <v>-0.37230676707251575</v>
      </c>
      <c r="BO9" s="75">
        <f ca="1">Balance!BN6-Balance!BO6</f>
        <v>-0.37451116008067942</v>
      </c>
      <c r="BP9" s="75">
        <f ca="1">Balance!BO6-Balance!BP6</f>
        <v>-0.37672860509047013</v>
      </c>
      <c r="BQ9" s="154">
        <f ca="1">Balance!BP6-Balance!BQ6</f>
        <v>-0.37895917938161006</v>
      </c>
    </row>
    <row r="10" spans="1:74" s="8" customFormat="1" x14ac:dyDescent="0.25">
      <c r="A10" s="194"/>
      <c r="B10" s="235" t="s">
        <v>47</v>
      </c>
      <c r="D10" s="156">
        <f t="shared" ca="1" si="0"/>
        <v>371.80115276216816</v>
      </c>
      <c r="E10" s="156">
        <f t="shared" ca="1" si="1"/>
        <v>27.294260781152104</v>
      </c>
      <c r="F10" s="156">
        <f t="shared" ca="1" si="2"/>
        <v>29.297957289500573</v>
      </c>
      <c r="G10" s="156">
        <f t="shared" ca="1" si="3"/>
        <v>31.448746980908993</v>
      </c>
      <c r="H10" s="156">
        <f t="shared" ca="1" si="4"/>
        <v>33.7574280997286</v>
      </c>
      <c r="I10" s="7"/>
      <c r="J10" s="147">
        <f ca="1">Balance!J19</f>
        <v>228.78858466584845</v>
      </c>
      <c r="K10" s="147">
        <f ca="1">Balance!K19-Balance!J19</f>
        <v>109.72817558559265</v>
      </c>
      <c r="L10" s="147">
        <f ca="1">Balance!L19-Balance!K19</f>
        <v>14.045830043074318</v>
      </c>
      <c r="M10" s="147">
        <f ca="1">Balance!M19-Balance!L19</f>
        <v>2.08748961266582</v>
      </c>
      <c r="N10" s="147">
        <f ca="1">Balance!N19-Balance!M19</f>
        <v>2.0998494404041139</v>
      </c>
      <c r="O10" s="147">
        <f ca="1">Balance!O19-Balance!N19</f>
        <v>2.112282449508541</v>
      </c>
      <c r="P10" s="147">
        <f ca="1">Balance!P19-Balance!O19</f>
        <v>2.1247890732789756</v>
      </c>
      <c r="Q10" s="147">
        <f ca="1">Balance!Q19-Balance!P19</f>
        <v>2.1373697475810332</v>
      </c>
      <c r="R10" s="147">
        <f ca="1">Balance!R19-Balance!Q19</f>
        <v>2.1500249108606795</v>
      </c>
      <c r="S10" s="147">
        <f ca="1">Balance!S19-Balance!R19</f>
        <v>2.1627550041602035</v>
      </c>
      <c r="T10" s="147">
        <f ca="1">Balance!T19-Balance!S19</f>
        <v>2.1755604711333945</v>
      </c>
      <c r="U10" s="156">
        <f ca="1">Balance!U19-Balance!T19</f>
        <v>2.1884417580599802</v>
      </c>
      <c r="V10" s="147">
        <f ca="1">Balance!V19-Balance!U19</f>
        <v>2.2013993138633623</v>
      </c>
      <c r="W10" s="147">
        <f ca="1">Balance!W19-Balance!V19</f>
        <v>2.2144335901238037</v>
      </c>
      <c r="X10" s="147">
        <f ca="1">Balance!X19-Balance!W19</f>
        <v>2.2275450410961071</v>
      </c>
      <c r="Y10" s="147">
        <f ca="1">Balance!Y19-Balance!X19</f>
        <v>2.2407341237243372</v>
      </c>
      <c r="Z10" s="147">
        <f ca="1">Balance!Z19-Balance!Y19</f>
        <v>2.2540012976582489</v>
      </c>
      <c r="AA10" s="147">
        <f ca="1">Balance!AA19-Balance!Z19</f>
        <v>2.2673470252689754</v>
      </c>
      <c r="AB10" s="147">
        <f ca="1">Balance!AB19-Balance!AA19</f>
        <v>2.2807717716653997</v>
      </c>
      <c r="AC10" s="147">
        <f ca="1">Balance!AC19-Balance!AB19</f>
        <v>2.2942760047102411</v>
      </c>
      <c r="AD10" s="147">
        <f ca="1">Balance!AD19-Balance!AC19</f>
        <v>2.3078601950361985</v>
      </c>
      <c r="AE10" s="147">
        <f ca="1">Balance!AE19-Balance!AD19</f>
        <v>2.3215248160631177</v>
      </c>
      <c r="AF10" s="147">
        <f ca="1">Balance!AF19-Balance!AE19</f>
        <v>2.3352703440133382</v>
      </c>
      <c r="AG10" s="156">
        <f ca="1">Balance!AG19-Balance!AF19</f>
        <v>2.3490972579289746</v>
      </c>
      <c r="AH10" s="147">
        <f ca="1">Balance!AH19-Balance!AG19</f>
        <v>2.3630060396887984</v>
      </c>
      <c r="AI10" s="147">
        <f ca="1">Balance!AI19-Balance!AH19</f>
        <v>2.376997174024325</v>
      </c>
      <c r="AJ10" s="147">
        <f ca="1">Balance!AJ19-Balance!AI19</f>
        <v>2.3910711485375487</v>
      </c>
      <c r="AK10" s="147">
        <f ca="1">Balance!AK19-Balance!AJ19</f>
        <v>2.4052284537171431</v>
      </c>
      <c r="AL10" s="147">
        <f ca="1">Balance!AL19-Balance!AK19</f>
        <v>2.4194695829561397</v>
      </c>
      <c r="AM10" s="147">
        <f ca="1">Balance!AM19-Balance!AL19</f>
        <v>2.4337950325690372</v>
      </c>
      <c r="AN10" s="147">
        <f ca="1">Balance!AN19-Balance!AM19</f>
        <v>2.4482053018081729</v>
      </c>
      <c r="AO10" s="147">
        <f ca="1">Balance!AO19-Balance!AN19</f>
        <v>2.4627008928828786</v>
      </c>
      <c r="AP10" s="147">
        <f ca="1">Balance!AP19-Balance!AO19</f>
        <v>2.4772823109759088</v>
      </c>
      <c r="AQ10" s="147">
        <f ca="1">Balance!AQ19-Balance!AP19</f>
        <v>2.4919500642605499</v>
      </c>
      <c r="AR10" s="147">
        <f ca="1">Balance!AR19-Balance!AQ19</f>
        <v>2.5067046639190949</v>
      </c>
      <c r="AS10" s="156">
        <f ca="1">Balance!AS19-Balance!AR19</f>
        <v>2.5215466241609761</v>
      </c>
      <c r="AT10" s="147">
        <f ca="1">Balance!AT19-Balance!AS19</f>
        <v>2.5364764622400457</v>
      </c>
      <c r="AU10" s="147">
        <f ca="1">Balance!AU19-Balance!AT19</f>
        <v>2.551494698472311</v>
      </c>
      <c r="AV10" s="147">
        <f ca="1">Balance!AV19-Balance!AU19</f>
        <v>2.5666018562548061</v>
      </c>
      <c r="AW10" s="147">
        <f ca="1">Balance!AW19-Balance!AV19</f>
        <v>2.5817984620838956</v>
      </c>
      <c r="AX10" s="147">
        <f ca="1">Balance!AX19-Balance!AW19</f>
        <v>2.5970850455728964</v>
      </c>
      <c r="AY10" s="147">
        <f ca="1">Balance!AY19-Balance!AX19</f>
        <v>2.6124621394707219</v>
      </c>
      <c r="AZ10" s="147">
        <f ca="1">Balance!AZ19-Balance!AY19</f>
        <v>2.6279302796810953</v>
      </c>
      <c r="BA10" s="147">
        <f ca="1">Balance!BA19-Balance!AZ19</f>
        <v>2.6434900052806825</v>
      </c>
      <c r="BB10" s="147">
        <f ca="1">Balance!BB19-Balance!BA19</f>
        <v>2.6591418585378506</v>
      </c>
      <c r="BC10" s="147">
        <f ca="1">Balance!BC19-Balance!BB19</f>
        <v>2.674886384931483</v>
      </c>
      <c r="BD10" s="147">
        <f ca="1">Balance!BD19-Balance!BC19</f>
        <v>2.6907241331704199</v>
      </c>
      <c r="BE10" s="156">
        <f ca="1">Balance!BE19-Balance!BD19</f>
        <v>2.7066556552127849</v>
      </c>
      <c r="BF10" s="147">
        <f ca="1">Balance!BF19-Balance!BE19</f>
        <v>2.7226815062838909</v>
      </c>
      <c r="BG10" s="147">
        <f ca="1">Balance!BG19-Balance!BF19</f>
        <v>2.7388022448972151</v>
      </c>
      <c r="BH10" s="147">
        <f ca="1">Balance!BH19-Balance!BG19</f>
        <v>2.7550184328727596</v>
      </c>
      <c r="BI10" s="147">
        <f ca="1">Balance!BI19-Balance!BH19</f>
        <v>2.771330635357117</v>
      </c>
      <c r="BJ10" s="147">
        <f ca="1">Balance!BJ19-Balance!BI19</f>
        <v>2.7877394208433088</v>
      </c>
      <c r="BK10" s="147">
        <f ca="1">Balance!BK19-Balance!BJ19</f>
        <v>2.8042453611897713</v>
      </c>
      <c r="BL10" s="147">
        <f ca="1">Balance!BL19-Balance!BK19</f>
        <v>2.8208490316417283</v>
      </c>
      <c r="BM10" s="147">
        <f ca="1">Balance!BM19-Balance!BL19</f>
        <v>2.8375510108490403</v>
      </c>
      <c r="BN10" s="147">
        <f ca="1">Balance!BN19-Balance!BM19</f>
        <v>2.8543518808892259</v>
      </c>
      <c r="BO10" s="147">
        <f ca="1">Balance!BO19-Balance!BN19</f>
        <v>2.8712522272852539</v>
      </c>
      <c r="BP10" s="147">
        <f ca="1">Balance!BP19-Balance!BO19</f>
        <v>2.8882526390269732</v>
      </c>
      <c r="BQ10" s="156">
        <f ca="1">Balance!BQ19-Balance!BP19</f>
        <v>2.9053537085923153</v>
      </c>
    </row>
    <row r="11" spans="1:74" x14ac:dyDescent="0.25">
      <c r="A11" s="194"/>
      <c r="B11" s="151" t="s">
        <v>213</v>
      </c>
      <c r="D11" s="9">
        <f t="shared" ref="D11" ca="1" si="11">SUM(J11:U11)</f>
        <v>-157.1097184298165</v>
      </c>
      <c r="E11" s="9">
        <f t="shared" ref="E11" ca="1" si="12">SUM(V11:AG11)</f>
        <v>-13.331683859070594</v>
      </c>
      <c r="F11" s="9">
        <f t="shared" ref="F11" ca="1" si="13">SUM(AH11:AS11)</f>
        <v>-14.449106328548332</v>
      </c>
      <c r="G11" s="9">
        <f t="shared" ref="G11" ca="1" si="14">SUM(AT11:BE11)</f>
        <v>-15.659263447920416</v>
      </c>
      <c r="H11" s="9">
        <f t="shared" ref="H11" ca="1" si="15">SUM(BF11:BQ11)</f>
        <v>-16.969788778912417</v>
      </c>
      <c r="I11" s="119"/>
      <c r="J11" s="10">
        <f ca="1">SUM(J8:J10)</f>
        <v>-95.768291938430281</v>
      </c>
      <c r="K11" s="10">
        <f t="shared" ref="K11:BQ11" ca="1" si="16">SUM(K8:K10)</f>
        <v>-46.016968334111766</v>
      </c>
      <c r="L11" s="10">
        <f t="shared" ca="1" si="16"/>
        <v>-6.0072129212548688</v>
      </c>
      <c r="M11" s="10">
        <f t="shared" ca="1" si="16"/>
        <v>-1.0076620048261873</v>
      </c>
      <c r="N11" s="10">
        <f t="shared" ca="1" si="16"/>
        <v>-1.0144520642205208</v>
      </c>
      <c r="O11" s="10">
        <f t="shared" ca="1" si="16"/>
        <v>-1.021287444887669</v>
      </c>
      <c r="P11" s="10">
        <f t="shared" ca="1" si="16"/>
        <v>-1.0281684469670083</v>
      </c>
      <c r="Q11" s="10">
        <f t="shared" ca="1" si="16"/>
        <v>-1.0350953725728473</v>
      </c>
      <c r="R11" s="10">
        <f t="shared" ca="1" si="16"/>
        <v>-1.0420685258069184</v>
      </c>
      <c r="S11" s="10">
        <f t="shared" ca="1" si="16"/>
        <v>-1.0490882127717782</v>
      </c>
      <c r="T11" s="10">
        <f t="shared" ca="1" si="16"/>
        <v>-1.0561547415829509</v>
      </c>
      <c r="U11" s="74">
        <f t="shared" ca="1" si="16"/>
        <v>-1.063268422383679</v>
      </c>
      <c r="V11" s="10">
        <f t="shared" ca="1" si="16"/>
        <v>-1.0704295673565838</v>
      </c>
      <c r="W11" s="10">
        <f t="shared" ca="1" si="16"/>
        <v>-1.0776384907383587</v>
      </c>
      <c r="X11" s="10">
        <f t="shared" ca="1" si="16"/>
        <v>-1.0848955088315364</v>
      </c>
      <c r="Y11" s="10">
        <f t="shared" ca="1" si="16"/>
        <v>-1.0922009400201347</v>
      </c>
      <c r="Z11" s="10">
        <f t="shared" ca="1" si="16"/>
        <v>-1.0995551047815084</v>
      </c>
      <c r="AA11" s="10">
        <f t="shared" ca="1" si="16"/>
        <v>-1.1069583257011786</v>
      </c>
      <c r="AB11" s="10">
        <f t="shared" ca="1" si="16"/>
        <v>-1.1144109274854017</v>
      </c>
      <c r="AC11" s="10">
        <f t="shared" ca="1" si="16"/>
        <v>-1.1219132369763969</v>
      </c>
      <c r="AD11" s="10">
        <f t="shared" ca="1" si="16"/>
        <v>-1.1294655831656044</v>
      </c>
      <c r="AE11" s="10">
        <f t="shared" ca="1" si="16"/>
        <v>-1.1370682972078612</v>
      </c>
      <c r="AF11" s="10">
        <f t="shared" ca="1" si="16"/>
        <v>-1.1447217124348867</v>
      </c>
      <c r="AG11" s="74">
        <f t="shared" ca="1" si="16"/>
        <v>-1.1524261643711426</v>
      </c>
      <c r="AH11" s="10">
        <f t="shared" ca="1" si="16"/>
        <v>-1.1601819907462882</v>
      </c>
      <c r="AI11" s="10">
        <f t="shared" ca="1" si="16"/>
        <v>-1.1679895315111892</v>
      </c>
      <c r="AJ11" s="10">
        <f t="shared" ca="1" si="16"/>
        <v>-1.1758491288513184</v>
      </c>
      <c r="AK11" s="10">
        <f t="shared" ca="1" si="16"/>
        <v>-1.183761127201862</v>
      </c>
      <c r="AL11" s="10">
        <f t="shared" ca="1" si="16"/>
        <v>-1.1917258732624987</v>
      </c>
      <c r="AM11" s="10">
        <f t="shared" ca="1" si="16"/>
        <v>-1.1997437160118665</v>
      </c>
      <c r="AN11" s="10">
        <f t="shared" ca="1" si="16"/>
        <v>-1.2078150067227753</v>
      </c>
      <c r="AO11" s="10">
        <f t="shared" ca="1" si="16"/>
        <v>-1.2159400989771072</v>
      </c>
      <c r="AP11" s="10">
        <f t="shared" ca="1" si="16"/>
        <v>-1.2241193486809507</v>
      </c>
      <c r="AQ11" s="10">
        <f t="shared" ca="1" si="16"/>
        <v>-1.2323531140792454</v>
      </c>
      <c r="AR11" s="10">
        <f t="shared" ca="1" si="16"/>
        <v>-1.2406417557725646</v>
      </c>
      <c r="AS11" s="74">
        <f t="shared" ca="1" si="16"/>
        <v>-1.2489856367306658</v>
      </c>
      <c r="AT11" s="10">
        <f t="shared" ca="1" si="16"/>
        <v>-1.2573851223088184</v>
      </c>
      <c r="AU11" s="10">
        <f t="shared" ca="1" si="16"/>
        <v>-1.2658405802640615</v>
      </c>
      <c r="AV11" s="10">
        <f t="shared" ca="1" si="16"/>
        <v>-1.2743523807696064</v>
      </c>
      <c r="AW11" s="10">
        <f t="shared" ca="1" si="16"/>
        <v>-1.2829208964316905</v>
      </c>
      <c r="AX11" s="10">
        <f t="shared" ca="1" si="16"/>
        <v>-1.2915465023045414</v>
      </c>
      <c r="AY11" s="10">
        <f t="shared" ca="1" si="16"/>
        <v>-1.3002295759077853</v>
      </c>
      <c r="AZ11" s="10">
        <f t="shared" ca="1" si="16"/>
        <v>-1.308970497240594</v>
      </c>
      <c r="BA11" s="10">
        <f t="shared" ca="1" si="16"/>
        <v>-1.317769648799846</v>
      </c>
      <c r="BB11" s="10">
        <f t="shared" ca="1" si="16"/>
        <v>-1.3266274155951621</v>
      </c>
      <c r="BC11" s="10">
        <f t="shared" ca="1" si="16"/>
        <v>-1.3355441851655172</v>
      </c>
      <c r="BD11" s="10">
        <f t="shared" ca="1" si="16"/>
        <v>-1.3445203475966778</v>
      </c>
      <c r="BE11" s="74">
        <f t="shared" ca="1" si="16"/>
        <v>-1.3535562955361158</v>
      </c>
      <c r="BF11" s="10">
        <f t="shared" ca="1" si="16"/>
        <v>-1.3626524242119942</v>
      </c>
      <c r="BG11" s="10">
        <f t="shared" ca="1" si="16"/>
        <v>-1.3718091314479892</v>
      </c>
      <c r="BH11" s="10">
        <f t="shared" ca="1" si="16"/>
        <v>-1.3810268176812741</v>
      </c>
      <c r="BI11" s="10">
        <f t="shared" ca="1" si="16"/>
        <v>-1.3903058859792807</v>
      </c>
      <c r="BJ11" s="10">
        <f t="shared" ca="1" si="16"/>
        <v>-1.399646742057385</v>
      </c>
      <c r="BK11" s="10">
        <f t="shared" ca="1" si="16"/>
        <v>-1.4090497942954983</v>
      </c>
      <c r="BL11" s="10">
        <f t="shared" ca="1" si="16"/>
        <v>-1.4185154537557167</v>
      </c>
      <c r="BM11" s="10">
        <f t="shared" ca="1" si="16"/>
        <v>-1.4280441342003627</v>
      </c>
      <c r="BN11" s="10">
        <f t="shared" ca="1" si="16"/>
        <v>-1.4376362521090158</v>
      </c>
      <c r="BO11" s="10">
        <f t="shared" ca="1" si="16"/>
        <v>-1.4472922266961277</v>
      </c>
      <c r="BP11" s="10">
        <f t="shared" ca="1" si="16"/>
        <v>-1.4570124799297943</v>
      </c>
      <c r="BQ11" s="74">
        <f t="shared" ca="1" si="16"/>
        <v>-1.4667974365479779</v>
      </c>
    </row>
    <row r="12" spans="1:74" s="9" customFormat="1" x14ac:dyDescent="0.25">
      <c r="A12" s="386"/>
      <c r="B12" s="9" t="s">
        <v>78</v>
      </c>
      <c r="D12" s="9">
        <f t="shared" ca="1" si="0"/>
        <v>139.2305433996716</v>
      </c>
      <c r="E12" s="9">
        <f t="shared" ca="1" si="1"/>
        <v>374.96420065586489</v>
      </c>
      <c r="F12" s="9">
        <f t="shared" ca="1" si="2"/>
        <v>426.06917076199989</v>
      </c>
      <c r="G12" s="9">
        <f t="shared" ca="1" si="3"/>
        <v>416.98459471145594</v>
      </c>
      <c r="H12" s="9">
        <f t="shared" ca="1" si="4"/>
        <v>372.35301915834174</v>
      </c>
      <c r="I12" s="72"/>
      <c r="J12" s="9">
        <f ca="1">SUM(J7,J11)</f>
        <v>-72.329519290580066</v>
      </c>
      <c r="K12" s="9">
        <f t="shared" ref="K12:BQ12" ca="1" si="17">SUM(K7,K11)</f>
        <v>-24.758443879851889</v>
      </c>
      <c r="L12" s="9">
        <f t="shared" ca="1" si="17"/>
        <v>15.534947633935445</v>
      </c>
      <c r="M12" s="9">
        <f t="shared" ca="1" si="17"/>
        <v>20.997071740009225</v>
      </c>
      <c r="N12" s="9">
        <f t="shared" ca="1" si="17"/>
        <v>21.47942294264465</v>
      </c>
      <c r="O12" s="9">
        <f t="shared" ca="1" si="17"/>
        <v>21.966528286627945</v>
      </c>
      <c r="P12" s="9">
        <f t="shared" ca="1" si="17"/>
        <v>22.509296213329137</v>
      </c>
      <c r="Q12" s="9">
        <f t="shared" ca="1" si="17"/>
        <v>23.006248226556892</v>
      </c>
      <c r="R12" s="9">
        <f t="shared" ca="1" si="17"/>
        <v>27.508071759864642</v>
      </c>
      <c r="S12" s="9">
        <f t="shared" ca="1" si="17"/>
        <v>27.244806197020424</v>
      </c>
      <c r="T12" s="9">
        <f t="shared" ca="1" si="17"/>
        <v>27.770622464140061</v>
      </c>
      <c r="U12" s="9">
        <f t="shared" ca="1" si="17"/>
        <v>28.301491105975128</v>
      </c>
      <c r="V12" s="9">
        <f t="shared" ca="1" si="17"/>
        <v>28.190193731471915</v>
      </c>
      <c r="W12" s="9">
        <f t="shared" ca="1" si="17"/>
        <v>28.72845727726364</v>
      </c>
      <c r="X12" s="9">
        <f t="shared" ca="1" si="17"/>
        <v>29.271883322859715</v>
      </c>
      <c r="Y12" s="9">
        <f t="shared" ca="1" si="17"/>
        <v>29.820513257304796</v>
      </c>
      <c r="Z12" s="9">
        <f t="shared" ca="1" si="17"/>
        <v>30.374388775594028</v>
      </c>
      <c r="AA12" s="9">
        <f t="shared" ca="1" si="17"/>
        <v>30.93355188083374</v>
      </c>
      <c r="AB12" s="9">
        <f t="shared" ca="1" si="17"/>
        <v>31.4980448864195</v>
      </c>
      <c r="AC12" s="9">
        <f t="shared" ca="1" si="17"/>
        <v>32.067910418226859</v>
      </c>
      <c r="AD12" s="9">
        <f t="shared" ca="1" si="17"/>
        <v>32.643191416818702</v>
      </c>
      <c r="AE12" s="9">
        <f t="shared" ca="1" si="17"/>
        <v>33.223931139667414</v>
      </c>
      <c r="AF12" s="9">
        <f t="shared" ca="1" si="17"/>
        <v>33.81017316339252</v>
      </c>
      <c r="AG12" s="9">
        <f t="shared" ca="1" si="17"/>
        <v>34.401961386012069</v>
      </c>
      <c r="AH12" s="9">
        <f t="shared" ca="1" si="17"/>
        <v>35.087441772491495</v>
      </c>
      <c r="AI12" s="9">
        <f t="shared" ca="1" si="17"/>
        <v>35.49396582903659</v>
      </c>
      <c r="AJ12" s="9">
        <f t="shared" ca="1" si="17"/>
        <v>32.102185087884997</v>
      </c>
      <c r="AK12" s="9">
        <f t="shared" ca="1" si="17"/>
        <v>32.698627322682626</v>
      </c>
      <c r="AL12" s="9">
        <f t="shared" ca="1" si="17"/>
        <v>33.300761501203588</v>
      </c>
      <c r="AM12" s="9">
        <f t="shared" ca="1" si="17"/>
        <v>33.908633153965539</v>
      </c>
      <c r="AN12" s="9">
        <f t="shared" ca="1" si="17"/>
        <v>34.522288147587794</v>
      </c>
      <c r="AO12" s="9">
        <f t="shared" ca="1" si="17"/>
        <v>47.041427430542775</v>
      </c>
      <c r="AP12" s="9">
        <f t="shared" ca="1" si="17"/>
        <v>34.763042806524638</v>
      </c>
      <c r="AQ12" s="9">
        <f t="shared" ca="1" si="17"/>
        <v>35.237845210882703</v>
      </c>
      <c r="AR12" s="9">
        <f t="shared" ca="1" si="17"/>
        <v>35.715855965491926</v>
      </c>
      <c r="AS12" s="9">
        <f t="shared" ca="1" si="17"/>
        <v>36.197096533705206</v>
      </c>
      <c r="AT12" s="9">
        <f t="shared" ca="1" si="17"/>
        <v>36.00467958197865</v>
      </c>
      <c r="AU12" s="9">
        <f t="shared" ca="1" si="17"/>
        <v>36.492444738033861</v>
      </c>
      <c r="AV12" s="9">
        <f t="shared" ca="1" si="17"/>
        <v>36.983504955967078</v>
      </c>
      <c r="AW12" s="9">
        <f t="shared" ca="1" si="17"/>
        <v>-10.522117725576578</v>
      </c>
      <c r="AX12" s="9">
        <f t="shared" ca="1" si="17"/>
        <v>37.975598878248547</v>
      </c>
      <c r="AY12" s="9">
        <f t="shared" ca="1" si="17"/>
        <v>38.476677099450505</v>
      </c>
      <c r="AZ12" s="9">
        <f t="shared" ca="1" si="17"/>
        <v>38.981139418171331</v>
      </c>
      <c r="BA12" s="9">
        <f t="shared" ca="1" si="17"/>
        <v>39.489008463661058</v>
      </c>
      <c r="BB12" s="9">
        <f t="shared" ca="1" si="17"/>
        <v>40.000307015261221</v>
      </c>
      <c r="BC12" s="9">
        <f t="shared" ca="1" si="17"/>
        <v>40.515058003393207</v>
      </c>
      <c r="BD12" s="9">
        <f t="shared" ca="1" si="17"/>
        <v>41.033284510552939</v>
      </c>
      <c r="BE12" s="9">
        <f t="shared" ca="1" si="17"/>
        <v>41.555009772314044</v>
      </c>
      <c r="BF12" s="9">
        <f t="shared" ca="1" si="17"/>
        <v>41.387956094489425</v>
      </c>
      <c r="BG12" s="9">
        <f t="shared" ca="1" si="17"/>
        <v>41.916749189526598</v>
      </c>
      <c r="BH12" s="9">
        <f t="shared" ca="1" si="17"/>
        <v>42.449111674460511</v>
      </c>
      <c r="BI12" s="9">
        <f t="shared" ca="1" si="17"/>
        <v>42.985067407320535</v>
      </c>
      <c r="BJ12" s="9">
        <f t="shared" ca="1" si="17"/>
        <v>43.524640404320429</v>
      </c>
      <c r="BK12" s="9">
        <f t="shared" ca="1" si="17"/>
        <v>-115.93214515909952</v>
      </c>
      <c r="BL12" s="9">
        <f t="shared" ca="1" si="17"/>
        <v>44.614735052776325</v>
      </c>
      <c r="BM12" s="9">
        <f t="shared" ca="1" si="17"/>
        <v>45.165305536993294</v>
      </c>
      <c r="BN12" s="9">
        <f t="shared" ca="1" si="17"/>
        <v>45.719590952989719</v>
      </c>
      <c r="BO12" s="9">
        <f t="shared" ca="1" si="17"/>
        <v>46.277616123666341</v>
      </c>
      <c r="BP12" s="9">
        <f t="shared" ca="1" si="17"/>
        <v>46.839406036461568</v>
      </c>
      <c r="BQ12" s="9">
        <f t="shared" ca="1" si="17"/>
        <v>47.404985844436517</v>
      </c>
      <c r="BS12" s="74"/>
      <c r="BT12" s="74"/>
    </row>
    <row r="13" spans="1:74" s="8" customFormat="1" ht="6" customHeight="1" x14ac:dyDescent="0.25">
      <c r="A13" s="386"/>
      <c r="B13" s="59"/>
      <c r="D13" s="9"/>
      <c r="E13" s="9"/>
      <c r="F13" s="9"/>
      <c r="G13" s="9"/>
      <c r="H13" s="9"/>
      <c r="U13" s="9"/>
      <c r="AG13" s="9"/>
      <c r="AS13" s="9"/>
      <c r="BE13" s="9"/>
      <c r="BQ13" s="9"/>
    </row>
    <row r="14" spans="1:74" s="8" customFormat="1" hidden="1" x14ac:dyDescent="0.25">
      <c r="A14" s="194"/>
      <c r="B14" s="165" t="str">
        <f>CapEx!B33</f>
        <v>Facility</v>
      </c>
      <c r="D14" s="154">
        <f t="shared" ref="D14:D19" si="18">SUM(J14:U14)</f>
        <v>-180</v>
      </c>
      <c r="E14" s="154">
        <f t="shared" ref="E14:E19" si="19">SUM(V14:AG14)</f>
        <v>0</v>
      </c>
      <c r="F14" s="154">
        <f t="shared" ref="F14:F19" si="20">SUM(AH14:AS14)</f>
        <v>0</v>
      </c>
      <c r="G14" s="154">
        <f t="shared" ref="G14:G19" si="21">SUM(AT14:BE14)</f>
        <v>0</v>
      </c>
      <c r="H14" s="154">
        <f t="shared" ref="H14:H19" si="22">SUM(BF14:BQ14)</f>
        <v>0</v>
      </c>
      <c r="I14" s="7"/>
      <c r="J14" s="10">
        <f>-CapEx!J33</f>
        <v>0</v>
      </c>
      <c r="K14" s="75">
        <f>-CapEx!K33</f>
        <v>0</v>
      </c>
      <c r="L14" s="75">
        <f>-CapEx!L33</f>
        <v>0</v>
      </c>
      <c r="M14" s="75">
        <f>-CapEx!M33</f>
        <v>0</v>
      </c>
      <c r="N14" s="75">
        <f>-CapEx!N33</f>
        <v>0</v>
      </c>
      <c r="O14" s="75">
        <f>-CapEx!O33</f>
        <v>0</v>
      </c>
      <c r="P14" s="75">
        <f>-CapEx!P33</f>
        <v>0</v>
      </c>
      <c r="Q14" s="75">
        <f>-CapEx!Q33</f>
        <v>0</v>
      </c>
      <c r="R14" s="75">
        <f>-CapEx!R33</f>
        <v>-180</v>
      </c>
      <c r="S14" s="75">
        <f>-CapEx!S33</f>
        <v>0</v>
      </c>
      <c r="T14" s="75">
        <f>-CapEx!T33</f>
        <v>0</v>
      </c>
      <c r="U14" s="154">
        <f>-CapEx!U33</f>
        <v>0</v>
      </c>
      <c r="V14" s="10">
        <f>-CapEx!V33</f>
        <v>0</v>
      </c>
      <c r="W14" s="75">
        <f>-CapEx!W33</f>
        <v>0</v>
      </c>
      <c r="X14" s="75">
        <f>-CapEx!X33</f>
        <v>0</v>
      </c>
      <c r="Y14" s="75">
        <f>-CapEx!Y33</f>
        <v>0</v>
      </c>
      <c r="Z14" s="75">
        <f>-CapEx!Z33</f>
        <v>0</v>
      </c>
      <c r="AA14" s="75">
        <f>-CapEx!AA33</f>
        <v>0</v>
      </c>
      <c r="AB14" s="75">
        <f>-CapEx!AB33</f>
        <v>0</v>
      </c>
      <c r="AC14" s="75">
        <f>-CapEx!AC33</f>
        <v>0</v>
      </c>
      <c r="AD14" s="75">
        <f>-CapEx!AD33</f>
        <v>0</v>
      </c>
      <c r="AE14" s="75">
        <f>-CapEx!AE33</f>
        <v>0</v>
      </c>
      <c r="AF14" s="75">
        <f>-CapEx!AF33</f>
        <v>0</v>
      </c>
      <c r="AG14" s="154">
        <f>-CapEx!AG33</f>
        <v>0</v>
      </c>
      <c r="AH14" s="10">
        <f>-CapEx!AH33</f>
        <v>0</v>
      </c>
      <c r="AI14" s="75">
        <f>-CapEx!AI33</f>
        <v>0</v>
      </c>
      <c r="AJ14" s="75">
        <f>-CapEx!AJ33</f>
        <v>0</v>
      </c>
      <c r="AK14" s="75">
        <f>-CapEx!AK33</f>
        <v>0</v>
      </c>
      <c r="AL14" s="75">
        <f>-CapEx!AL33</f>
        <v>0</v>
      </c>
      <c r="AM14" s="75">
        <f>-CapEx!AM33</f>
        <v>0</v>
      </c>
      <c r="AN14" s="75">
        <f>-CapEx!AN33</f>
        <v>0</v>
      </c>
      <c r="AO14" s="75">
        <f>-CapEx!AO33</f>
        <v>0</v>
      </c>
      <c r="AP14" s="75">
        <f>-CapEx!AP33</f>
        <v>0</v>
      </c>
      <c r="AQ14" s="75">
        <f>-CapEx!AQ33</f>
        <v>0</v>
      </c>
      <c r="AR14" s="75">
        <f>-CapEx!AR33</f>
        <v>0</v>
      </c>
      <c r="AS14" s="154">
        <f>-CapEx!AS33</f>
        <v>0</v>
      </c>
      <c r="AT14" s="10">
        <f>-CapEx!AT33</f>
        <v>0</v>
      </c>
      <c r="AU14" s="75">
        <f>-CapEx!AU33</f>
        <v>0</v>
      </c>
      <c r="AV14" s="75">
        <f>-CapEx!AV33</f>
        <v>0</v>
      </c>
      <c r="AW14" s="75">
        <f>-CapEx!AW33</f>
        <v>0</v>
      </c>
      <c r="AX14" s="75">
        <f>-CapEx!AX33</f>
        <v>0</v>
      </c>
      <c r="AY14" s="75">
        <f>-CapEx!AY33</f>
        <v>0</v>
      </c>
      <c r="AZ14" s="75">
        <f>-CapEx!AZ33</f>
        <v>0</v>
      </c>
      <c r="BA14" s="75">
        <f>-CapEx!BA33</f>
        <v>0</v>
      </c>
      <c r="BB14" s="75">
        <f>-CapEx!BB33</f>
        <v>0</v>
      </c>
      <c r="BC14" s="75">
        <f>-CapEx!BC33</f>
        <v>0</v>
      </c>
      <c r="BD14" s="75">
        <f>-CapEx!BD33</f>
        <v>0</v>
      </c>
      <c r="BE14" s="154">
        <f>-CapEx!BE33</f>
        <v>0</v>
      </c>
      <c r="BF14" s="10">
        <f>-CapEx!BF33</f>
        <v>0</v>
      </c>
      <c r="BG14" s="75">
        <f>-CapEx!BG33</f>
        <v>0</v>
      </c>
      <c r="BH14" s="75">
        <f>-CapEx!BH33</f>
        <v>0</v>
      </c>
      <c r="BI14" s="75">
        <f>-CapEx!BI33</f>
        <v>0</v>
      </c>
      <c r="BJ14" s="75">
        <f>-CapEx!BJ33</f>
        <v>0</v>
      </c>
      <c r="BK14" s="75">
        <f>-CapEx!BK33</f>
        <v>0</v>
      </c>
      <c r="BL14" s="75">
        <f>-CapEx!BL33</f>
        <v>0</v>
      </c>
      <c r="BM14" s="75">
        <f>-CapEx!BM33</f>
        <v>0</v>
      </c>
      <c r="BN14" s="75">
        <f>-CapEx!BN33</f>
        <v>0</v>
      </c>
      <c r="BO14" s="75">
        <f>-CapEx!BO33</f>
        <v>0</v>
      </c>
      <c r="BP14" s="75">
        <f>-CapEx!BP33</f>
        <v>0</v>
      </c>
      <c r="BQ14" s="154">
        <f>-CapEx!BQ33</f>
        <v>0</v>
      </c>
    </row>
    <row r="15" spans="1:74" s="8" customFormat="1" hidden="1" x14ac:dyDescent="0.25">
      <c r="A15" s="194"/>
      <c r="B15" s="165" t="str">
        <f>CapEx!B34</f>
        <v>Equip</v>
      </c>
      <c r="D15" s="154">
        <f t="shared" si="18"/>
        <v>0</v>
      </c>
      <c r="E15" s="154">
        <f t="shared" si="19"/>
        <v>0</v>
      </c>
      <c r="F15" s="154">
        <f t="shared" si="20"/>
        <v>-45</v>
      </c>
      <c r="G15" s="154">
        <f t="shared" si="21"/>
        <v>0</v>
      </c>
      <c r="H15" s="154">
        <f t="shared" si="22"/>
        <v>0</v>
      </c>
      <c r="I15" s="7"/>
      <c r="J15" s="10">
        <f>-CapEx!J34</f>
        <v>0</v>
      </c>
      <c r="K15" s="75">
        <f>-CapEx!K34</f>
        <v>0</v>
      </c>
      <c r="L15" s="75">
        <f>-CapEx!L34</f>
        <v>0</v>
      </c>
      <c r="M15" s="75">
        <f>-CapEx!M34</f>
        <v>0</v>
      </c>
      <c r="N15" s="75">
        <f>-CapEx!N34</f>
        <v>0</v>
      </c>
      <c r="O15" s="75">
        <f>-CapEx!O34</f>
        <v>0</v>
      </c>
      <c r="P15" s="75">
        <f>-CapEx!P34</f>
        <v>0</v>
      </c>
      <c r="Q15" s="75">
        <f>-CapEx!Q34</f>
        <v>0</v>
      </c>
      <c r="R15" s="75">
        <f>-CapEx!R34</f>
        <v>0</v>
      </c>
      <c r="S15" s="75">
        <f>-CapEx!S34</f>
        <v>0</v>
      </c>
      <c r="T15" s="75">
        <f>-CapEx!T34</f>
        <v>0</v>
      </c>
      <c r="U15" s="154">
        <f>-CapEx!U34</f>
        <v>0</v>
      </c>
      <c r="V15" s="10">
        <f>-CapEx!V34</f>
        <v>0</v>
      </c>
      <c r="W15" s="75">
        <f>-CapEx!W34</f>
        <v>0</v>
      </c>
      <c r="X15" s="75">
        <f>-CapEx!X34</f>
        <v>0</v>
      </c>
      <c r="Y15" s="75">
        <f>-CapEx!Y34</f>
        <v>0</v>
      </c>
      <c r="Z15" s="75">
        <f>-CapEx!Z34</f>
        <v>0</v>
      </c>
      <c r="AA15" s="75">
        <f>-CapEx!AA34</f>
        <v>0</v>
      </c>
      <c r="AB15" s="75">
        <f>-CapEx!AB34</f>
        <v>0</v>
      </c>
      <c r="AC15" s="75">
        <f>-CapEx!AC34</f>
        <v>0</v>
      </c>
      <c r="AD15" s="75">
        <f>-CapEx!AD34</f>
        <v>0</v>
      </c>
      <c r="AE15" s="75">
        <f>-CapEx!AE34</f>
        <v>0</v>
      </c>
      <c r="AF15" s="75">
        <f>-CapEx!AF34</f>
        <v>0</v>
      </c>
      <c r="AG15" s="154">
        <f>-CapEx!AG34</f>
        <v>0</v>
      </c>
      <c r="AH15" s="10">
        <f>-CapEx!AH34</f>
        <v>-45</v>
      </c>
      <c r="AI15" s="75">
        <f>-CapEx!AI34</f>
        <v>0</v>
      </c>
      <c r="AJ15" s="75">
        <f>-CapEx!AJ34</f>
        <v>0</v>
      </c>
      <c r="AK15" s="75">
        <f>-CapEx!AK34</f>
        <v>0</v>
      </c>
      <c r="AL15" s="75">
        <f>-CapEx!AL34</f>
        <v>0</v>
      </c>
      <c r="AM15" s="75">
        <f>-CapEx!AM34</f>
        <v>0</v>
      </c>
      <c r="AN15" s="75">
        <f>-CapEx!AN34</f>
        <v>0</v>
      </c>
      <c r="AO15" s="75">
        <f>-CapEx!AO34</f>
        <v>0</v>
      </c>
      <c r="AP15" s="75">
        <f>-CapEx!AP34</f>
        <v>0</v>
      </c>
      <c r="AQ15" s="75">
        <f>-CapEx!AQ34</f>
        <v>0</v>
      </c>
      <c r="AR15" s="75">
        <f>-CapEx!AR34</f>
        <v>0</v>
      </c>
      <c r="AS15" s="154">
        <f>-CapEx!AS34</f>
        <v>0</v>
      </c>
      <c r="AT15" s="10">
        <f>-CapEx!AT34</f>
        <v>0</v>
      </c>
      <c r="AU15" s="75">
        <f>-CapEx!AU34</f>
        <v>0</v>
      </c>
      <c r="AV15" s="75">
        <f>-CapEx!AV34</f>
        <v>0</v>
      </c>
      <c r="AW15" s="75">
        <f>-CapEx!AW34</f>
        <v>0</v>
      </c>
      <c r="AX15" s="75">
        <f>-CapEx!AX34</f>
        <v>0</v>
      </c>
      <c r="AY15" s="75">
        <f>-CapEx!AY34</f>
        <v>0</v>
      </c>
      <c r="AZ15" s="75">
        <f>-CapEx!AZ34</f>
        <v>0</v>
      </c>
      <c r="BA15" s="75">
        <f>-CapEx!BA34</f>
        <v>0</v>
      </c>
      <c r="BB15" s="75">
        <f>-CapEx!BB34</f>
        <v>0</v>
      </c>
      <c r="BC15" s="75">
        <f>-CapEx!BC34</f>
        <v>0</v>
      </c>
      <c r="BD15" s="75">
        <f>-CapEx!BD34</f>
        <v>0</v>
      </c>
      <c r="BE15" s="154">
        <f>-CapEx!BE34</f>
        <v>0</v>
      </c>
      <c r="BF15" s="10">
        <f>-CapEx!BF34</f>
        <v>0</v>
      </c>
      <c r="BG15" s="75">
        <f>-CapEx!BG34</f>
        <v>0</v>
      </c>
      <c r="BH15" s="75">
        <f>-CapEx!BH34</f>
        <v>0</v>
      </c>
      <c r="BI15" s="75">
        <f>-CapEx!BI34</f>
        <v>0</v>
      </c>
      <c r="BJ15" s="75">
        <f>-CapEx!BJ34</f>
        <v>0</v>
      </c>
      <c r="BK15" s="75">
        <f>-CapEx!BK34</f>
        <v>0</v>
      </c>
      <c r="BL15" s="75">
        <f>-CapEx!BL34</f>
        <v>0</v>
      </c>
      <c r="BM15" s="75">
        <f>-CapEx!BM34</f>
        <v>0</v>
      </c>
      <c r="BN15" s="75">
        <f>-CapEx!BN34</f>
        <v>0</v>
      </c>
      <c r="BO15" s="75">
        <f>-CapEx!BO34</f>
        <v>0</v>
      </c>
      <c r="BP15" s="75">
        <f>-CapEx!BP34</f>
        <v>0</v>
      </c>
      <c r="BQ15" s="154">
        <f>-CapEx!BQ34</f>
        <v>0</v>
      </c>
    </row>
    <row r="16" spans="1:74" s="8" customFormat="1" hidden="1" x14ac:dyDescent="0.25">
      <c r="A16" s="194"/>
      <c r="B16" s="165" t="str">
        <f>CapEx!B35</f>
        <v>Fixture</v>
      </c>
      <c r="D16" s="154">
        <f t="shared" si="18"/>
        <v>0</v>
      </c>
      <c r="E16" s="154">
        <f t="shared" si="19"/>
        <v>0</v>
      </c>
      <c r="F16" s="154">
        <f t="shared" si="20"/>
        <v>0</v>
      </c>
      <c r="G16" s="154">
        <f t="shared" si="21"/>
        <v>0</v>
      </c>
      <c r="H16" s="154">
        <f t="shared" si="22"/>
        <v>0</v>
      </c>
      <c r="I16" s="7"/>
      <c r="J16" s="10">
        <f>-CapEx!J35</f>
        <v>0</v>
      </c>
      <c r="K16" s="75">
        <f>-CapEx!K35</f>
        <v>0</v>
      </c>
      <c r="L16" s="75">
        <f>-CapEx!L35</f>
        <v>0</v>
      </c>
      <c r="M16" s="75">
        <f>-CapEx!M35</f>
        <v>0</v>
      </c>
      <c r="N16" s="75">
        <f>-CapEx!N35</f>
        <v>0</v>
      </c>
      <c r="O16" s="75">
        <f>-CapEx!O35</f>
        <v>0</v>
      </c>
      <c r="P16" s="75">
        <f>-CapEx!P35</f>
        <v>0</v>
      </c>
      <c r="Q16" s="75">
        <f>-CapEx!Q35</f>
        <v>0</v>
      </c>
      <c r="R16" s="75">
        <f>-CapEx!R35</f>
        <v>0</v>
      </c>
      <c r="S16" s="75">
        <f>-CapEx!S35</f>
        <v>0</v>
      </c>
      <c r="T16" s="75">
        <f>-CapEx!T35</f>
        <v>0</v>
      </c>
      <c r="U16" s="154">
        <f>-CapEx!U35</f>
        <v>0</v>
      </c>
      <c r="V16" s="10">
        <f>-CapEx!V35</f>
        <v>0</v>
      </c>
      <c r="W16" s="75">
        <f>-CapEx!W35</f>
        <v>0</v>
      </c>
      <c r="X16" s="75">
        <f>-CapEx!X35</f>
        <v>0</v>
      </c>
      <c r="Y16" s="75">
        <f>-CapEx!Y35</f>
        <v>0</v>
      </c>
      <c r="Z16" s="75">
        <f>-CapEx!Z35</f>
        <v>0</v>
      </c>
      <c r="AA16" s="75">
        <f>-CapEx!AA35</f>
        <v>0</v>
      </c>
      <c r="AB16" s="75">
        <f>-CapEx!AB35</f>
        <v>0</v>
      </c>
      <c r="AC16" s="75">
        <f>-CapEx!AC35</f>
        <v>0</v>
      </c>
      <c r="AD16" s="75">
        <f>-CapEx!AD35</f>
        <v>0</v>
      </c>
      <c r="AE16" s="75">
        <f>-CapEx!AE35</f>
        <v>0</v>
      </c>
      <c r="AF16" s="75">
        <f>-CapEx!AF35</f>
        <v>0</v>
      </c>
      <c r="AG16" s="154">
        <f>-CapEx!AG35</f>
        <v>0</v>
      </c>
      <c r="AH16" s="10">
        <f>-CapEx!AH35</f>
        <v>0</v>
      </c>
      <c r="AI16" s="75">
        <f>-CapEx!AI35</f>
        <v>0</v>
      </c>
      <c r="AJ16" s="75">
        <f>-CapEx!AJ35</f>
        <v>0</v>
      </c>
      <c r="AK16" s="75">
        <f>-CapEx!AK35</f>
        <v>0</v>
      </c>
      <c r="AL16" s="75">
        <f>-CapEx!AL35</f>
        <v>0</v>
      </c>
      <c r="AM16" s="75">
        <f>-CapEx!AM35</f>
        <v>0</v>
      </c>
      <c r="AN16" s="75">
        <f>-CapEx!AN35</f>
        <v>0</v>
      </c>
      <c r="AO16" s="75">
        <f>-CapEx!AO35</f>
        <v>0</v>
      </c>
      <c r="AP16" s="75">
        <f>-CapEx!AP35</f>
        <v>0</v>
      </c>
      <c r="AQ16" s="75">
        <f>-CapEx!AQ35</f>
        <v>0</v>
      </c>
      <c r="AR16" s="75">
        <f>-CapEx!AR35</f>
        <v>0</v>
      </c>
      <c r="AS16" s="154">
        <f>-CapEx!AS35</f>
        <v>0</v>
      </c>
      <c r="AT16" s="10">
        <f>-CapEx!AT35</f>
        <v>0</v>
      </c>
      <c r="AU16" s="75">
        <f>-CapEx!AU35</f>
        <v>0</v>
      </c>
      <c r="AV16" s="75">
        <f>-CapEx!AV35</f>
        <v>0</v>
      </c>
      <c r="AW16" s="75">
        <f>-CapEx!AW35</f>
        <v>0</v>
      </c>
      <c r="AX16" s="75">
        <f>-CapEx!AX35</f>
        <v>0</v>
      </c>
      <c r="AY16" s="75">
        <f>-CapEx!AY35</f>
        <v>0</v>
      </c>
      <c r="AZ16" s="75">
        <f>-CapEx!AZ35</f>
        <v>0</v>
      </c>
      <c r="BA16" s="75">
        <f>-CapEx!BA35</f>
        <v>0</v>
      </c>
      <c r="BB16" s="75">
        <f>-CapEx!BB35</f>
        <v>0</v>
      </c>
      <c r="BC16" s="75">
        <f>-CapEx!BC35</f>
        <v>0</v>
      </c>
      <c r="BD16" s="75">
        <f>-CapEx!BD35</f>
        <v>0</v>
      </c>
      <c r="BE16" s="154">
        <f>-CapEx!BE35</f>
        <v>0</v>
      </c>
      <c r="BF16" s="10">
        <f>-CapEx!BF35</f>
        <v>0</v>
      </c>
      <c r="BG16" s="75">
        <f>-CapEx!BG35</f>
        <v>0</v>
      </c>
      <c r="BH16" s="75">
        <f>-CapEx!BH35</f>
        <v>0</v>
      </c>
      <c r="BI16" s="75">
        <f>-CapEx!BI35</f>
        <v>0</v>
      </c>
      <c r="BJ16" s="75">
        <f>-CapEx!BJ35</f>
        <v>0</v>
      </c>
      <c r="BK16" s="75">
        <f>-CapEx!BK35</f>
        <v>0</v>
      </c>
      <c r="BL16" s="75">
        <f>-CapEx!BL35</f>
        <v>0</v>
      </c>
      <c r="BM16" s="75">
        <f>-CapEx!BM35</f>
        <v>0</v>
      </c>
      <c r="BN16" s="75">
        <f>-CapEx!BN35</f>
        <v>0</v>
      </c>
      <c r="BO16" s="75">
        <f>-CapEx!BO35</f>
        <v>0</v>
      </c>
      <c r="BP16" s="75">
        <f>-CapEx!BP35</f>
        <v>0</v>
      </c>
      <c r="BQ16" s="154">
        <f>-CapEx!BQ35</f>
        <v>0</v>
      </c>
    </row>
    <row r="17" spans="1:72" s="8" customFormat="1" hidden="1" x14ac:dyDescent="0.25">
      <c r="A17" s="194"/>
      <c r="B17" s="165" t="str">
        <f>CapEx!B36</f>
        <v>Intang</v>
      </c>
      <c r="D17" s="154">
        <f t="shared" si="18"/>
        <v>0</v>
      </c>
      <c r="E17" s="154">
        <f t="shared" si="19"/>
        <v>0</v>
      </c>
      <c r="F17" s="154">
        <f t="shared" si="20"/>
        <v>0</v>
      </c>
      <c r="G17" s="154">
        <f t="shared" si="21"/>
        <v>0</v>
      </c>
      <c r="H17" s="154">
        <f t="shared" si="22"/>
        <v>0</v>
      </c>
      <c r="I17" s="7"/>
      <c r="J17" s="10">
        <f>-CapEx!J36</f>
        <v>0</v>
      </c>
      <c r="K17" s="75">
        <f>-CapEx!K36</f>
        <v>0</v>
      </c>
      <c r="L17" s="75">
        <f>-CapEx!L36</f>
        <v>0</v>
      </c>
      <c r="M17" s="75">
        <f>-CapEx!M36</f>
        <v>0</v>
      </c>
      <c r="N17" s="75">
        <f>-CapEx!N36</f>
        <v>0</v>
      </c>
      <c r="O17" s="75">
        <f>-CapEx!O36</f>
        <v>0</v>
      </c>
      <c r="P17" s="75">
        <f>-CapEx!P36</f>
        <v>0</v>
      </c>
      <c r="Q17" s="75">
        <f>-CapEx!Q36</f>
        <v>0</v>
      </c>
      <c r="R17" s="75">
        <f>-CapEx!R36</f>
        <v>0</v>
      </c>
      <c r="S17" s="75">
        <f>-CapEx!S36</f>
        <v>0</v>
      </c>
      <c r="T17" s="75">
        <f>-CapEx!T36</f>
        <v>0</v>
      </c>
      <c r="U17" s="154">
        <f>-CapEx!U36</f>
        <v>0</v>
      </c>
      <c r="V17" s="10">
        <f>-CapEx!V36</f>
        <v>0</v>
      </c>
      <c r="W17" s="75">
        <f>-CapEx!W36</f>
        <v>0</v>
      </c>
      <c r="X17" s="75">
        <f>-CapEx!X36</f>
        <v>0</v>
      </c>
      <c r="Y17" s="75">
        <f>-CapEx!Y36</f>
        <v>0</v>
      </c>
      <c r="Z17" s="75">
        <f>-CapEx!Z36</f>
        <v>0</v>
      </c>
      <c r="AA17" s="75">
        <f>-CapEx!AA36</f>
        <v>0</v>
      </c>
      <c r="AB17" s="75">
        <f>-CapEx!AB36</f>
        <v>0</v>
      </c>
      <c r="AC17" s="75">
        <f>-CapEx!AC36</f>
        <v>0</v>
      </c>
      <c r="AD17" s="75">
        <f>-CapEx!AD36</f>
        <v>0</v>
      </c>
      <c r="AE17" s="75">
        <f>-CapEx!AE36</f>
        <v>0</v>
      </c>
      <c r="AF17" s="75">
        <f>-CapEx!AF36</f>
        <v>0</v>
      </c>
      <c r="AG17" s="154">
        <f>-CapEx!AG36</f>
        <v>0</v>
      </c>
      <c r="AH17" s="10">
        <f>-CapEx!AH36</f>
        <v>0</v>
      </c>
      <c r="AI17" s="75">
        <f>-CapEx!AI36</f>
        <v>0</v>
      </c>
      <c r="AJ17" s="75">
        <f>-CapEx!AJ36</f>
        <v>0</v>
      </c>
      <c r="AK17" s="75">
        <f>-CapEx!AK36</f>
        <v>0</v>
      </c>
      <c r="AL17" s="75">
        <f>-CapEx!AL36</f>
        <v>0</v>
      </c>
      <c r="AM17" s="75">
        <f>-CapEx!AM36</f>
        <v>0</v>
      </c>
      <c r="AN17" s="75">
        <f>-CapEx!AN36</f>
        <v>0</v>
      </c>
      <c r="AO17" s="75">
        <f>-CapEx!AO36</f>
        <v>0</v>
      </c>
      <c r="AP17" s="75">
        <f>-CapEx!AP36</f>
        <v>0</v>
      </c>
      <c r="AQ17" s="75">
        <f>-CapEx!AQ36</f>
        <v>0</v>
      </c>
      <c r="AR17" s="75">
        <f>-CapEx!AR36</f>
        <v>0</v>
      </c>
      <c r="AS17" s="154">
        <f>-CapEx!AS36</f>
        <v>0</v>
      </c>
      <c r="AT17" s="10">
        <f>-CapEx!AT36</f>
        <v>0</v>
      </c>
      <c r="AU17" s="75">
        <f>-CapEx!AU36</f>
        <v>0</v>
      </c>
      <c r="AV17" s="75">
        <f>-CapEx!AV36</f>
        <v>0</v>
      </c>
      <c r="AW17" s="75">
        <f>-CapEx!AW36</f>
        <v>0</v>
      </c>
      <c r="AX17" s="75">
        <f>-CapEx!AX36</f>
        <v>0</v>
      </c>
      <c r="AY17" s="75">
        <f>-CapEx!AY36</f>
        <v>0</v>
      </c>
      <c r="AZ17" s="75">
        <f>-CapEx!AZ36</f>
        <v>0</v>
      </c>
      <c r="BA17" s="75">
        <f>-CapEx!BA36</f>
        <v>0</v>
      </c>
      <c r="BB17" s="75">
        <f>-CapEx!BB36</f>
        <v>0</v>
      </c>
      <c r="BC17" s="75">
        <f>-CapEx!BC36</f>
        <v>0</v>
      </c>
      <c r="BD17" s="75">
        <f>-CapEx!BD36</f>
        <v>0</v>
      </c>
      <c r="BE17" s="154">
        <f>-CapEx!BE36</f>
        <v>0</v>
      </c>
      <c r="BF17" s="10">
        <f>-CapEx!BF36</f>
        <v>0</v>
      </c>
      <c r="BG17" s="75">
        <f>-CapEx!BG36</f>
        <v>0</v>
      </c>
      <c r="BH17" s="75">
        <f>-CapEx!BH36</f>
        <v>0</v>
      </c>
      <c r="BI17" s="75">
        <f>-CapEx!BI36</f>
        <v>0</v>
      </c>
      <c r="BJ17" s="75">
        <f>-CapEx!BJ36</f>
        <v>0</v>
      </c>
      <c r="BK17" s="75">
        <f>-CapEx!BK36</f>
        <v>0</v>
      </c>
      <c r="BL17" s="75">
        <f>-CapEx!BL36</f>
        <v>0</v>
      </c>
      <c r="BM17" s="75">
        <f>-CapEx!BM36</f>
        <v>0</v>
      </c>
      <c r="BN17" s="75">
        <f>-CapEx!BN36</f>
        <v>0</v>
      </c>
      <c r="BO17" s="75">
        <f>-CapEx!BO36</f>
        <v>0</v>
      </c>
      <c r="BP17" s="75">
        <f>-CapEx!BP36</f>
        <v>0</v>
      </c>
      <c r="BQ17" s="154">
        <f>-CapEx!BQ36</f>
        <v>0</v>
      </c>
    </row>
    <row r="18" spans="1:72" s="8" customFormat="1" hidden="1" x14ac:dyDescent="0.25">
      <c r="A18" s="194"/>
      <c r="B18" s="165" t="str">
        <f>CapEx!B37</f>
        <v>Land</v>
      </c>
      <c r="D18" s="154">
        <f t="shared" si="18"/>
        <v>-400</v>
      </c>
      <c r="E18" s="154">
        <f t="shared" si="19"/>
        <v>0</v>
      </c>
      <c r="F18" s="154">
        <f t="shared" si="20"/>
        <v>0</v>
      </c>
      <c r="G18" s="154">
        <f t="shared" si="21"/>
        <v>0</v>
      </c>
      <c r="H18" s="154">
        <f t="shared" si="22"/>
        <v>0</v>
      </c>
      <c r="I18" s="7"/>
      <c r="J18" s="10">
        <f>-CapEx!J37</f>
        <v>-400</v>
      </c>
      <c r="K18" s="75">
        <f>-CapEx!K37</f>
        <v>0</v>
      </c>
      <c r="L18" s="75">
        <f>-CapEx!L37</f>
        <v>0</v>
      </c>
      <c r="M18" s="75">
        <f>-CapEx!M37</f>
        <v>0</v>
      </c>
      <c r="N18" s="75">
        <f>-CapEx!N37</f>
        <v>0</v>
      </c>
      <c r="O18" s="75">
        <f>-CapEx!O37</f>
        <v>0</v>
      </c>
      <c r="P18" s="75">
        <f>-CapEx!P37</f>
        <v>0</v>
      </c>
      <c r="Q18" s="75">
        <f>-CapEx!Q37</f>
        <v>0</v>
      </c>
      <c r="R18" s="75">
        <f>-CapEx!R37</f>
        <v>0</v>
      </c>
      <c r="S18" s="75">
        <f>-CapEx!S37</f>
        <v>0</v>
      </c>
      <c r="T18" s="75">
        <f>-CapEx!T37</f>
        <v>0</v>
      </c>
      <c r="U18" s="154">
        <f>-CapEx!U37</f>
        <v>0</v>
      </c>
      <c r="V18" s="10">
        <f>-CapEx!V37</f>
        <v>0</v>
      </c>
      <c r="W18" s="75">
        <f>-CapEx!W37</f>
        <v>0</v>
      </c>
      <c r="X18" s="75">
        <f>-CapEx!X37</f>
        <v>0</v>
      </c>
      <c r="Y18" s="75">
        <f>-CapEx!Y37</f>
        <v>0</v>
      </c>
      <c r="Z18" s="75">
        <f>-CapEx!Z37</f>
        <v>0</v>
      </c>
      <c r="AA18" s="75">
        <f>-CapEx!AA37</f>
        <v>0</v>
      </c>
      <c r="AB18" s="75">
        <f>-CapEx!AB37</f>
        <v>0</v>
      </c>
      <c r="AC18" s="75">
        <f>-CapEx!AC37</f>
        <v>0</v>
      </c>
      <c r="AD18" s="75">
        <f>-CapEx!AD37</f>
        <v>0</v>
      </c>
      <c r="AE18" s="75">
        <f>-CapEx!AE37</f>
        <v>0</v>
      </c>
      <c r="AF18" s="75">
        <f>-CapEx!AF37</f>
        <v>0</v>
      </c>
      <c r="AG18" s="154">
        <f>-CapEx!AG37</f>
        <v>0</v>
      </c>
      <c r="AH18" s="10">
        <f>-CapEx!AH37</f>
        <v>0</v>
      </c>
      <c r="AI18" s="75">
        <f>-CapEx!AI37</f>
        <v>0</v>
      </c>
      <c r="AJ18" s="75">
        <f>-CapEx!AJ37</f>
        <v>0</v>
      </c>
      <c r="AK18" s="75">
        <f>-CapEx!AK37</f>
        <v>0</v>
      </c>
      <c r="AL18" s="75">
        <f>-CapEx!AL37</f>
        <v>0</v>
      </c>
      <c r="AM18" s="75">
        <f>-CapEx!AM37</f>
        <v>0</v>
      </c>
      <c r="AN18" s="75">
        <f>-CapEx!AN37</f>
        <v>0</v>
      </c>
      <c r="AO18" s="75">
        <f>-CapEx!AO37</f>
        <v>0</v>
      </c>
      <c r="AP18" s="75">
        <f>-CapEx!AP37</f>
        <v>0</v>
      </c>
      <c r="AQ18" s="75">
        <f>-CapEx!AQ37</f>
        <v>0</v>
      </c>
      <c r="AR18" s="75">
        <f>-CapEx!AR37</f>
        <v>0</v>
      </c>
      <c r="AS18" s="154">
        <f>-CapEx!AS37</f>
        <v>0</v>
      </c>
      <c r="AT18" s="10">
        <f>-CapEx!AT37</f>
        <v>0</v>
      </c>
      <c r="AU18" s="75">
        <f>-CapEx!AU37</f>
        <v>0</v>
      </c>
      <c r="AV18" s="75">
        <f>-CapEx!AV37</f>
        <v>0</v>
      </c>
      <c r="AW18" s="75">
        <f>-CapEx!AW37</f>
        <v>0</v>
      </c>
      <c r="AX18" s="75">
        <f>-CapEx!AX37</f>
        <v>0</v>
      </c>
      <c r="AY18" s="75">
        <f>-CapEx!AY37</f>
        <v>0</v>
      </c>
      <c r="AZ18" s="75">
        <f>-CapEx!AZ37</f>
        <v>0</v>
      </c>
      <c r="BA18" s="75">
        <f>-CapEx!BA37</f>
        <v>0</v>
      </c>
      <c r="BB18" s="75">
        <f>-CapEx!BB37</f>
        <v>0</v>
      </c>
      <c r="BC18" s="75">
        <f>-CapEx!BC37</f>
        <v>0</v>
      </c>
      <c r="BD18" s="75">
        <f>-CapEx!BD37</f>
        <v>0</v>
      </c>
      <c r="BE18" s="154">
        <f>-CapEx!BE37</f>
        <v>0</v>
      </c>
      <c r="BF18" s="10">
        <f>-CapEx!BF37</f>
        <v>0</v>
      </c>
      <c r="BG18" s="75">
        <f>-CapEx!BG37</f>
        <v>0</v>
      </c>
      <c r="BH18" s="75">
        <f>-CapEx!BH37</f>
        <v>0</v>
      </c>
      <c r="BI18" s="75">
        <f>-CapEx!BI37</f>
        <v>0</v>
      </c>
      <c r="BJ18" s="75">
        <f>-CapEx!BJ37</f>
        <v>0</v>
      </c>
      <c r="BK18" s="75">
        <f>-CapEx!BK37</f>
        <v>0</v>
      </c>
      <c r="BL18" s="75">
        <f>-CapEx!BL37</f>
        <v>0</v>
      </c>
      <c r="BM18" s="75">
        <f>-CapEx!BM37</f>
        <v>0</v>
      </c>
      <c r="BN18" s="75">
        <f>-CapEx!BN37</f>
        <v>0</v>
      </c>
      <c r="BO18" s="75">
        <f>-CapEx!BO37</f>
        <v>0</v>
      </c>
      <c r="BP18" s="75">
        <f>-CapEx!BP37</f>
        <v>0</v>
      </c>
      <c r="BQ18" s="154">
        <f>-CapEx!BQ37</f>
        <v>0</v>
      </c>
    </row>
    <row r="19" spans="1:72" s="8" customFormat="1" hidden="1" x14ac:dyDescent="0.25">
      <c r="A19" s="194"/>
      <c r="B19" s="166" t="str">
        <f>CapEx!B38</f>
        <v>All other</v>
      </c>
      <c r="D19" s="155">
        <f t="shared" si="18"/>
        <v>0</v>
      </c>
      <c r="E19" s="155">
        <f t="shared" si="19"/>
        <v>0</v>
      </c>
      <c r="F19" s="155">
        <f t="shared" si="20"/>
        <v>0</v>
      </c>
      <c r="G19" s="155">
        <f t="shared" si="21"/>
        <v>0</v>
      </c>
      <c r="H19" s="155">
        <f t="shared" si="22"/>
        <v>0</v>
      </c>
      <c r="I19" s="7"/>
      <c r="J19" s="146">
        <f>-CapEx!J38</f>
        <v>0</v>
      </c>
      <c r="K19" s="146">
        <f>-CapEx!K38</f>
        <v>0</v>
      </c>
      <c r="L19" s="146">
        <f>-CapEx!L38</f>
        <v>0</v>
      </c>
      <c r="M19" s="146">
        <f>-CapEx!M38</f>
        <v>0</v>
      </c>
      <c r="N19" s="146">
        <f>-CapEx!N38</f>
        <v>0</v>
      </c>
      <c r="O19" s="146">
        <f>-CapEx!O38</f>
        <v>0</v>
      </c>
      <c r="P19" s="146">
        <f>-CapEx!P38</f>
        <v>0</v>
      </c>
      <c r="Q19" s="146">
        <f>-CapEx!Q38</f>
        <v>0</v>
      </c>
      <c r="R19" s="146">
        <f>-CapEx!R38</f>
        <v>0</v>
      </c>
      <c r="S19" s="146">
        <f>-CapEx!S38</f>
        <v>0</v>
      </c>
      <c r="T19" s="146">
        <f>-CapEx!T38</f>
        <v>0</v>
      </c>
      <c r="U19" s="155">
        <f>-CapEx!U38</f>
        <v>0</v>
      </c>
      <c r="V19" s="146">
        <f>-CapEx!V38</f>
        <v>0</v>
      </c>
      <c r="W19" s="146">
        <f>-CapEx!W38</f>
        <v>0</v>
      </c>
      <c r="X19" s="146">
        <f>-CapEx!X38</f>
        <v>0</v>
      </c>
      <c r="Y19" s="146">
        <f>-CapEx!Y38</f>
        <v>0</v>
      </c>
      <c r="Z19" s="146">
        <f>-CapEx!Z38</f>
        <v>0</v>
      </c>
      <c r="AA19" s="146">
        <f>-CapEx!AA38</f>
        <v>0</v>
      </c>
      <c r="AB19" s="146">
        <f>-CapEx!AB38</f>
        <v>0</v>
      </c>
      <c r="AC19" s="146">
        <f>-CapEx!AC38</f>
        <v>0</v>
      </c>
      <c r="AD19" s="146">
        <f>-CapEx!AD38</f>
        <v>0</v>
      </c>
      <c r="AE19" s="146">
        <f>-CapEx!AE38</f>
        <v>0</v>
      </c>
      <c r="AF19" s="146">
        <f>-CapEx!AF38</f>
        <v>0</v>
      </c>
      <c r="AG19" s="155">
        <f>-CapEx!AG38</f>
        <v>0</v>
      </c>
      <c r="AH19" s="146">
        <f>-CapEx!AH38</f>
        <v>0</v>
      </c>
      <c r="AI19" s="146">
        <f>-CapEx!AI38</f>
        <v>0</v>
      </c>
      <c r="AJ19" s="146">
        <f>-CapEx!AJ38</f>
        <v>0</v>
      </c>
      <c r="AK19" s="146">
        <f>-CapEx!AK38</f>
        <v>0</v>
      </c>
      <c r="AL19" s="146">
        <f>-CapEx!AL38</f>
        <v>0</v>
      </c>
      <c r="AM19" s="146">
        <f>-CapEx!AM38</f>
        <v>0</v>
      </c>
      <c r="AN19" s="146">
        <f>-CapEx!AN38</f>
        <v>0</v>
      </c>
      <c r="AO19" s="146">
        <f>-CapEx!AO38</f>
        <v>0</v>
      </c>
      <c r="AP19" s="146">
        <f>-CapEx!AP38</f>
        <v>0</v>
      </c>
      <c r="AQ19" s="146">
        <f>-CapEx!AQ38</f>
        <v>0</v>
      </c>
      <c r="AR19" s="146">
        <f>-CapEx!AR38</f>
        <v>0</v>
      </c>
      <c r="AS19" s="155">
        <f>-CapEx!AS38</f>
        <v>0</v>
      </c>
      <c r="AT19" s="146">
        <f>-CapEx!AT38</f>
        <v>0</v>
      </c>
      <c r="AU19" s="146">
        <f>-CapEx!AU38</f>
        <v>0</v>
      </c>
      <c r="AV19" s="146">
        <f>-CapEx!AV38</f>
        <v>0</v>
      </c>
      <c r="AW19" s="146">
        <f>-CapEx!AW38</f>
        <v>0</v>
      </c>
      <c r="AX19" s="146">
        <f>-CapEx!AX38</f>
        <v>0</v>
      </c>
      <c r="AY19" s="146">
        <f>-CapEx!AY38</f>
        <v>0</v>
      </c>
      <c r="AZ19" s="146">
        <f>-CapEx!AZ38</f>
        <v>0</v>
      </c>
      <c r="BA19" s="146">
        <f>-CapEx!BA38</f>
        <v>0</v>
      </c>
      <c r="BB19" s="146">
        <f>-CapEx!BB38</f>
        <v>0</v>
      </c>
      <c r="BC19" s="146">
        <f>-CapEx!BC38</f>
        <v>0</v>
      </c>
      <c r="BD19" s="146">
        <f>-CapEx!BD38</f>
        <v>0</v>
      </c>
      <c r="BE19" s="155">
        <f>-CapEx!BE38</f>
        <v>0</v>
      </c>
      <c r="BF19" s="146">
        <f>-CapEx!BF38</f>
        <v>0</v>
      </c>
      <c r="BG19" s="146">
        <f>-CapEx!BG38</f>
        <v>0</v>
      </c>
      <c r="BH19" s="146">
        <f>-CapEx!BH38</f>
        <v>0</v>
      </c>
      <c r="BI19" s="146">
        <f>-CapEx!BI38</f>
        <v>0</v>
      </c>
      <c r="BJ19" s="146">
        <f>-CapEx!BJ38</f>
        <v>0</v>
      </c>
      <c r="BK19" s="146">
        <f>-CapEx!BK38</f>
        <v>0</v>
      </c>
      <c r="BL19" s="146">
        <f>-CapEx!BL38</f>
        <v>0</v>
      </c>
      <c r="BM19" s="146">
        <f>-CapEx!BM38</f>
        <v>0</v>
      </c>
      <c r="BN19" s="146">
        <f>-CapEx!BN38</f>
        <v>0</v>
      </c>
      <c r="BO19" s="146">
        <f>-CapEx!BO38</f>
        <v>0</v>
      </c>
      <c r="BP19" s="146">
        <f>-CapEx!BP38</f>
        <v>0</v>
      </c>
      <c r="BQ19" s="155">
        <f>-CapEx!BQ38</f>
        <v>0</v>
      </c>
    </row>
    <row r="20" spans="1:72" s="8" customFormat="1" x14ac:dyDescent="0.25">
      <c r="A20" s="386"/>
      <c r="B20" s="151" t="s">
        <v>186</v>
      </c>
      <c r="D20" s="9">
        <f t="shared" ref="D20:D22" si="23">SUM(J20:U20)</f>
        <v>-580</v>
      </c>
      <c r="E20" s="9">
        <f t="shared" ref="E20:E22" si="24">SUM(V20:AG20)</f>
        <v>0</v>
      </c>
      <c r="F20" s="9">
        <f t="shared" ref="F20:F22" si="25">SUM(AH20:AS20)</f>
        <v>-45</v>
      </c>
      <c r="G20" s="9">
        <f t="shared" ref="G20:G22" si="26">SUM(AT20:BE20)</f>
        <v>0</v>
      </c>
      <c r="H20" s="9">
        <f t="shared" ref="H20:H22" si="27">SUM(BF20:BQ20)</f>
        <v>0</v>
      </c>
      <c r="I20" s="7"/>
      <c r="J20" s="8">
        <f t="shared" ref="J20:BP20" si="28">SUM(J14:J19)</f>
        <v>-400</v>
      </c>
      <c r="K20" s="8">
        <f t="shared" si="28"/>
        <v>0</v>
      </c>
      <c r="L20" s="8">
        <f t="shared" si="28"/>
        <v>0</v>
      </c>
      <c r="M20" s="8">
        <f t="shared" si="28"/>
        <v>0</v>
      </c>
      <c r="N20" s="8">
        <f t="shared" si="28"/>
        <v>0</v>
      </c>
      <c r="O20" s="8">
        <f t="shared" si="28"/>
        <v>0</v>
      </c>
      <c r="P20" s="8">
        <f t="shared" si="28"/>
        <v>0</v>
      </c>
      <c r="Q20" s="8">
        <f t="shared" si="28"/>
        <v>0</v>
      </c>
      <c r="R20" s="8">
        <f t="shared" si="28"/>
        <v>-180</v>
      </c>
      <c r="S20" s="8">
        <f t="shared" si="28"/>
        <v>0</v>
      </c>
      <c r="T20" s="8">
        <f t="shared" si="28"/>
        <v>0</v>
      </c>
      <c r="U20" s="9">
        <f t="shared" si="28"/>
        <v>0</v>
      </c>
      <c r="V20" s="8">
        <f t="shared" si="28"/>
        <v>0</v>
      </c>
      <c r="W20" s="8">
        <f t="shared" si="28"/>
        <v>0</v>
      </c>
      <c r="X20" s="8">
        <f t="shared" si="28"/>
        <v>0</v>
      </c>
      <c r="Y20" s="8">
        <f t="shared" si="28"/>
        <v>0</v>
      </c>
      <c r="Z20" s="8">
        <f t="shared" si="28"/>
        <v>0</v>
      </c>
      <c r="AA20" s="8">
        <f t="shared" si="28"/>
        <v>0</v>
      </c>
      <c r="AB20" s="8">
        <f t="shared" si="28"/>
        <v>0</v>
      </c>
      <c r="AC20" s="8">
        <f t="shared" si="28"/>
        <v>0</v>
      </c>
      <c r="AD20" s="8">
        <f t="shared" si="28"/>
        <v>0</v>
      </c>
      <c r="AE20" s="8">
        <f t="shared" si="28"/>
        <v>0</v>
      </c>
      <c r="AF20" s="8">
        <f t="shared" si="28"/>
        <v>0</v>
      </c>
      <c r="AG20" s="9">
        <f t="shared" si="28"/>
        <v>0</v>
      </c>
      <c r="AH20" s="8">
        <f t="shared" si="28"/>
        <v>-45</v>
      </c>
      <c r="AI20" s="8">
        <f t="shared" si="28"/>
        <v>0</v>
      </c>
      <c r="AJ20" s="8">
        <f t="shared" si="28"/>
        <v>0</v>
      </c>
      <c r="AK20" s="8">
        <f t="shared" si="28"/>
        <v>0</v>
      </c>
      <c r="AL20" s="8">
        <f t="shared" si="28"/>
        <v>0</v>
      </c>
      <c r="AM20" s="8">
        <f t="shared" si="28"/>
        <v>0</v>
      </c>
      <c r="AN20" s="8">
        <f t="shared" si="28"/>
        <v>0</v>
      </c>
      <c r="AO20" s="8">
        <f t="shared" si="28"/>
        <v>0</v>
      </c>
      <c r="AP20" s="8">
        <f t="shared" si="28"/>
        <v>0</v>
      </c>
      <c r="AQ20" s="8">
        <f t="shared" si="28"/>
        <v>0</v>
      </c>
      <c r="AR20" s="8">
        <f t="shared" si="28"/>
        <v>0</v>
      </c>
      <c r="AS20" s="9">
        <f t="shared" si="28"/>
        <v>0</v>
      </c>
      <c r="AT20" s="8">
        <f t="shared" si="28"/>
        <v>0</v>
      </c>
      <c r="AU20" s="8">
        <f t="shared" si="28"/>
        <v>0</v>
      </c>
      <c r="AV20" s="8">
        <f t="shared" si="28"/>
        <v>0</v>
      </c>
      <c r="AW20" s="8">
        <f t="shared" si="28"/>
        <v>0</v>
      </c>
      <c r="AX20" s="8">
        <f t="shared" si="28"/>
        <v>0</v>
      </c>
      <c r="AY20" s="8">
        <f t="shared" si="28"/>
        <v>0</v>
      </c>
      <c r="AZ20" s="8">
        <f t="shared" si="28"/>
        <v>0</v>
      </c>
      <c r="BA20" s="8">
        <f t="shared" si="28"/>
        <v>0</v>
      </c>
      <c r="BB20" s="8">
        <f t="shared" si="28"/>
        <v>0</v>
      </c>
      <c r="BC20" s="8">
        <f t="shared" si="28"/>
        <v>0</v>
      </c>
      <c r="BD20" s="8">
        <f t="shared" si="28"/>
        <v>0</v>
      </c>
      <c r="BE20" s="9">
        <f t="shared" si="28"/>
        <v>0</v>
      </c>
      <c r="BF20" s="8">
        <f t="shared" si="28"/>
        <v>0</v>
      </c>
      <c r="BG20" s="8">
        <f t="shared" si="28"/>
        <v>0</v>
      </c>
      <c r="BH20" s="8">
        <f t="shared" si="28"/>
        <v>0</v>
      </c>
      <c r="BI20" s="8">
        <f t="shared" si="28"/>
        <v>0</v>
      </c>
      <c r="BJ20" s="8">
        <f t="shared" si="28"/>
        <v>0</v>
      </c>
      <c r="BK20" s="8">
        <f t="shared" si="28"/>
        <v>0</v>
      </c>
      <c r="BL20" s="8">
        <f t="shared" si="28"/>
        <v>0</v>
      </c>
      <c r="BM20" s="8">
        <f t="shared" si="28"/>
        <v>0</v>
      </c>
      <c r="BN20" s="8">
        <f t="shared" si="28"/>
        <v>0</v>
      </c>
      <c r="BO20" s="8">
        <f t="shared" si="28"/>
        <v>0</v>
      </c>
      <c r="BP20" s="8">
        <f t="shared" si="28"/>
        <v>0</v>
      </c>
      <c r="BQ20" s="9">
        <f t="shared" ref="BQ20" si="29">SUM(BQ14:BQ19)</f>
        <v>0</v>
      </c>
      <c r="BS20" s="10"/>
      <c r="BT20" s="10"/>
    </row>
    <row r="21" spans="1:72" s="8" customFormat="1" x14ac:dyDescent="0.25">
      <c r="A21" s="386"/>
      <c r="B21" s="152" t="s">
        <v>184</v>
      </c>
      <c r="D21" s="148">
        <f t="shared" si="23"/>
        <v>0</v>
      </c>
      <c r="E21" s="148">
        <f t="shared" si="24"/>
        <v>0</v>
      </c>
      <c r="F21" s="148">
        <f t="shared" si="25"/>
        <v>0</v>
      </c>
      <c r="G21" s="148">
        <f t="shared" si="26"/>
        <v>120</v>
      </c>
      <c r="H21" s="148">
        <f t="shared" si="27"/>
        <v>800</v>
      </c>
      <c r="I21" s="7"/>
      <c r="J21" s="147">
        <f>CapEx!J185</f>
        <v>0</v>
      </c>
      <c r="K21" s="147">
        <f>CapEx!K185</f>
        <v>0</v>
      </c>
      <c r="L21" s="147">
        <f>CapEx!L185</f>
        <v>0</v>
      </c>
      <c r="M21" s="147">
        <f>CapEx!M185</f>
        <v>0</v>
      </c>
      <c r="N21" s="147">
        <f>CapEx!N185</f>
        <v>0</v>
      </c>
      <c r="O21" s="147">
        <f>CapEx!O185</f>
        <v>0</v>
      </c>
      <c r="P21" s="147">
        <f>CapEx!P185</f>
        <v>0</v>
      </c>
      <c r="Q21" s="147">
        <f>CapEx!Q185</f>
        <v>0</v>
      </c>
      <c r="R21" s="147">
        <f>CapEx!R185</f>
        <v>0</v>
      </c>
      <c r="S21" s="147">
        <f>CapEx!S185</f>
        <v>0</v>
      </c>
      <c r="T21" s="147">
        <f>CapEx!T185</f>
        <v>0</v>
      </c>
      <c r="U21" s="148">
        <f>CapEx!U185</f>
        <v>0</v>
      </c>
      <c r="V21" s="147">
        <f>CapEx!V185</f>
        <v>0</v>
      </c>
      <c r="W21" s="147">
        <f>CapEx!W185</f>
        <v>0</v>
      </c>
      <c r="X21" s="147">
        <f>CapEx!X185</f>
        <v>0</v>
      </c>
      <c r="Y21" s="147">
        <f>CapEx!Y185</f>
        <v>0</v>
      </c>
      <c r="Z21" s="147">
        <f>CapEx!Z185</f>
        <v>0</v>
      </c>
      <c r="AA21" s="147">
        <f>CapEx!AA185</f>
        <v>0</v>
      </c>
      <c r="AB21" s="147">
        <f>CapEx!AB185</f>
        <v>0</v>
      </c>
      <c r="AC21" s="147">
        <f>CapEx!AC185</f>
        <v>0</v>
      </c>
      <c r="AD21" s="147">
        <f>CapEx!AD185</f>
        <v>0</v>
      </c>
      <c r="AE21" s="147">
        <f>CapEx!AE185</f>
        <v>0</v>
      </c>
      <c r="AF21" s="147">
        <f>CapEx!AF185</f>
        <v>0</v>
      </c>
      <c r="AG21" s="148">
        <f>CapEx!AG185</f>
        <v>0</v>
      </c>
      <c r="AH21" s="147">
        <f>CapEx!AH185</f>
        <v>0</v>
      </c>
      <c r="AI21" s="147">
        <f>CapEx!AI185</f>
        <v>0</v>
      </c>
      <c r="AJ21" s="147">
        <f>CapEx!AJ185</f>
        <v>0</v>
      </c>
      <c r="AK21" s="147">
        <f>CapEx!AK185</f>
        <v>0</v>
      </c>
      <c r="AL21" s="147">
        <f>CapEx!AL185</f>
        <v>0</v>
      </c>
      <c r="AM21" s="147">
        <f>CapEx!AM185</f>
        <v>0</v>
      </c>
      <c r="AN21" s="147">
        <f>CapEx!AN185</f>
        <v>0</v>
      </c>
      <c r="AO21" s="147">
        <f>CapEx!AO185</f>
        <v>0</v>
      </c>
      <c r="AP21" s="147">
        <f>CapEx!AP185</f>
        <v>0</v>
      </c>
      <c r="AQ21" s="147">
        <f>CapEx!AQ185</f>
        <v>0</v>
      </c>
      <c r="AR21" s="147">
        <f>CapEx!AR185</f>
        <v>0</v>
      </c>
      <c r="AS21" s="148">
        <f>CapEx!AS185</f>
        <v>0</v>
      </c>
      <c r="AT21" s="147">
        <f>CapEx!AT185</f>
        <v>0</v>
      </c>
      <c r="AU21" s="147">
        <f>CapEx!AU185</f>
        <v>0</v>
      </c>
      <c r="AV21" s="147">
        <f>CapEx!AV185</f>
        <v>0</v>
      </c>
      <c r="AW21" s="147">
        <f>CapEx!AW185</f>
        <v>120</v>
      </c>
      <c r="AX21" s="147">
        <f>CapEx!AX185</f>
        <v>0</v>
      </c>
      <c r="AY21" s="147">
        <f>CapEx!AY185</f>
        <v>0</v>
      </c>
      <c r="AZ21" s="147">
        <f>CapEx!AZ185</f>
        <v>0</v>
      </c>
      <c r="BA21" s="147">
        <f>CapEx!BA185</f>
        <v>0</v>
      </c>
      <c r="BB21" s="147">
        <f>CapEx!BB185</f>
        <v>0</v>
      </c>
      <c r="BC21" s="147">
        <f>CapEx!BC185</f>
        <v>0</v>
      </c>
      <c r="BD21" s="147">
        <f>CapEx!BD185</f>
        <v>0</v>
      </c>
      <c r="BE21" s="148">
        <f>CapEx!BE185</f>
        <v>0</v>
      </c>
      <c r="BF21" s="147">
        <f>CapEx!BF185</f>
        <v>0</v>
      </c>
      <c r="BG21" s="147">
        <f>CapEx!BG185</f>
        <v>0</v>
      </c>
      <c r="BH21" s="147">
        <f>CapEx!BH185</f>
        <v>0</v>
      </c>
      <c r="BI21" s="147">
        <f>CapEx!BI185</f>
        <v>0</v>
      </c>
      <c r="BJ21" s="147">
        <f>CapEx!BJ185</f>
        <v>0</v>
      </c>
      <c r="BK21" s="147">
        <f>CapEx!BK185</f>
        <v>800</v>
      </c>
      <c r="BL21" s="147">
        <f>CapEx!BL185</f>
        <v>0</v>
      </c>
      <c r="BM21" s="147">
        <f>CapEx!BM185</f>
        <v>0</v>
      </c>
      <c r="BN21" s="147">
        <f>CapEx!BN185</f>
        <v>0</v>
      </c>
      <c r="BO21" s="147">
        <f>CapEx!BO185</f>
        <v>0</v>
      </c>
      <c r="BP21" s="147">
        <f>CapEx!BP185</f>
        <v>0</v>
      </c>
      <c r="BQ21" s="148">
        <f>CapEx!BQ185</f>
        <v>0</v>
      </c>
      <c r="BS21" s="10"/>
      <c r="BT21" s="10"/>
    </row>
    <row r="22" spans="1:72" s="9" customFormat="1" x14ac:dyDescent="0.25">
      <c r="A22" s="194"/>
      <c r="B22" s="9" t="s">
        <v>79</v>
      </c>
      <c r="D22" s="9">
        <f t="shared" si="23"/>
        <v>-580</v>
      </c>
      <c r="E22" s="9">
        <f t="shared" si="24"/>
        <v>0</v>
      </c>
      <c r="F22" s="9">
        <f t="shared" si="25"/>
        <v>-45</v>
      </c>
      <c r="G22" s="9">
        <f t="shared" si="26"/>
        <v>120</v>
      </c>
      <c r="H22" s="9">
        <f t="shared" si="27"/>
        <v>800</v>
      </c>
      <c r="I22" s="72"/>
      <c r="J22" s="74">
        <f>SUM(J20:J21)</f>
        <v>-400</v>
      </c>
      <c r="K22" s="74">
        <f t="shared" ref="K22:BQ22" si="30">SUM(K20:K21)</f>
        <v>0</v>
      </c>
      <c r="L22" s="74">
        <f t="shared" si="30"/>
        <v>0</v>
      </c>
      <c r="M22" s="74">
        <f t="shared" si="30"/>
        <v>0</v>
      </c>
      <c r="N22" s="74">
        <f t="shared" si="30"/>
        <v>0</v>
      </c>
      <c r="O22" s="74">
        <f>SUM(O20:O21)</f>
        <v>0</v>
      </c>
      <c r="P22" s="74">
        <f t="shared" si="30"/>
        <v>0</v>
      </c>
      <c r="Q22" s="74">
        <f t="shared" si="30"/>
        <v>0</v>
      </c>
      <c r="R22" s="74">
        <f t="shared" si="30"/>
        <v>-180</v>
      </c>
      <c r="S22" s="74">
        <f t="shared" si="30"/>
        <v>0</v>
      </c>
      <c r="T22" s="74">
        <f t="shared" si="30"/>
        <v>0</v>
      </c>
      <c r="U22" s="9">
        <f t="shared" si="30"/>
        <v>0</v>
      </c>
      <c r="V22" s="74">
        <f t="shared" si="30"/>
        <v>0</v>
      </c>
      <c r="W22" s="74">
        <f t="shared" si="30"/>
        <v>0</v>
      </c>
      <c r="X22" s="74">
        <f t="shared" si="30"/>
        <v>0</v>
      </c>
      <c r="Y22" s="74">
        <f t="shared" si="30"/>
        <v>0</v>
      </c>
      <c r="Z22" s="74">
        <f t="shared" si="30"/>
        <v>0</v>
      </c>
      <c r="AA22" s="74">
        <f t="shared" si="30"/>
        <v>0</v>
      </c>
      <c r="AB22" s="74">
        <f t="shared" si="30"/>
        <v>0</v>
      </c>
      <c r="AC22" s="74">
        <f t="shared" si="30"/>
        <v>0</v>
      </c>
      <c r="AD22" s="74">
        <f t="shared" si="30"/>
        <v>0</v>
      </c>
      <c r="AE22" s="74">
        <f t="shared" si="30"/>
        <v>0</v>
      </c>
      <c r="AF22" s="74">
        <f t="shared" si="30"/>
        <v>0</v>
      </c>
      <c r="AG22" s="9">
        <f t="shared" si="30"/>
        <v>0</v>
      </c>
      <c r="AH22" s="74">
        <f t="shared" si="30"/>
        <v>-45</v>
      </c>
      <c r="AI22" s="74">
        <f t="shared" si="30"/>
        <v>0</v>
      </c>
      <c r="AJ22" s="74">
        <f t="shared" si="30"/>
        <v>0</v>
      </c>
      <c r="AK22" s="74">
        <f t="shared" si="30"/>
        <v>0</v>
      </c>
      <c r="AL22" s="74">
        <f t="shared" si="30"/>
        <v>0</v>
      </c>
      <c r="AM22" s="74">
        <f t="shared" si="30"/>
        <v>0</v>
      </c>
      <c r="AN22" s="74">
        <f t="shared" si="30"/>
        <v>0</v>
      </c>
      <c r="AO22" s="74">
        <f t="shared" si="30"/>
        <v>0</v>
      </c>
      <c r="AP22" s="74">
        <f t="shared" si="30"/>
        <v>0</v>
      </c>
      <c r="AQ22" s="74">
        <f t="shared" si="30"/>
        <v>0</v>
      </c>
      <c r="AR22" s="74">
        <f t="shared" si="30"/>
        <v>0</v>
      </c>
      <c r="AS22" s="9">
        <f t="shared" si="30"/>
        <v>0</v>
      </c>
      <c r="AT22" s="74">
        <f t="shared" si="30"/>
        <v>0</v>
      </c>
      <c r="AU22" s="74">
        <f t="shared" si="30"/>
        <v>0</v>
      </c>
      <c r="AV22" s="74">
        <f t="shared" si="30"/>
        <v>0</v>
      </c>
      <c r="AW22" s="74">
        <f t="shared" si="30"/>
        <v>120</v>
      </c>
      <c r="AX22" s="74">
        <f t="shared" si="30"/>
        <v>0</v>
      </c>
      <c r="AY22" s="74">
        <f t="shared" si="30"/>
        <v>0</v>
      </c>
      <c r="AZ22" s="74">
        <f t="shared" si="30"/>
        <v>0</v>
      </c>
      <c r="BA22" s="74">
        <f t="shared" si="30"/>
        <v>0</v>
      </c>
      <c r="BB22" s="74">
        <f t="shared" si="30"/>
        <v>0</v>
      </c>
      <c r="BC22" s="74">
        <f t="shared" si="30"/>
        <v>0</v>
      </c>
      <c r="BD22" s="74">
        <f t="shared" si="30"/>
        <v>0</v>
      </c>
      <c r="BE22" s="9">
        <f t="shared" si="30"/>
        <v>0</v>
      </c>
      <c r="BF22" s="74">
        <f t="shared" si="30"/>
        <v>0</v>
      </c>
      <c r="BG22" s="74">
        <f t="shared" si="30"/>
        <v>0</v>
      </c>
      <c r="BH22" s="74">
        <f t="shared" si="30"/>
        <v>0</v>
      </c>
      <c r="BI22" s="74">
        <f t="shared" si="30"/>
        <v>0</v>
      </c>
      <c r="BJ22" s="74">
        <f t="shared" si="30"/>
        <v>0</v>
      </c>
      <c r="BK22" s="74">
        <f t="shared" si="30"/>
        <v>800</v>
      </c>
      <c r="BL22" s="74">
        <f t="shared" si="30"/>
        <v>0</v>
      </c>
      <c r="BM22" s="74">
        <f t="shared" si="30"/>
        <v>0</v>
      </c>
      <c r="BN22" s="74">
        <f t="shared" si="30"/>
        <v>0</v>
      </c>
      <c r="BO22" s="74">
        <f t="shared" si="30"/>
        <v>0</v>
      </c>
      <c r="BP22" s="74">
        <f t="shared" si="30"/>
        <v>0</v>
      </c>
      <c r="BQ22" s="9">
        <f t="shared" si="30"/>
        <v>0</v>
      </c>
      <c r="BS22" s="74"/>
      <c r="BT22" s="74"/>
    </row>
    <row r="23" spans="1:72" s="8" customFormat="1" ht="6" customHeight="1" x14ac:dyDescent="0.25">
      <c r="A23" s="194"/>
      <c r="B23" s="59"/>
      <c r="D23" s="9"/>
      <c r="E23" s="9"/>
      <c r="F23" s="9"/>
      <c r="G23" s="9"/>
      <c r="H23" s="9"/>
      <c r="U23" s="9"/>
      <c r="AG23" s="9"/>
      <c r="AS23" s="9"/>
      <c r="BE23" s="9"/>
      <c r="BQ23" s="9"/>
    </row>
    <row r="24" spans="1:72" s="8" customFormat="1" x14ac:dyDescent="0.25">
      <c r="A24" s="194"/>
      <c r="B24" s="167" t="str">
        <f>Balance!$B$21</f>
        <v>Short-term debt</v>
      </c>
      <c r="D24" s="154">
        <f t="shared" ref="D24:D32" si="31">SUM(J24:U24)</f>
        <v>10</v>
      </c>
      <c r="E24" s="154">
        <f t="shared" ref="E24:E32" si="32">SUM(V24:AG24)</f>
        <v>0</v>
      </c>
      <c r="F24" s="154">
        <f t="shared" ref="F24:F32" si="33">SUM(AH24:AS24)</f>
        <v>0</v>
      </c>
      <c r="G24" s="154">
        <f t="shared" ref="G24:G32" si="34">SUM(AT24:BE24)</f>
        <v>0</v>
      </c>
      <c r="H24" s="154">
        <f t="shared" ref="H24:H32" si="35">SUM(BF24:BQ24)</f>
        <v>0</v>
      </c>
      <c r="I24" s="7"/>
      <c r="J24" s="10">
        <f>Balance!J21</f>
        <v>10</v>
      </c>
      <c r="K24" s="75">
        <f>Balance!K21-Balance!J21</f>
        <v>0</v>
      </c>
      <c r="L24" s="75">
        <f>Balance!L21-Balance!K21</f>
        <v>0</v>
      </c>
      <c r="M24" s="75">
        <f>Balance!M21-Balance!L21</f>
        <v>0</v>
      </c>
      <c r="N24" s="75">
        <f>Balance!N21-Balance!M21</f>
        <v>0</v>
      </c>
      <c r="O24" s="75">
        <f>Balance!O21-Balance!N21</f>
        <v>0</v>
      </c>
      <c r="P24" s="75">
        <f>Balance!P21-Balance!O21</f>
        <v>0</v>
      </c>
      <c r="Q24" s="75">
        <f>Balance!Q21-Balance!P21</f>
        <v>0</v>
      </c>
      <c r="R24" s="75">
        <f>Balance!R21-Balance!Q21</f>
        <v>0</v>
      </c>
      <c r="S24" s="75">
        <f>Balance!S21-Balance!R21</f>
        <v>0</v>
      </c>
      <c r="T24" s="75">
        <f>Balance!T21-Balance!S21</f>
        <v>0</v>
      </c>
      <c r="U24" s="154">
        <f>Balance!U21-Balance!T21</f>
        <v>0</v>
      </c>
      <c r="V24" s="10">
        <f>Balance!V21-Balance!U21</f>
        <v>0</v>
      </c>
      <c r="W24" s="75">
        <f>Balance!W21-Balance!V21</f>
        <v>0</v>
      </c>
      <c r="X24" s="75">
        <f>Balance!X21-Balance!W21</f>
        <v>0</v>
      </c>
      <c r="Y24" s="75">
        <f>Balance!Y21-Balance!X21</f>
        <v>0</v>
      </c>
      <c r="Z24" s="75">
        <f>Balance!Z21-Balance!Y21</f>
        <v>0</v>
      </c>
      <c r="AA24" s="75">
        <f>Balance!AA21-Balance!Z21</f>
        <v>0</v>
      </c>
      <c r="AB24" s="75">
        <f>Balance!AB21-Balance!AA21</f>
        <v>0</v>
      </c>
      <c r="AC24" s="75">
        <f>Balance!AC21-Balance!AB21</f>
        <v>0</v>
      </c>
      <c r="AD24" s="75">
        <f>Balance!AD21-Balance!AC21</f>
        <v>0</v>
      </c>
      <c r="AE24" s="75">
        <f>Balance!AE21-Balance!AD21</f>
        <v>0</v>
      </c>
      <c r="AF24" s="75">
        <f>Balance!AF21-Balance!AE21</f>
        <v>0</v>
      </c>
      <c r="AG24" s="154">
        <f>Balance!AG21-Balance!AF21</f>
        <v>0</v>
      </c>
      <c r="AH24" s="10">
        <f>Balance!AH21-Balance!AG21</f>
        <v>0</v>
      </c>
      <c r="AI24" s="75">
        <f>Balance!AI21-Balance!AH21</f>
        <v>0</v>
      </c>
      <c r="AJ24" s="75">
        <f>Balance!AJ21-Balance!AI21</f>
        <v>0</v>
      </c>
      <c r="AK24" s="75">
        <f>Balance!AK21-Balance!AJ21</f>
        <v>0</v>
      </c>
      <c r="AL24" s="75">
        <f>Balance!AL21-Balance!AK21</f>
        <v>0</v>
      </c>
      <c r="AM24" s="75">
        <f>Balance!AM21-Balance!AL21</f>
        <v>0</v>
      </c>
      <c r="AN24" s="75">
        <f>Balance!AN21-Balance!AM21</f>
        <v>0</v>
      </c>
      <c r="AO24" s="75">
        <f>Balance!AO21-Balance!AN21</f>
        <v>0</v>
      </c>
      <c r="AP24" s="75">
        <f>Balance!AP21-Balance!AO21</f>
        <v>0</v>
      </c>
      <c r="AQ24" s="75">
        <f>Balance!AQ21-Balance!AP21</f>
        <v>0</v>
      </c>
      <c r="AR24" s="75">
        <f>Balance!AR21-Balance!AQ21</f>
        <v>0</v>
      </c>
      <c r="AS24" s="154">
        <f>Balance!AS21-Balance!AR21</f>
        <v>0</v>
      </c>
      <c r="AT24" s="10">
        <f>Balance!AT21-Balance!AS21</f>
        <v>0</v>
      </c>
      <c r="AU24" s="75">
        <f>Balance!AU21-Balance!AT21</f>
        <v>0</v>
      </c>
      <c r="AV24" s="75">
        <f>Balance!AV21-Balance!AU21</f>
        <v>0</v>
      </c>
      <c r="AW24" s="75">
        <f>Balance!AW21-Balance!AV21</f>
        <v>0</v>
      </c>
      <c r="AX24" s="75">
        <f>Balance!AX21-Balance!AW21</f>
        <v>0</v>
      </c>
      <c r="AY24" s="75">
        <f>Balance!AY21-Balance!AX21</f>
        <v>0</v>
      </c>
      <c r="AZ24" s="75">
        <f>Balance!AZ21-Balance!AY21</f>
        <v>0</v>
      </c>
      <c r="BA24" s="75">
        <f>Balance!BA21-Balance!AZ21</f>
        <v>0</v>
      </c>
      <c r="BB24" s="75">
        <f>Balance!BB21-Balance!BA21</f>
        <v>0</v>
      </c>
      <c r="BC24" s="75">
        <f>Balance!BC21-Balance!BB21</f>
        <v>0</v>
      </c>
      <c r="BD24" s="75">
        <f>Balance!BD21-Balance!BC21</f>
        <v>0</v>
      </c>
      <c r="BE24" s="154">
        <f>Balance!BE21-Balance!BD21</f>
        <v>0</v>
      </c>
      <c r="BF24" s="10">
        <f>Balance!BF21-Balance!BE21</f>
        <v>0</v>
      </c>
      <c r="BG24" s="75">
        <f>Balance!BG21-Balance!BF21</f>
        <v>0</v>
      </c>
      <c r="BH24" s="75">
        <f>Balance!BH21-Balance!BG21</f>
        <v>0</v>
      </c>
      <c r="BI24" s="75">
        <f>Balance!BI21-Balance!BH21</f>
        <v>0</v>
      </c>
      <c r="BJ24" s="75">
        <f>Balance!BJ21-Balance!BI21</f>
        <v>0</v>
      </c>
      <c r="BK24" s="75">
        <f>Balance!BK21-Balance!BJ21</f>
        <v>0</v>
      </c>
      <c r="BL24" s="75">
        <f>Balance!BL21-Balance!BK21</f>
        <v>0</v>
      </c>
      <c r="BM24" s="75">
        <f>Balance!BM21-Balance!BL21</f>
        <v>0</v>
      </c>
      <c r="BN24" s="75">
        <f>Balance!BN21-Balance!BM21</f>
        <v>0</v>
      </c>
      <c r="BO24" s="75">
        <f>Balance!BO21-Balance!BN21</f>
        <v>0</v>
      </c>
      <c r="BP24" s="75">
        <f>Balance!BP21-Balance!BO21</f>
        <v>0</v>
      </c>
      <c r="BQ24" s="154">
        <f>Balance!BQ21-Balance!BP21</f>
        <v>0</v>
      </c>
    </row>
    <row r="25" spans="1:72" s="8" customFormat="1" x14ac:dyDescent="0.25">
      <c r="A25" s="386"/>
      <c r="B25" s="167" t="str">
        <f>Balance!$B$23</f>
        <v>Long-term debt</v>
      </c>
      <c r="D25" s="154">
        <f t="shared" si="31"/>
        <v>15</v>
      </c>
      <c r="E25" s="154">
        <f t="shared" si="32"/>
        <v>0</v>
      </c>
      <c r="F25" s="154">
        <f t="shared" si="33"/>
        <v>0</v>
      </c>
      <c r="G25" s="154">
        <f t="shared" si="34"/>
        <v>0</v>
      </c>
      <c r="H25" s="154">
        <f t="shared" si="35"/>
        <v>0</v>
      </c>
      <c r="I25" s="7"/>
      <c r="J25" s="10">
        <f>Balance!J23</f>
        <v>15</v>
      </c>
      <c r="K25" s="75">
        <f>Balance!K23-Balance!J23</f>
        <v>0</v>
      </c>
      <c r="L25" s="75">
        <f>Balance!L23-Balance!K23</f>
        <v>0</v>
      </c>
      <c r="M25" s="75">
        <f>Balance!M23-Balance!L23</f>
        <v>0</v>
      </c>
      <c r="N25" s="75">
        <f>Balance!N23-Balance!M23</f>
        <v>0</v>
      </c>
      <c r="O25" s="75">
        <f>Balance!O23-Balance!N23</f>
        <v>0</v>
      </c>
      <c r="P25" s="75">
        <f>Balance!P23-Balance!O23</f>
        <v>0</v>
      </c>
      <c r="Q25" s="75">
        <f>Balance!Q23-Balance!P23</f>
        <v>0</v>
      </c>
      <c r="R25" s="75">
        <f>Balance!R23-Balance!Q23</f>
        <v>0</v>
      </c>
      <c r="S25" s="75">
        <f>Balance!S23-Balance!R23</f>
        <v>0</v>
      </c>
      <c r="T25" s="75">
        <f>Balance!T23-Balance!S23</f>
        <v>0</v>
      </c>
      <c r="U25" s="154">
        <f>Balance!U23-Balance!T23</f>
        <v>0</v>
      </c>
      <c r="V25" s="10">
        <f>Balance!V23-Balance!U23</f>
        <v>0</v>
      </c>
      <c r="W25" s="75">
        <f>Balance!W23-Balance!V23</f>
        <v>0</v>
      </c>
      <c r="X25" s="75">
        <f>Balance!X23-Balance!W23</f>
        <v>0</v>
      </c>
      <c r="Y25" s="75">
        <f>Balance!Y23-Balance!X23</f>
        <v>0</v>
      </c>
      <c r="Z25" s="75">
        <f>Balance!Z23-Balance!Y23</f>
        <v>0</v>
      </c>
      <c r="AA25" s="75">
        <f>Balance!AA23-Balance!Z23</f>
        <v>0</v>
      </c>
      <c r="AB25" s="75">
        <f>Balance!AB23-Balance!AA23</f>
        <v>0</v>
      </c>
      <c r="AC25" s="75">
        <f>Balance!AC23-Balance!AB23</f>
        <v>0</v>
      </c>
      <c r="AD25" s="75">
        <f>Balance!AD23-Balance!AC23</f>
        <v>0</v>
      </c>
      <c r="AE25" s="75">
        <f>Balance!AE23-Balance!AD23</f>
        <v>0</v>
      </c>
      <c r="AF25" s="75">
        <f>Balance!AF23-Balance!AE23</f>
        <v>0</v>
      </c>
      <c r="AG25" s="154">
        <f>Balance!AG23-Balance!AF23</f>
        <v>0</v>
      </c>
      <c r="AH25" s="10">
        <f>Balance!AH23-Balance!AG23</f>
        <v>0</v>
      </c>
      <c r="AI25" s="75">
        <f>Balance!AI23-Balance!AH23</f>
        <v>0</v>
      </c>
      <c r="AJ25" s="75">
        <f>Balance!AJ23-Balance!AI23</f>
        <v>0</v>
      </c>
      <c r="AK25" s="75">
        <f>Balance!AK23-Balance!AJ23</f>
        <v>0</v>
      </c>
      <c r="AL25" s="75">
        <f>Balance!AL23-Balance!AK23</f>
        <v>0</v>
      </c>
      <c r="AM25" s="75">
        <f>Balance!AM23-Balance!AL23</f>
        <v>0</v>
      </c>
      <c r="AN25" s="75">
        <f>Balance!AN23-Balance!AM23</f>
        <v>0</v>
      </c>
      <c r="AO25" s="75">
        <f>Balance!AO23-Balance!AN23</f>
        <v>0</v>
      </c>
      <c r="AP25" s="75">
        <f>Balance!AP23-Balance!AO23</f>
        <v>0</v>
      </c>
      <c r="AQ25" s="75">
        <f>Balance!AQ23-Balance!AP23</f>
        <v>0</v>
      </c>
      <c r="AR25" s="75">
        <f>Balance!AR23-Balance!AQ23</f>
        <v>0</v>
      </c>
      <c r="AS25" s="154">
        <f>Balance!AS23-Balance!AR23</f>
        <v>0</v>
      </c>
      <c r="AT25" s="10">
        <f>Balance!AT23-Balance!AS23</f>
        <v>0</v>
      </c>
      <c r="AU25" s="75">
        <f>Balance!AU23-Balance!AT23</f>
        <v>0</v>
      </c>
      <c r="AV25" s="75">
        <f>Balance!AV23-Balance!AU23</f>
        <v>0</v>
      </c>
      <c r="AW25" s="75">
        <f>Balance!AW23-Balance!AV23</f>
        <v>0</v>
      </c>
      <c r="AX25" s="75">
        <f>Balance!AX23-Balance!AW23</f>
        <v>0</v>
      </c>
      <c r="AY25" s="75">
        <f>Balance!AY23-Balance!AX23</f>
        <v>0</v>
      </c>
      <c r="AZ25" s="75">
        <f>Balance!AZ23-Balance!AY23</f>
        <v>0</v>
      </c>
      <c r="BA25" s="75">
        <f>Balance!BA23-Balance!AZ23</f>
        <v>0</v>
      </c>
      <c r="BB25" s="75">
        <f>Balance!BB23-Balance!BA23</f>
        <v>0</v>
      </c>
      <c r="BC25" s="75">
        <f>Balance!BC23-Balance!BB23</f>
        <v>0</v>
      </c>
      <c r="BD25" s="75">
        <f>Balance!BD23-Balance!BC23</f>
        <v>0</v>
      </c>
      <c r="BE25" s="154">
        <f>Balance!BE23-Balance!BD23</f>
        <v>0</v>
      </c>
      <c r="BF25" s="10">
        <f>Balance!BF23-Balance!BE23</f>
        <v>0</v>
      </c>
      <c r="BG25" s="75">
        <f>Balance!BG23-Balance!BF23</f>
        <v>0</v>
      </c>
      <c r="BH25" s="75">
        <f>Balance!BH23-Balance!BG23</f>
        <v>0</v>
      </c>
      <c r="BI25" s="75">
        <f>Balance!BI23-Balance!BH23</f>
        <v>0</v>
      </c>
      <c r="BJ25" s="75">
        <f>Balance!BJ23-Balance!BI23</f>
        <v>0</v>
      </c>
      <c r="BK25" s="75">
        <f>Balance!BK23-Balance!BJ23</f>
        <v>0</v>
      </c>
      <c r="BL25" s="75">
        <f>Balance!BL23-Balance!BK23</f>
        <v>0</v>
      </c>
      <c r="BM25" s="75">
        <f>Balance!BM23-Balance!BL23</f>
        <v>0</v>
      </c>
      <c r="BN25" s="75">
        <f>Balance!BN23-Balance!BM23</f>
        <v>0</v>
      </c>
      <c r="BO25" s="75">
        <f>Balance!BO23-Balance!BN23</f>
        <v>0</v>
      </c>
      <c r="BP25" s="75">
        <f>Balance!BP23-Balance!BO23</f>
        <v>0</v>
      </c>
      <c r="BQ25" s="154">
        <f>Balance!BQ23-Balance!BP23</f>
        <v>0</v>
      </c>
    </row>
    <row r="26" spans="1:72" s="8" customFormat="1" x14ac:dyDescent="0.25">
      <c r="A26" s="386"/>
      <c r="B26" s="168" t="str">
        <f>Balance!$B$20</f>
        <v>Line of credit</v>
      </c>
      <c r="D26" s="155">
        <f t="shared" ca="1" si="31"/>
        <v>544.14204481438014</v>
      </c>
      <c r="E26" s="155">
        <f t="shared" ca="1" si="32"/>
        <v>-374.96420065586483</v>
      </c>
      <c r="F26" s="155">
        <f t="shared" ca="1" si="33"/>
        <v>-169.17784415851531</v>
      </c>
      <c r="G26" s="155">
        <f t="shared" ca="1" si="34"/>
        <v>0</v>
      </c>
      <c r="H26" s="155">
        <f t="shared" ca="1" si="35"/>
        <v>0</v>
      </c>
      <c r="I26" s="7"/>
      <c r="J26" s="146">
        <f ca="1">Balance!J20</f>
        <v>587.32951929058004</v>
      </c>
      <c r="K26" s="146">
        <f ca="1">Balance!K20-Balance!J20</f>
        <v>24.758443879851825</v>
      </c>
      <c r="L26" s="146">
        <f ca="1">Balance!L20-Balance!K20</f>
        <v>-15.534947633935303</v>
      </c>
      <c r="M26" s="146">
        <f ca="1">Balance!M20-Balance!L20</f>
        <v>-20.997071740009233</v>
      </c>
      <c r="N26" s="146">
        <f ca="1">Balance!N20-Balance!M20</f>
        <v>-21.479422942644533</v>
      </c>
      <c r="O26" s="146">
        <f ca="1">Balance!O20-Balance!N20</f>
        <v>-33.593940072576288</v>
      </c>
      <c r="P26" s="146">
        <f ca="1">Balance!P20-Balance!O20</f>
        <v>-22.509296213329208</v>
      </c>
      <c r="Q26" s="146">
        <f ca="1">Balance!Q20-Balance!P20</f>
        <v>-23.006248226556863</v>
      </c>
      <c r="R26" s="146">
        <f ca="1">Balance!R20-Balance!Q20</f>
        <v>152.49192824013539</v>
      </c>
      <c r="S26" s="146">
        <f ca="1">Balance!S20-Balance!R20</f>
        <v>-27.24480619702058</v>
      </c>
      <c r="T26" s="146">
        <f ca="1">Balance!T20-Balance!S20</f>
        <v>-27.770622464139933</v>
      </c>
      <c r="U26" s="155">
        <f ca="1">Balance!U20-Balance!T20</f>
        <v>-28.301491105975174</v>
      </c>
      <c r="V26" s="146">
        <f ca="1">Balance!V20-Balance!U20</f>
        <v>-28.190193731471823</v>
      </c>
      <c r="W26" s="146">
        <f ca="1">Balance!W20-Balance!V20</f>
        <v>-28.728457277263715</v>
      </c>
      <c r="X26" s="146">
        <f ca="1">Balance!X20-Balance!W20</f>
        <v>-29.271883322859708</v>
      </c>
      <c r="Y26" s="146">
        <f ca="1">Balance!Y20-Balance!X20</f>
        <v>-29.820513257304867</v>
      </c>
      <c r="Z26" s="146">
        <f ca="1">Balance!Z20-Balance!Y20</f>
        <v>-30.374388775594014</v>
      </c>
      <c r="AA26" s="146">
        <f ca="1">Balance!AA20-Balance!Z20</f>
        <v>-30.933551880833761</v>
      </c>
      <c r="AB26" s="146">
        <f ca="1">Balance!AB20-Balance!AA20</f>
        <v>-31.498044886419507</v>
      </c>
      <c r="AC26" s="146">
        <f ca="1">Balance!AC20-Balance!AB20</f>
        <v>-32.067910418226745</v>
      </c>
      <c r="AD26" s="146">
        <f ca="1">Balance!AD20-Balance!AC20</f>
        <v>-32.643191416818695</v>
      </c>
      <c r="AE26" s="146">
        <f ca="1">Balance!AE20-Balance!AD20</f>
        <v>-33.223931139667457</v>
      </c>
      <c r="AF26" s="146">
        <f ca="1">Balance!AF20-Balance!AE20</f>
        <v>-33.810173163392449</v>
      </c>
      <c r="AG26" s="155">
        <f ca="1">Balance!AG20-Balance!AF20</f>
        <v>-34.40196138601209</v>
      </c>
      <c r="AH26" s="146">
        <f ca="1">Balance!AH20-Balance!AG20</f>
        <v>9.9125582275085549</v>
      </c>
      <c r="AI26" s="146">
        <f ca="1">Balance!AI20-Balance!AH20</f>
        <v>-35.493965829036654</v>
      </c>
      <c r="AJ26" s="146">
        <f ca="1">Balance!AJ20-Balance!AI20</f>
        <v>-32.102185087885005</v>
      </c>
      <c r="AK26" s="146">
        <f ca="1">Balance!AK20-Balance!AJ20</f>
        <v>-32.698627322682569</v>
      </c>
      <c r="AL26" s="146">
        <f ca="1">Balance!AL20-Balance!AK20</f>
        <v>-33.300761501203624</v>
      </c>
      <c r="AM26" s="146">
        <f ca="1">Balance!AM20-Balance!AL20</f>
        <v>-33.908633153965582</v>
      </c>
      <c r="AN26" s="146">
        <f ca="1">Balance!AN20-Balance!AM20</f>
        <v>-11.586229491250435</v>
      </c>
      <c r="AO26" s="146">
        <f ca="1">Balance!AO20-Balance!AN20</f>
        <v>0</v>
      </c>
      <c r="AP26" s="146">
        <f ca="1">Balance!AP20-Balance!AO20</f>
        <v>0</v>
      </c>
      <c r="AQ26" s="146">
        <f ca="1">Balance!AQ20-Balance!AP20</f>
        <v>0</v>
      </c>
      <c r="AR26" s="146">
        <f ca="1">Balance!AR20-Balance!AQ20</f>
        <v>0</v>
      </c>
      <c r="AS26" s="155">
        <f ca="1">Balance!AS20-Balance!AR20</f>
        <v>0</v>
      </c>
      <c r="AT26" s="146">
        <f ca="1">Balance!AT20-Balance!AS20</f>
        <v>0</v>
      </c>
      <c r="AU26" s="146">
        <f ca="1">Balance!AU20-Balance!AT20</f>
        <v>0</v>
      </c>
      <c r="AV26" s="146">
        <f ca="1">Balance!AV20-Balance!AU20</f>
        <v>0</v>
      </c>
      <c r="AW26" s="146">
        <f ca="1">Balance!AW20-Balance!AV20</f>
        <v>0</v>
      </c>
      <c r="AX26" s="146">
        <f ca="1">Balance!AX20-Balance!AW20</f>
        <v>0</v>
      </c>
      <c r="AY26" s="146">
        <f ca="1">Balance!AY20-Balance!AX20</f>
        <v>0</v>
      </c>
      <c r="AZ26" s="146">
        <f ca="1">Balance!AZ20-Balance!AY20</f>
        <v>0</v>
      </c>
      <c r="BA26" s="146">
        <f ca="1">Balance!BA20-Balance!AZ20</f>
        <v>0</v>
      </c>
      <c r="BB26" s="146">
        <f ca="1">Balance!BB20-Balance!BA20</f>
        <v>0</v>
      </c>
      <c r="BC26" s="146">
        <f ca="1">Balance!BC20-Balance!BB20</f>
        <v>0</v>
      </c>
      <c r="BD26" s="146">
        <f ca="1">Balance!BD20-Balance!BC20</f>
        <v>0</v>
      </c>
      <c r="BE26" s="155">
        <f ca="1">Balance!BE20-Balance!BD20</f>
        <v>0</v>
      </c>
      <c r="BF26" s="146">
        <f ca="1">Balance!BF20-Balance!BE20</f>
        <v>0</v>
      </c>
      <c r="BG26" s="146">
        <f ca="1">Balance!BG20-Balance!BF20</f>
        <v>0</v>
      </c>
      <c r="BH26" s="146">
        <f ca="1">Balance!BH20-Balance!BG20</f>
        <v>0</v>
      </c>
      <c r="BI26" s="146">
        <f ca="1">Balance!BI20-Balance!BH20</f>
        <v>0</v>
      </c>
      <c r="BJ26" s="146">
        <f ca="1">Balance!BJ20-Balance!BI20</f>
        <v>0</v>
      </c>
      <c r="BK26" s="146">
        <f ca="1">Balance!BK20-Balance!BJ20</f>
        <v>0</v>
      </c>
      <c r="BL26" s="146">
        <f ca="1">Balance!BL20-Balance!BK20</f>
        <v>0</v>
      </c>
      <c r="BM26" s="146">
        <f ca="1">Balance!BM20-Balance!BL20</f>
        <v>0</v>
      </c>
      <c r="BN26" s="146">
        <f ca="1">Balance!BN20-Balance!BM20</f>
        <v>0</v>
      </c>
      <c r="BO26" s="146">
        <f ca="1">Balance!BO20-Balance!BN20</f>
        <v>0</v>
      </c>
      <c r="BP26" s="146">
        <f ca="1">Balance!BP20-Balance!BO20</f>
        <v>0</v>
      </c>
      <c r="BQ26" s="155">
        <f ca="1">Balance!BQ20-Balance!BP20</f>
        <v>0</v>
      </c>
    </row>
    <row r="27" spans="1:72" s="8" customFormat="1" x14ac:dyDescent="0.25">
      <c r="A27" s="387"/>
      <c r="B27" s="59" t="s">
        <v>146</v>
      </c>
      <c r="D27" s="9">
        <f t="shared" ca="1" si="31"/>
        <v>569.14204481438014</v>
      </c>
      <c r="E27" s="9">
        <f t="shared" ca="1" si="32"/>
        <v>-374.96420065586483</v>
      </c>
      <c r="F27" s="9">
        <f t="shared" ca="1" si="33"/>
        <v>-169.17784415851531</v>
      </c>
      <c r="G27" s="9">
        <f t="shared" ca="1" si="34"/>
        <v>0</v>
      </c>
      <c r="H27" s="9">
        <f t="shared" ca="1" si="35"/>
        <v>0</v>
      </c>
      <c r="I27" s="7"/>
      <c r="J27" s="10">
        <f t="shared" ref="J27:K27" ca="1" si="36">SUM(J24:J26)</f>
        <v>612.32951929058004</v>
      </c>
      <c r="K27" s="10">
        <f t="shared" ca="1" si="36"/>
        <v>24.758443879851825</v>
      </c>
      <c r="L27" s="10">
        <f t="shared" ref="L27:BQ27" ca="1" si="37">SUM(L24:L26)</f>
        <v>-15.534947633935303</v>
      </c>
      <c r="M27" s="10">
        <f t="shared" ca="1" si="37"/>
        <v>-20.997071740009233</v>
      </c>
      <c r="N27" s="10">
        <f t="shared" ca="1" si="37"/>
        <v>-21.479422942644533</v>
      </c>
      <c r="O27" s="10">
        <f t="shared" ca="1" si="37"/>
        <v>-33.593940072576288</v>
      </c>
      <c r="P27" s="10">
        <f t="shared" ca="1" si="37"/>
        <v>-22.509296213329208</v>
      </c>
      <c r="Q27" s="10">
        <f t="shared" ca="1" si="37"/>
        <v>-23.006248226556863</v>
      </c>
      <c r="R27" s="10">
        <f t="shared" ca="1" si="37"/>
        <v>152.49192824013539</v>
      </c>
      <c r="S27" s="10">
        <f t="shared" ca="1" si="37"/>
        <v>-27.24480619702058</v>
      </c>
      <c r="T27" s="10">
        <f t="shared" ca="1" si="37"/>
        <v>-27.770622464139933</v>
      </c>
      <c r="U27" s="9">
        <f t="shared" ca="1" si="37"/>
        <v>-28.301491105975174</v>
      </c>
      <c r="V27" s="10">
        <f t="shared" ca="1" si="37"/>
        <v>-28.190193731471823</v>
      </c>
      <c r="W27" s="10">
        <f t="shared" ca="1" si="37"/>
        <v>-28.728457277263715</v>
      </c>
      <c r="X27" s="10">
        <f t="shared" ca="1" si="37"/>
        <v>-29.271883322859708</v>
      </c>
      <c r="Y27" s="10">
        <f t="shared" ca="1" si="37"/>
        <v>-29.820513257304867</v>
      </c>
      <c r="Z27" s="10">
        <f t="shared" ca="1" si="37"/>
        <v>-30.374388775594014</v>
      </c>
      <c r="AA27" s="10">
        <f t="shared" ca="1" si="37"/>
        <v>-30.933551880833761</v>
      </c>
      <c r="AB27" s="10">
        <f t="shared" ca="1" si="37"/>
        <v>-31.498044886419507</v>
      </c>
      <c r="AC27" s="10">
        <f t="shared" ca="1" si="37"/>
        <v>-32.067910418226745</v>
      </c>
      <c r="AD27" s="10">
        <f t="shared" ca="1" si="37"/>
        <v>-32.643191416818695</v>
      </c>
      <c r="AE27" s="10">
        <f t="shared" ca="1" si="37"/>
        <v>-33.223931139667457</v>
      </c>
      <c r="AF27" s="10">
        <f t="shared" ca="1" si="37"/>
        <v>-33.810173163392449</v>
      </c>
      <c r="AG27" s="9">
        <f t="shared" ca="1" si="37"/>
        <v>-34.40196138601209</v>
      </c>
      <c r="AH27" s="10">
        <f t="shared" ca="1" si="37"/>
        <v>9.9125582275085549</v>
      </c>
      <c r="AI27" s="10">
        <f t="shared" ca="1" si="37"/>
        <v>-35.493965829036654</v>
      </c>
      <c r="AJ27" s="10">
        <f t="shared" ca="1" si="37"/>
        <v>-32.102185087885005</v>
      </c>
      <c r="AK27" s="10">
        <f t="shared" ca="1" si="37"/>
        <v>-32.698627322682569</v>
      </c>
      <c r="AL27" s="10">
        <f t="shared" ca="1" si="37"/>
        <v>-33.300761501203624</v>
      </c>
      <c r="AM27" s="10">
        <f t="shared" ca="1" si="37"/>
        <v>-33.908633153965582</v>
      </c>
      <c r="AN27" s="10">
        <f t="shared" ca="1" si="37"/>
        <v>-11.586229491250435</v>
      </c>
      <c r="AO27" s="10">
        <f t="shared" ca="1" si="37"/>
        <v>0</v>
      </c>
      <c r="AP27" s="10">
        <f t="shared" ca="1" si="37"/>
        <v>0</v>
      </c>
      <c r="AQ27" s="10">
        <f t="shared" ca="1" si="37"/>
        <v>0</v>
      </c>
      <c r="AR27" s="10">
        <f t="shared" ca="1" si="37"/>
        <v>0</v>
      </c>
      <c r="AS27" s="9">
        <f t="shared" ca="1" si="37"/>
        <v>0</v>
      </c>
      <c r="AT27" s="10">
        <f t="shared" ca="1" si="37"/>
        <v>0</v>
      </c>
      <c r="AU27" s="10">
        <f t="shared" ca="1" si="37"/>
        <v>0</v>
      </c>
      <c r="AV27" s="10">
        <f t="shared" ca="1" si="37"/>
        <v>0</v>
      </c>
      <c r="AW27" s="10">
        <f t="shared" ca="1" si="37"/>
        <v>0</v>
      </c>
      <c r="AX27" s="10">
        <f t="shared" ca="1" si="37"/>
        <v>0</v>
      </c>
      <c r="AY27" s="10">
        <f t="shared" ca="1" si="37"/>
        <v>0</v>
      </c>
      <c r="AZ27" s="10">
        <f t="shared" ca="1" si="37"/>
        <v>0</v>
      </c>
      <c r="BA27" s="10">
        <f t="shared" ca="1" si="37"/>
        <v>0</v>
      </c>
      <c r="BB27" s="10">
        <f t="shared" ca="1" si="37"/>
        <v>0</v>
      </c>
      <c r="BC27" s="10">
        <f t="shared" ca="1" si="37"/>
        <v>0</v>
      </c>
      <c r="BD27" s="10">
        <f t="shared" ca="1" si="37"/>
        <v>0</v>
      </c>
      <c r="BE27" s="9">
        <f t="shared" ca="1" si="37"/>
        <v>0</v>
      </c>
      <c r="BF27" s="10">
        <f t="shared" ca="1" si="37"/>
        <v>0</v>
      </c>
      <c r="BG27" s="10">
        <f t="shared" ca="1" si="37"/>
        <v>0</v>
      </c>
      <c r="BH27" s="10">
        <f t="shared" ca="1" si="37"/>
        <v>0</v>
      </c>
      <c r="BI27" s="10">
        <f t="shared" ca="1" si="37"/>
        <v>0</v>
      </c>
      <c r="BJ27" s="10">
        <f t="shared" ca="1" si="37"/>
        <v>0</v>
      </c>
      <c r="BK27" s="10">
        <f t="shared" ca="1" si="37"/>
        <v>0</v>
      </c>
      <c r="BL27" s="10">
        <f t="shared" ca="1" si="37"/>
        <v>0</v>
      </c>
      <c r="BM27" s="10">
        <f t="shared" ca="1" si="37"/>
        <v>0</v>
      </c>
      <c r="BN27" s="10">
        <f t="shared" ca="1" si="37"/>
        <v>0</v>
      </c>
      <c r="BO27" s="10">
        <f t="shared" ca="1" si="37"/>
        <v>0</v>
      </c>
      <c r="BP27" s="10">
        <f t="shared" ca="1" si="37"/>
        <v>0</v>
      </c>
      <c r="BQ27" s="9">
        <f t="shared" ca="1" si="37"/>
        <v>0</v>
      </c>
      <c r="BR27" s="10"/>
      <c r="BS27" s="10"/>
      <c r="BT27" s="10"/>
    </row>
    <row r="28" spans="1:72" s="8" customFormat="1" x14ac:dyDescent="0.25">
      <c r="A28" s="386"/>
      <c r="B28" s="167" t="str">
        <f>Balance!B26</f>
        <v>Preferred stock</v>
      </c>
      <c r="D28" s="154">
        <f t="shared" si="31"/>
        <v>30</v>
      </c>
      <c r="E28" s="154">
        <f t="shared" si="32"/>
        <v>0</v>
      </c>
      <c r="F28" s="154">
        <f t="shared" si="33"/>
        <v>0</v>
      </c>
      <c r="G28" s="154">
        <f t="shared" si="34"/>
        <v>0</v>
      </c>
      <c r="H28" s="154">
        <f t="shared" si="35"/>
        <v>0</v>
      </c>
      <c r="I28" s="7"/>
      <c r="J28" s="10">
        <f>Balance!J26</f>
        <v>20</v>
      </c>
      <c r="K28" s="75">
        <f>Balance!K26-Balance!J26</f>
        <v>0</v>
      </c>
      <c r="L28" s="75">
        <f>Balance!L26-Balance!K26</f>
        <v>0</v>
      </c>
      <c r="M28" s="75">
        <f>Balance!M26-Balance!L26</f>
        <v>0</v>
      </c>
      <c r="N28" s="75">
        <f>Balance!N26-Balance!M26</f>
        <v>0</v>
      </c>
      <c r="O28" s="75">
        <f>Balance!O26-Balance!N26</f>
        <v>10</v>
      </c>
      <c r="P28" s="75">
        <f>Balance!P26-Balance!O26</f>
        <v>0</v>
      </c>
      <c r="Q28" s="75">
        <f>Balance!Q26-Balance!P26</f>
        <v>0</v>
      </c>
      <c r="R28" s="75">
        <f>Balance!R26-Balance!Q26</f>
        <v>0</v>
      </c>
      <c r="S28" s="75">
        <f>Balance!S26-Balance!R26</f>
        <v>0</v>
      </c>
      <c r="T28" s="75">
        <f>Balance!T26-Balance!S26</f>
        <v>0</v>
      </c>
      <c r="U28" s="154">
        <f>Balance!U26-Balance!T26</f>
        <v>0</v>
      </c>
      <c r="V28" s="10">
        <f>Balance!V26-Balance!U26</f>
        <v>0</v>
      </c>
      <c r="W28" s="75">
        <f>Balance!W26-Balance!V26</f>
        <v>0</v>
      </c>
      <c r="X28" s="75">
        <f>Balance!X26-Balance!W26</f>
        <v>0</v>
      </c>
      <c r="Y28" s="75">
        <f>Balance!Y26-Balance!X26</f>
        <v>0</v>
      </c>
      <c r="Z28" s="75">
        <f>Balance!Z26-Balance!Y26</f>
        <v>0</v>
      </c>
      <c r="AA28" s="75">
        <f>Balance!AA26-Balance!Z26</f>
        <v>0</v>
      </c>
      <c r="AB28" s="75">
        <f>Balance!AB26-Balance!AA26</f>
        <v>0</v>
      </c>
      <c r="AC28" s="75">
        <f>Balance!AC26-Balance!AB26</f>
        <v>0</v>
      </c>
      <c r="AD28" s="75">
        <f>Balance!AD26-Balance!AC26</f>
        <v>0</v>
      </c>
      <c r="AE28" s="75">
        <f>Balance!AE26-Balance!AD26</f>
        <v>0</v>
      </c>
      <c r="AF28" s="75">
        <f>Balance!AF26-Balance!AE26</f>
        <v>0</v>
      </c>
      <c r="AG28" s="154">
        <f>Balance!AG26-Balance!AF26</f>
        <v>0</v>
      </c>
      <c r="AH28" s="10">
        <f>Balance!AH26-Balance!AG26</f>
        <v>0</v>
      </c>
      <c r="AI28" s="75">
        <f>Balance!AI26-Balance!AH26</f>
        <v>0</v>
      </c>
      <c r="AJ28" s="75">
        <f>Balance!AJ26-Balance!AI26</f>
        <v>0</v>
      </c>
      <c r="AK28" s="75">
        <f>Balance!AK26-Balance!AJ26</f>
        <v>0</v>
      </c>
      <c r="AL28" s="75">
        <f>Balance!AL26-Balance!AK26</f>
        <v>0</v>
      </c>
      <c r="AM28" s="75">
        <f>Balance!AM26-Balance!AL26</f>
        <v>0</v>
      </c>
      <c r="AN28" s="75">
        <f>Balance!AN26-Balance!AM26</f>
        <v>0</v>
      </c>
      <c r="AO28" s="75">
        <f>Balance!AO26-Balance!AN26</f>
        <v>0</v>
      </c>
      <c r="AP28" s="75">
        <f>Balance!AP26-Balance!AO26</f>
        <v>0</v>
      </c>
      <c r="AQ28" s="75">
        <f>Balance!AQ26-Balance!AP26</f>
        <v>0</v>
      </c>
      <c r="AR28" s="75">
        <f>Balance!AR26-Balance!AQ26</f>
        <v>0</v>
      </c>
      <c r="AS28" s="154">
        <f>Balance!AS26-Balance!AR26</f>
        <v>0</v>
      </c>
      <c r="AT28" s="10">
        <f>Balance!AT26-Balance!AS26</f>
        <v>0</v>
      </c>
      <c r="AU28" s="75">
        <f>Balance!AU26-Balance!AT26</f>
        <v>0</v>
      </c>
      <c r="AV28" s="75">
        <f>Balance!AV26-Balance!AU26</f>
        <v>0</v>
      </c>
      <c r="AW28" s="75">
        <f>Balance!AW26-Balance!AV26</f>
        <v>0</v>
      </c>
      <c r="AX28" s="75">
        <f>Balance!AX26-Balance!AW26</f>
        <v>0</v>
      </c>
      <c r="AY28" s="75">
        <f>Balance!AY26-Balance!AX26</f>
        <v>0</v>
      </c>
      <c r="AZ28" s="75">
        <f>Balance!AZ26-Balance!AY26</f>
        <v>0</v>
      </c>
      <c r="BA28" s="75">
        <f>Balance!BA26-Balance!AZ26</f>
        <v>0</v>
      </c>
      <c r="BB28" s="75">
        <f>Balance!BB26-Balance!BA26</f>
        <v>0</v>
      </c>
      <c r="BC28" s="75">
        <f>Balance!BC26-Balance!BB26</f>
        <v>0</v>
      </c>
      <c r="BD28" s="75">
        <f>Balance!BD26-Balance!BC26</f>
        <v>0</v>
      </c>
      <c r="BE28" s="154">
        <f>Balance!BE26-Balance!BD26</f>
        <v>0</v>
      </c>
      <c r="BF28" s="10">
        <f>Balance!BF26-Balance!BE26</f>
        <v>0</v>
      </c>
      <c r="BG28" s="75">
        <f>Balance!BG26-Balance!BF26</f>
        <v>0</v>
      </c>
      <c r="BH28" s="75">
        <f>Balance!BH26-Balance!BG26</f>
        <v>0</v>
      </c>
      <c r="BI28" s="75">
        <f>Balance!BI26-Balance!BH26</f>
        <v>0</v>
      </c>
      <c r="BJ28" s="75">
        <f>Balance!BJ26-Balance!BI26</f>
        <v>0</v>
      </c>
      <c r="BK28" s="75">
        <f>Balance!BK26-Balance!BJ26</f>
        <v>0</v>
      </c>
      <c r="BL28" s="75">
        <f>Balance!BL26-Balance!BK26</f>
        <v>0</v>
      </c>
      <c r="BM28" s="75">
        <f>Balance!BM26-Balance!BL26</f>
        <v>0</v>
      </c>
      <c r="BN28" s="75">
        <f>Balance!BN26-Balance!BM26</f>
        <v>0</v>
      </c>
      <c r="BO28" s="75">
        <f>Balance!BO26-Balance!BN26</f>
        <v>0</v>
      </c>
      <c r="BP28" s="75">
        <f>Balance!BP26-Balance!BO26</f>
        <v>0</v>
      </c>
      <c r="BQ28" s="154">
        <f>Balance!BQ26-Balance!BP26</f>
        <v>0</v>
      </c>
    </row>
    <row r="29" spans="1:72" s="8" customFormat="1" x14ac:dyDescent="0.25">
      <c r="A29" s="305"/>
      <c r="B29" s="167" t="str">
        <f>Balance!B27</f>
        <v>Common stock</v>
      </c>
      <c r="D29" s="154">
        <f t="shared" si="31"/>
        <v>55</v>
      </c>
      <c r="E29" s="154">
        <f t="shared" si="32"/>
        <v>0</v>
      </c>
      <c r="F29" s="154">
        <f t="shared" si="33"/>
        <v>0</v>
      </c>
      <c r="G29" s="154">
        <f t="shared" si="34"/>
        <v>0</v>
      </c>
      <c r="H29" s="154">
        <f t="shared" si="35"/>
        <v>0</v>
      </c>
      <c r="I29" s="7"/>
      <c r="J29" s="10">
        <f>Balance!J27</f>
        <v>40</v>
      </c>
      <c r="K29" s="75">
        <f>Balance!K27-Balance!J27</f>
        <v>0</v>
      </c>
      <c r="L29" s="75">
        <f>Balance!L27-Balance!K27</f>
        <v>0</v>
      </c>
      <c r="M29" s="75">
        <f>Balance!M27-Balance!L27</f>
        <v>0</v>
      </c>
      <c r="N29" s="75">
        <f>Balance!N27-Balance!M27</f>
        <v>0</v>
      </c>
      <c r="O29" s="75">
        <f>Balance!O27-Balance!N27</f>
        <v>15</v>
      </c>
      <c r="P29" s="75">
        <f>Balance!P27-Balance!O27</f>
        <v>0</v>
      </c>
      <c r="Q29" s="75">
        <f>Balance!Q27-Balance!P27</f>
        <v>0</v>
      </c>
      <c r="R29" s="75">
        <f>Balance!R27-Balance!Q27</f>
        <v>0</v>
      </c>
      <c r="S29" s="75">
        <f>Balance!S27-Balance!R27</f>
        <v>0</v>
      </c>
      <c r="T29" s="75">
        <f>Balance!T27-Balance!S27</f>
        <v>0</v>
      </c>
      <c r="U29" s="154">
        <f>Balance!U27-Balance!T27</f>
        <v>0</v>
      </c>
      <c r="V29" s="10">
        <f>Balance!V27-Balance!U27</f>
        <v>0</v>
      </c>
      <c r="W29" s="75">
        <f>Balance!W27-Balance!V27</f>
        <v>0</v>
      </c>
      <c r="X29" s="75">
        <f>Balance!X27-Balance!W27</f>
        <v>0</v>
      </c>
      <c r="Y29" s="75">
        <f>Balance!Y27-Balance!X27</f>
        <v>0</v>
      </c>
      <c r="Z29" s="75">
        <f>Balance!Z27-Balance!Y27</f>
        <v>0</v>
      </c>
      <c r="AA29" s="75">
        <f>Balance!AA27-Balance!Z27</f>
        <v>0</v>
      </c>
      <c r="AB29" s="75">
        <f>Balance!AB27-Balance!AA27</f>
        <v>0</v>
      </c>
      <c r="AC29" s="75">
        <f>Balance!AC27-Balance!AB27</f>
        <v>0</v>
      </c>
      <c r="AD29" s="75">
        <f>Balance!AD27-Balance!AC27</f>
        <v>0</v>
      </c>
      <c r="AE29" s="75">
        <f>Balance!AE27-Balance!AD27</f>
        <v>0</v>
      </c>
      <c r="AF29" s="75">
        <f>Balance!AF27-Balance!AE27</f>
        <v>0</v>
      </c>
      <c r="AG29" s="154">
        <f>Balance!AG27-Balance!AF27</f>
        <v>0</v>
      </c>
      <c r="AH29" s="10">
        <f>Balance!AH27-Balance!AG27</f>
        <v>0</v>
      </c>
      <c r="AI29" s="75">
        <f>Balance!AI27-Balance!AH27</f>
        <v>0</v>
      </c>
      <c r="AJ29" s="75">
        <f>Balance!AJ27-Balance!AI27</f>
        <v>0</v>
      </c>
      <c r="AK29" s="75">
        <f>Balance!AK27-Balance!AJ27</f>
        <v>0</v>
      </c>
      <c r="AL29" s="75">
        <f>Balance!AL27-Balance!AK27</f>
        <v>0</v>
      </c>
      <c r="AM29" s="75">
        <f>Balance!AM27-Balance!AL27</f>
        <v>0</v>
      </c>
      <c r="AN29" s="75">
        <f>Balance!AN27-Balance!AM27</f>
        <v>0</v>
      </c>
      <c r="AO29" s="75">
        <f>Balance!AO27-Balance!AN27</f>
        <v>0</v>
      </c>
      <c r="AP29" s="75">
        <f>Balance!AP27-Balance!AO27</f>
        <v>0</v>
      </c>
      <c r="AQ29" s="75">
        <f>Balance!AQ27-Balance!AP27</f>
        <v>0</v>
      </c>
      <c r="AR29" s="75">
        <f>Balance!AR27-Balance!AQ27</f>
        <v>0</v>
      </c>
      <c r="AS29" s="154">
        <f>Balance!AS27-Balance!AR27</f>
        <v>0</v>
      </c>
      <c r="AT29" s="10">
        <f>Balance!AT27-Balance!AS27</f>
        <v>0</v>
      </c>
      <c r="AU29" s="75">
        <f>Balance!AU27-Balance!AT27</f>
        <v>0</v>
      </c>
      <c r="AV29" s="75">
        <f>Balance!AV27-Balance!AU27</f>
        <v>0</v>
      </c>
      <c r="AW29" s="75">
        <f>Balance!AW27-Balance!AV27</f>
        <v>0</v>
      </c>
      <c r="AX29" s="75">
        <f>Balance!AX27-Balance!AW27</f>
        <v>0</v>
      </c>
      <c r="AY29" s="75">
        <f>Balance!AY27-Balance!AX27</f>
        <v>0</v>
      </c>
      <c r="AZ29" s="75">
        <f>Balance!AZ27-Balance!AY27</f>
        <v>0</v>
      </c>
      <c r="BA29" s="75">
        <f>Balance!BA27-Balance!AZ27</f>
        <v>0</v>
      </c>
      <c r="BB29" s="75">
        <f>Balance!BB27-Balance!BA27</f>
        <v>0</v>
      </c>
      <c r="BC29" s="75">
        <f>Balance!BC27-Balance!BB27</f>
        <v>0</v>
      </c>
      <c r="BD29" s="75">
        <f>Balance!BD27-Balance!BC27</f>
        <v>0</v>
      </c>
      <c r="BE29" s="154">
        <f>Balance!BE27-Balance!BD27</f>
        <v>0</v>
      </c>
      <c r="BF29" s="10">
        <f>Balance!BF27-Balance!BE27</f>
        <v>0</v>
      </c>
      <c r="BG29" s="75">
        <f>Balance!BG27-Balance!BF27</f>
        <v>0</v>
      </c>
      <c r="BH29" s="75">
        <f>Balance!BH27-Balance!BG27</f>
        <v>0</v>
      </c>
      <c r="BI29" s="75">
        <f>Balance!BI27-Balance!BH27</f>
        <v>0</v>
      </c>
      <c r="BJ29" s="75">
        <f>Balance!BJ27-Balance!BI27</f>
        <v>0</v>
      </c>
      <c r="BK29" s="75">
        <f>Balance!BK27-Balance!BJ27</f>
        <v>0</v>
      </c>
      <c r="BL29" s="75">
        <f>Balance!BL27-Balance!BK27</f>
        <v>0</v>
      </c>
      <c r="BM29" s="75">
        <f>Balance!BM27-Balance!BL27</f>
        <v>0</v>
      </c>
      <c r="BN29" s="75">
        <f>Balance!BN27-Balance!BM27</f>
        <v>0</v>
      </c>
      <c r="BO29" s="75">
        <f>Balance!BO27-Balance!BN27</f>
        <v>0</v>
      </c>
      <c r="BP29" s="75">
        <f>Balance!BP27-Balance!BO27</f>
        <v>0</v>
      </c>
      <c r="BQ29" s="154">
        <f>Balance!BQ27-Balance!BP27</f>
        <v>0</v>
      </c>
    </row>
    <row r="30" spans="1:72" s="8" customFormat="1" x14ac:dyDescent="0.25">
      <c r="A30" s="126"/>
      <c r="B30" s="168" t="s">
        <v>68</v>
      </c>
      <c r="D30" s="155">
        <f t="shared" ca="1" si="31"/>
        <v>-13.372588214051664</v>
      </c>
      <c r="E30" s="155">
        <f t="shared" ca="1" si="32"/>
        <v>0</v>
      </c>
      <c r="F30" s="155">
        <f t="shared" ca="1" si="33"/>
        <v>0</v>
      </c>
      <c r="G30" s="155">
        <f t="shared" ca="1" si="34"/>
        <v>0</v>
      </c>
      <c r="H30" s="155">
        <f t="shared" ca="1" si="35"/>
        <v>0</v>
      </c>
      <c r="I30" s="7"/>
      <c r="J30" s="146">
        <f ca="1">-Income!J28</f>
        <v>0</v>
      </c>
      <c r="K30" s="146">
        <f ca="1">-Income!K28</f>
        <v>0</v>
      </c>
      <c r="L30" s="146">
        <f ca="1">-Income!L28</f>
        <v>0</v>
      </c>
      <c r="M30" s="146">
        <f ca="1">-Income!M28</f>
        <v>0</v>
      </c>
      <c r="N30" s="146">
        <f ca="1">-Income!N28</f>
        <v>0</v>
      </c>
      <c r="O30" s="146">
        <f ca="1">-Income!O28</f>
        <v>-13.372588214051664</v>
      </c>
      <c r="P30" s="146">
        <f ca="1">-Income!P28</f>
        <v>0</v>
      </c>
      <c r="Q30" s="146">
        <f ca="1">-Income!Q28</f>
        <v>0</v>
      </c>
      <c r="R30" s="146">
        <f ca="1">-Income!R28</f>
        <v>0</v>
      </c>
      <c r="S30" s="146">
        <f ca="1">-Income!S28</f>
        <v>0</v>
      </c>
      <c r="T30" s="146">
        <f ca="1">-Income!T28</f>
        <v>0</v>
      </c>
      <c r="U30" s="155">
        <f ca="1">-Income!U28</f>
        <v>0</v>
      </c>
      <c r="V30" s="146">
        <f ca="1">-Income!V28</f>
        <v>0</v>
      </c>
      <c r="W30" s="146">
        <f ca="1">-Income!W28</f>
        <v>0</v>
      </c>
      <c r="X30" s="146">
        <f ca="1">-Income!X28</f>
        <v>0</v>
      </c>
      <c r="Y30" s="146">
        <f ca="1">-Income!Y28</f>
        <v>0</v>
      </c>
      <c r="Z30" s="146">
        <f ca="1">-Income!Z28</f>
        <v>0</v>
      </c>
      <c r="AA30" s="146">
        <f ca="1">-Income!AA28</f>
        <v>0</v>
      </c>
      <c r="AB30" s="146">
        <f ca="1">-Income!AB28</f>
        <v>0</v>
      </c>
      <c r="AC30" s="146">
        <f ca="1">-Income!AC28</f>
        <v>0</v>
      </c>
      <c r="AD30" s="146">
        <f ca="1">-Income!AD28</f>
        <v>0</v>
      </c>
      <c r="AE30" s="146">
        <f ca="1">-Income!AE28</f>
        <v>0</v>
      </c>
      <c r="AF30" s="146">
        <f ca="1">-Income!AF28</f>
        <v>0</v>
      </c>
      <c r="AG30" s="155">
        <f ca="1">-Income!AG28</f>
        <v>0</v>
      </c>
      <c r="AH30" s="146">
        <f ca="1">-Income!AH28</f>
        <v>0</v>
      </c>
      <c r="AI30" s="146">
        <f ca="1">-Income!AI28</f>
        <v>0</v>
      </c>
      <c r="AJ30" s="146">
        <f ca="1">-Income!AJ28</f>
        <v>0</v>
      </c>
      <c r="AK30" s="146">
        <f ca="1">-Income!AK28</f>
        <v>0</v>
      </c>
      <c r="AL30" s="146">
        <f ca="1">-Income!AL28</f>
        <v>0</v>
      </c>
      <c r="AM30" s="146">
        <f ca="1">-Income!AM28</f>
        <v>0</v>
      </c>
      <c r="AN30" s="146">
        <f ca="1">-Income!AN28</f>
        <v>0</v>
      </c>
      <c r="AO30" s="146">
        <f ca="1">-Income!AO28</f>
        <v>0</v>
      </c>
      <c r="AP30" s="146">
        <f ca="1">-Income!AP28</f>
        <v>0</v>
      </c>
      <c r="AQ30" s="146">
        <f ca="1">-Income!AQ28</f>
        <v>0</v>
      </c>
      <c r="AR30" s="146">
        <f ca="1">-Income!AR28</f>
        <v>0</v>
      </c>
      <c r="AS30" s="155">
        <f ca="1">-Income!AS28</f>
        <v>0</v>
      </c>
      <c r="AT30" s="146">
        <f ca="1">-Income!AT28</f>
        <v>0</v>
      </c>
      <c r="AU30" s="146">
        <f ca="1">-Income!AU28</f>
        <v>0</v>
      </c>
      <c r="AV30" s="146">
        <f ca="1">-Income!AV28</f>
        <v>0</v>
      </c>
      <c r="AW30" s="146">
        <f ca="1">-Income!AW28</f>
        <v>0</v>
      </c>
      <c r="AX30" s="146">
        <f ca="1">-Income!AX28</f>
        <v>0</v>
      </c>
      <c r="AY30" s="146">
        <f ca="1">-Income!AY28</f>
        <v>0</v>
      </c>
      <c r="AZ30" s="146">
        <f ca="1">-Income!AZ28</f>
        <v>0</v>
      </c>
      <c r="BA30" s="146">
        <f ca="1">-Income!BA28</f>
        <v>0</v>
      </c>
      <c r="BB30" s="146">
        <f ca="1">-Income!BB28</f>
        <v>0</v>
      </c>
      <c r="BC30" s="146">
        <f ca="1">-Income!BC28</f>
        <v>0</v>
      </c>
      <c r="BD30" s="146">
        <f ca="1">-Income!BD28</f>
        <v>0</v>
      </c>
      <c r="BE30" s="155">
        <f ca="1">-Income!BE28</f>
        <v>0</v>
      </c>
      <c r="BF30" s="146">
        <f ca="1">-Income!BF28</f>
        <v>0</v>
      </c>
      <c r="BG30" s="146">
        <f ca="1">-Income!BG28</f>
        <v>0</v>
      </c>
      <c r="BH30" s="146">
        <f ca="1">-Income!BH28</f>
        <v>0</v>
      </c>
      <c r="BI30" s="146">
        <f ca="1">-Income!BI28</f>
        <v>0</v>
      </c>
      <c r="BJ30" s="146">
        <f ca="1">-Income!BJ28</f>
        <v>0</v>
      </c>
      <c r="BK30" s="146">
        <f ca="1">-Income!BK28</f>
        <v>0</v>
      </c>
      <c r="BL30" s="146">
        <f ca="1">-Income!BL28</f>
        <v>0</v>
      </c>
      <c r="BM30" s="146">
        <f ca="1">-Income!BM28</f>
        <v>0</v>
      </c>
      <c r="BN30" s="146">
        <f ca="1">-Income!BN28</f>
        <v>0</v>
      </c>
      <c r="BO30" s="146">
        <f ca="1">-Income!BO28</f>
        <v>0</v>
      </c>
      <c r="BP30" s="146">
        <f ca="1">-Income!BP28</f>
        <v>0</v>
      </c>
      <c r="BQ30" s="155">
        <f ca="1">-Income!BQ28</f>
        <v>0</v>
      </c>
    </row>
    <row r="31" spans="1:72" s="8" customFormat="1" x14ac:dyDescent="0.25">
      <c r="A31" s="194"/>
      <c r="B31" s="153" t="s">
        <v>147</v>
      </c>
      <c r="C31" s="72"/>
      <c r="D31" s="150">
        <f t="shared" ca="1" si="31"/>
        <v>71.62741178594834</v>
      </c>
      <c r="E31" s="150">
        <f t="shared" ca="1" si="32"/>
        <v>0</v>
      </c>
      <c r="F31" s="150">
        <f t="shared" ca="1" si="33"/>
        <v>0</v>
      </c>
      <c r="G31" s="150">
        <f t="shared" ca="1" si="34"/>
        <v>0</v>
      </c>
      <c r="H31" s="150">
        <f t="shared" ca="1" si="35"/>
        <v>0</v>
      </c>
      <c r="I31" s="7"/>
      <c r="J31" s="149">
        <f ca="1">SUM(J28:J30)</f>
        <v>60</v>
      </c>
      <c r="K31" s="149">
        <f t="shared" ref="K31" ca="1" si="38">SUM(K28:K30)</f>
        <v>0</v>
      </c>
      <c r="L31" s="149">
        <f t="shared" ref="L31:BQ31" ca="1" si="39">SUM(L28:L30)</f>
        <v>0</v>
      </c>
      <c r="M31" s="149">
        <f t="shared" ca="1" si="39"/>
        <v>0</v>
      </c>
      <c r="N31" s="149">
        <f t="shared" ca="1" si="39"/>
        <v>0</v>
      </c>
      <c r="O31" s="149">
        <f t="shared" ca="1" si="39"/>
        <v>11.627411785948336</v>
      </c>
      <c r="P31" s="149">
        <f t="shared" ca="1" si="39"/>
        <v>0</v>
      </c>
      <c r="Q31" s="149">
        <f t="shared" ca="1" si="39"/>
        <v>0</v>
      </c>
      <c r="R31" s="149">
        <f t="shared" ca="1" si="39"/>
        <v>0</v>
      </c>
      <c r="S31" s="149">
        <f t="shared" ca="1" si="39"/>
        <v>0</v>
      </c>
      <c r="T31" s="149">
        <f t="shared" ca="1" si="39"/>
        <v>0</v>
      </c>
      <c r="U31" s="150">
        <f t="shared" ca="1" si="39"/>
        <v>0</v>
      </c>
      <c r="V31" s="149">
        <f t="shared" ca="1" si="39"/>
        <v>0</v>
      </c>
      <c r="W31" s="149">
        <f t="shared" ca="1" si="39"/>
        <v>0</v>
      </c>
      <c r="X31" s="149">
        <f t="shared" ca="1" si="39"/>
        <v>0</v>
      </c>
      <c r="Y31" s="149">
        <f t="shared" ca="1" si="39"/>
        <v>0</v>
      </c>
      <c r="Z31" s="149">
        <f t="shared" ca="1" si="39"/>
        <v>0</v>
      </c>
      <c r="AA31" s="149">
        <f t="shared" ca="1" si="39"/>
        <v>0</v>
      </c>
      <c r="AB31" s="149">
        <f t="shared" ca="1" si="39"/>
        <v>0</v>
      </c>
      <c r="AC31" s="149">
        <f t="shared" ca="1" si="39"/>
        <v>0</v>
      </c>
      <c r="AD31" s="149">
        <f t="shared" ca="1" si="39"/>
        <v>0</v>
      </c>
      <c r="AE31" s="149">
        <f t="shared" ca="1" si="39"/>
        <v>0</v>
      </c>
      <c r="AF31" s="149">
        <f t="shared" ca="1" si="39"/>
        <v>0</v>
      </c>
      <c r="AG31" s="150">
        <f t="shared" ca="1" si="39"/>
        <v>0</v>
      </c>
      <c r="AH31" s="149">
        <f t="shared" ca="1" si="39"/>
        <v>0</v>
      </c>
      <c r="AI31" s="149">
        <f t="shared" ca="1" si="39"/>
        <v>0</v>
      </c>
      <c r="AJ31" s="149">
        <f t="shared" ca="1" si="39"/>
        <v>0</v>
      </c>
      <c r="AK31" s="149">
        <f t="shared" ca="1" si="39"/>
        <v>0</v>
      </c>
      <c r="AL31" s="149">
        <f t="shared" ca="1" si="39"/>
        <v>0</v>
      </c>
      <c r="AM31" s="149">
        <f t="shared" ca="1" si="39"/>
        <v>0</v>
      </c>
      <c r="AN31" s="149">
        <f t="shared" ca="1" si="39"/>
        <v>0</v>
      </c>
      <c r="AO31" s="149">
        <f t="shared" ca="1" si="39"/>
        <v>0</v>
      </c>
      <c r="AP31" s="149">
        <f t="shared" ca="1" si="39"/>
        <v>0</v>
      </c>
      <c r="AQ31" s="149">
        <f t="shared" ca="1" si="39"/>
        <v>0</v>
      </c>
      <c r="AR31" s="149">
        <f t="shared" ca="1" si="39"/>
        <v>0</v>
      </c>
      <c r="AS31" s="150">
        <f t="shared" ca="1" si="39"/>
        <v>0</v>
      </c>
      <c r="AT31" s="149">
        <f t="shared" ca="1" si="39"/>
        <v>0</v>
      </c>
      <c r="AU31" s="149">
        <f t="shared" ca="1" si="39"/>
        <v>0</v>
      </c>
      <c r="AV31" s="149">
        <f t="shared" ca="1" si="39"/>
        <v>0</v>
      </c>
      <c r="AW31" s="149">
        <f t="shared" ca="1" si="39"/>
        <v>0</v>
      </c>
      <c r="AX31" s="149">
        <f t="shared" ca="1" si="39"/>
        <v>0</v>
      </c>
      <c r="AY31" s="149">
        <f t="shared" ca="1" si="39"/>
        <v>0</v>
      </c>
      <c r="AZ31" s="149">
        <f t="shared" ca="1" si="39"/>
        <v>0</v>
      </c>
      <c r="BA31" s="149">
        <f t="shared" ca="1" si="39"/>
        <v>0</v>
      </c>
      <c r="BB31" s="149">
        <f t="shared" ca="1" si="39"/>
        <v>0</v>
      </c>
      <c r="BC31" s="149">
        <f t="shared" ca="1" si="39"/>
        <v>0</v>
      </c>
      <c r="BD31" s="149">
        <f t="shared" ca="1" si="39"/>
        <v>0</v>
      </c>
      <c r="BE31" s="150">
        <f t="shared" ca="1" si="39"/>
        <v>0</v>
      </c>
      <c r="BF31" s="149">
        <f t="shared" ca="1" si="39"/>
        <v>0</v>
      </c>
      <c r="BG31" s="149">
        <f t="shared" ca="1" si="39"/>
        <v>0</v>
      </c>
      <c r="BH31" s="149">
        <f t="shared" ca="1" si="39"/>
        <v>0</v>
      </c>
      <c r="BI31" s="149">
        <f t="shared" ca="1" si="39"/>
        <v>0</v>
      </c>
      <c r="BJ31" s="149">
        <f t="shared" ca="1" si="39"/>
        <v>0</v>
      </c>
      <c r="BK31" s="149">
        <f t="shared" ca="1" si="39"/>
        <v>0</v>
      </c>
      <c r="BL31" s="149">
        <f t="shared" ca="1" si="39"/>
        <v>0</v>
      </c>
      <c r="BM31" s="149">
        <f t="shared" ca="1" si="39"/>
        <v>0</v>
      </c>
      <c r="BN31" s="149">
        <f t="shared" ca="1" si="39"/>
        <v>0</v>
      </c>
      <c r="BO31" s="149">
        <f t="shared" ca="1" si="39"/>
        <v>0</v>
      </c>
      <c r="BP31" s="149">
        <f t="shared" ca="1" si="39"/>
        <v>0</v>
      </c>
      <c r="BQ31" s="150">
        <f t="shared" ca="1" si="39"/>
        <v>0</v>
      </c>
      <c r="BS31" s="10"/>
      <c r="BT31" s="10"/>
    </row>
    <row r="32" spans="1:72" s="9" customFormat="1" x14ac:dyDescent="0.25">
      <c r="A32" s="194"/>
      <c r="B32" s="242" t="s">
        <v>80</v>
      </c>
      <c r="D32" s="242">
        <f t="shared" ca="1" si="31"/>
        <v>640.76945660032845</v>
      </c>
      <c r="E32" s="242">
        <f t="shared" ca="1" si="32"/>
        <v>-374.96420065586483</v>
      </c>
      <c r="F32" s="242">
        <f t="shared" ca="1" si="33"/>
        <v>-169.17784415851531</v>
      </c>
      <c r="G32" s="242">
        <f t="shared" ca="1" si="34"/>
        <v>0</v>
      </c>
      <c r="H32" s="242">
        <f t="shared" ca="1" si="35"/>
        <v>0</v>
      </c>
      <c r="I32" s="72"/>
      <c r="J32" s="243">
        <f ca="1">J27+J31</f>
        <v>672.32951929058004</v>
      </c>
      <c r="K32" s="243">
        <f t="shared" ref="K32" ca="1" si="40">K27+K31</f>
        <v>24.758443879851825</v>
      </c>
      <c r="L32" s="243">
        <f t="shared" ref="L32:BQ32" ca="1" si="41">L27+L31</f>
        <v>-15.534947633935303</v>
      </c>
      <c r="M32" s="243">
        <f t="shared" ca="1" si="41"/>
        <v>-20.997071740009233</v>
      </c>
      <c r="N32" s="243">
        <f t="shared" ca="1" si="41"/>
        <v>-21.479422942644533</v>
      </c>
      <c r="O32" s="243">
        <f t="shared" ca="1" si="41"/>
        <v>-21.966528286627952</v>
      </c>
      <c r="P32" s="243">
        <f t="shared" ca="1" si="41"/>
        <v>-22.509296213329208</v>
      </c>
      <c r="Q32" s="243">
        <f t="shared" ca="1" si="41"/>
        <v>-23.006248226556863</v>
      </c>
      <c r="R32" s="243">
        <f t="shared" ca="1" si="41"/>
        <v>152.49192824013539</v>
      </c>
      <c r="S32" s="243">
        <f t="shared" ca="1" si="41"/>
        <v>-27.24480619702058</v>
      </c>
      <c r="T32" s="243">
        <f t="shared" ca="1" si="41"/>
        <v>-27.770622464139933</v>
      </c>
      <c r="U32" s="242">
        <f t="shared" ca="1" si="41"/>
        <v>-28.301491105975174</v>
      </c>
      <c r="V32" s="243">
        <f t="shared" ca="1" si="41"/>
        <v>-28.190193731471823</v>
      </c>
      <c r="W32" s="243">
        <f t="shared" ca="1" si="41"/>
        <v>-28.728457277263715</v>
      </c>
      <c r="X32" s="243">
        <f t="shared" ca="1" si="41"/>
        <v>-29.271883322859708</v>
      </c>
      <c r="Y32" s="243">
        <f t="shared" ca="1" si="41"/>
        <v>-29.820513257304867</v>
      </c>
      <c r="Z32" s="243">
        <f t="shared" ca="1" si="41"/>
        <v>-30.374388775594014</v>
      </c>
      <c r="AA32" s="243">
        <f t="shared" ca="1" si="41"/>
        <v>-30.933551880833761</v>
      </c>
      <c r="AB32" s="243">
        <f t="shared" ca="1" si="41"/>
        <v>-31.498044886419507</v>
      </c>
      <c r="AC32" s="243">
        <f t="shared" ca="1" si="41"/>
        <v>-32.067910418226745</v>
      </c>
      <c r="AD32" s="243">
        <f t="shared" ca="1" si="41"/>
        <v>-32.643191416818695</v>
      </c>
      <c r="AE32" s="243">
        <f t="shared" ca="1" si="41"/>
        <v>-33.223931139667457</v>
      </c>
      <c r="AF32" s="243">
        <f t="shared" ca="1" si="41"/>
        <v>-33.810173163392449</v>
      </c>
      <c r="AG32" s="242">
        <f t="shared" ca="1" si="41"/>
        <v>-34.40196138601209</v>
      </c>
      <c r="AH32" s="243">
        <f t="shared" ca="1" si="41"/>
        <v>9.9125582275085549</v>
      </c>
      <c r="AI32" s="243">
        <f t="shared" ca="1" si="41"/>
        <v>-35.493965829036654</v>
      </c>
      <c r="AJ32" s="243">
        <f t="shared" ca="1" si="41"/>
        <v>-32.102185087885005</v>
      </c>
      <c r="AK32" s="243">
        <f t="shared" ca="1" si="41"/>
        <v>-32.698627322682569</v>
      </c>
      <c r="AL32" s="243">
        <f t="shared" ca="1" si="41"/>
        <v>-33.300761501203624</v>
      </c>
      <c r="AM32" s="243">
        <f t="shared" ca="1" si="41"/>
        <v>-33.908633153965582</v>
      </c>
      <c r="AN32" s="243">
        <f t="shared" ca="1" si="41"/>
        <v>-11.586229491250435</v>
      </c>
      <c r="AO32" s="243">
        <f t="shared" ca="1" si="41"/>
        <v>0</v>
      </c>
      <c r="AP32" s="243">
        <f t="shared" ca="1" si="41"/>
        <v>0</v>
      </c>
      <c r="AQ32" s="243">
        <f t="shared" ca="1" si="41"/>
        <v>0</v>
      </c>
      <c r="AR32" s="243">
        <f t="shared" ca="1" si="41"/>
        <v>0</v>
      </c>
      <c r="AS32" s="242">
        <f t="shared" ca="1" si="41"/>
        <v>0</v>
      </c>
      <c r="AT32" s="243">
        <f t="shared" ca="1" si="41"/>
        <v>0</v>
      </c>
      <c r="AU32" s="243">
        <f t="shared" ca="1" si="41"/>
        <v>0</v>
      </c>
      <c r="AV32" s="243">
        <f t="shared" ca="1" si="41"/>
        <v>0</v>
      </c>
      <c r="AW32" s="243">
        <f t="shared" ca="1" si="41"/>
        <v>0</v>
      </c>
      <c r="AX32" s="243">
        <f t="shared" ca="1" si="41"/>
        <v>0</v>
      </c>
      <c r="AY32" s="243">
        <f t="shared" ca="1" si="41"/>
        <v>0</v>
      </c>
      <c r="AZ32" s="243">
        <f t="shared" ca="1" si="41"/>
        <v>0</v>
      </c>
      <c r="BA32" s="243">
        <f t="shared" ca="1" si="41"/>
        <v>0</v>
      </c>
      <c r="BB32" s="243">
        <f t="shared" ca="1" si="41"/>
        <v>0</v>
      </c>
      <c r="BC32" s="243">
        <f t="shared" ca="1" si="41"/>
        <v>0</v>
      </c>
      <c r="BD32" s="243">
        <f t="shared" ca="1" si="41"/>
        <v>0</v>
      </c>
      <c r="BE32" s="242">
        <f t="shared" ca="1" si="41"/>
        <v>0</v>
      </c>
      <c r="BF32" s="243">
        <f t="shared" ca="1" si="41"/>
        <v>0</v>
      </c>
      <c r="BG32" s="243">
        <f t="shared" ca="1" si="41"/>
        <v>0</v>
      </c>
      <c r="BH32" s="243">
        <f t="shared" ca="1" si="41"/>
        <v>0</v>
      </c>
      <c r="BI32" s="243">
        <f t="shared" ca="1" si="41"/>
        <v>0</v>
      </c>
      <c r="BJ32" s="243">
        <f t="shared" ca="1" si="41"/>
        <v>0</v>
      </c>
      <c r="BK32" s="243">
        <f t="shared" ca="1" si="41"/>
        <v>0</v>
      </c>
      <c r="BL32" s="243">
        <f t="shared" ca="1" si="41"/>
        <v>0</v>
      </c>
      <c r="BM32" s="243">
        <f t="shared" ca="1" si="41"/>
        <v>0</v>
      </c>
      <c r="BN32" s="243">
        <f t="shared" ca="1" si="41"/>
        <v>0</v>
      </c>
      <c r="BO32" s="243">
        <f t="shared" ca="1" si="41"/>
        <v>0</v>
      </c>
      <c r="BP32" s="243">
        <f t="shared" ca="1" si="41"/>
        <v>0</v>
      </c>
      <c r="BQ32" s="242">
        <f t="shared" ca="1" si="41"/>
        <v>0</v>
      </c>
      <c r="BS32" s="74"/>
      <c r="BT32" s="74"/>
    </row>
    <row r="33" spans="1:70" s="74" customFormat="1" x14ac:dyDescent="0.25">
      <c r="A33" s="126"/>
      <c r="B33" s="9" t="s">
        <v>195</v>
      </c>
      <c r="C33" s="72"/>
      <c r="D33" s="9">
        <f t="shared" ref="D33" ca="1" si="42">SUM(J33:U33)</f>
        <v>199.99999999999997</v>
      </c>
      <c r="E33" s="9">
        <f t="shared" ref="E33" ca="1" si="43">SUM(V33:AG33)</f>
        <v>0</v>
      </c>
      <c r="F33" s="9">
        <f t="shared" ref="F33" ca="1" si="44">SUM(AH33:AS33)</f>
        <v>211.8913266034846</v>
      </c>
      <c r="G33" s="9">
        <f t="shared" ref="G33" ca="1" si="45">SUM(AT33:BE33)</f>
        <v>536.98459471145588</v>
      </c>
      <c r="H33" s="9">
        <f t="shared" ref="H33" ca="1" si="46">SUM(BF33:BQ33)</f>
        <v>1172.3530191583418</v>
      </c>
      <c r="I33" s="72"/>
      <c r="J33" s="9">
        <f ca="1">IF(ABS(SUM(J32,J22,J12))&lt;0.001,0,SUM(J32,J22,J12))</f>
        <v>199.99999999999997</v>
      </c>
      <c r="K33" s="9">
        <f t="shared" ref="K33:BQ33" ca="1" si="47">IF(ABS(SUM(K32,K22,K12))&lt;0.001,0,SUM(K32,K22,K12))</f>
        <v>0</v>
      </c>
      <c r="L33" s="9">
        <f t="shared" ca="1" si="47"/>
        <v>0</v>
      </c>
      <c r="M33" s="9">
        <f t="shared" ca="1" si="47"/>
        <v>0</v>
      </c>
      <c r="N33" s="9">
        <f t="shared" ca="1" si="47"/>
        <v>0</v>
      </c>
      <c r="O33" s="9">
        <f t="shared" ca="1" si="47"/>
        <v>0</v>
      </c>
      <c r="P33" s="9">
        <f t="shared" ca="1" si="47"/>
        <v>0</v>
      </c>
      <c r="Q33" s="9">
        <f t="shared" ca="1" si="47"/>
        <v>0</v>
      </c>
      <c r="R33" s="9">
        <f t="shared" ca="1" si="47"/>
        <v>0</v>
      </c>
      <c r="S33" s="9">
        <f t="shared" ca="1" si="47"/>
        <v>0</v>
      </c>
      <c r="T33" s="9">
        <f t="shared" ca="1" si="47"/>
        <v>0</v>
      </c>
      <c r="U33" s="9">
        <f t="shared" ca="1" si="47"/>
        <v>0</v>
      </c>
      <c r="V33" s="9">
        <f t="shared" ca="1" si="47"/>
        <v>0</v>
      </c>
      <c r="W33" s="9">
        <f t="shared" ca="1" si="47"/>
        <v>0</v>
      </c>
      <c r="X33" s="9">
        <f t="shared" ca="1" si="47"/>
        <v>0</v>
      </c>
      <c r="Y33" s="9">
        <f t="shared" ca="1" si="47"/>
        <v>0</v>
      </c>
      <c r="Z33" s="9">
        <f t="shared" ca="1" si="47"/>
        <v>0</v>
      </c>
      <c r="AA33" s="9">
        <f t="shared" ca="1" si="47"/>
        <v>0</v>
      </c>
      <c r="AB33" s="9">
        <f t="shared" ca="1" si="47"/>
        <v>0</v>
      </c>
      <c r="AC33" s="9">
        <f t="shared" ca="1" si="47"/>
        <v>0</v>
      </c>
      <c r="AD33" s="9">
        <f t="shared" ca="1" si="47"/>
        <v>0</v>
      </c>
      <c r="AE33" s="9">
        <f t="shared" ca="1" si="47"/>
        <v>0</v>
      </c>
      <c r="AF33" s="9">
        <f t="shared" ca="1" si="47"/>
        <v>0</v>
      </c>
      <c r="AG33" s="9">
        <f t="shared" ca="1" si="47"/>
        <v>0</v>
      </c>
      <c r="AH33" s="9">
        <f t="shared" ca="1" si="47"/>
        <v>0</v>
      </c>
      <c r="AI33" s="9">
        <f t="shared" ca="1" si="47"/>
        <v>0</v>
      </c>
      <c r="AJ33" s="9">
        <f t="shared" ca="1" si="47"/>
        <v>0</v>
      </c>
      <c r="AK33" s="9">
        <f t="shared" ca="1" si="47"/>
        <v>0</v>
      </c>
      <c r="AL33" s="9">
        <f t="shared" ca="1" si="47"/>
        <v>0</v>
      </c>
      <c r="AM33" s="9">
        <f t="shared" ca="1" si="47"/>
        <v>0</v>
      </c>
      <c r="AN33" s="9">
        <f t="shared" ca="1" si="47"/>
        <v>22.936058656337359</v>
      </c>
      <c r="AO33" s="9">
        <f t="shared" ca="1" si="47"/>
        <v>47.041427430542775</v>
      </c>
      <c r="AP33" s="9">
        <f t="shared" ca="1" si="47"/>
        <v>34.763042806524638</v>
      </c>
      <c r="AQ33" s="9">
        <f t="shared" ca="1" si="47"/>
        <v>35.237845210882703</v>
      </c>
      <c r="AR33" s="9">
        <f t="shared" ca="1" si="47"/>
        <v>35.715855965491926</v>
      </c>
      <c r="AS33" s="9">
        <f t="shared" ca="1" si="47"/>
        <v>36.197096533705206</v>
      </c>
      <c r="AT33" s="9">
        <f t="shared" ca="1" si="47"/>
        <v>36.00467958197865</v>
      </c>
      <c r="AU33" s="9">
        <f t="shared" ca="1" si="47"/>
        <v>36.492444738033861</v>
      </c>
      <c r="AV33" s="9">
        <f t="shared" ca="1" si="47"/>
        <v>36.983504955967078</v>
      </c>
      <c r="AW33" s="9">
        <f t="shared" ca="1" si="47"/>
        <v>109.47788227442342</v>
      </c>
      <c r="AX33" s="9">
        <f t="shared" ca="1" si="47"/>
        <v>37.975598878248547</v>
      </c>
      <c r="AY33" s="9">
        <f t="shared" ca="1" si="47"/>
        <v>38.476677099450505</v>
      </c>
      <c r="AZ33" s="9">
        <f t="shared" ca="1" si="47"/>
        <v>38.981139418171331</v>
      </c>
      <c r="BA33" s="9">
        <f t="shared" ca="1" si="47"/>
        <v>39.489008463661058</v>
      </c>
      <c r="BB33" s="9">
        <f t="shared" ca="1" si="47"/>
        <v>40.000307015261221</v>
      </c>
      <c r="BC33" s="9">
        <f t="shared" ca="1" si="47"/>
        <v>40.515058003393207</v>
      </c>
      <c r="BD33" s="9">
        <f t="shared" ca="1" si="47"/>
        <v>41.033284510552939</v>
      </c>
      <c r="BE33" s="9">
        <f t="shared" ca="1" si="47"/>
        <v>41.555009772314044</v>
      </c>
      <c r="BF33" s="9">
        <f t="shared" ca="1" si="47"/>
        <v>41.387956094489425</v>
      </c>
      <c r="BG33" s="9">
        <f t="shared" ca="1" si="47"/>
        <v>41.916749189526598</v>
      </c>
      <c r="BH33" s="9">
        <f t="shared" ca="1" si="47"/>
        <v>42.449111674460511</v>
      </c>
      <c r="BI33" s="9">
        <f t="shared" ca="1" si="47"/>
        <v>42.985067407320535</v>
      </c>
      <c r="BJ33" s="9">
        <f t="shared" ca="1" si="47"/>
        <v>43.524640404320429</v>
      </c>
      <c r="BK33" s="9">
        <f t="shared" ca="1" si="47"/>
        <v>684.06785484090051</v>
      </c>
      <c r="BL33" s="9">
        <f t="shared" ca="1" si="47"/>
        <v>44.614735052776325</v>
      </c>
      <c r="BM33" s="9">
        <f t="shared" ca="1" si="47"/>
        <v>45.165305536993294</v>
      </c>
      <c r="BN33" s="9">
        <f t="shared" ca="1" si="47"/>
        <v>45.719590952989719</v>
      </c>
      <c r="BO33" s="9">
        <f t="shared" ca="1" si="47"/>
        <v>46.277616123666341</v>
      </c>
      <c r="BP33" s="9">
        <f t="shared" ca="1" si="47"/>
        <v>46.839406036461568</v>
      </c>
      <c r="BQ33" s="9">
        <f t="shared" ca="1" si="47"/>
        <v>47.404985844436517</v>
      </c>
      <c r="BR33" s="9"/>
    </row>
    <row r="34" spans="1:70" s="8" customFormat="1" ht="6" customHeight="1" x14ac:dyDescent="0.25">
      <c r="A34" s="388"/>
      <c r="B34" s="59"/>
    </row>
    <row r="35" spans="1:70" s="8" customFormat="1" x14ac:dyDescent="0.25">
      <c r="A35" s="388"/>
      <c r="B35" s="167" t="s">
        <v>136</v>
      </c>
      <c r="D35" s="154">
        <f>J35</f>
        <v>0</v>
      </c>
      <c r="E35" s="154">
        <f ca="1">Balance!D4</f>
        <v>200</v>
      </c>
      <c r="F35" s="154">
        <f ca="1">Balance!E4</f>
        <v>200</v>
      </c>
      <c r="G35" s="154">
        <f ca="1">Balance!F4</f>
        <v>411.89132660348463</v>
      </c>
      <c r="H35" s="154">
        <f ca="1">Balance!G4</f>
        <v>948.87592131494034</v>
      </c>
      <c r="I35" s="7"/>
      <c r="J35" s="10"/>
      <c r="K35" s="75">
        <f ca="1">Balance!J4</f>
        <v>200.00000000000006</v>
      </c>
      <c r="L35" s="75">
        <f ca="1">Balance!K4</f>
        <v>200</v>
      </c>
      <c r="M35" s="75">
        <f ca="1">Balance!L4</f>
        <v>200</v>
      </c>
      <c r="N35" s="75">
        <f ca="1">Balance!M4</f>
        <v>200</v>
      </c>
      <c r="O35" s="75">
        <f ca="1">Balance!N4</f>
        <v>200</v>
      </c>
      <c r="P35" s="75">
        <f ca="1">Balance!O4</f>
        <v>200</v>
      </c>
      <c r="Q35" s="75">
        <f ca="1">Balance!P4</f>
        <v>200</v>
      </c>
      <c r="R35" s="75">
        <f ca="1">Balance!Q4</f>
        <v>200</v>
      </c>
      <c r="S35" s="75">
        <f ca="1">Balance!R4</f>
        <v>200</v>
      </c>
      <c r="T35" s="75">
        <f ca="1">Balance!S4</f>
        <v>200</v>
      </c>
      <c r="U35" s="154">
        <f ca="1">Balance!T4</f>
        <v>200</v>
      </c>
      <c r="V35" s="10">
        <f ca="1">Balance!U4</f>
        <v>200</v>
      </c>
      <c r="W35" s="75">
        <f ca="1">Balance!V4</f>
        <v>200</v>
      </c>
      <c r="X35" s="75">
        <f ca="1">Balance!W4</f>
        <v>200</v>
      </c>
      <c r="Y35" s="75">
        <f ca="1">Balance!X4</f>
        <v>200</v>
      </c>
      <c r="Z35" s="75">
        <f ca="1">Balance!Y4</f>
        <v>200</v>
      </c>
      <c r="AA35" s="75">
        <f ca="1">Balance!Z4</f>
        <v>200</v>
      </c>
      <c r="AB35" s="75">
        <f ca="1">Balance!AA4</f>
        <v>200</v>
      </c>
      <c r="AC35" s="75">
        <f ca="1">Balance!AB4</f>
        <v>200</v>
      </c>
      <c r="AD35" s="75">
        <f ca="1">Balance!AC4</f>
        <v>200</v>
      </c>
      <c r="AE35" s="75">
        <f ca="1">Balance!AD4</f>
        <v>200</v>
      </c>
      <c r="AF35" s="75">
        <f ca="1">Balance!AE4</f>
        <v>200</v>
      </c>
      <c r="AG35" s="154">
        <f ca="1">Balance!AF4</f>
        <v>200</v>
      </c>
      <c r="AH35" s="10">
        <f ca="1">Balance!AG4</f>
        <v>200</v>
      </c>
      <c r="AI35" s="75">
        <f ca="1">Balance!AH4</f>
        <v>200</v>
      </c>
      <c r="AJ35" s="75">
        <f ca="1">Balance!AI4</f>
        <v>200</v>
      </c>
      <c r="AK35" s="75">
        <f ca="1">Balance!AJ4</f>
        <v>200</v>
      </c>
      <c r="AL35" s="75">
        <f ca="1">Balance!AK4</f>
        <v>200</v>
      </c>
      <c r="AM35" s="75">
        <f ca="1">Balance!AL4</f>
        <v>200</v>
      </c>
      <c r="AN35" s="75">
        <f ca="1">Balance!AM4</f>
        <v>200</v>
      </c>
      <c r="AO35" s="75">
        <f ca="1">Balance!AN4</f>
        <v>222.93605865633742</v>
      </c>
      <c r="AP35" s="75">
        <f ca="1">Balance!AO4</f>
        <v>269.97748608688016</v>
      </c>
      <c r="AQ35" s="75">
        <f ca="1">Balance!AP4</f>
        <v>304.74052889340481</v>
      </c>
      <c r="AR35" s="75">
        <f ca="1">Balance!AQ4</f>
        <v>339.97837410428741</v>
      </c>
      <c r="AS35" s="154">
        <f ca="1">Balance!AR4</f>
        <v>375.69423006977934</v>
      </c>
      <c r="AT35" s="10">
        <f ca="1">Balance!AS4</f>
        <v>411.89132660348463</v>
      </c>
      <c r="AU35" s="75">
        <f ca="1">Balance!AT4</f>
        <v>447.89600618546331</v>
      </c>
      <c r="AV35" s="75">
        <f ca="1">Balance!AU4</f>
        <v>484.38845092349715</v>
      </c>
      <c r="AW35" s="75">
        <f ca="1">Balance!AV4</f>
        <v>521.37195587946417</v>
      </c>
      <c r="AX35" s="75">
        <f ca="1">Balance!AW4</f>
        <v>630.84983815388762</v>
      </c>
      <c r="AY35" s="75">
        <f ca="1">Balance!AX4</f>
        <v>668.82543703213605</v>
      </c>
      <c r="AZ35" s="75">
        <f ca="1">Balance!AY4</f>
        <v>707.30211413158656</v>
      </c>
      <c r="BA35" s="75">
        <f ca="1">Balance!AZ4</f>
        <v>746.28325354975789</v>
      </c>
      <c r="BB35" s="75">
        <f ca="1">Balance!BA4</f>
        <v>785.77226201341909</v>
      </c>
      <c r="BC35" s="75">
        <f ca="1">Balance!BB4</f>
        <v>825.77256902868044</v>
      </c>
      <c r="BD35" s="75">
        <f ca="1">Balance!BC4</f>
        <v>866.28762703207349</v>
      </c>
      <c r="BE35" s="154">
        <f ca="1">Balance!BD4</f>
        <v>907.32091154262639</v>
      </c>
      <c r="BF35" s="10">
        <f ca="1">Balance!BE4</f>
        <v>948.87592131494034</v>
      </c>
      <c r="BG35" s="75">
        <f ca="1">Balance!BF4</f>
        <v>990.26387740942982</v>
      </c>
      <c r="BH35" s="75">
        <f ca="1">Balance!BG4</f>
        <v>1032.1806265989565</v>
      </c>
      <c r="BI35" s="75">
        <f ca="1">Balance!BH4</f>
        <v>1074.6297382734172</v>
      </c>
      <c r="BJ35" s="75">
        <f ca="1">Balance!BI4</f>
        <v>1117.6148056807376</v>
      </c>
      <c r="BK35" s="75">
        <f ca="1">Balance!BJ4</f>
        <v>1161.1394460850579</v>
      </c>
      <c r="BL35" s="75">
        <f ca="1">Balance!BK4</f>
        <v>1845.2073009259584</v>
      </c>
      <c r="BM35" s="75">
        <f ca="1">Balance!BL4</f>
        <v>1889.8220359787347</v>
      </c>
      <c r="BN35" s="75">
        <f ca="1">Balance!BM4</f>
        <v>1934.9873415157278</v>
      </c>
      <c r="BO35" s="75">
        <f ca="1">Balance!BN4</f>
        <v>1980.7069324687175</v>
      </c>
      <c r="BP35" s="75">
        <f ca="1">Balance!BO4</f>
        <v>2026.9845485923838</v>
      </c>
      <c r="BQ35" s="154">
        <f ca="1">Balance!BP4</f>
        <v>2073.8239546288455</v>
      </c>
    </row>
    <row r="36" spans="1:70" s="8" customFormat="1" x14ac:dyDescent="0.25">
      <c r="A36" s="388"/>
      <c r="B36" s="174" t="s">
        <v>137</v>
      </c>
      <c r="D36" s="156">
        <f ca="1">Balance!D4</f>
        <v>200</v>
      </c>
      <c r="E36" s="156">
        <f ca="1">Balance!E4</f>
        <v>200</v>
      </c>
      <c r="F36" s="156">
        <f ca="1">Balance!F4</f>
        <v>411.89132660348463</v>
      </c>
      <c r="G36" s="156">
        <f ca="1">Balance!G4</f>
        <v>948.87592131494034</v>
      </c>
      <c r="H36" s="156">
        <f ca="1">Balance!H4</f>
        <v>2121.2289404732819</v>
      </c>
      <c r="I36" s="7"/>
      <c r="J36" s="147">
        <f ca="1">Balance!J4</f>
        <v>200.00000000000006</v>
      </c>
      <c r="K36" s="147">
        <f ca="1">Balance!K4</f>
        <v>200</v>
      </c>
      <c r="L36" s="147">
        <f ca="1">Balance!L4</f>
        <v>200</v>
      </c>
      <c r="M36" s="147">
        <f ca="1">Balance!M4</f>
        <v>200</v>
      </c>
      <c r="N36" s="147">
        <f ca="1">Balance!N4</f>
        <v>200</v>
      </c>
      <c r="O36" s="147">
        <f ca="1">Balance!O4</f>
        <v>200</v>
      </c>
      <c r="P36" s="147">
        <f ca="1">Balance!P4</f>
        <v>200</v>
      </c>
      <c r="Q36" s="147">
        <f ca="1">Balance!Q4</f>
        <v>200</v>
      </c>
      <c r="R36" s="147">
        <f ca="1">Balance!R4</f>
        <v>200</v>
      </c>
      <c r="S36" s="147">
        <f ca="1">Balance!S4</f>
        <v>200</v>
      </c>
      <c r="T36" s="147">
        <f ca="1">Balance!T4</f>
        <v>200</v>
      </c>
      <c r="U36" s="156">
        <f ca="1">Balance!U4</f>
        <v>200</v>
      </c>
      <c r="V36" s="147">
        <f ca="1">Balance!V4</f>
        <v>200</v>
      </c>
      <c r="W36" s="147">
        <f ca="1">Balance!W4</f>
        <v>200</v>
      </c>
      <c r="X36" s="147">
        <f ca="1">Balance!X4</f>
        <v>200</v>
      </c>
      <c r="Y36" s="147">
        <f ca="1">Balance!Y4</f>
        <v>200</v>
      </c>
      <c r="Z36" s="147">
        <f ca="1">Balance!Z4</f>
        <v>200</v>
      </c>
      <c r="AA36" s="147">
        <f ca="1">Balance!AA4</f>
        <v>200</v>
      </c>
      <c r="AB36" s="147">
        <f ca="1">Balance!AB4</f>
        <v>200</v>
      </c>
      <c r="AC36" s="147">
        <f ca="1">Balance!AC4</f>
        <v>200</v>
      </c>
      <c r="AD36" s="147">
        <f ca="1">Balance!AD4</f>
        <v>200</v>
      </c>
      <c r="AE36" s="147">
        <f ca="1">Balance!AE4</f>
        <v>200</v>
      </c>
      <c r="AF36" s="147">
        <f ca="1">Balance!AF4</f>
        <v>200</v>
      </c>
      <c r="AG36" s="156">
        <f ca="1">Balance!AG4</f>
        <v>200</v>
      </c>
      <c r="AH36" s="147">
        <f ca="1">Balance!AH4</f>
        <v>200</v>
      </c>
      <c r="AI36" s="147">
        <f ca="1">Balance!AI4</f>
        <v>200</v>
      </c>
      <c r="AJ36" s="147">
        <f ca="1">Balance!AJ4</f>
        <v>200</v>
      </c>
      <c r="AK36" s="147">
        <f ca="1">Balance!AK4</f>
        <v>200</v>
      </c>
      <c r="AL36" s="147">
        <f ca="1">Balance!AL4</f>
        <v>200</v>
      </c>
      <c r="AM36" s="147">
        <f ca="1">Balance!AM4</f>
        <v>200</v>
      </c>
      <c r="AN36" s="147">
        <f ca="1">Balance!AN4</f>
        <v>222.93605865633742</v>
      </c>
      <c r="AO36" s="147">
        <f ca="1">Balance!AO4</f>
        <v>269.97748608688016</v>
      </c>
      <c r="AP36" s="147">
        <f ca="1">Balance!AP4</f>
        <v>304.74052889340481</v>
      </c>
      <c r="AQ36" s="147">
        <f ca="1">Balance!AQ4</f>
        <v>339.97837410428741</v>
      </c>
      <c r="AR36" s="147">
        <f ca="1">Balance!AR4</f>
        <v>375.69423006977934</v>
      </c>
      <c r="AS36" s="156">
        <f ca="1">Balance!AS4</f>
        <v>411.89132660348463</v>
      </c>
      <c r="AT36" s="147">
        <f ca="1">Balance!AT4</f>
        <v>447.89600618546331</v>
      </c>
      <c r="AU36" s="147">
        <f ca="1">Balance!AU4</f>
        <v>484.38845092349715</v>
      </c>
      <c r="AV36" s="147">
        <f ca="1">Balance!AV4</f>
        <v>521.37195587946417</v>
      </c>
      <c r="AW36" s="147">
        <f ca="1">Balance!AW4</f>
        <v>630.84983815388762</v>
      </c>
      <c r="AX36" s="147">
        <f ca="1">Balance!AX4</f>
        <v>668.82543703213605</v>
      </c>
      <c r="AY36" s="147">
        <f ca="1">Balance!AY4</f>
        <v>707.30211413158656</v>
      </c>
      <c r="AZ36" s="147">
        <f ca="1">Balance!AZ4</f>
        <v>746.28325354975789</v>
      </c>
      <c r="BA36" s="147">
        <f ca="1">Balance!BA4</f>
        <v>785.77226201341909</v>
      </c>
      <c r="BB36" s="147">
        <f ca="1">Balance!BB4</f>
        <v>825.77256902868044</v>
      </c>
      <c r="BC36" s="147">
        <f ca="1">Balance!BC4</f>
        <v>866.28762703207349</v>
      </c>
      <c r="BD36" s="147">
        <f ca="1">Balance!BD4</f>
        <v>907.32091154262639</v>
      </c>
      <c r="BE36" s="156">
        <f ca="1">Balance!BE4</f>
        <v>948.87592131494034</v>
      </c>
      <c r="BF36" s="147">
        <f ca="1">Balance!BF4</f>
        <v>990.26387740942982</v>
      </c>
      <c r="BG36" s="147">
        <f ca="1">Balance!BG4</f>
        <v>1032.1806265989565</v>
      </c>
      <c r="BH36" s="147">
        <f ca="1">Balance!BH4</f>
        <v>1074.6297382734172</v>
      </c>
      <c r="BI36" s="147">
        <f ca="1">Balance!BI4</f>
        <v>1117.6148056807376</v>
      </c>
      <c r="BJ36" s="147">
        <f ca="1">Balance!BJ4</f>
        <v>1161.1394460850579</v>
      </c>
      <c r="BK36" s="147">
        <f ca="1">Balance!BK4</f>
        <v>1845.2073009259584</v>
      </c>
      <c r="BL36" s="147">
        <f ca="1">Balance!BL4</f>
        <v>1889.8220359787347</v>
      </c>
      <c r="BM36" s="147">
        <f ca="1">Balance!BM4</f>
        <v>1934.9873415157278</v>
      </c>
      <c r="BN36" s="147">
        <f ca="1">Balance!BN4</f>
        <v>1980.7069324687175</v>
      </c>
      <c r="BO36" s="147">
        <f ca="1">Balance!BO4</f>
        <v>2026.9845485923838</v>
      </c>
      <c r="BP36" s="147">
        <f ca="1">Balance!BP4</f>
        <v>2073.8239546288455</v>
      </c>
      <c r="BQ36" s="156">
        <f ca="1">Balance!BQ4</f>
        <v>2121.2289404732819</v>
      </c>
    </row>
    <row r="37" spans="1:70" s="74" customFormat="1" x14ac:dyDescent="0.25">
      <c r="A37" s="126"/>
      <c r="B37" s="9" t="s">
        <v>265</v>
      </c>
      <c r="C37" s="72"/>
      <c r="D37" s="9">
        <f ca="1">D36-D35</f>
        <v>200</v>
      </c>
      <c r="E37" s="9">
        <f ca="1">E36-E35</f>
        <v>0</v>
      </c>
      <c r="F37" s="9">
        <f ca="1">F36-F35</f>
        <v>211.89132660348463</v>
      </c>
      <c r="G37" s="9">
        <f ca="1">G36-G35</f>
        <v>536.98459471145566</v>
      </c>
      <c r="H37" s="9">
        <f ca="1">H36-H35</f>
        <v>1172.3530191583416</v>
      </c>
      <c r="I37" s="72"/>
      <c r="J37" s="9">
        <f ca="1">J36-J35</f>
        <v>200.00000000000006</v>
      </c>
      <c r="K37" s="9">
        <f t="shared" ref="K37:BQ37" ca="1" si="48">K36-K35</f>
        <v>0</v>
      </c>
      <c r="L37" s="9">
        <f t="shared" ca="1" si="48"/>
        <v>0</v>
      </c>
      <c r="M37" s="9">
        <f t="shared" ca="1" si="48"/>
        <v>0</v>
      </c>
      <c r="N37" s="9">
        <f t="shared" ca="1" si="48"/>
        <v>0</v>
      </c>
      <c r="O37" s="9">
        <f ca="1">O36-O35</f>
        <v>0</v>
      </c>
      <c r="P37" s="9">
        <f t="shared" ca="1" si="48"/>
        <v>0</v>
      </c>
      <c r="Q37" s="9">
        <f t="shared" ca="1" si="48"/>
        <v>0</v>
      </c>
      <c r="R37" s="9">
        <f t="shared" ca="1" si="48"/>
        <v>0</v>
      </c>
      <c r="S37" s="9">
        <f t="shared" ca="1" si="48"/>
        <v>0</v>
      </c>
      <c r="T37" s="9">
        <f ca="1">T36-T35</f>
        <v>0</v>
      </c>
      <c r="U37" s="9">
        <f ca="1">U36-U35</f>
        <v>0</v>
      </c>
      <c r="V37" s="9">
        <f ca="1">V36-V35</f>
        <v>0</v>
      </c>
      <c r="W37" s="9">
        <f t="shared" ca="1" si="48"/>
        <v>0</v>
      </c>
      <c r="X37" s="9">
        <f t="shared" ca="1" si="48"/>
        <v>0</v>
      </c>
      <c r="Y37" s="9">
        <f t="shared" ca="1" si="48"/>
        <v>0</v>
      </c>
      <c r="Z37" s="9">
        <f t="shared" ca="1" si="48"/>
        <v>0</v>
      </c>
      <c r="AA37" s="9">
        <f t="shared" ca="1" si="48"/>
        <v>0</v>
      </c>
      <c r="AB37" s="9">
        <f t="shared" ca="1" si="48"/>
        <v>0</v>
      </c>
      <c r="AC37" s="9">
        <f t="shared" ca="1" si="48"/>
        <v>0</v>
      </c>
      <c r="AD37" s="9">
        <f t="shared" ca="1" si="48"/>
        <v>0</v>
      </c>
      <c r="AE37" s="9">
        <f t="shared" ca="1" si="48"/>
        <v>0</v>
      </c>
      <c r="AF37" s="9">
        <f t="shared" ca="1" si="48"/>
        <v>0</v>
      </c>
      <c r="AG37" s="9">
        <f t="shared" ca="1" si="48"/>
        <v>0</v>
      </c>
      <c r="AH37" s="9">
        <f t="shared" ca="1" si="48"/>
        <v>0</v>
      </c>
      <c r="AI37" s="9">
        <f t="shared" ca="1" si="48"/>
        <v>0</v>
      </c>
      <c r="AJ37" s="9">
        <f t="shared" ca="1" si="48"/>
        <v>0</v>
      </c>
      <c r="AK37" s="9">
        <f t="shared" ca="1" si="48"/>
        <v>0</v>
      </c>
      <c r="AL37" s="9">
        <f t="shared" ca="1" si="48"/>
        <v>0</v>
      </c>
      <c r="AM37" s="9">
        <f t="shared" ca="1" si="48"/>
        <v>0</v>
      </c>
      <c r="AN37" s="9">
        <f t="shared" ca="1" si="48"/>
        <v>22.936058656337423</v>
      </c>
      <c r="AO37" s="9">
        <f t="shared" ca="1" si="48"/>
        <v>47.04142743054274</v>
      </c>
      <c r="AP37" s="9">
        <f t="shared" ca="1" si="48"/>
        <v>34.763042806524652</v>
      </c>
      <c r="AQ37" s="9">
        <f t="shared" ca="1" si="48"/>
        <v>35.237845210882597</v>
      </c>
      <c r="AR37" s="9">
        <f t="shared" ca="1" si="48"/>
        <v>35.715855965491926</v>
      </c>
      <c r="AS37" s="9">
        <f ca="1">AS36-AS35</f>
        <v>36.197096533705292</v>
      </c>
      <c r="AT37" s="9">
        <f t="shared" ca="1" si="48"/>
        <v>36.004679581978678</v>
      </c>
      <c r="AU37" s="9">
        <f t="shared" ca="1" si="48"/>
        <v>36.492444738033839</v>
      </c>
      <c r="AV37" s="9">
        <f t="shared" ca="1" si="48"/>
        <v>36.983504955967021</v>
      </c>
      <c r="AW37" s="9">
        <f t="shared" ca="1" si="48"/>
        <v>109.47788227442345</v>
      </c>
      <c r="AX37" s="9">
        <f t="shared" ca="1" si="48"/>
        <v>37.975598878248434</v>
      </c>
      <c r="AY37" s="9">
        <f t="shared" ca="1" si="48"/>
        <v>38.476677099450512</v>
      </c>
      <c r="AZ37" s="9">
        <f t="shared" ca="1" si="48"/>
        <v>38.981139418171324</v>
      </c>
      <c r="BA37" s="9">
        <f t="shared" ca="1" si="48"/>
        <v>39.489008463661207</v>
      </c>
      <c r="BB37" s="9">
        <f t="shared" ca="1" si="48"/>
        <v>40.000307015261342</v>
      </c>
      <c r="BC37" s="9">
        <f t="shared" ca="1" si="48"/>
        <v>40.515058003393051</v>
      </c>
      <c r="BD37" s="9">
        <f t="shared" ca="1" si="48"/>
        <v>41.033284510552903</v>
      </c>
      <c r="BE37" s="9">
        <f t="shared" ca="1" si="48"/>
        <v>41.555009772313952</v>
      </c>
      <c r="BF37" s="9">
        <f t="shared" ca="1" si="48"/>
        <v>41.387956094489482</v>
      </c>
      <c r="BG37" s="9">
        <f t="shared" ca="1" si="48"/>
        <v>41.916749189526627</v>
      </c>
      <c r="BH37" s="9">
        <f t="shared" ca="1" si="48"/>
        <v>42.44911167446071</v>
      </c>
      <c r="BI37" s="9">
        <f t="shared" ca="1" si="48"/>
        <v>42.985067407320457</v>
      </c>
      <c r="BJ37" s="9">
        <f t="shared" ca="1" si="48"/>
        <v>43.52464040432028</v>
      </c>
      <c r="BK37" s="9">
        <f t="shared" ca="1" si="48"/>
        <v>684.06785484090051</v>
      </c>
      <c r="BL37" s="9">
        <f t="shared" ca="1" si="48"/>
        <v>44.614735052776268</v>
      </c>
      <c r="BM37" s="9">
        <f t="shared" ca="1" si="48"/>
        <v>45.165305536993174</v>
      </c>
      <c r="BN37" s="9">
        <f t="shared" ca="1" si="48"/>
        <v>45.71959095298962</v>
      </c>
      <c r="BO37" s="9">
        <f t="shared" ca="1" si="48"/>
        <v>46.277616123666348</v>
      </c>
      <c r="BP37" s="9">
        <f t="shared" ca="1" si="48"/>
        <v>46.839406036461696</v>
      </c>
      <c r="BQ37" s="9">
        <f t="shared" ca="1" si="48"/>
        <v>47.404985844436396</v>
      </c>
    </row>
    <row r="38" spans="1:70" s="8" customFormat="1" ht="6" customHeight="1" x14ac:dyDescent="0.25">
      <c r="A38" s="126"/>
      <c r="B38" s="59"/>
      <c r="D38" s="9"/>
      <c r="E38" s="9"/>
      <c r="F38" s="9"/>
      <c r="G38" s="9"/>
      <c r="H38" s="9"/>
      <c r="U38" s="9"/>
      <c r="AG38" s="9"/>
      <c r="AS38" s="9"/>
      <c r="BE38" s="9"/>
      <c r="BQ38" s="9"/>
    </row>
    <row r="39" spans="1:70" s="52" customFormat="1" ht="12" x14ac:dyDescent="0.25">
      <c r="A39" s="126"/>
      <c r="B39" s="61" t="s">
        <v>239</v>
      </c>
      <c r="C39" s="60"/>
      <c r="D39" s="191" t="str">
        <f ca="1">IF(ROUND(D33-D37,10)=0,"ü","û")</f>
        <v>ü</v>
      </c>
      <c r="E39" s="191" t="str">
        <f ca="1">IF(ROUND(E33-E37,10)=0,"ü","û")</f>
        <v>ü</v>
      </c>
      <c r="F39" s="191" t="str">
        <f ca="1">IF(ROUND(F33-F37,10)=0,"ü","û")</f>
        <v>ü</v>
      </c>
      <c r="G39" s="191" t="str">
        <f ca="1">IF(ROUND(G33-G37,10)=0,"ü","û")</f>
        <v>ü</v>
      </c>
      <c r="H39" s="191" t="str">
        <f ca="1">IF(ROUND(H33-H37,10)=0,"ü","û")</f>
        <v>ü</v>
      </c>
      <c r="I39" s="61"/>
      <c r="J39" s="60" t="str">
        <f t="shared" ref="J39:AO39" ca="1" si="49">IF(ROUND(J33-J37,10)=0,"ü","û")</f>
        <v>ü</v>
      </c>
      <c r="K39" s="60" t="str">
        <f t="shared" ca="1" si="49"/>
        <v>ü</v>
      </c>
      <c r="L39" s="60" t="str">
        <f t="shared" ca="1" si="49"/>
        <v>ü</v>
      </c>
      <c r="M39" s="60" t="str">
        <f t="shared" ca="1" si="49"/>
        <v>ü</v>
      </c>
      <c r="N39" s="60" t="str">
        <f t="shared" ca="1" si="49"/>
        <v>ü</v>
      </c>
      <c r="O39" s="60" t="str">
        <f t="shared" ca="1" si="49"/>
        <v>ü</v>
      </c>
      <c r="P39" s="60" t="str">
        <f t="shared" ca="1" si="49"/>
        <v>ü</v>
      </c>
      <c r="Q39" s="60" t="str">
        <f t="shared" ca="1" si="49"/>
        <v>ü</v>
      </c>
      <c r="R39" s="60" t="str">
        <f t="shared" ca="1" si="49"/>
        <v>ü</v>
      </c>
      <c r="S39" s="60" t="str">
        <f t="shared" ca="1" si="49"/>
        <v>ü</v>
      </c>
      <c r="T39" s="60" t="str">
        <f t="shared" ca="1" si="49"/>
        <v>ü</v>
      </c>
      <c r="U39" s="191" t="str">
        <f t="shared" ca="1" si="49"/>
        <v>ü</v>
      </c>
      <c r="V39" s="60" t="str">
        <f t="shared" ca="1" si="49"/>
        <v>ü</v>
      </c>
      <c r="W39" s="60" t="str">
        <f t="shared" ca="1" si="49"/>
        <v>ü</v>
      </c>
      <c r="X39" s="60" t="str">
        <f t="shared" ca="1" si="49"/>
        <v>ü</v>
      </c>
      <c r="Y39" s="60" t="str">
        <f t="shared" ca="1" si="49"/>
        <v>ü</v>
      </c>
      <c r="Z39" s="60" t="str">
        <f t="shared" ca="1" si="49"/>
        <v>ü</v>
      </c>
      <c r="AA39" s="60" t="str">
        <f t="shared" ca="1" si="49"/>
        <v>ü</v>
      </c>
      <c r="AB39" s="60" t="str">
        <f t="shared" ca="1" si="49"/>
        <v>ü</v>
      </c>
      <c r="AC39" s="60" t="str">
        <f t="shared" ca="1" si="49"/>
        <v>ü</v>
      </c>
      <c r="AD39" s="60" t="str">
        <f t="shared" ca="1" si="49"/>
        <v>ü</v>
      </c>
      <c r="AE39" s="60" t="str">
        <f t="shared" ca="1" si="49"/>
        <v>ü</v>
      </c>
      <c r="AF39" s="60" t="str">
        <f t="shared" ca="1" si="49"/>
        <v>ü</v>
      </c>
      <c r="AG39" s="191" t="str">
        <f t="shared" ca="1" si="49"/>
        <v>ü</v>
      </c>
      <c r="AH39" s="60" t="str">
        <f t="shared" ca="1" si="49"/>
        <v>ü</v>
      </c>
      <c r="AI39" s="60" t="str">
        <f t="shared" ca="1" si="49"/>
        <v>ü</v>
      </c>
      <c r="AJ39" s="60" t="str">
        <f t="shared" ca="1" si="49"/>
        <v>ü</v>
      </c>
      <c r="AK39" s="60" t="str">
        <f t="shared" ca="1" si="49"/>
        <v>ü</v>
      </c>
      <c r="AL39" s="60" t="str">
        <f t="shared" ca="1" si="49"/>
        <v>ü</v>
      </c>
      <c r="AM39" s="60" t="str">
        <f t="shared" ca="1" si="49"/>
        <v>ü</v>
      </c>
      <c r="AN39" s="60" t="str">
        <f t="shared" ca="1" si="49"/>
        <v>ü</v>
      </c>
      <c r="AO39" s="60" t="str">
        <f t="shared" ca="1" si="49"/>
        <v>ü</v>
      </c>
      <c r="AP39" s="60" t="str">
        <f t="shared" ref="AP39:BQ39" ca="1" si="50">IF(ROUND(AP33-AP37,10)=0,"ü","û")</f>
        <v>ü</v>
      </c>
      <c r="AQ39" s="60" t="str">
        <f t="shared" ca="1" si="50"/>
        <v>ü</v>
      </c>
      <c r="AR39" s="60" t="str">
        <f t="shared" ca="1" si="50"/>
        <v>ü</v>
      </c>
      <c r="AS39" s="191" t="str">
        <f t="shared" ca="1" si="50"/>
        <v>ü</v>
      </c>
      <c r="AT39" s="60" t="str">
        <f t="shared" ca="1" si="50"/>
        <v>ü</v>
      </c>
      <c r="AU39" s="60" t="str">
        <f t="shared" ca="1" si="50"/>
        <v>ü</v>
      </c>
      <c r="AV39" s="60" t="str">
        <f t="shared" ca="1" si="50"/>
        <v>ü</v>
      </c>
      <c r="AW39" s="60" t="str">
        <f t="shared" ca="1" si="50"/>
        <v>ü</v>
      </c>
      <c r="AX39" s="60" t="str">
        <f t="shared" ca="1" si="50"/>
        <v>ü</v>
      </c>
      <c r="AY39" s="60" t="str">
        <f t="shared" ca="1" si="50"/>
        <v>ü</v>
      </c>
      <c r="AZ39" s="60" t="str">
        <f t="shared" ca="1" si="50"/>
        <v>ü</v>
      </c>
      <c r="BA39" s="60" t="str">
        <f t="shared" ca="1" si="50"/>
        <v>ü</v>
      </c>
      <c r="BB39" s="60" t="str">
        <f t="shared" ca="1" si="50"/>
        <v>ü</v>
      </c>
      <c r="BC39" s="60" t="str">
        <f t="shared" ca="1" si="50"/>
        <v>ü</v>
      </c>
      <c r="BD39" s="60" t="str">
        <f t="shared" ca="1" si="50"/>
        <v>ü</v>
      </c>
      <c r="BE39" s="191" t="str">
        <f t="shared" ca="1" si="50"/>
        <v>ü</v>
      </c>
      <c r="BF39" s="60" t="str">
        <f t="shared" ca="1" si="50"/>
        <v>ü</v>
      </c>
      <c r="BG39" s="60" t="str">
        <f t="shared" ca="1" si="50"/>
        <v>ü</v>
      </c>
      <c r="BH39" s="60" t="str">
        <f t="shared" ca="1" si="50"/>
        <v>ü</v>
      </c>
      <c r="BI39" s="60" t="str">
        <f t="shared" ca="1" si="50"/>
        <v>ü</v>
      </c>
      <c r="BJ39" s="60" t="str">
        <f t="shared" ca="1" si="50"/>
        <v>ü</v>
      </c>
      <c r="BK39" s="60" t="str">
        <f t="shared" ca="1" si="50"/>
        <v>ü</v>
      </c>
      <c r="BL39" s="60" t="str">
        <f t="shared" ca="1" si="50"/>
        <v>ü</v>
      </c>
      <c r="BM39" s="60" t="str">
        <f t="shared" ca="1" si="50"/>
        <v>ü</v>
      </c>
      <c r="BN39" s="60" t="str">
        <f t="shared" ca="1" si="50"/>
        <v>ü</v>
      </c>
      <c r="BO39" s="60" t="str">
        <f t="shared" ca="1" si="50"/>
        <v>ü</v>
      </c>
      <c r="BP39" s="60" t="str">
        <f t="shared" ca="1" si="50"/>
        <v>ü</v>
      </c>
      <c r="BQ39" s="191" t="str">
        <f t="shared" ca="1" si="50"/>
        <v>ü</v>
      </c>
    </row>
    <row r="40" spans="1:70" x14ac:dyDescent="0.25">
      <c r="D40" s="10">
        <f ca="1">+D37-D33</f>
        <v>0</v>
      </c>
      <c r="J40" s="10">
        <f ca="1">J33-J37</f>
        <v>0</v>
      </c>
    </row>
    <row r="41" spans="1:70" x14ac:dyDescent="0.25">
      <c r="D41" s="6"/>
      <c r="E41" s="6"/>
      <c r="F41" s="6"/>
      <c r="G41" s="6"/>
      <c r="H41" s="6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</row>
    <row r="42" spans="1:70" x14ac:dyDescent="0.25">
      <c r="D42" s="6"/>
      <c r="E42" s="6"/>
      <c r="F42" s="6"/>
      <c r="G42" s="6"/>
      <c r="H42" s="6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</row>
    <row r="43" spans="1:70" x14ac:dyDescent="0.25"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>
        <f t="shared" ref="W43:AB43" si="51">+W41-W42</f>
        <v>0</v>
      </c>
      <c r="X43" s="190">
        <f t="shared" si="51"/>
        <v>0</v>
      </c>
      <c r="Y43" s="190">
        <f t="shared" si="51"/>
        <v>0</v>
      </c>
      <c r="Z43" s="190">
        <f t="shared" si="51"/>
        <v>0</v>
      </c>
      <c r="AA43" s="190">
        <f t="shared" si="51"/>
        <v>0</v>
      </c>
      <c r="AB43" s="190">
        <f t="shared" si="51"/>
        <v>0</v>
      </c>
    </row>
    <row r="45" spans="1:70" x14ac:dyDescent="0.25">
      <c r="F45" s="6"/>
    </row>
    <row r="46" spans="1:70" x14ac:dyDescent="0.25">
      <c r="D46" s="6"/>
      <c r="E46" s="6"/>
      <c r="F46" s="6"/>
      <c r="G46" s="6"/>
      <c r="H46" s="7"/>
    </row>
    <row r="47" spans="1:70" x14ac:dyDescent="0.25">
      <c r="E47" s="6"/>
      <c r="F47" s="6"/>
    </row>
    <row r="48" spans="1:70" x14ac:dyDescent="0.25">
      <c r="I48" s="7"/>
    </row>
    <row r="49" spans="9:9" x14ac:dyDescent="0.25">
      <c r="I49" s="24"/>
    </row>
    <row r="50" spans="9:9" x14ac:dyDescent="0.25">
      <c r="I50" s="24"/>
    </row>
    <row r="51" spans="9:9" x14ac:dyDescent="0.25">
      <c r="I51" s="7"/>
    </row>
    <row r="52" spans="9:9" x14ac:dyDescent="0.25">
      <c r="I52" s="7"/>
    </row>
    <row r="53" spans="9:9" x14ac:dyDescent="0.25">
      <c r="I53" s="7"/>
    </row>
  </sheetData>
  <sheetProtection algorithmName="SHA-512" hashValue="FylbJk76H5m1142uqIzgPvg3vVri52fCBAxwhgAID1yUZQR77MrlWxGLoWySDxVEyhhNBDuATM0oz9+/ZGWFnQ==" saltValue="uENIq3aU4FMoGFRHOj7NUA==" spinCount="100000" sheet="1" objects="1" scenarios="1" selectLockedCells="1" selectUnlockedCells="1"/>
  <conditionalFormatting sqref="D39:H39 J39:BQ39">
    <cfRule type="expression" dxfId="3" priority="1">
      <formula>IF(D39="û",TRUE,FALSE)</formula>
    </cfRule>
  </conditionalFormatting>
  <printOptions horizontalCentered="1"/>
  <pageMargins left="0.5" right="0.5" top="0.75" bottom="1" header="0.5" footer="0.5"/>
  <pageSetup scale="95" fitToWidth="5" orientation="landscape" horizontalDpi="1200" verticalDpi="1200" r:id="rId1"/>
  <headerFooter scaleWithDoc="0" alignWithMargins="0">
    <oddFooter>&amp;L&amp;10Pro Forma Cash Flow, Year &amp;P of &amp;N&amp;R&amp;10Updated &amp;D</oddFooter>
  </headerFooter>
  <colBreaks count="4" manualBreakCount="4">
    <brk id="21" min="3" max="31" man="1"/>
    <brk id="33" min="3" max="31" man="1"/>
    <brk id="45" min="3" max="31" man="1"/>
    <brk id="57" min="3" max="31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DCC4-D291-484A-A4B1-345DD32B89D6}">
  <sheetPr>
    <tabColor rgb="FFC6E0B4"/>
  </sheetPr>
  <dimension ref="A1:BU40"/>
  <sheetViews>
    <sheetView showGridLines="0" showRowColHeaders="0" showZeros="0" zoomScaleNormal="100" zoomScaleSheetLayoutView="70" workbookViewId="0">
      <pane xSplit="2" ySplit="2" topLeftCell="C3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09375" defaultRowHeight="12.6" x14ac:dyDescent="0.25"/>
  <cols>
    <col min="1" max="1" width="3.5546875" style="126" bestFit="1" customWidth="1"/>
    <col min="2" max="2" width="20" style="8" customWidth="1"/>
    <col min="3" max="3" width="1.109375" style="7" customWidth="1"/>
    <col min="4" max="4" width="8.88671875" style="8" customWidth="1"/>
    <col min="5" max="9" width="8.88671875" style="7" customWidth="1"/>
    <col min="10" max="10" width="8.88671875" style="10" customWidth="1"/>
    <col min="11" max="21" width="8.88671875" style="7" customWidth="1"/>
    <col min="22" max="22" width="8.88671875" style="10" customWidth="1"/>
    <col min="23" max="33" width="8.88671875" style="7" customWidth="1"/>
    <col min="34" max="34" width="8.88671875" style="10" customWidth="1"/>
    <col min="35" max="45" width="8.88671875" style="7" customWidth="1"/>
    <col min="46" max="46" width="8.88671875" style="10" customWidth="1"/>
    <col min="47" max="57" width="8.88671875" style="7" customWidth="1"/>
    <col min="58" max="58" width="8.88671875" style="10" customWidth="1"/>
    <col min="59" max="64" width="8.88671875" style="7" customWidth="1"/>
    <col min="65" max="65" width="9.109375" style="7" customWidth="1"/>
    <col min="66" max="16384" width="9.109375" style="8"/>
  </cols>
  <sheetData>
    <row r="1" spans="1:72" s="197" customFormat="1" ht="10.199999999999999" x14ac:dyDescent="0.2">
      <c r="A1" s="385" t="s">
        <v>279</v>
      </c>
    </row>
    <row r="2" spans="1:72" s="54" customFormat="1" ht="21" x14ac:dyDescent="0.4">
      <c r="A2" s="386"/>
      <c r="B2" s="67" t="s">
        <v>288</v>
      </c>
      <c r="C2" s="63"/>
      <c r="D2" s="69" t="s">
        <v>280</v>
      </c>
      <c r="E2" s="68">
        <v>1</v>
      </c>
      <c r="F2" s="68">
        <v>2</v>
      </c>
      <c r="G2" s="68">
        <v>3</v>
      </c>
      <c r="H2" s="68">
        <v>4</v>
      </c>
      <c r="I2" s="68">
        <v>5</v>
      </c>
      <c r="J2" s="68">
        <v>6</v>
      </c>
      <c r="K2" s="68">
        <v>7</v>
      </c>
      <c r="L2" s="68">
        <v>8</v>
      </c>
      <c r="M2" s="68">
        <v>9</v>
      </c>
      <c r="N2" s="68">
        <v>10</v>
      </c>
      <c r="O2" s="68">
        <v>11</v>
      </c>
      <c r="P2" s="69">
        <v>12</v>
      </c>
      <c r="Q2" s="68">
        <v>13</v>
      </c>
      <c r="R2" s="68">
        <v>14</v>
      </c>
      <c r="S2" s="68">
        <v>15</v>
      </c>
      <c r="T2" s="68">
        <v>16</v>
      </c>
      <c r="U2" s="68">
        <v>17</v>
      </c>
      <c r="V2" s="68">
        <v>18</v>
      </c>
      <c r="W2" s="68">
        <v>19</v>
      </c>
      <c r="X2" s="68">
        <v>20</v>
      </c>
      <c r="Y2" s="68">
        <v>21</v>
      </c>
      <c r="Z2" s="68">
        <v>22</v>
      </c>
      <c r="AA2" s="68">
        <v>23</v>
      </c>
      <c r="AB2" s="69">
        <v>24</v>
      </c>
      <c r="AC2" s="68">
        <v>25</v>
      </c>
      <c r="AD2" s="68">
        <v>26</v>
      </c>
      <c r="AE2" s="68">
        <v>27</v>
      </c>
      <c r="AF2" s="68">
        <v>28</v>
      </c>
      <c r="AG2" s="68">
        <v>29</v>
      </c>
      <c r="AH2" s="68">
        <v>30</v>
      </c>
      <c r="AI2" s="68">
        <v>31</v>
      </c>
      <c r="AJ2" s="68">
        <v>32</v>
      </c>
      <c r="AK2" s="68">
        <v>33</v>
      </c>
      <c r="AL2" s="68">
        <v>34</v>
      </c>
      <c r="AM2" s="68">
        <v>35</v>
      </c>
      <c r="AN2" s="69">
        <v>36</v>
      </c>
      <c r="AO2" s="68">
        <v>37</v>
      </c>
      <c r="AP2" s="68">
        <v>38</v>
      </c>
      <c r="AQ2" s="68">
        <v>39</v>
      </c>
      <c r="AR2" s="68">
        <v>40</v>
      </c>
      <c r="AS2" s="68">
        <v>41</v>
      </c>
      <c r="AT2" s="68">
        <v>42</v>
      </c>
      <c r="AU2" s="68">
        <v>43</v>
      </c>
      <c r="AV2" s="68">
        <v>44</v>
      </c>
      <c r="AW2" s="68">
        <v>45</v>
      </c>
      <c r="AX2" s="68">
        <v>46</v>
      </c>
      <c r="AY2" s="68">
        <v>47</v>
      </c>
      <c r="AZ2" s="69">
        <v>48</v>
      </c>
      <c r="BA2" s="68">
        <v>49</v>
      </c>
      <c r="BB2" s="68">
        <v>50</v>
      </c>
      <c r="BC2" s="68">
        <v>51</v>
      </c>
      <c r="BD2" s="68">
        <v>52</v>
      </c>
      <c r="BE2" s="68">
        <v>53</v>
      </c>
      <c r="BF2" s="68">
        <v>54</v>
      </c>
      <c r="BG2" s="68">
        <v>55</v>
      </c>
      <c r="BH2" s="68">
        <v>56</v>
      </c>
      <c r="BI2" s="68">
        <v>57</v>
      </c>
      <c r="BJ2" s="68">
        <v>58</v>
      </c>
      <c r="BK2" s="68">
        <v>59</v>
      </c>
      <c r="BL2" s="69">
        <v>60</v>
      </c>
      <c r="BM2" s="53"/>
    </row>
    <row r="3" spans="1:72" ht="6" customHeight="1" x14ac:dyDescent="0.25">
      <c r="A3" s="194"/>
      <c r="C3" s="8"/>
      <c r="D3" s="6"/>
      <c r="E3" s="6"/>
      <c r="F3" s="6"/>
      <c r="G3" s="6"/>
      <c r="H3" s="6"/>
      <c r="I3" s="119"/>
      <c r="J3" s="7"/>
      <c r="U3" s="58"/>
      <c r="V3" s="7"/>
      <c r="AG3" s="58"/>
      <c r="AH3" s="7"/>
      <c r="AS3" s="58"/>
      <c r="AT3" s="7"/>
      <c r="BE3" s="58"/>
      <c r="BF3" s="7"/>
      <c r="BN3" s="7"/>
      <c r="BO3" s="7"/>
      <c r="BP3" s="7"/>
      <c r="BQ3" s="58"/>
      <c r="BR3" s="10"/>
      <c r="BT3" s="6"/>
    </row>
    <row r="4" spans="1:72" s="40" customFormat="1" ht="15.6" x14ac:dyDescent="0.3">
      <c r="A4" s="194"/>
      <c r="B4" s="65" t="s">
        <v>281</v>
      </c>
      <c r="C4" s="41"/>
      <c r="D4" s="65"/>
      <c r="E4" s="41"/>
      <c r="F4" s="41"/>
      <c r="J4" s="41"/>
      <c r="K4" s="70"/>
      <c r="L4" s="70"/>
      <c r="M4" s="41"/>
      <c r="N4" s="41"/>
      <c r="O4" s="41"/>
      <c r="P4" s="70"/>
      <c r="Q4" s="41"/>
      <c r="R4" s="41"/>
      <c r="V4" s="41"/>
      <c r="W4" s="70"/>
      <c r="X4" s="70"/>
      <c r="Y4" s="41"/>
      <c r="Z4" s="41"/>
      <c r="AA4" s="41"/>
      <c r="AB4" s="70"/>
      <c r="AC4" s="41"/>
      <c r="AD4" s="41"/>
      <c r="AH4" s="41"/>
      <c r="AI4" s="70"/>
      <c r="AJ4" s="70"/>
      <c r="AK4" s="41"/>
      <c r="AL4" s="41"/>
      <c r="AM4" s="41"/>
      <c r="AN4" s="70"/>
      <c r="AO4" s="41"/>
      <c r="AP4" s="41"/>
      <c r="AT4" s="41"/>
      <c r="AU4" s="70"/>
      <c r="AV4" s="70"/>
      <c r="AW4" s="41"/>
      <c r="AX4" s="41"/>
      <c r="AY4" s="41"/>
      <c r="AZ4" s="70"/>
      <c r="BA4" s="41"/>
      <c r="BB4" s="41"/>
      <c r="BF4" s="41"/>
      <c r="BG4" s="70"/>
      <c r="BH4" s="70"/>
      <c r="BI4" s="41"/>
      <c r="BJ4" s="41"/>
      <c r="BK4" s="41"/>
      <c r="BL4" s="70"/>
      <c r="BM4" s="41"/>
    </row>
    <row r="5" spans="1:72" x14ac:dyDescent="0.25">
      <c r="A5" s="386"/>
      <c r="B5" s="187" t="s">
        <v>65</v>
      </c>
      <c r="D5" s="2"/>
      <c r="E5" s="10">
        <f ca="1">Income!J21</f>
        <v>39.229204413083707</v>
      </c>
      <c r="F5" s="75">
        <f ca="1">Income!K21</f>
        <v>39.87806850192694</v>
      </c>
      <c r="G5" s="75">
        <f ca="1">Income!L21</f>
        <v>40.531325656768253</v>
      </c>
      <c r="H5" s="75">
        <f ca="1">Income!M21</f>
        <v>41.189005313012643</v>
      </c>
      <c r="I5" s="75">
        <f ca="1">Income!N21</f>
        <v>41.851137101624673</v>
      </c>
      <c r="J5" s="75">
        <f ca="1">Income!O21</f>
        <v>42.517750850418629</v>
      </c>
      <c r="K5" s="75">
        <f ca="1">Income!P21</f>
        <v>43.188876585356979</v>
      </c>
      <c r="L5" s="75">
        <f ca="1">Income!Q21</f>
        <v>43.864544531857447</v>
      </c>
      <c r="M5" s="75">
        <f ca="1">Income!R21</f>
        <v>34.5447851161085</v>
      </c>
      <c r="N5" s="75">
        <f ca="1">Income!S21</f>
        <v>35.229628966393889</v>
      </c>
      <c r="O5" s="75">
        <f ca="1">Income!T21</f>
        <v>35.919106914425299</v>
      </c>
      <c r="P5" s="154">
        <f ca="1">Income!U21</f>
        <v>36.613249996683933</v>
      </c>
      <c r="Q5" s="10">
        <f ca="1">Income!V21</f>
        <v>36.233324574819022</v>
      </c>
      <c r="R5" s="75">
        <f ca="1">Income!W21</f>
        <v>36.936891860816203</v>
      </c>
      <c r="S5" s="75">
        <f ca="1">Income!X21</f>
        <v>37.645218632651577</v>
      </c>
      <c r="T5" s="75">
        <f ca="1">Income!Y21</f>
        <v>38.358336759478526</v>
      </c>
      <c r="U5" s="75">
        <f ca="1">Income!Z21</f>
        <v>39.07627832206169</v>
      </c>
      <c r="V5" s="75">
        <f ca="1">Income!AA21</f>
        <v>39.79907561417194</v>
      </c>
      <c r="W5" s="75">
        <f ca="1">Income!AB21</f>
        <v>40.526761143990846</v>
      </c>
      <c r="X5" s="75">
        <f ca="1">Income!AC21</f>
        <v>41.259367635524626</v>
      </c>
      <c r="Y5" s="75">
        <f ca="1">Income!AD21</f>
        <v>41.996928030026808</v>
      </c>
      <c r="Z5" s="75">
        <f ca="1">Income!AE21</f>
        <v>42.739475487430788</v>
      </c>
      <c r="AA5" s="75">
        <f ca="1">Income!AF21</f>
        <v>43.487043387790933</v>
      </c>
      <c r="AB5" s="154">
        <f ca="1">Income!AG21</f>
        <v>44.239665332734191</v>
      </c>
      <c r="AC5" s="10">
        <f ca="1">Income!AH21</f>
        <v>42.019211385718819</v>
      </c>
      <c r="AD5" s="75">
        <f ca="1">Income!AI21</f>
        <v>42.782043118311066</v>
      </c>
      <c r="AE5" s="75">
        <f ca="1">Income!AJ21</f>
        <v>53.550031044455224</v>
      </c>
      <c r="AF5" s="75">
        <f ca="1">Income!AK21</f>
        <v>54.323209666769685</v>
      </c>
      <c r="AG5" s="75">
        <f ca="1">Income!AL21</f>
        <v>55.101613716844454</v>
      </c>
      <c r="AH5" s="75">
        <f ca="1">Income!AM21</f>
        <v>55.885278156750374</v>
      </c>
      <c r="AI5" s="75">
        <f ca="1">Income!AN21</f>
        <v>56.674238180557992</v>
      </c>
      <c r="AJ5" s="75">
        <f ca="1">Income!AO21</f>
        <v>59.343529215866468</v>
      </c>
      <c r="AK5" s="75">
        <f ca="1">Income!AP21</f>
        <v>60.143186925342647</v>
      </c>
      <c r="AL5" s="75">
        <f ca="1">Income!AQ21</f>
        <v>60.948247208269919</v>
      </c>
      <c r="AM5" s="75">
        <f ca="1">Income!AR21</f>
        <v>61.758746202107488</v>
      </c>
      <c r="AN5" s="154">
        <f ca="1">Income!AS21</f>
        <v>62.574720284059794</v>
      </c>
      <c r="AO5" s="10">
        <f ca="1">Income!AT21</f>
        <v>62.268024507145782</v>
      </c>
      <c r="AP5" s="75">
        <f ca="1">Income!AU21</f>
        <v>63.095058863829877</v>
      </c>
      <c r="AQ5" s="75">
        <f ca="1">Income!AV21</f>
        <v>63.92767889456114</v>
      </c>
      <c r="AR5" s="75">
        <f ca="1">Income!AW21</f>
        <v>64.765921951425213</v>
      </c>
      <c r="AS5" s="75">
        <f ca="1">Income!AX21</f>
        <v>65.609825634255145</v>
      </c>
      <c r="AT5" s="75">
        <f ca="1">Income!AY21</f>
        <v>66.45942779226381</v>
      </c>
      <c r="AU5" s="75">
        <f ca="1">Income!AZ21</f>
        <v>67.314766525686537</v>
      </c>
      <c r="AV5" s="75">
        <f ca="1">Income!BA21</f>
        <v>68.175880187434842</v>
      </c>
      <c r="AW5" s="75">
        <f ca="1">Income!BB21</f>
        <v>69.042807384760636</v>
      </c>
      <c r="AX5" s="75">
        <f ca="1">Income!BC21</f>
        <v>69.915586980931209</v>
      </c>
      <c r="AY5" s="75">
        <f ca="1">Income!BD21</f>
        <v>70.794258096916025</v>
      </c>
      <c r="AZ5" s="154">
        <f ca="1">Income!BE21</f>
        <v>71.678860113083601</v>
      </c>
      <c r="BA5" s="10">
        <f ca="1">Income!BF21</f>
        <v>71.415597531169027</v>
      </c>
      <c r="BB5" s="75">
        <f ca="1">Income!BG21</f>
        <v>72.312180534957648</v>
      </c>
      <c r="BC5" s="75">
        <f ca="1">Income!BH21</f>
        <v>73.214814153569634</v>
      </c>
      <c r="BD5" s="75">
        <f ca="1">Income!BI21</f>
        <v>74.123538822166353</v>
      </c>
      <c r="BE5" s="75">
        <f ca="1">Income!BJ21</f>
        <v>75.038395243963024</v>
      </c>
      <c r="BF5" s="75">
        <f ca="1">Income!BK21</f>
        <v>75.959424391993394</v>
      </c>
      <c r="BG5" s="75">
        <f ca="1">Income!BL21</f>
        <v>76.886667510886738</v>
      </c>
      <c r="BH5" s="75">
        <f ca="1">Income!BM21</f>
        <v>77.82016611865609</v>
      </c>
      <c r="BI5" s="75">
        <f ca="1">Income!BN21</f>
        <v>78.759962008497894</v>
      </c>
      <c r="BJ5" s="75">
        <f ca="1">Income!BO21</f>
        <v>79.706097250604117</v>
      </c>
      <c r="BK5" s="75">
        <f ca="1">Income!BP21</f>
        <v>80.658614193985599</v>
      </c>
      <c r="BL5" s="154">
        <f ca="1">Income!BQ21</f>
        <v>81.617555468307486</v>
      </c>
      <c r="BM5" s="8"/>
    </row>
    <row r="6" spans="1:72" x14ac:dyDescent="0.25">
      <c r="A6" s="194"/>
      <c r="B6" s="168" t="s">
        <v>54</v>
      </c>
      <c r="D6" s="2"/>
      <c r="E6" s="146">
        <f ca="1">E5*Taxes</f>
        <v>15.691681765233483</v>
      </c>
      <c r="F6" s="146">
        <f ca="1">F5*Taxes</f>
        <v>15.951227400770776</v>
      </c>
      <c r="G6" s="146">
        <f t="shared" ref="G6" ca="1" si="0">G5*Taxes</f>
        <v>16.2125302627073</v>
      </c>
      <c r="H6" s="146">
        <f t="shared" ref="H6" ca="1" si="1">H5*Taxes</f>
        <v>16.475602125205057</v>
      </c>
      <c r="I6" s="146">
        <f t="shared" ref="I6" ca="1" si="2">I5*Taxes</f>
        <v>16.740454840649871</v>
      </c>
      <c r="J6" s="146">
        <f t="shared" ref="J6" ca="1" si="3">J5*Taxes</f>
        <v>17.007100340167451</v>
      </c>
      <c r="K6" s="146">
        <f t="shared" ref="K6" ca="1" si="4">K5*Taxes</f>
        <v>17.275550634142792</v>
      </c>
      <c r="L6" s="146">
        <f t="shared" ref="L6" ca="1" si="5">L5*Taxes</f>
        <v>17.545817812742978</v>
      </c>
      <c r="M6" s="146">
        <f t="shared" ref="M6" ca="1" si="6">M5*Taxes</f>
        <v>13.8179140464434</v>
      </c>
      <c r="N6" s="146">
        <f t="shared" ref="N6" ca="1" si="7">N5*Taxes</f>
        <v>14.091851586557556</v>
      </c>
      <c r="O6" s="146">
        <f t="shared" ref="O6" ca="1" si="8">O5*Taxes</f>
        <v>14.367642765770121</v>
      </c>
      <c r="P6" s="155">
        <f t="shared" ref="P6" ca="1" si="9">P5*Taxes</f>
        <v>14.645299998673574</v>
      </c>
      <c r="Q6" s="146">
        <f t="shared" ref="Q6" ca="1" si="10">Q5*Taxes</f>
        <v>14.49332982992761</v>
      </c>
      <c r="R6" s="146">
        <f t="shared" ref="R6" ca="1" si="11">R5*Taxes</f>
        <v>14.774756744326481</v>
      </c>
      <c r="S6" s="146">
        <f t="shared" ref="S6" ca="1" si="12">S5*Taxes</f>
        <v>15.058087453060631</v>
      </c>
      <c r="T6" s="146">
        <f t="shared" ref="T6" ca="1" si="13">T5*Taxes</f>
        <v>15.343334703791411</v>
      </c>
      <c r="U6" s="146">
        <f t="shared" ref="U6" ca="1" si="14">U5*Taxes</f>
        <v>15.630511328824676</v>
      </c>
      <c r="V6" s="146">
        <f t="shared" ref="V6" ca="1" si="15">V5*Taxes</f>
        <v>15.919630245668777</v>
      </c>
      <c r="W6" s="146">
        <f t="shared" ref="W6" ca="1" si="16">W5*Taxes</f>
        <v>16.210704457596339</v>
      </c>
      <c r="X6" s="146">
        <f t="shared" ref="X6" ca="1" si="17">X5*Taxes</f>
        <v>16.50374705420985</v>
      </c>
      <c r="Y6" s="146">
        <f t="shared" ref="Y6" ca="1" si="18">Y5*Taxes</f>
        <v>16.798771212010724</v>
      </c>
      <c r="Z6" s="146">
        <f t="shared" ref="Z6" ca="1" si="19">Z5*Taxes</f>
        <v>17.095790194972317</v>
      </c>
      <c r="AA6" s="146">
        <f t="shared" ref="AA6" ca="1" si="20">AA5*Taxes</f>
        <v>17.394817355116373</v>
      </c>
      <c r="AB6" s="155">
        <f t="shared" ref="AB6" ca="1" si="21">AB5*Taxes</f>
        <v>17.695866133093677</v>
      </c>
      <c r="AC6" s="146">
        <f t="shared" ref="AC6" ca="1" si="22">AC5*Taxes</f>
        <v>16.80768455428753</v>
      </c>
      <c r="AD6" s="146">
        <f t="shared" ref="AD6" ca="1" si="23">AD5*Taxes</f>
        <v>17.112817247324426</v>
      </c>
      <c r="AE6" s="146">
        <f t="shared" ref="AE6" ca="1" si="24">AE5*Taxes</f>
        <v>21.42001241778209</v>
      </c>
      <c r="AF6" s="146">
        <f t="shared" ref="AF6" ca="1" si="25">AF5*Taxes</f>
        <v>21.729283866707874</v>
      </c>
      <c r="AG6" s="146">
        <f t="shared" ref="AG6" ca="1" si="26">AG5*Taxes</f>
        <v>22.040645486737784</v>
      </c>
      <c r="AH6" s="146">
        <f t="shared" ref="AH6" ca="1" si="27">AH5*Taxes</f>
        <v>22.354111262700151</v>
      </c>
      <c r="AI6" s="146">
        <f t="shared" ref="AI6" ca="1" si="28">AI5*Taxes</f>
        <v>22.669695272223198</v>
      </c>
      <c r="AJ6" s="146">
        <f t="shared" ref="AJ6" ca="1" si="29">AJ5*Taxes</f>
        <v>23.73741168634659</v>
      </c>
      <c r="AK6" s="146">
        <f t="shared" ref="AK6" ca="1" si="30">AK5*Taxes</f>
        <v>24.05727477013706</v>
      </c>
      <c r="AL6" s="146">
        <f t="shared" ref="AL6" ca="1" si="31">AL5*Taxes</f>
        <v>24.379298883307968</v>
      </c>
      <c r="AM6" s="146">
        <f t="shared" ref="AM6" ca="1" si="32">AM5*Taxes</f>
        <v>24.703498480842995</v>
      </c>
      <c r="AN6" s="155">
        <f t="shared" ref="AN6" ca="1" si="33">AN5*Taxes</f>
        <v>25.029888113623919</v>
      </c>
      <c r="AO6" s="146">
        <f t="shared" ref="AO6" ca="1" si="34">AO5*Taxes</f>
        <v>24.907209802858315</v>
      </c>
      <c r="AP6" s="146">
        <f t="shared" ref="AP6" ca="1" si="35">AP5*Taxes</f>
        <v>25.238023545531952</v>
      </c>
      <c r="AQ6" s="146">
        <f t="shared" ref="AQ6" ca="1" si="36">AQ5*Taxes</f>
        <v>25.571071557824457</v>
      </c>
      <c r="AR6" s="146">
        <f t="shared" ref="AR6" ca="1" si="37">AR5*Taxes</f>
        <v>25.906368780570087</v>
      </c>
      <c r="AS6" s="146">
        <f t="shared" ref="AS6" ca="1" si="38">AS5*Taxes</f>
        <v>26.243930253702061</v>
      </c>
      <c r="AT6" s="146">
        <f t="shared" ref="AT6" ca="1" si="39">AT5*Taxes</f>
        <v>26.583771116905524</v>
      </c>
      <c r="AU6" s="146">
        <f t="shared" ref="AU6" ca="1" si="40">AU5*Taxes</f>
        <v>26.925906610274616</v>
      </c>
      <c r="AV6" s="146">
        <f t="shared" ref="AV6" ca="1" si="41">AV5*Taxes</f>
        <v>27.270352074973939</v>
      </c>
      <c r="AW6" s="146">
        <f t="shared" ref="AW6" ca="1" si="42">AW5*Taxes</f>
        <v>27.617122953904257</v>
      </c>
      <c r="AX6" s="146">
        <f t="shared" ref="AX6" ca="1" si="43">AX5*Taxes</f>
        <v>27.966234792372486</v>
      </c>
      <c r="AY6" s="146">
        <f t="shared" ref="AY6" ca="1" si="44">AY5*Taxes</f>
        <v>28.317703238766413</v>
      </c>
      <c r="AZ6" s="155">
        <f t="shared" ref="AZ6" ca="1" si="45">AZ5*Taxes</f>
        <v>28.671544045233443</v>
      </c>
      <c r="BA6" s="146">
        <f t="shared" ref="BA6" ca="1" si="46">BA5*Taxes</f>
        <v>28.566239012467612</v>
      </c>
      <c r="BB6" s="146">
        <f t="shared" ref="BB6" ca="1" si="47">BB5*Taxes</f>
        <v>28.924872213983061</v>
      </c>
      <c r="BC6" s="146">
        <f t="shared" ref="BC6" ca="1" si="48">BC5*Taxes</f>
        <v>29.285925661427854</v>
      </c>
      <c r="BD6" s="146">
        <f t="shared" ref="BD6" ca="1" si="49">BD5*Taxes</f>
        <v>29.649415528866541</v>
      </c>
      <c r="BE6" s="146">
        <f t="shared" ref="BE6" ca="1" si="50">BE5*Taxes</f>
        <v>30.01535809758521</v>
      </c>
      <c r="BF6" s="146">
        <f t="shared" ref="BF6" ca="1" si="51">BF5*Taxes</f>
        <v>30.38376975679736</v>
      </c>
      <c r="BG6" s="146">
        <f t="shared" ref="BG6" ca="1" si="52">BG5*Taxes</f>
        <v>30.754667004354697</v>
      </c>
      <c r="BH6" s="146">
        <f t="shared" ref="BH6" ca="1" si="53">BH5*Taxes</f>
        <v>31.128066447462437</v>
      </c>
      <c r="BI6" s="146">
        <f t="shared" ref="BI6" ca="1" si="54">BI5*Taxes</f>
        <v>31.50398480339916</v>
      </c>
      <c r="BJ6" s="146">
        <f t="shared" ref="BJ6" ca="1" si="55">BJ5*Taxes</f>
        <v>31.882438900241649</v>
      </c>
      <c r="BK6" s="146">
        <f t="shared" ref="BK6" ca="1" si="56">BK5*Taxes</f>
        <v>32.263445677594241</v>
      </c>
      <c r="BL6" s="155">
        <f t="shared" ref="BL6" ca="1" si="57">BL5*Taxes</f>
        <v>32.647022187322996</v>
      </c>
      <c r="BM6" s="8"/>
    </row>
    <row r="7" spans="1:72" x14ac:dyDescent="0.25">
      <c r="A7" s="194"/>
      <c r="B7" s="59" t="s">
        <v>81</v>
      </c>
      <c r="D7" s="2"/>
      <c r="E7" s="8">
        <f ca="1">E5-E6</f>
        <v>23.537522647850224</v>
      </c>
      <c r="F7" s="8">
        <f t="shared" ref="F7:BL7" ca="1" si="58">F5-F6</f>
        <v>23.926841101156164</v>
      </c>
      <c r="G7" s="8">
        <f t="shared" ca="1" si="58"/>
        <v>24.318795394060952</v>
      </c>
      <c r="H7" s="8">
        <f t="shared" ca="1" si="58"/>
        <v>24.713403187807586</v>
      </c>
      <c r="I7" s="8">
        <f t="shared" ca="1" si="58"/>
        <v>25.110682260974801</v>
      </c>
      <c r="J7" s="8">
        <f t="shared" ca="1" si="58"/>
        <v>25.510650510251178</v>
      </c>
      <c r="K7" s="8">
        <f t="shared" ca="1" si="58"/>
        <v>25.913325951214187</v>
      </c>
      <c r="L7" s="8">
        <f t="shared" ca="1" si="58"/>
        <v>26.318726719114469</v>
      </c>
      <c r="M7" s="8">
        <f t="shared" ca="1" si="58"/>
        <v>20.726871069665101</v>
      </c>
      <c r="N7" s="8">
        <f t="shared" ca="1" si="58"/>
        <v>21.137777379836333</v>
      </c>
      <c r="O7" s="8">
        <f t="shared" ca="1" si="58"/>
        <v>21.551464148655178</v>
      </c>
      <c r="P7" s="9">
        <f t="shared" ca="1" si="58"/>
        <v>21.967949998010361</v>
      </c>
      <c r="Q7" s="8">
        <f t="shared" ca="1" si="58"/>
        <v>21.739994744891412</v>
      </c>
      <c r="R7" s="8">
        <f t="shared" ca="1" si="58"/>
        <v>22.162135116489722</v>
      </c>
      <c r="S7" s="8">
        <f t="shared" ca="1" si="58"/>
        <v>22.587131179590948</v>
      </c>
      <c r="T7" s="8">
        <f t="shared" ca="1" si="58"/>
        <v>23.015002055687113</v>
      </c>
      <c r="U7" s="8">
        <f t="shared" ca="1" si="58"/>
        <v>23.445766993237015</v>
      </c>
      <c r="V7" s="8">
        <f t="shared" ca="1" si="58"/>
        <v>23.879445368503163</v>
      </c>
      <c r="W7" s="8">
        <f t="shared" ca="1" si="58"/>
        <v>24.316056686394507</v>
      </c>
      <c r="X7" s="8">
        <f t="shared" ca="1" si="58"/>
        <v>24.755620581314776</v>
      </c>
      <c r="Y7" s="8">
        <f t="shared" ca="1" si="58"/>
        <v>25.198156818016084</v>
      </c>
      <c r="Z7" s="8">
        <f t="shared" ca="1" si="58"/>
        <v>25.643685292458471</v>
      </c>
      <c r="AA7" s="8">
        <f t="shared" ca="1" si="58"/>
        <v>26.09222603267456</v>
      </c>
      <c r="AB7" s="9">
        <f t="shared" ca="1" si="58"/>
        <v>26.543799199640514</v>
      </c>
      <c r="AC7" s="8">
        <f t="shared" ca="1" si="58"/>
        <v>25.211526831431289</v>
      </c>
      <c r="AD7" s="8">
        <f t="shared" ca="1" si="58"/>
        <v>25.66922587098664</v>
      </c>
      <c r="AE7" s="8">
        <f t="shared" ca="1" si="58"/>
        <v>32.130018626673134</v>
      </c>
      <c r="AF7" s="8">
        <f t="shared" ca="1" si="58"/>
        <v>32.593925800061811</v>
      </c>
      <c r="AG7" s="8">
        <f t="shared" ca="1" si="58"/>
        <v>33.060968230106667</v>
      </c>
      <c r="AH7" s="8">
        <f t="shared" ca="1" si="58"/>
        <v>33.531166894050223</v>
      </c>
      <c r="AI7" s="8">
        <f t="shared" ca="1" si="58"/>
        <v>34.004542908334798</v>
      </c>
      <c r="AJ7" s="8">
        <f t="shared" ca="1" si="58"/>
        <v>35.606117529519878</v>
      </c>
      <c r="AK7" s="8">
        <f t="shared" ca="1" si="58"/>
        <v>36.085912155205591</v>
      </c>
      <c r="AL7" s="8">
        <f t="shared" ca="1" si="58"/>
        <v>36.568948324961951</v>
      </c>
      <c r="AM7" s="8">
        <f t="shared" ca="1" si="58"/>
        <v>37.055247721264493</v>
      </c>
      <c r="AN7" s="9">
        <f t="shared" ca="1" si="58"/>
        <v>37.544832170435875</v>
      </c>
      <c r="AO7" s="8">
        <f t="shared" ca="1" si="58"/>
        <v>37.360814704287463</v>
      </c>
      <c r="AP7" s="8">
        <f t="shared" ca="1" si="58"/>
        <v>37.857035318297925</v>
      </c>
      <c r="AQ7" s="8">
        <f t="shared" ca="1" si="58"/>
        <v>38.356607336736687</v>
      </c>
      <c r="AR7" s="8">
        <f t="shared" ca="1" si="58"/>
        <v>38.859553170855122</v>
      </c>
      <c r="AS7" s="8">
        <f t="shared" ca="1" si="58"/>
        <v>39.365895380553084</v>
      </c>
      <c r="AT7" s="8">
        <f t="shared" ca="1" si="58"/>
        <v>39.875656675358286</v>
      </c>
      <c r="AU7" s="8">
        <f t="shared" ca="1" si="58"/>
        <v>40.388859915411921</v>
      </c>
      <c r="AV7" s="8">
        <f t="shared" ca="1" si="58"/>
        <v>40.9055281124609</v>
      </c>
      <c r="AW7" s="8">
        <f t="shared" ca="1" si="58"/>
        <v>41.425684430856379</v>
      </c>
      <c r="AX7" s="8">
        <f t="shared" ca="1" si="58"/>
        <v>41.94935218855872</v>
      </c>
      <c r="AY7" s="8">
        <f t="shared" ca="1" si="58"/>
        <v>42.476554858149612</v>
      </c>
      <c r="AZ7" s="9">
        <f t="shared" ca="1" si="58"/>
        <v>43.007316067850155</v>
      </c>
      <c r="BA7" s="8">
        <f t="shared" ca="1" si="58"/>
        <v>42.849358518701415</v>
      </c>
      <c r="BB7" s="8">
        <f t="shared" ca="1" si="58"/>
        <v>43.387308320974583</v>
      </c>
      <c r="BC7" s="8">
        <f t="shared" ca="1" si="58"/>
        <v>43.92888849214178</v>
      </c>
      <c r="BD7" s="8">
        <f t="shared" ca="1" si="58"/>
        <v>44.474123293299812</v>
      </c>
      <c r="BE7" s="8">
        <f t="shared" ca="1" si="58"/>
        <v>45.023037146377817</v>
      </c>
      <c r="BF7" s="8">
        <f t="shared" ca="1" si="58"/>
        <v>45.575654635196031</v>
      </c>
      <c r="BG7" s="8">
        <f t="shared" ca="1" si="58"/>
        <v>46.132000506532037</v>
      </c>
      <c r="BH7" s="8">
        <f t="shared" ca="1" si="58"/>
        <v>46.692099671193652</v>
      </c>
      <c r="BI7" s="8">
        <f t="shared" ca="1" si="58"/>
        <v>47.255977205098731</v>
      </c>
      <c r="BJ7" s="8">
        <f t="shared" ca="1" si="58"/>
        <v>47.823658350362464</v>
      </c>
      <c r="BK7" s="8">
        <f t="shared" ca="1" si="58"/>
        <v>48.395168516391358</v>
      </c>
      <c r="BL7" s="9">
        <f t="shared" ca="1" si="58"/>
        <v>48.97053328098449</v>
      </c>
      <c r="BM7" s="8"/>
    </row>
    <row r="8" spans="1:72" x14ac:dyDescent="0.25">
      <c r="A8" s="194"/>
      <c r="B8" s="244" t="s">
        <v>326</v>
      </c>
      <c r="D8" s="2"/>
      <c r="E8" s="8">
        <f>Income!J20</f>
        <v>0</v>
      </c>
      <c r="F8" s="8">
        <f>Income!K20</f>
        <v>0</v>
      </c>
      <c r="G8" s="8">
        <f>Income!L20</f>
        <v>0</v>
      </c>
      <c r="H8" s="8">
        <f>Income!M20</f>
        <v>0</v>
      </c>
      <c r="I8" s="8">
        <f>Income!N20</f>
        <v>0</v>
      </c>
      <c r="J8" s="8">
        <f>Income!O20</f>
        <v>0</v>
      </c>
      <c r="K8" s="8">
        <f>Income!P20</f>
        <v>0</v>
      </c>
      <c r="L8" s="8">
        <f>Income!Q20</f>
        <v>0</v>
      </c>
      <c r="M8" s="8">
        <f>Income!R20</f>
        <v>10</v>
      </c>
      <c r="N8" s="8">
        <f>Income!S20</f>
        <v>10</v>
      </c>
      <c r="O8" s="8">
        <f>Income!T20</f>
        <v>10</v>
      </c>
      <c r="P8" s="9">
        <f>Income!U20</f>
        <v>10</v>
      </c>
      <c r="Q8" s="8">
        <f>Income!V20</f>
        <v>10</v>
      </c>
      <c r="R8" s="8">
        <f>Income!W20</f>
        <v>10</v>
      </c>
      <c r="S8" s="8">
        <f>Income!X20</f>
        <v>10</v>
      </c>
      <c r="T8" s="8">
        <f>Income!Y20</f>
        <v>10</v>
      </c>
      <c r="U8" s="8">
        <f>Income!Z20</f>
        <v>10</v>
      </c>
      <c r="V8" s="8">
        <f>Income!AA20</f>
        <v>10</v>
      </c>
      <c r="W8" s="8">
        <f>Income!AB20</f>
        <v>10</v>
      </c>
      <c r="X8" s="8">
        <f>Income!AC20</f>
        <v>10</v>
      </c>
      <c r="Y8" s="8">
        <f>Income!AD20</f>
        <v>10</v>
      </c>
      <c r="Z8" s="8">
        <f>Income!AE20</f>
        <v>10</v>
      </c>
      <c r="AA8" s="8">
        <f>Income!AF20</f>
        <v>10</v>
      </c>
      <c r="AB8" s="9">
        <f>Income!AG20</f>
        <v>10</v>
      </c>
      <c r="AC8" s="8">
        <f>Income!AH20</f>
        <v>11.875</v>
      </c>
      <c r="AD8" s="8">
        <f>Income!AI20</f>
        <v>11.875</v>
      </c>
      <c r="AE8" s="8">
        <f>Income!AJ20</f>
        <v>1.875</v>
      </c>
      <c r="AF8" s="8">
        <f>Income!AK20</f>
        <v>1.875</v>
      </c>
      <c r="AG8" s="8">
        <f>Income!AL20</f>
        <v>1.875</v>
      </c>
      <c r="AH8" s="8">
        <f>Income!AM20</f>
        <v>1.875</v>
      </c>
      <c r="AI8" s="8">
        <f>Income!AN20</f>
        <v>1.875</v>
      </c>
      <c r="AJ8" s="8">
        <f>Income!AO20</f>
        <v>0</v>
      </c>
      <c r="AK8" s="8">
        <f>Income!AP20</f>
        <v>0</v>
      </c>
      <c r="AL8" s="8">
        <f>Income!AQ20</f>
        <v>0</v>
      </c>
      <c r="AM8" s="8">
        <f>Income!AR20</f>
        <v>0</v>
      </c>
      <c r="AN8" s="9">
        <f>Income!AS20</f>
        <v>0</v>
      </c>
      <c r="AO8" s="8">
        <f>Income!AT20</f>
        <v>0</v>
      </c>
      <c r="AP8" s="8">
        <f>Income!AU20</f>
        <v>0</v>
      </c>
      <c r="AQ8" s="8">
        <f>Income!AV20</f>
        <v>0</v>
      </c>
      <c r="AR8" s="8">
        <f>Income!AW20</f>
        <v>0</v>
      </c>
      <c r="AS8" s="8">
        <f>Income!AX20</f>
        <v>0</v>
      </c>
      <c r="AT8" s="8">
        <f>Income!AY20</f>
        <v>0</v>
      </c>
      <c r="AU8" s="8">
        <f>Income!AZ20</f>
        <v>0</v>
      </c>
      <c r="AV8" s="8">
        <f>Income!BA20</f>
        <v>0</v>
      </c>
      <c r="AW8" s="8">
        <f>Income!BB20</f>
        <v>0</v>
      </c>
      <c r="AX8" s="8">
        <f>Income!BC20</f>
        <v>0</v>
      </c>
      <c r="AY8" s="8">
        <f>Income!BD20</f>
        <v>0</v>
      </c>
      <c r="AZ8" s="9">
        <f>Income!BE20</f>
        <v>0</v>
      </c>
      <c r="BA8" s="8">
        <f>Income!BF20</f>
        <v>0</v>
      </c>
      <c r="BB8" s="8">
        <f>Income!BG20</f>
        <v>0</v>
      </c>
      <c r="BC8" s="8">
        <f>Income!BH20</f>
        <v>0</v>
      </c>
      <c r="BD8" s="8">
        <f>Income!BI20</f>
        <v>0</v>
      </c>
      <c r="BE8" s="8">
        <f>Income!BJ20</f>
        <v>0</v>
      </c>
      <c r="BF8" s="8">
        <f>Income!BK20</f>
        <v>0</v>
      </c>
      <c r="BG8" s="8">
        <f>Income!BL20</f>
        <v>0</v>
      </c>
      <c r="BH8" s="8">
        <f>Income!BM20</f>
        <v>0</v>
      </c>
      <c r="BI8" s="8">
        <f>Income!BN20</f>
        <v>0</v>
      </c>
      <c r="BJ8" s="8">
        <f>Income!BO20</f>
        <v>0</v>
      </c>
      <c r="BK8" s="8">
        <f>Income!BP20</f>
        <v>0</v>
      </c>
      <c r="BL8" s="9">
        <f>Income!BQ20</f>
        <v>0</v>
      </c>
      <c r="BM8" s="8"/>
    </row>
    <row r="9" spans="1:72" x14ac:dyDescent="0.25">
      <c r="A9" s="194"/>
      <c r="B9" s="245" t="s">
        <v>327</v>
      </c>
      <c r="D9" s="2"/>
      <c r="E9" s="146">
        <f>-CapEx!J39</f>
        <v>-400</v>
      </c>
      <c r="F9" s="146">
        <f>-CapEx!K39</f>
        <v>0</v>
      </c>
      <c r="G9" s="146">
        <f>-CapEx!L39</f>
        <v>0</v>
      </c>
      <c r="H9" s="146">
        <f>-CapEx!M39</f>
        <v>0</v>
      </c>
      <c r="I9" s="146">
        <f>-CapEx!N39</f>
        <v>0</v>
      </c>
      <c r="J9" s="146">
        <f>-CapEx!O39</f>
        <v>0</v>
      </c>
      <c r="K9" s="146">
        <f>-CapEx!P39</f>
        <v>0</v>
      </c>
      <c r="L9" s="146">
        <f>-CapEx!Q39</f>
        <v>0</v>
      </c>
      <c r="M9" s="146">
        <f>-CapEx!R39</f>
        <v>-180</v>
      </c>
      <c r="N9" s="146">
        <f>-CapEx!S39</f>
        <v>0</v>
      </c>
      <c r="O9" s="146">
        <f>-CapEx!T39</f>
        <v>0</v>
      </c>
      <c r="P9" s="160">
        <f>-CapEx!U39</f>
        <v>0</v>
      </c>
      <c r="Q9" s="146">
        <f>-CapEx!V39</f>
        <v>0</v>
      </c>
      <c r="R9" s="146">
        <f>-CapEx!W39</f>
        <v>0</v>
      </c>
      <c r="S9" s="146">
        <f>-CapEx!X39</f>
        <v>0</v>
      </c>
      <c r="T9" s="146">
        <f>-CapEx!Y39</f>
        <v>0</v>
      </c>
      <c r="U9" s="146">
        <f>-CapEx!Z39</f>
        <v>0</v>
      </c>
      <c r="V9" s="146">
        <f>-CapEx!AA39</f>
        <v>0</v>
      </c>
      <c r="W9" s="146">
        <f>-CapEx!AB39</f>
        <v>0</v>
      </c>
      <c r="X9" s="146">
        <f>-CapEx!AC39</f>
        <v>0</v>
      </c>
      <c r="Y9" s="146">
        <f>-CapEx!AD39</f>
        <v>0</v>
      </c>
      <c r="Z9" s="146">
        <f>-CapEx!AE39</f>
        <v>0</v>
      </c>
      <c r="AA9" s="146">
        <f>-CapEx!AF39</f>
        <v>0</v>
      </c>
      <c r="AB9" s="160">
        <f>-CapEx!AG39</f>
        <v>0</v>
      </c>
      <c r="AC9" s="146">
        <f>-CapEx!AH39</f>
        <v>-45</v>
      </c>
      <c r="AD9" s="146">
        <f>-CapEx!AI39</f>
        <v>0</v>
      </c>
      <c r="AE9" s="146">
        <f>-CapEx!AJ39</f>
        <v>0</v>
      </c>
      <c r="AF9" s="146">
        <f>-CapEx!AK39</f>
        <v>0</v>
      </c>
      <c r="AG9" s="146">
        <f>-CapEx!AL39</f>
        <v>0</v>
      </c>
      <c r="AH9" s="146">
        <f>-CapEx!AM39</f>
        <v>0</v>
      </c>
      <c r="AI9" s="146">
        <f>-CapEx!AN39</f>
        <v>0</v>
      </c>
      <c r="AJ9" s="146">
        <f>-CapEx!AO39</f>
        <v>0</v>
      </c>
      <c r="AK9" s="146">
        <f>-CapEx!AP39</f>
        <v>0</v>
      </c>
      <c r="AL9" s="146">
        <f>-CapEx!AQ39</f>
        <v>0</v>
      </c>
      <c r="AM9" s="146">
        <f>-CapEx!AR39</f>
        <v>0</v>
      </c>
      <c r="AN9" s="160">
        <f>-CapEx!AS39</f>
        <v>0</v>
      </c>
      <c r="AO9" s="146">
        <f>-CapEx!AT39</f>
        <v>0</v>
      </c>
      <c r="AP9" s="146">
        <f>-CapEx!AU39</f>
        <v>0</v>
      </c>
      <c r="AQ9" s="146">
        <f>-CapEx!AV39</f>
        <v>0</v>
      </c>
      <c r="AR9" s="146">
        <f>-CapEx!AW39</f>
        <v>0</v>
      </c>
      <c r="AS9" s="146">
        <f>-CapEx!AX39</f>
        <v>0</v>
      </c>
      <c r="AT9" s="146">
        <f>-CapEx!AY39</f>
        <v>0</v>
      </c>
      <c r="AU9" s="146">
        <f>-CapEx!AZ39</f>
        <v>0</v>
      </c>
      <c r="AV9" s="146">
        <f>-CapEx!BA39</f>
        <v>0</v>
      </c>
      <c r="AW9" s="146">
        <f>-CapEx!BB39</f>
        <v>0</v>
      </c>
      <c r="AX9" s="146">
        <f>-CapEx!BC39</f>
        <v>0</v>
      </c>
      <c r="AY9" s="146">
        <f>-CapEx!BD39</f>
        <v>0</v>
      </c>
      <c r="AZ9" s="160">
        <f>-CapEx!BE39</f>
        <v>0</v>
      </c>
      <c r="BA9" s="146">
        <f>-CapEx!BF39</f>
        <v>0</v>
      </c>
      <c r="BB9" s="146">
        <f>-CapEx!BG39</f>
        <v>0</v>
      </c>
      <c r="BC9" s="146">
        <f>-CapEx!BH39</f>
        <v>0</v>
      </c>
      <c r="BD9" s="146">
        <f>-CapEx!BI39</f>
        <v>0</v>
      </c>
      <c r="BE9" s="146">
        <f>-CapEx!BJ39</f>
        <v>0</v>
      </c>
      <c r="BF9" s="146">
        <f>-CapEx!BK39</f>
        <v>0</v>
      </c>
      <c r="BG9" s="146">
        <f>-CapEx!BL39</f>
        <v>0</v>
      </c>
      <c r="BH9" s="146">
        <f>-CapEx!BM39</f>
        <v>0</v>
      </c>
      <c r="BI9" s="146">
        <f>-CapEx!BN39</f>
        <v>0</v>
      </c>
      <c r="BJ9" s="146">
        <f>-CapEx!BO39</f>
        <v>0</v>
      </c>
      <c r="BK9" s="146">
        <f>-CapEx!BP39</f>
        <v>0</v>
      </c>
      <c r="BL9" s="160">
        <f>-CapEx!BQ39</f>
        <v>0</v>
      </c>
      <c r="BM9" s="8"/>
    </row>
    <row r="10" spans="1:72" x14ac:dyDescent="0.25">
      <c r="A10" s="194"/>
      <c r="B10" s="175" t="s">
        <v>82</v>
      </c>
      <c r="D10" s="2"/>
      <c r="E10" s="10">
        <f ca="1">Balance!J7</f>
        <v>524.55687660427873</v>
      </c>
      <c r="F10" s="75">
        <f ca="1">Balance!K7</f>
        <v>680.30202052398317</v>
      </c>
      <c r="G10" s="75">
        <f ca="1">Balance!L7</f>
        <v>700.35506348831234</v>
      </c>
      <c r="H10" s="75">
        <f ca="1">Balance!M7</f>
        <v>703.45021510580432</v>
      </c>
      <c r="I10" s="75">
        <f ca="1">Balance!N7</f>
        <v>706.564516610429</v>
      </c>
      <c r="J10" s="75">
        <f ca="1">Balance!O7</f>
        <v>709.69808650482526</v>
      </c>
      <c r="K10" s="75">
        <f ca="1">Balance!P7</f>
        <v>712.85104402507113</v>
      </c>
      <c r="L10" s="75">
        <f ca="1">Balance!Q7</f>
        <v>716.02350914522503</v>
      </c>
      <c r="M10" s="75">
        <f ca="1">Balance!R7</f>
        <v>719.21560258189265</v>
      </c>
      <c r="N10" s="75">
        <f ca="1">Balance!S7</f>
        <v>722.42744579882458</v>
      </c>
      <c r="O10" s="75">
        <f ca="1">Balance!T7</f>
        <v>725.65916101154096</v>
      </c>
      <c r="P10" s="154">
        <f ca="1">Balance!U7</f>
        <v>728.9108711919846</v>
      </c>
      <c r="Q10" s="10">
        <f ca="1">Balance!V7</f>
        <v>732.18270007320461</v>
      </c>
      <c r="R10" s="75">
        <f ca="1">Balance!W7</f>
        <v>735.47477215406673</v>
      </c>
      <c r="S10" s="75">
        <f ca="1">Balance!X7</f>
        <v>738.78721270399433</v>
      </c>
      <c r="T10" s="75">
        <f ca="1">Balance!Y7</f>
        <v>742.12014776773879</v>
      </c>
      <c r="U10" s="75">
        <f ca="1">Balance!Z7</f>
        <v>745.47370417017862</v>
      </c>
      <c r="V10" s="75">
        <f ca="1">Balance!AA7</f>
        <v>748.8480095211487</v>
      </c>
      <c r="W10" s="75">
        <f ca="1">Balance!AB7</f>
        <v>752.24319222029953</v>
      </c>
      <c r="X10" s="75">
        <f ca="1">Balance!AC7</f>
        <v>755.65938146198619</v>
      </c>
      <c r="Y10" s="75">
        <f ca="1">Balance!AD7</f>
        <v>759.09670724018804</v>
      </c>
      <c r="Z10" s="75">
        <f ca="1">Balance!AE7</f>
        <v>762.55530035345907</v>
      </c>
      <c r="AA10" s="75">
        <f ca="1">Balance!AF7</f>
        <v>766.03529240990724</v>
      </c>
      <c r="AB10" s="154">
        <f ca="1">Balance!AG7</f>
        <v>769.53681583220737</v>
      </c>
      <c r="AC10" s="10">
        <f ca="1">Balance!AH7</f>
        <v>773.06000386264236</v>
      </c>
      <c r="AD10" s="75">
        <f ca="1">Balance!AI7</f>
        <v>776.60499056817787</v>
      </c>
      <c r="AE10" s="75">
        <f ca="1">Balance!AJ7</f>
        <v>780.1719108455668</v>
      </c>
      <c r="AF10" s="75">
        <f ca="1">Balance!AK7</f>
        <v>783.76090042648582</v>
      </c>
      <c r="AG10" s="75">
        <f ca="1">Balance!AL7</f>
        <v>787.37209588270446</v>
      </c>
      <c r="AH10" s="75">
        <f ca="1">Balance!AM7</f>
        <v>791.00563463128537</v>
      </c>
      <c r="AI10" s="75">
        <f ca="1">Balance!AN7</f>
        <v>817.59771359615365</v>
      </c>
      <c r="AJ10" s="75">
        <f ca="1">Balance!AO7</f>
        <v>868.31778201855639</v>
      </c>
      <c r="AK10" s="75">
        <f ca="1">Balance!AP7</f>
        <v>906.78222648473798</v>
      </c>
      <c r="AL10" s="75">
        <f ca="1">Balance!AQ7</f>
        <v>945.7443748739604</v>
      </c>
      <c r="AM10" s="75">
        <f ca="1">Balance!AR7</f>
        <v>985.20757725914393</v>
      </c>
      <c r="AN10" s="154">
        <f ca="1">Balance!AS7</f>
        <v>1025.1752060537408</v>
      </c>
      <c r="AO10" s="10">
        <f ca="1">Balance!AT7</f>
        <v>1064.9737472202685</v>
      </c>
      <c r="AP10" s="75">
        <f ca="1">Balance!AU7</f>
        <v>1105.2835272370387</v>
      </c>
      <c r="AQ10" s="75">
        <f ca="1">Balance!AV7</f>
        <v>1146.10798643003</v>
      </c>
      <c r="AR10" s="75">
        <f ca="1">Balance!AW7</f>
        <v>1259.450588062969</v>
      </c>
      <c r="AS10" s="75">
        <f ca="1">Balance!AX7</f>
        <v>1301.3148184890949</v>
      </c>
      <c r="AT10" s="75">
        <f ca="1">Balance!AY7</f>
        <v>1343.7041873039238</v>
      </c>
      <c r="AU10" s="75">
        <f ca="1">Balance!AZ7</f>
        <v>1386.6222274990171</v>
      </c>
      <c r="AV10" s="75">
        <f ca="1">Balance!BA7</f>
        <v>1430.0724956167587</v>
      </c>
      <c r="AW10" s="75">
        <f ca="1">Balance!BB7</f>
        <v>1474.058571906153</v>
      </c>
      <c r="AX10" s="75">
        <f ca="1">Balance!BC7</f>
        <v>1518.5840604796431</v>
      </c>
      <c r="AY10" s="75">
        <f ca="1">Balance!BD7</f>
        <v>1563.6525894709632</v>
      </c>
      <c r="AZ10" s="154">
        <f ca="1">Balance!BE7</f>
        <v>1609.2678111940259</v>
      </c>
      <c r="BA10" s="10">
        <f ca="1">Balance!BF7</f>
        <v>1654.7411012190114</v>
      </c>
      <c r="BB10" s="75">
        <f ca="1">Balance!BG7</f>
        <v>1700.7684617848831</v>
      </c>
      <c r="BC10" s="75">
        <f ca="1">Balance!BH7</f>
        <v>1747.353618709898</v>
      </c>
      <c r="BD10" s="75">
        <f ca="1">Balance!BI7</f>
        <v>1794.500322638555</v>
      </c>
      <c r="BE10" s="75">
        <f ca="1">Balance!BJ7</f>
        <v>1842.2123492057758</v>
      </c>
      <c r="BF10" s="75">
        <f ca="1">Balance!BK7</f>
        <v>2530.4934992021617</v>
      </c>
      <c r="BG10" s="75">
        <f ca="1">Balance!BL7</f>
        <v>2579.3475987403353</v>
      </c>
      <c r="BH10" s="75">
        <f ca="1">Balance!BM7</f>
        <v>2628.778499422378</v>
      </c>
      <c r="BI10" s="75">
        <f ca="1">Balance!BN7</f>
        <v>2678.7900785083657</v>
      </c>
      <c r="BJ10" s="75">
        <f ca="1">Balance!BO7</f>
        <v>2729.3862390860136</v>
      </c>
      <c r="BK10" s="75">
        <f ca="1">Balance!BP7</f>
        <v>2780.5709102414316</v>
      </c>
      <c r="BL10" s="154">
        <f ca="1">Balance!BQ7</f>
        <v>2832.3480472310084</v>
      </c>
      <c r="BM10" s="8"/>
    </row>
    <row r="11" spans="1:72" x14ac:dyDescent="0.25">
      <c r="A11" s="194"/>
      <c r="B11" s="176" t="s">
        <v>83</v>
      </c>
      <c r="D11" s="2"/>
      <c r="E11" s="10">
        <f ca="1">-Balance!J4</f>
        <v>-200.00000000000006</v>
      </c>
      <c r="F11" s="75">
        <f ca="1">-Balance!K4</f>
        <v>-200</v>
      </c>
      <c r="G11" s="75">
        <f ca="1">-Balance!L4</f>
        <v>-200</v>
      </c>
      <c r="H11" s="75">
        <f ca="1">-Balance!M4</f>
        <v>-200</v>
      </c>
      <c r="I11" s="75">
        <f ca="1">-Balance!N4</f>
        <v>-200</v>
      </c>
      <c r="J11" s="75">
        <f ca="1">-Balance!O4</f>
        <v>-200</v>
      </c>
      <c r="K11" s="75">
        <f ca="1">-Balance!P4</f>
        <v>-200</v>
      </c>
      <c r="L11" s="75">
        <f ca="1">-Balance!Q4</f>
        <v>-200</v>
      </c>
      <c r="M11" s="75">
        <f ca="1">-Balance!R4</f>
        <v>-200</v>
      </c>
      <c r="N11" s="75">
        <f ca="1">-Balance!S4</f>
        <v>-200</v>
      </c>
      <c r="O11" s="75">
        <f ca="1">-Balance!T4</f>
        <v>-200</v>
      </c>
      <c r="P11" s="154">
        <f ca="1">-Balance!U4</f>
        <v>-200</v>
      </c>
      <c r="Q11" s="10">
        <f ca="1">-Balance!V4</f>
        <v>-200</v>
      </c>
      <c r="R11" s="75">
        <f ca="1">-Balance!W4</f>
        <v>-200</v>
      </c>
      <c r="S11" s="75">
        <f ca="1">-Balance!X4</f>
        <v>-200</v>
      </c>
      <c r="T11" s="75">
        <f ca="1">-Balance!Y4</f>
        <v>-200</v>
      </c>
      <c r="U11" s="75">
        <f ca="1">-Balance!Z4</f>
        <v>-200</v>
      </c>
      <c r="V11" s="75">
        <f ca="1">-Balance!AA4</f>
        <v>-200</v>
      </c>
      <c r="W11" s="75">
        <f ca="1">-Balance!AB4</f>
        <v>-200</v>
      </c>
      <c r="X11" s="75">
        <f ca="1">-Balance!AC4</f>
        <v>-200</v>
      </c>
      <c r="Y11" s="75">
        <f ca="1">-Balance!AD4</f>
        <v>-200</v>
      </c>
      <c r="Z11" s="75">
        <f ca="1">-Balance!AE4</f>
        <v>-200</v>
      </c>
      <c r="AA11" s="75">
        <f ca="1">-Balance!AF4</f>
        <v>-200</v>
      </c>
      <c r="AB11" s="154">
        <f ca="1">-Balance!AG4</f>
        <v>-200</v>
      </c>
      <c r="AC11" s="10">
        <f ca="1">-Balance!AH4</f>
        <v>-200</v>
      </c>
      <c r="AD11" s="75">
        <f ca="1">-Balance!AI4</f>
        <v>-200</v>
      </c>
      <c r="AE11" s="75">
        <f ca="1">-Balance!AJ4</f>
        <v>-200</v>
      </c>
      <c r="AF11" s="75">
        <f ca="1">-Balance!AK4</f>
        <v>-200</v>
      </c>
      <c r="AG11" s="75">
        <f ca="1">-Balance!AL4</f>
        <v>-200</v>
      </c>
      <c r="AH11" s="75">
        <f ca="1">-Balance!AM4</f>
        <v>-200</v>
      </c>
      <c r="AI11" s="75">
        <f ca="1">-Balance!AN4</f>
        <v>-222.93605865633742</v>
      </c>
      <c r="AJ11" s="75">
        <f ca="1">-Balance!AO4</f>
        <v>-269.97748608688016</v>
      </c>
      <c r="AK11" s="75">
        <f ca="1">-Balance!AP4</f>
        <v>-304.74052889340481</v>
      </c>
      <c r="AL11" s="75">
        <f ca="1">-Balance!AQ4</f>
        <v>-339.97837410428741</v>
      </c>
      <c r="AM11" s="75">
        <f ca="1">-Balance!AR4</f>
        <v>-375.69423006977934</v>
      </c>
      <c r="AN11" s="154">
        <f ca="1">-Balance!AS4</f>
        <v>-411.89132660348463</v>
      </c>
      <c r="AO11" s="10">
        <f ca="1">-Balance!AT4</f>
        <v>-447.89600618546331</v>
      </c>
      <c r="AP11" s="75">
        <f ca="1">-Balance!AU4</f>
        <v>-484.38845092349715</v>
      </c>
      <c r="AQ11" s="75">
        <f ca="1">-Balance!AV4</f>
        <v>-521.37195587946417</v>
      </c>
      <c r="AR11" s="75">
        <f ca="1">-Balance!AW4</f>
        <v>-630.84983815388762</v>
      </c>
      <c r="AS11" s="75">
        <f ca="1">-Balance!AX4</f>
        <v>-668.82543703213605</v>
      </c>
      <c r="AT11" s="75">
        <f ca="1">-Balance!AY4</f>
        <v>-707.30211413158656</v>
      </c>
      <c r="AU11" s="75">
        <f ca="1">-Balance!AZ4</f>
        <v>-746.28325354975789</v>
      </c>
      <c r="AV11" s="75">
        <f ca="1">-Balance!BA4</f>
        <v>-785.77226201341909</v>
      </c>
      <c r="AW11" s="75">
        <f ca="1">-Balance!BB4</f>
        <v>-825.77256902868044</v>
      </c>
      <c r="AX11" s="75">
        <f ca="1">-Balance!BC4</f>
        <v>-866.28762703207349</v>
      </c>
      <c r="AY11" s="75">
        <f ca="1">-Balance!BD4</f>
        <v>-907.32091154262639</v>
      </c>
      <c r="AZ11" s="154">
        <f ca="1">-Balance!BE4</f>
        <v>-948.87592131494034</v>
      </c>
      <c r="BA11" s="10">
        <f ca="1">-Balance!BF4</f>
        <v>-990.26387740942982</v>
      </c>
      <c r="BB11" s="75">
        <f ca="1">-Balance!BG4</f>
        <v>-1032.1806265989565</v>
      </c>
      <c r="BC11" s="75">
        <f ca="1">-Balance!BH4</f>
        <v>-1074.6297382734172</v>
      </c>
      <c r="BD11" s="75">
        <f ca="1">-Balance!BI4</f>
        <v>-1117.6148056807376</v>
      </c>
      <c r="BE11" s="75">
        <f ca="1">-Balance!BJ4</f>
        <v>-1161.1394460850579</v>
      </c>
      <c r="BF11" s="75">
        <f ca="1">-Balance!BK4</f>
        <v>-1845.2073009259584</v>
      </c>
      <c r="BG11" s="75">
        <f ca="1">-Balance!BL4</f>
        <v>-1889.8220359787347</v>
      </c>
      <c r="BH11" s="75">
        <f ca="1">-Balance!BM4</f>
        <v>-1934.9873415157278</v>
      </c>
      <c r="BI11" s="75">
        <f ca="1">-Balance!BN4</f>
        <v>-1980.7069324687175</v>
      </c>
      <c r="BJ11" s="75">
        <f ca="1">-Balance!BO4</f>
        <v>-2026.9845485923838</v>
      </c>
      <c r="BK11" s="75">
        <f ca="1">-Balance!BP4</f>
        <v>-2073.8239546288455</v>
      </c>
      <c r="BL11" s="154">
        <f ca="1">-Balance!BQ4</f>
        <v>-2121.2289404732819</v>
      </c>
      <c r="BM11" s="8"/>
    </row>
    <row r="12" spans="1:72" s="241" customFormat="1" x14ac:dyDescent="0.25">
      <c r="A12" s="386"/>
      <c r="B12" s="177" t="s">
        <v>84</v>
      </c>
      <c r="C12" s="236"/>
      <c r="D12" s="237"/>
      <c r="E12" s="238">
        <f ca="1">-Balance!J22</f>
        <v>-826.11810395642851</v>
      </c>
      <c r="F12" s="239">
        <f ca="1">-Balance!K22</f>
        <v>-960.6047234218729</v>
      </c>
      <c r="G12" s="239">
        <f ca="1">-Balance!L22</f>
        <v>-959.11560583101198</v>
      </c>
      <c r="H12" s="239">
        <f ca="1">-Balance!M22</f>
        <v>-940.20602370366851</v>
      </c>
      <c r="I12" s="239">
        <f ca="1">-Balance!N22</f>
        <v>-920.82645020142809</v>
      </c>
      <c r="J12" s="239">
        <f ca="1">-Balance!O22</f>
        <v>-889.3447925783604</v>
      </c>
      <c r="K12" s="239">
        <f ca="1">-Balance!P22</f>
        <v>-868.96028543831017</v>
      </c>
      <c r="L12" s="239">
        <f ca="1">-Balance!Q22</f>
        <v>-848.09140695933434</v>
      </c>
      <c r="M12" s="239">
        <f ca="1">-Balance!R22</f>
        <v>-1002.7333601103304</v>
      </c>
      <c r="N12" s="239">
        <f ca="1">-Balance!S22</f>
        <v>-977.65130891747003</v>
      </c>
      <c r="O12" s="239">
        <f ca="1">-Balance!T22</f>
        <v>-952.05624692446349</v>
      </c>
      <c r="P12" s="240">
        <f ca="1">-Balance!U22</f>
        <v>-925.9431975765483</v>
      </c>
      <c r="Q12" s="238">
        <f ca="1">-Balance!V22</f>
        <v>-899.95440315893984</v>
      </c>
      <c r="R12" s="239">
        <f ca="1">-Balance!W22</f>
        <v>-873.44037947179993</v>
      </c>
      <c r="S12" s="239">
        <f ca="1">-Balance!X22</f>
        <v>-846.39604119003639</v>
      </c>
      <c r="T12" s="239">
        <f ca="1">-Balance!Y22</f>
        <v>-818.8162620564558</v>
      </c>
      <c r="U12" s="239">
        <f ca="1">-Balance!Z22</f>
        <v>-790.69587457852003</v>
      </c>
      <c r="V12" s="239">
        <f ca="1">-Balance!AA22</f>
        <v>-762.0296697229553</v>
      </c>
      <c r="W12" s="239">
        <f ca="1">-Balance!AB22</f>
        <v>-732.8123966082012</v>
      </c>
      <c r="X12" s="239">
        <f ca="1">-Balance!AC22</f>
        <v>-703.03876219468464</v>
      </c>
      <c r="Y12" s="239">
        <f ca="1">-Balance!AD22</f>
        <v>-672.7034309729022</v>
      </c>
      <c r="Z12" s="239">
        <f ca="1">-Balance!AE22</f>
        <v>-641.8010246492978</v>
      </c>
      <c r="AA12" s="239">
        <f ca="1">-Balance!AF22</f>
        <v>-610.32612182991875</v>
      </c>
      <c r="AB12" s="240">
        <f ca="1">-Balance!AG22</f>
        <v>-578.27325770183552</v>
      </c>
      <c r="AC12" s="238">
        <f ca="1">-Balance!AH22</f>
        <v>-590.54882196903293</v>
      </c>
      <c r="AD12" s="239">
        <f ca="1">-Balance!AI22</f>
        <v>-557.4318533140206</v>
      </c>
      <c r="AE12" s="239">
        <f ca="1">-Balance!AJ22</f>
        <v>-527.72073937467314</v>
      </c>
      <c r="AF12" s="239">
        <f ca="1">-Balance!AK22</f>
        <v>-497.42734050570772</v>
      </c>
      <c r="AG12" s="239">
        <f ca="1">-Balance!AL22</f>
        <v>-466.54604858746023</v>
      </c>
      <c r="AH12" s="239">
        <f ca="1">-Balance!AM22</f>
        <v>-435.07121046606369</v>
      </c>
      <c r="AI12" s="239">
        <f ca="1">-Balance!AN22</f>
        <v>-425.93318627662143</v>
      </c>
      <c r="AJ12" s="239">
        <f ca="1">-Balance!AO22</f>
        <v>-428.39588716950431</v>
      </c>
      <c r="AK12" s="239">
        <f ca="1">-Balance!AP22</f>
        <v>-430.87316948048021</v>
      </c>
      <c r="AL12" s="239">
        <f ca="1">-Balance!AQ22</f>
        <v>-433.36511954474076</v>
      </c>
      <c r="AM12" s="239">
        <f ca="1">-Balance!AR22</f>
        <v>-435.87182420865986</v>
      </c>
      <c r="AN12" s="240">
        <f ca="1">-Balance!AS22</f>
        <v>-438.39337083282084</v>
      </c>
      <c r="AO12" s="238">
        <f ca="1">-Balance!AT22</f>
        <v>-440.92984729506088</v>
      </c>
      <c r="AP12" s="239">
        <f ca="1">-Balance!AU22</f>
        <v>-443.48134199353319</v>
      </c>
      <c r="AQ12" s="239">
        <f ca="1">-Balance!AV22</f>
        <v>-446.047943849788</v>
      </c>
      <c r="AR12" s="239">
        <f ca="1">-Balance!AW22</f>
        <v>-448.62974231187189</v>
      </c>
      <c r="AS12" s="239">
        <f ca="1">-Balance!AX22</f>
        <v>-451.22682735744479</v>
      </c>
      <c r="AT12" s="239">
        <f ca="1">-Balance!AY22</f>
        <v>-453.83928949691551</v>
      </c>
      <c r="AU12" s="239">
        <f ca="1">-Balance!AZ22</f>
        <v>-456.46721977659661</v>
      </c>
      <c r="AV12" s="239">
        <f ca="1">-Balance!BA22</f>
        <v>-459.11070978187729</v>
      </c>
      <c r="AW12" s="239">
        <f ca="1">-Balance!BB22</f>
        <v>-461.76985164041514</v>
      </c>
      <c r="AX12" s="239">
        <f ca="1">-Balance!BC22</f>
        <v>-464.44473802534662</v>
      </c>
      <c r="AY12" s="239">
        <f ca="1">-Balance!BD22</f>
        <v>-467.13546215851704</v>
      </c>
      <c r="AZ12" s="240">
        <f ca="1">-Balance!BE22</f>
        <v>-469.84211781372983</v>
      </c>
      <c r="BA12" s="238">
        <f ca="1">-Balance!BF22</f>
        <v>-472.56479932001372</v>
      </c>
      <c r="BB12" s="239">
        <f ca="1">-Balance!BG22</f>
        <v>-475.30360156491093</v>
      </c>
      <c r="BC12" s="239">
        <f ca="1">-Balance!BH22</f>
        <v>-478.05861999778369</v>
      </c>
      <c r="BD12" s="239">
        <f ca="1">-Balance!BI22</f>
        <v>-480.82995063314081</v>
      </c>
      <c r="BE12" s="239">
        <f ca="1">-Balance!BJ22</f>
        <v>-483.61769005398412</v>
      </c>
      <c r="BF12" s="239">
        <f ca="1">-Balance!BK22</f>
        <v>-486.42193541517389</v>
      </c>
      <c r="BG12" s="239">
        <f ca="1">-Balance!BL22</f>
        <v>-489.24278444681562</v>
      </c>
      <c r="BH12" s="239">
        <f ca="1">-Balance!BM22</f>
        <v>-492.08033545766466</v>
      </c>
      <c r="BI12" s="239">
        <f ca="1">-Balance!BN22</f>
        <v>-494.93468733855389</v>
      </c>
      <c r="BJ12" s="239">
        <f ca="1">-Balance!BO22</f>
        <v>-497.80593956583914</v>
      </c>
      <c r="BK12" s="239">
        <f ca="1">-Balance!BP22</f>
        <v>-500.69419220486611</v>
      </c>
      <c r="BL12" s="240">
        <f ca="1">-Balance!BQ22</f>
        <v>-503.59954591345843</v>
      </c>
    </row>
    <row r="13" spans="1:72" x14ac:dyDescent="0.25">
      <c r="A13" s="386"/>
      <c r="B13" s="176" t="s">
        <v>148</v>
      </c>
      <c r="D13" s="2"/>
      <c r="E13" s="10">
        <f ca="1">SUM(E10:E12)</f>
        <v>-501.56122735214984</v>
      </c>
      <c r="F13" s="75">
        <f ca="1">SUM(F10:F12)</f>
        <v>-480.30270289788973</v>
      </c>
      <c r="G13" s="75">
        <f t="shared" ref="G13:AA13" ca="1" si="59">SUM(G10:G12)</f>
        <v>-458.76054234269964</v>
      </c>
      <c r="H13" s="75">
        <f ca="1">SUM(H10:H12)</f>
        <v>-436.75580859786419</v>
      </c>
      <c r="I13" s="75">
        <f ca="1">SUM(I10:I12)</f>
        <v>-414.26193359099909</v>
      </c>
      <c r="J13" s="75">
        <f t="shared" ca="1" si="59"/>
        <v>-379.64670607353514</v>
      </c>
      <c r="K13" s="75">
        <f t="shared" ca="1" si="59"/>
        <v>-356.10924141323903</v>
      </c>
      <c r="L13" s="75">
        <f t="shared" ca="1" si="59"/>
        <v>-332.0678978141093</v>
      </c>
      <c r="M13" s="75">
        <f t="shared" ca="1" si="59"/>
        <v>-483.51775752843776</v>
      </c>
      <c r="N13" s="75">
        <f t="shared" ca="1" si="59"/>
        <v>-455.22386311864545</v>
      </c>
      <c r="O13" s="75">
        <f t="shared" ca="1" si="59"/>
        <v>-426.39708591292253</v>
      </c>
      <c r="P13" s="154">
        <f t="shared" ca="1" si="59"/>
        <v>-397.0323263845637</v>
      </c>
      <c r="Q13" s="10">
        <f ca="1">SUM(Q10:Q12)</f>
        <v>-367.77170308573523</v>
      </c>
      <c r="R13" s="75">
        <f t="shared" ca="1" si="59"/>
        <v>-337.9656073177332</v>
      </c>
      <c r="S13" s="75">
        <f t="shared" ca="1" si="59"/>
        <v>-307.60882848604206</v>
      </c>
      <c r="T13" s="75">
        <f t="shared" ca="1" si="59"/>
        <v>-276.69611428871701</v>
      </c>
      <c r="U13" s="75">
        <f t="shared" ca="1" si="59"/>
        <v>-245.22217040834141</v>
      </c>
      <c r="V13" s="75">
        <f t="shared" ca="1" si="59"/>
        <v>-213.18166020180661</v>
      </c>
      <c r="W13" s="75">
        <f t="shared" ca="1" si="59"/>
        <v>-180.56920438790166</v>
      </c>
      <c r="X13" s="75">
        <f t="shared" ca="1" si="59"/>
        <v>-147.37938073269845</v>
      </c>
      <c r="Y13" s="75">
        <f t="shared" ca="1" si="59"/>
        <v>-113.60672373271416</v>
      </c>
      <c r="Z13" s="75">
        <f t="shared" ca="1" si="59"/>
        <v>-79.245724295838727</v>
      </c>
      <c r="AA13" s="75">
        <f t="shared" ca="1" si="59"/>
        <v>-44.290829420011505</v>
      </c>
      <c r="AB13" s="154">
        <f ca="1">SUM(AB10:AB12)</f>
        <v>-8.7364418696281518</v>
      </c>
      <c r="AC13" s="10">
        <f t="shared" ref="AC13:BL13" ca="1" si="60">SUM(AC10:AC12)</f>
        <v>-17.488818106390568</v>
      </c>
      <c r="AD13" s="75">
        <f t="shared" ca="1" si="60"/>
        <v>19.173137254157268</v>
      </c>
      <c r="AE13" s="75">
        <f t="shared" ca="1" si="60"/>
        <v>52.451171470893655</v>
      </c>
      <c r="AF13" s="75">
        <f t="shared" ca="1" si="60"/>
        <v>86.3335599207781</v>
      </c>
      <c r="AG13" s="75">
        <f t="shared" ca="1" si="60"/>
        <v>120.82604729524422</v>
      </c>
      <c r="AH13" s="75">
        <f t="shared" ca="1" si="60"/>
        <v>155.93442416522169</v>
      </c>
      <c r="AI13" s="75">
        <f t="shared" ca="1" si="60"/>
        <v>168.7284686631948</v>
      </c>
      <c r="AJ13" s="75">
        <f t="shared" ca="1" si="60"/>
        <v>169.94440876217192</v>
      </c>
      <c r="AK13" s="75">
        <f t="shared" ca="1" si="60"/>
        <v>171.16852811085289</v>
      </c>
      <c r="AL13" s="75">
        <f t="shared" ca="1" si="60"/>
        <v>172.40088122493216</v>
      </c>
      <c r="AM13" s="75">
        <f t="shared" ca="1" si="60"/>
        <v>173.64152298070474</v>
      </c>
      <c r="AN13" s="154">
        <f t="shared" ca="1" si="60"/>
        <v>174.89050861743527</v>
      </c>
      <c r="AO13" s="10">
        <f t="shared" ca="1" si="60"/>
        <v>176.14789373974429</v>
      </c>
      <c r="AP13" s="75">
        <f t="shared" ca="1" si="60"/>
        <v>177.4137343200083</v>
      </c>
      <c r="AQ13" s="75">
        <f t="shared" ca="1" si="60"/>
        <v>178.68808670077783</v>
      </c>
      <c r="AR13" s="75">
        <f t="shared" ca="1" si="60"/>
        <v>179.97100759720951</v>
      </c>
      <c r="AS13" s="75">
        <f t="shared" ca="1" si="60"/>
        <v>181.26255409951409</v>
      </c>
      <c r="AT13" s="75">
        <f t="shared" ca="1" si="60"/>
        <v>182.56278367542177</v>
      </c>
      <c r="AU13" s="75">
        <f t="shared" ca="1" si="60"/>
        <v>183.87175417266258</v>
      </c>
      <c r="AV13" s="75">
        <f t="shared" ca="1" si="60"/>
        <v>185.18952382146233</v>
      </c>
      <c r="AW13" s="75">
        <f t="shared" ca="1" si="60"/>
        <v>186.51615123705744</v>
      </c>
      <c r="AX13" s="75">
        <f t="shared" ca="1" si="60"/>
        <v>187.85169542222297</v>
      </c>
      <c r="AY13" s="75">
        <f t="shared" ca="1" si="60"/>
        <v>189.19621576981979</v>
      </c>
      <c r="AZ13" s="154">
        <f t="shared" ca="1" si="60"/>
        <v>190.54977206535568</v>
      </c>
      <c r="BA13" s="10">
        <f t="shared" ca="1" si="60"/>
        <v>191.91242448956785</v>
      </c>
      <c r="BB13" s="75">
        <f t="shared" ca="1" si="60"/>
        <v>193.28423362101574</v>
      </c>
      <c r="BC13" s="75">
        <f t="shared" ca="1" si="60"/>
        <v>194.66526043869715</v>
      </c>
      <c r="BD13" s="75">
        <f t="shared" ca="1" si="60"/>
        <v>196.05556632467653</v>
      </c>
      <c r="BE13" s="75">
        <f t="shared" ca="1" si="60"/>
        <v>197.45521306673379</v>
      </c>
      <c r="BF13" s="75">
        <f t="shared" ca="1" si="60"/>
        <v>198.86426286102943</v>
      </c>
      <c r="BG13" s="75">
        <f t="shared" ca="1" si="60"/>
        <v>200.28277831478505</v>
      </c>
      <c r="BH13" s="75">
        <f t="shared" ca="1" si="60"/>
        <v>201.71082244898548</v>
      </c>
      <c r="BI13" s="75">
        <f t="shared" ca="1" si="60"/>
        <v>203.14845870109434</v>
      </c>
      <c r="BJ13" s="75">
        <f t="shared" ca="1" si="60"/>
        <v>204.59575092779062</v>
      </c>
      <c r="BK13" s="75">
        <f t="shared" ca="1" si="60"/>
        <v>206.05276340772002</v>
      </c>
      <c r="BL13" s="154">
        <f t="shared" ca="1" si="60"/>
        <v>207.51956084426809</v>
      </c>
      <c r="BM13" s="8"/>
    </row>
    <row r="14" spans="1:72" x14ac:dyDescent="0.25">
      <c r="A14" s="194"/>
      <c r="B14" s="166" t="s">
        <v>149</v>
      </c>
      <c r="D14" s="2"/>
      <c r="E14" s="146">
        <f ca="1">E13</f>
        <v>-501.56122735214984</v>
      </c>
      <c r="F14" s="146">
        <f ca="1">F13-E13</f>
        <v>21.258524454260112</v>
      </c>
      <c r="G14" s="146">
        <f t="shared" ref="G14:BL14" ca="1" si="61">G13-F13</f>
        <v>21.542160555190094</v>
      </c>
      <c r="H14" s="146">
        <f t="shared" ca="1" si="61"/>
        <v>22.004733744835448</v>
      </c>
      <c r="I14" s="146">
        <f t="shared" ca="1" si="61"/>
        <v>22.493875006865096</v>
      </c>
      <c r="J14" s="146">
        <f t="shared" ca="1" si="61"/>
        <v>34.61522751746395</v>
      </c>
      <c r="K14" s="146">
        <f t="shared" ca="1" si="61"/>
        <v>23.537464660296109</v>
      </c>
      <c r="L14" s="146">
        <f t="shared" ca="1" si="61"/>
        <v>24.041343599129732</v>
      </c>
      <c r="M14" s="146">
        <f t="shared" ca="1" si="61"/>
        <v>-151.44985971432845</v>
      </c>
      <c r="N14" s="146">
        <f t="shared" ca="1" si="61"/>
        <v>28.293894409792301</v>
      </c>
      <c r="O14" s="146">
        <f t="shared" ca="1" si="61"/>
        <v>28.826777205722919</v>
      </c>
      <c r="P14" s="155">
        <f t="shared" ca="1" si="61"/>
        <v>29.364759528358832</v>
      </c>
      <c r="Q14" s="146">
        <f t="shared" ca="1" si="61"/>
        <v>29.260623298828477</v>
      </c>
      <c r="R14" s="146">
        <f t="shared" ca="1" si="61"/>
        <v>29.806095768002024</v>
      </c>
      <c r="S14" s="146">
        <f t="shared" ca="1" si="61"/>
        <v>30.356778831691145</v>
      </c>
      <c r="T14" s="146">
        <f t="shared" ca="1" si="61"/>
        <v>30.912714197325045</v>
      </c>
      <c r="U14" s="146">
        <f t="shared" ca="1" si="61"/>
        <v>31.4739438803756</v>
      </c>
      <c r="V14" s="146">
        <f t="shared" ca="1" si="61"/>
        <v>32.040510206534805</v>
      </c>
      <c r="W14" s="146">
        <f t="shared" ca="1" si="61"/>
        <v>32.612455813904944</v>
      </c>
      <c r="X14" s="146">
        <f t="shared" ca="1" si="61"/>
        <v>33.189823655203213</v>
      </c>
      <c r="Y14" s="146">
        <f t="shared" ca="1" si="61"/>
        <v>33.772656999984292</v>
      </c>
      <c r="Z14" s="146">
        <f t="shared" ca="1" si="61"/>
        <v>34.360999436875431</v>
      </c>
      <c r="AA14" s="146">
        <f t="shared" ca="1" si="61"/>
        <v>34.954894875827222</v>
      </c>
      <c r="AB14" s="155">
        <f t="shared" ca="1" si="61"/>
        <v>35.554387550383353</v>
      </c>
      <c r="AC14" s="146">
        <f t="shared" ca="1" si="61"/>
        <v>-8.7523762367624158</v>
      </c>
      <c r="AD14" s="146">
        <f t="shared" ca="1" si="61"/>
        <v>36.661955360547836</v>
      </c>
      <c r="AE14" s="146">
        <f t="shared" ca="1" si="61"/>
        <v>33.278034216736387</v>
      </c>
      <c r="AF14" s="146">
        <f t="shared" ca="1" si="61"/>
        <v>33.882388449884445</v>
      </c>
      <c r="AG14" s="146">
        <f t="shared" ca="1" si="61"/>
        <v>34.492487374466123</v>
      </c>
      <c r="AH14" s="146">
        <f t="shared" ca="1" si="61"/>
        <v>35.108376869977462</v>
      </c>
      <c r="AI14" s="146">
        <f t="shared" ca="1" si="61"/>
        <v>12.794044497973118</v>
      </c>
      <c r="AJ14" s="146">
        <f t="shared" ca="1" si="61"/>
        <v>1.2159400989771143</v>
      </c>
      <c r="AK14" s="146">
        <f t="shared" ca="1" si="61"/>
        <v>1.2241193486809721</v>
      </c>
      <c r="AL14" s="146">
        <f t="shared" ca="1" si="61"/>
        <v>1.2323531140792738</v>
      </c>
      <c r="AM14" s="146">
        <f t="shared" ca="1" si="61"/>
        <v>1.2406417557725717</v>
      </c>
      <c r="AN14" s="155">
        <f t="shared" ca="1" si="61"/>
        <v>1.2489856367305379</v>
      </c>
      <c r="AO14" s="146">
        <f t="shared" ca="1" si="61"/>
        <v>1.2573851223090173</v>
      </c>
      <c r="AP14" s="146">
        <f t="shared" ca="1" si="61"/>
        <v>1.2658405802640118</v>
      </c>
      <c r="AQ14" s="146">
        <f t="shared" ca="1" si="61"/>
        <v>1.2743523807695283</v>
      </c>
      <c r="AR14" s="146">
        <f t="shared" ca="1" si="61"/>
        <v>1.2829208964316763</v>
      </c>
      <c r="AS14" s="146">
        <f t="shared" ca="1" si="61"/>
        <v>1.291546502304584</v>
      </c>
      <c r="AT14" s="146">
        <f t="shared" ca="1" si="61"/>
        <v>1.3002295759076787</v>
      </c>
      <c r="AU14" s="146">
        <f t="shared" ca="1" si="61"/>
        <v>1.3089704972408072</v>
      </c>
      <c r="AV14" s="146">
        <f t="shared" ca="1" si="61"/>
        <v>1.3177696487997537</v>
      </c>
      <c r="AW14" s="146">
        <f t="shared" ca="1" si="61"/>
        <v>1.3266274155951123</v>
      </c>
      <c r="AX14" s="146">
        <f t="shared" ca="1" si="61"/>
        <v>1.3355441851655314</v>
      </c>
      <c r="AY14" s="146">
        <f t="shared" ca="1" si="61"/>
        <v>1.3445203475968128</v>
      </c>
      <c r="AZ14" s="155">
        <f t="shared" ca="1" si="61"/>
        <v>1.3535562955358955</v>
      </c>
      <c r="BA14" s="146">
        <f t="shared" ca="1" si="61"/>
        <v>1.3626524242121718</v>
      </c>
      <c r="BB14" s="146">
        <f t="shared" ca="1" si="61"/>
        <v>1.3718091314478897</v>
      </c>
      <c r="BC14" s="146">
        <f t="shared" ca="1" si="61"/>
        <v>1.381026817681402</v>
      </c>
      <c r="BD14" s="146">
        <f t="shared" ca="1" si="61"/>
        <v>1.3903058859793873</v>
      </c>
      <c r="BE14" s="146">
        <f t="shared" ca="1" si="61"/>
        <v>1.3996467420572571</v>
      </c>
      <c r="BF14" s="146">
        <f t="shared" ca="1" si="61"/>
        <v>1.4090497942956404</v>
      </c>
      <c r="BG14" s="146">
        <f t="shared" ca="1" si="61"/>
        <v>1.4185154537556173</v>
      </c>
      <c r="BH14" s="146">
        <f t="shared" ca="1" si="61"/>
        <v>1.4280441342004337</v>
      </c>
      <c r="BI14" s="146">
        <f t="shared" ca="1" si="61"/>
        <v>1.4376362521088595</v>
      </c>
      <c r="BJ14" s="146">
        <f t="shared" ca="1" si="61"/>
        <v>1.4472922266962769</v>
      </c>
      <c r="BK14" s="146">
        <f t="shared" ca="1" si="61"/>
        <v>1.4570124799294035</v>
      </c>
      <c r="BL14" s="155">
        <f t="shared" ca="1" si="61"/>
        <v>1.4667974365480632</v>
      </c>
      <c r="BM14" s="8"/>
    </row>
    <row r="15" spans="1:72" x14ac:dyDescent="0.25">
      <c r="A15" s="194"/>
      <c r="B15" s="246" t="s">
        <v>328</v>
      </c>
      <c r="D15" s="2"/>
      <c r="E15" s="8">
        <f ca="1">-E14</f>
        <v>501.56122735214984</v>
      </c>
      <c r="F15" s="8">
        <f ca="1">-F14</f>
        <v>-21.258524454260112</v>
      </c>
      <c r="G15" s="8">
        <f t="shared" ref="G15:BL15" ca="1" si="62">-G14</f>
        <v>-21.542160555190094</v>
      </c>
      <c r="H15" s="8">
        <f t="shared" ca="1" si="62"/>
        <v>-22.004733744835448</v>
      </c>
      <c r="I15" s="8">
        <f t="shared" ca="1" si="62"/>
        <v>-22.493875006865096</v>
      </c>
      <c r="J15" s="8">
        <f t="shared" ca="1" si="62"/>
        <v>-34.61522751746395</v>
      </c>
      <c r="K15" s="8">
        <f t="shared" ca="1" si="62"/>
        <v>-23.537464660296109</v>
      </c>
      <c r="L15" s="8">
        <f t="shared" ca="1" si="62"/>
        <v>-24.041343599129732</v>
      </c>
      <c r="M15" s="8">
        <f t="shared" ca="1" si="62"/>
        <v>151.44985971432845</v>
      </c>
      <c r="N15" s="8">
        <f t="shared" ca="1" si="62"/>
        <v>-28.293894409792301</v>
      </c>
      <c r="O15" s="8">
        <f t="shared" ca="1" si="62"/>
        <v>-28.826777205722919</v>
      </c>
      <c r="P15" s="9">
        <f t="shared" ca="1" si="62"/>
        <v>-29.364759528358832</v>
      </c>
      <c r="Q15" s="8">
        <f t="shared" ca="1" si="62"/>
        <v>-29.260623298828477</v>
      </c>
      <c r="R15" s="8">
        <f t="shared" ca="1" si="62"/>
        <v>-29.806095768002024</v>
      </c>
      <c r="S15" s="8">
        <f t="shared" ca="1" si="62"/>
        <v>-30.356778831691145</v>
      </c>
      <c r="T15" s="8">
        <f t="shared" ca="1" si="62"/>
        <v>-30.912714197325045</v>
      </c>
      <c r="U15" s="8">
        <f t="shared" ca="1" si="62"/>
        <v>-31.4739438803756</v>
      </c>
      <c r="V15" s="8">
        <f t="shared" ca="1" si="62"/>
        <v>-32.040510206534805</v>
      </c>
      <c r="W15" s="8">
        <f t="shared" ca="1" si="62"/>
        <v>-32.612455813904944</v>
      </c>
      <c r="X15" s="8">
        <f t="shared" ca="1" si="62"/>
        <v>-33.189823655203213</v>
      </c>
      <c r="Y15" s="8">
        <f t="shared" ca="1" si="62"/>
        <v>-33.772656999984292</v>
      </c>
      <c r="Z15" s="8">
        <f t="shared" ca="1" si="62"/>
        <v>-34.360999436875431</v>
      </c>
      <c r="AA15" s="8">
        <f t="shared" ca="1" si="62"/>
        <v>-34.954894875827222</v>
      </c>
      <c r="AB15" s="9">
        <f t="shared" ca="1" si="62"/>
        <v>-35.554387550383353</v>
      </c>
      <c r="AC15" s="8">
        <f t="shared" ca="1" si="62"/>
        <v>8.7523762367624158</v>
      </c>
      <c r="AD15" s="8">
        <f t="shared" ca="1" si="62"/>
        <v>-36.661955360547836</v>
      </c>
      <c r="AE15" s="8">
        <f t="shared" ca="1" si="62"/>
        <v>-33.278034216736387</v>
      </c>
      <c r="AF15" s="8">
        <f t="shared" ca="1" si="62"/>
        <v>-33.882388449884445</v>
      </c>
      <c r="AG15" s="8">
        <f t="shared" ca="1" si="62"/>
        <v>-34.492487374466123</v>
      </c>
      <c r="AH15" s="8">
        <f t="shared" ca="1" si="62"/>
        <v>-35.108376869977462</v>
      </c>
      <c r="AI15" s="8">
        <f t="shared" ca="1" si="62"/>
        <v>-12.794044497973118</v>
      </c>
      <c r="AJ15" s="8">
        <f t="shared" ca="1" si="62"/>
        <v>-1.2159400989771143</v>
      </c>
      <c r="AK15" s="8">
        <f t="shared" ca="1" si="62"/>
        <v>-1.2241193486809721</v>
      </c>
      <c r="AL15" s="8">
        <f t="shared" ca="1" si="62"/>
        <v>-1.2323531140792738</v>
      </c>
      <c r="AM15" s="8">
        <f t="shared" ca="1" si="62"/>
        <v>-1.2406417557725717</v>
      </c>
      <c r="AN15" s="9">
        <f t="shared" ca="1" si="62"/>
        <v>-1.2489856367305379</v>
      </c>
      <c r="AO15" s="8">
        <f t="shared" ca="1" si="62"/>
        <v>-1.2573851223090173</v>
      </c>
      <c r="AP15" s="8">
        <f t="shared" ca="1" si="62"/>
        <v>-1.2658405802640118</v>
      </c>
      <c r="AQ15" s="8">
        <f t="shared" ca="1" si="62"/>
        <v>-1.2743523807695283</v>
      </c>
      <c r="AR15" s="8">
        <f t="shared" ca="1" si="62"/>
        <v>-1.2829208964316763</v>
      </c>
      <c r="AS15" s="8">
        <f t="shared" ca="1" si="62"/>
        <v>-1.291546502304584</v>
      </c>
      <c r="AT15" s="8">
        <f t="shared" ca="1" si="62"/>
        <v>-1.3002295759076787</v>
      </c>
      <c r="AU15" s="8">
        <f t="shared" ca="1" si="62"/>
        <v>-1.3089704972408072</v>
      </c>
      <c r="AV15" s="8">
        <f t="shared" ca="1" si="62"/>
        <v>-1.3177696487997537</v>
      </c>
      <c r="AW15" s="8">
        <f t="shared" ca="1" si="62"/>
        <v>-1.3266274155951123</v>
      </c>
      <c r="AX15" s="8">
        <f t="shared" ca="1" si="62"/>
        <v>-1.3355441851655314</v>
      </c>
      <c r="AY15" s="8">
        <f t="shared" ca="1" si="62"/>
        <v>-1.3445203475968128</v>
      </c>
      <c r="AZ15" s="9">
        <f t="shared" ca="1" si="62"/>
        <v>-1.3535562955358955</v>
      </c>
      <c r="BA15" s="8">
        <f ca="1">-BA14</f>
        <v>-1.3626524242121718</v>
      </c>
      <c r="BB15" s="8">
        <f t="shared" ca="1" si="62"/>
        <v>-1.3718091314478897</v>
      </c>
      <c r="BC15" s="8">
        <f t="shared" ca="1" si="62"/>
        <v>-1.381026817681402</v>
      </c>
      <c r="BD15" s="8">
        <f t="shared" ca="1" si="62"/>
        <v>-1.3903058859793873</v>
      </c>
      <c r="BE15" s="8">
        <f t="shared" ca="1" si="62"/>
        <v>-1.3996467420572571</v>
      </c>
      <c r="BF15" s="8">
        <f t="shared" ca="1" si="62"/>
        <v>-1.4090497942956404</v>
      </c>
      <c r="BG15" s="8">
        <f t="shared" ca="1" si="62"/>
        <v>-1.4185154537556173</v>
      </c>
      <c r="BH15" s="8">
        <f t="shared" ca="1" si="62"/>
        <v>-1.4280441342004337</v>
      </c>
      <c r="BI15" s="8">
        <f t="shared" ca="1" si="62"/>
        <v>-1.4376362521088595</v>
      </c>
      <c r="BJ15" s="8">
        <f t="shared" ca="1" si="62"/>
        <v>-1.4472922266962769</v>
      </c>
      <c r="BK15" s="8">
        <f t="shared" ca="1" si="62"/>
        <v>-1.4570124799294035</v>
      </c>
      <c r="BL15" s="9">
        <f t="shared" ca="1" si="62"/>
        <v>-1.4667974365480632</v>
      </c>
      <c r="BM15" s="8"/>
    </row>
    <row r="16" spans="1:72" s="11" customFormat="1" x14ac:dyDescent="0.25">
      <c r="A16" s="194"/>
      <c r="B16" s="178" t="s">
        <v>85</v>
      </c>
      <c r="C16" s="71"/>
      <c r="D16" s="2"/>
      <c r="E16" s="11">
        <f ca="1">SUM(E7:E9,E15)</f>
        <v>125.09875000000005</v>
      </c>
      <c r="F16" s="11">
        <f t="shared" ref="F16:AJ16" ca="1" si="63">SUM(F7:F9,F15)</f>
        <v>2.6683166468960522</v>
      </c>
      <c r="G16" s="11">
        <f t="shared" ca="1" si="63"/>
        <v>2.7766348388708586</v>
      </c>
      <c r="H16" s="11">
        <f t="shared" ca="1" si="63"/>
        <v>2.7086694429721376</v>
      </c>
      <c r="I16" s="11">
        <f t="shared" ca="1" si="63"/>
        <v>2.6168072541097054</v>
      </c>
      <c r="J16" s="11">
        <f t="shared" ca="1" si="63"/>
        <v>-9.1045770072127716</v>
      </c>
      <c r="K16" s="11">
        <f t="shared" ca="1" si="63"/>
        <v>2.3758612909180776</v>
      </c>
      <c r="L16" s="11">
        <f t="shared" ca="1" si="63"/>
        <v>2.2773831199847372</v>
      </c>
      <c r="M16" s="11">
        <f t="shared" ca="1" si="63"/>
        <v>2.1767307839935484</v>
      </c>
      <c r="N16" s="11">
        <f t="shared" ca="1" si="63"/>
        <v>2.8438829700440316</v>
      </c>
      <c r="O16" s="11">
        <f t="shared" ca="1" si="63"/>
        <v>2.7246869429322587</v>
      </c>
      <c r="P16" s="71">
        <f t="shared" ca="1" si="63"/>
        <v>2.6031904696515298</v>
      </c>
      <c r="Q16" s="11">
        <f t="shared" ca="1" si="63"/>
        <v>2.4793714460629346</v>
      </c>
      <c r="R16" s="11">
        <f t="shared" ca="1" si="63"/>
        <v>2.3560393484876982</v>
      </c>
      <c r="S16" s="11">
        <f t="shared" ca="1" si="63"/>
        <v>2.2303523478998031</v>
      </c>
      <c r="T16" s="11">
        <f t="shared" ca="1" si="63"/>
        <v>2.1022878583620681</v>
      </c>
      <c r="U16" s="11">
        <f t="shared" ca="1" si="63"/>
        <v>1.971823112861415</v>
      </c>
      <c r="V16" s="11">
        <f t="shared" ca="1" si="63"/>
        <v>1.838935161968358</v>
      </c>
      <c r="W16" s="11">
        <f t="shared" ca="1" si="63"/>
        <v>1.7036008724895595</v>
      </c>
      <c r="X16" s="11">
        <f t="shared" ca="1" si="63"/>
        <v>1.5657969261115596</v>
      </c>
      <c r="Y16" s="11">
        <f t="shared" ca="1" si="63"/>
        <v>1.4254998180317955</v>
      </c>
      <c r="Z16" s="11">
        <f t="shared" ca="1" si="63"/>
        <v>1.2826858555830398</v>
      </c>
      <c r="AA16" s="11">
        <f t="shared" ca="1" si="63"/>
        <v>1.1373311568473383</v>
      </c>
      <c r="AB16" s="71">
        <f t="shared" ca="1" si="63"/>
        <v>0.98941164925716407</v>
      </c>
      <c r="AC16" s="11">
        <f t="shared" ca="1" si="63"/>
        <v>0.83890306819370153</v>
      </c>
      <c r="AD16" s="11">
        <f t="shared" ca="1" si="63"/>
        <v>0.88227051043880067</v>
      </c>
      <c r="AE16" s="11">
        <f t="shared" ca="1" si="63"/>
        <v>0.72698440993674751</v>
      </c>
      <c r="AF16" s="11">
        <f t="shared" ca="1" si="63"/>
        <v>0.58653735017736608</v>
      </c>
      <c r="AG16" s="11">
        <f t="shared" ca="1" si="63"/>
        <v>0.44348085564054429</v>
      </c>
      <c r="AH16" s="11">
        <f t="shared" ca="1" si="63"/>
        <v>0.29779002407276067</v>
      </c>
      <c r="AI16" s="11">
        <f t="shared" ca="1" si="63"/>
        <v>23.08549841036168</v>
      </c>
      <c r="AJ16" s="11">
        <f t="shared" ca="1" si="63"/>
        <v>34.390177430542764</v>
      </c>
      <c r="AK16" s="11">
        <f t="shared" ref="AK16:BL16" ca="1" si="64">SUM(AK7:AK9,AK15)</f>
        <v>34.861792806524619</v>
      </c>
      <c r="AL16" s="11">
        <f t="shared" ca="1" si="64"/>
        <v>35.336595210882678</v>
      </c>
      <c r="AM16" s="11">
        <f t="shared" ca="1" si="64"/>
        <v>35.814605965491921</v>
      </c>
      <c r="AN16" s="71">
        <f t="shared" ca="1" si="64"/>
        <v>36.295846533705337</v>
      </c>
      <c r="AO16" s="11">
        <f t="shared" ca="1" si="64"/>
        <v>36.103429581978446</v>
      </c>
      <c r="AP16" s="11">
        <f t="shared" ca="1" si="64"/>
        <v>36.591194738033913</v>
      </c>
      <c r="AQ16" s="11">
        <f t="shared" ca="1" si="64"/>
        <v>37.082254955967159</v>
      </c>
      <c r="AR16" s="11">
        <f t="shared" ca="1" si="64"/>
        <v>37.576632274423446</v>
      </c>
      <c r="AS16" s="11">
        <f t="shared" ca="1" si="64"/>
        <v>38.0743488782485</v>
      </c>
      <c r="AT16" s="11">
        <f t="shared" ca="1" si="64"/>
        <v>38.575427099450607</v>
      </c>
      <c r="AU16" s="11">
        <f t="shared" ca="1" si="64"/>
        <v>39.079889418171113</v>
      </c>
      <c r="AV16" s="11">
        <f t="shared" ca="1" si="64"/>
        <v>39.587758463661146</v>
      </c>
      <c r="AW16" s="11">
        <f t="shared" ca="1" si="64"/>
        <v>40.099057015261266</v>
      </c>
      <c r="AX16" s="11">
        <f t="shared" ca="1" si="64"/>
        <v>40.613808003393189</v>
      </c>
      <c r="AY16" s="11">
        <f t="shared" ca="1" si="64"/>
        <v>41.132034510552799</v>
      </c>
      <c r="AZ16" s="71">
        <f t="shared" ca="1" si="64"/>
        <v>41.65375977231426</v>
      </c>
      <c r="BA16" s="11">
        <f t="shared" ca="1" si="64"/>
        <v>41.486706094489243</v>
      </c>
      <c r="BB16" s="11">
        <f t="shared" ca="1" si="64"/>
        <v>42.015499189526693</v>
      </c>
      <c r="BC16" s="11">
        <f t="shared" ca="1" si="64"/>
        <v>42.547861674460378</v>
      </c>
      <c r="BD16" s="11">
        <f t="shared" ca="1" si="64"/>
        <v>43.083817407320424</v>
      </c>
      <c r="BE16" s="11">
        <f t="shared" ca="1" si="64"/>
        <v>43.62339040432056</v>
      </c>
      <c r="BF16" s="11">
        <f t="shared" ca="1" si="64"/>
        <v>44.166604840900391</v>
      </c>
      <c r="BG16" s="11">
        <f t="shared" ca="1" si="64"/>
        <v>44.71348505277642</v>
      </c>
      <c r="BH16" s="11">
        <f t="shared" ca="1" si="64"/>
        <v>45.264055536993219</v>
      </c>
      <c r="BI16" s="11">
        <f t="shared" ca="1" si="64"/>
        <v>45.818340952989871</v>
      </c>
      <c r="BJ16" s="11">
        <f t="shared" ca="1" si="64"/>
        <v>46.376366123666187</v>
      </c>
      <c r="BK16" s="11">
        <f t="shared" ca="1" si="64"/>
        <v>46.938156036461955</v>
      </c>
      <c r="BL16" s="71">
        <f t="shared" ca="1" si="64"/>
        <v>47.503735844436427</v>
      </c>
    </row>
    <row r="17" spans="1:73" ht="6" customHeight="1" x14ac:dyDescent="0.25">
      <c r="A17" s="194"/>
      <c r="C17" s="8"/>
      <c r="E17" s="6"/>
      <c r="F17" s="6"/>
      <c r="G17" s="6"/>
      <c r="H17" s="6"/>
      <c r="I17" s="6"/>
      <c r="J17" s="7"/>
      <c r="Q17" s="6"/>
      <c r="R17" s="6"/>
      <c r="S17" s="6"/>
      <c r="T17" s="6"/>
      <c r="U17" s="6"/>
      <c r="V17" s="7"/>
      <c r="AC17" s="6"/>
      <c r="AD17" s="6"/>
      <c r="AE17" s="6"/>
      <c r="AF17" s="6"/>
      <c r="AG17" s="6"/>
      <c r="AH17" s="7"/>
      <c r="AO17" s="6"/>
      <c r="AP17" s="6"/>
      <c r="AQ17" s="6"/>
      <c r="AR17" s="6"/>
      <c r="AS17" s="6"/>
      <c r="AT17" s="7"/>
      <c r="BA17" s="6"/>
      <c r="BB17" s="6"/>
      <c r="BC17" s="6"/>
      <c r="BD17" s="6"/>
      <c r="BE17" s="6"/>
      <c r="BF17" s="7"/>
      <c r="BN17" s="7"/>
      <c r="BO17" s="7"/>
      <c r="BP17" s="7"/>
      <c r="BQ17" s="7"/>
      <c r="BR17" s="6"/>
      <c r="BS17" s="10"/>
      <c r="BU17" s="6"/>
    </row>
    <row r="18" spans="1:73" x14ac:dyDescent="0.25">
      <c r="A18" s="194"/>
      <c r="B18" s="248" t="s">
        <v>108</v>
      </c>
      <c r="D18" s="290">
        <f ca="1">((RateCredit*Balance!E$20)+(RateShort*Balance!E$21)+(RateLong*Balance!E$23)+(RateEquity*SUM(Balance!E26:E27))) / SUM(Balance!E$20,Balance!E$21,Balance!E$23,Balance!E$26,Balance!E$27)</f>
        <v>9.2066981322758756E-2</v>
      </c>
      <c r="J18" s="7"/>
      <c r="K18" s="72"/>
      <c r="L18" s="72"/>
      <c r="P18" s="72"/>
      <c r="V18" s="7"/>
      <c r="W18" s="72"/>
      <c r="X18" s="72"/>
      <c r="AB18" s="72"/>
      <c r="AH18" s="7"/>
      <c r="AI18" s="72"/>
      <c r="AJ18" s="72"/>
      <c r="AN18" s="72"/>
      <c r="AT18" s="7"/>
      <c r="AU18" s="72"/>
      <c r="AV18" s="72"/>
      <c r="AZ18" s="72"/>
      <c r="BF18" s="7"/>
      <c r="BG18" s="72"/>
      <c r="BH18" s="72"/>
      <c r="BL18" s="72"/>
    </row>
    <row r="19" spans="1:73" x14ac:dyDescent="0.25">
      <c r="A19" s="194"/>
      <c r="B19" s="179" t="s">
        <v>338</v>
      </c>
      <c r="D19" s="251">
        <f ca="1" xml:space="preserve">  (BL16*(1+ValTerminal) / (ValWACC-ValTerminal)) / (1+ValWACC)^(BL2/12)</f>
        <v>467.40837461553758</v>
      </c>
      <c r="J19" s="7"/>
      <c r="K19" s="72"/>
      <c r="L19" s="72"/>
      <c r="P19" s="72"/>
      <c r="V19" s="7"/>
      <c r="W19" s="72"/>
      <c r="X19" s="72"/>
      <c r="AB19" s="72"/>
      <c r="AH19" s="7"/>
      <c r="AI19" s="72"/>
      <c r="AJ19" s="72"/>
      <c r="AN19" s="72"/>
      <c r="AT19" s="7"/>
      <c r="AU19" s="72"/>
      <c r="AV19" s="72"/>
      <c r="AZ19" s="72"/>
      <c r="BF19" s="7"/>
      <c r="BG19" s="72"/>
      <c r="BH19" s="72"/>
      <c r="BL19" s="72"/>
    </row>
    <row r="20" spans="1:73" s="9" customFormat="1" x14ac:dyDescent="0.25">
      <c r="A20" s="386"/>
      <c r="B20" s="9" t="s">
        <v>211</v>
      </c>
      <c r="D20" s="9">
        <f ca="1">SUM(E20:BL20)+D19</f>
        <v>1483.3888574728035</v>
      </c>
      <c r="E20" s="74">
        <f ca="1">E16/((1+ValWACC) ^  (E2/12))</f>
        <v>124.18396740853069</v>
      </c>
      <c r="F20" s="74">
        <f t="shared" ref="F20:AJ20" ca="1" si="65">F16/((1+ValWACC) ^  (F2/12))</f>
        <v>2.62943528336712</v>
      </c>
      <c r="G20" s="74">
        <f t="shared" ca="1" si="65"/>
        <v>2.7161668809051553</v>
      </c>
      <c r="H20" s="74">
        <f t="shared" ca="1" si="65"/>
        <v>2.6303058424103689</v>
      </c>
      <c r="I20" s="74">
        <f t="shared" ca="1" si="65"/>
        <v>2.5225195253237307</v>
      </c>
      <c r="J20" s="74">
        <f t="shared" ca="1" si="65"/>
        <v>-8.7123464173269536</v>
      </c>
      <c r="K20" s="74">
        <f t="shared" ca="1" si="65"/>
        <v>2.2568827851971278</v>
      </c>
      <c r="L20" s="74">
        <f t="shared" ca="1" si="65"/>
        <v>2.1475168481128648</v>
      </c>
      <c r="M20" s="74">
        <f t="shared" ca="1" si="65"/>
        <v>2.0375945105600448</v>
      </c>
      <c r="N20" s="74">
        <f t="shared" ca="1" si="65"/>
        <v>2.6426358575463471</v>
      </c>
      <c r="O20" s="74">
        <f t="shared" ca="1" si="65"/>
        <v>2.5133604330548254</v>
      </c>
      <c r="P20" s="9">
        <f t="shared" ca="1" si="65"/>
        <v>2.3837278428640274</v>
      </c>
      <c r="Q20" s="74">
        <f t="shared" ca="1" si="65"/>
        <v>2.2537455343407085</v>
      </c>
      <c r="R20" s="74">
        <f t="shared" ca="1" si="65"/>
        <v>2.1259761277082942</v>
      </c>
      <c r="S20" s="74">
        <f t="shared" ca="1" si="65"/>
        <v>1.9978454192123263</v>
      </c>
      <c r="T20" s="74">
        <f t="shared" ca="1" si="65"/>
        <v>1.8693608665769623</v>
      </c>
      <c r="U20" s="74">
        <f t="shared" ca="1" si="65"/>
        <v>1.7405298588661815</v>
      </c>
      <c r="V20" s="74">
        <f t="shared" ca="1" si="65"/>
        <v>1.6113597170240064</v>
      </c>
      <c r="W20" s="74">
        <f t="shared" ca="1" si="65"/>
        <v>1.4818576944129209</v>
      </c>
      <c r="X20" s="74">
        <f t="shared" ca="1" si="65"/>
        <v>1.3520309773488211</v>
      </c>
      <c r="Y20" s="74">
        <f t="shared" ca="1" si="65"/>
        <v>1.2218866856292281</v>
      </c>
      <c r="Z20" s="74">
        <f t="shared" ca="1" si="65"/>
        <v>1.0914318730602006</v>
      </c>
      <c r="AA20" s="74">
        <f t="shared" ca="1" si="65"/>
        <v>0.96067352797858685</v>
      </c>
      <c r="AB20" s="9">
        <f t="shared" ca="1" si="65"/>
        <v>0.82961857376782011</v>
      </c>
      <c r="AC20" s="74">
        <f t="shared" ca="1" si="65"/>
        <v>0.69827386937572644</v>
      </c>
      <c r="AD20" s="74">
        <f t="shared" ca="1" si="65"/>
        <v>0.729001347615577</v>
      </c>
      <c r="AE20" s="74">
        <f t="shared" ca="1" si="65"/>
        <v>0.59629919862407343</v>
      </c>
      <c r="AF20" s="74">
        <f t="shared" ca="1" si="65"/>
        <v>0.47758135261821216</v>
      </c>
      <c r="AG20" s="74">
        <f t="shared" ca="1" si="65"/>
        <v>0.35845870004398006</v>
      </c>
      <c r="AH20" s="74">
        <f t="shared" ca="1" si="65"/>
        <v>0.23893895163591972</v>
      </c>
      <c r="AI20" s="74">
        <f t="shared" ca="1" si="65"/>
        <v>18.387751446433285</v>
      </c>
      <c r="AJ20" s="74">
        <f t="shared" ca="1" si="65"/>
        <v>27.191699122278756</v>
      </c>
      <c r="AK20" s="74">
        <f t="shared" ref="AK20:BL20" ca="1" si="66">AK16/((1+ValWACC) ^  (AK2/12))</f>
        <v>27.363031306750479</v>
      </c>
      <c r="AL20" s="74">
        <f t="shared" ca="1" si="66"/>
        <v>27.53288696491046</v>
      </c>
      <c r="AM20" s="74">
        <f t="shared" ca="1" si="66"/>
        <v>27.701276862632238</v>
      </c>
      <c r="AN20" s="9">
        <f t="shared" ca="1" si="66"/>
        <v>27.868211687512815</v>
      </c>
      <c r="AO20" s="74">
        <f t="shared" ca="1" si="66"/>
        <v>27.517767061293203</v>
      </c>
      <c r="AP20" s="74">
        <f t="shared" ca="1" si="66"/>
        <v>27.685596259303278</v>
      </c>
      <c r="AQ20" s="74">
        <f t="shared" ca="1" si="66"/>
        <v>27.851974394998049</v>
      </c>
      <c r="AR20" s="74">
        <f t="shared" ca="1" si="66"/>
        <v>28.016912050275526</v>
      </c>
      <c r="AS20" s="74">
        <f t="shared" ca="1" si="66"/>
        <v>28.180419730096549</v>
      </c>
      <c r="AT20" s="74">
        <f t="shared" ca="1" si="66"/>
        <v>28.342507863045466</v>
      </c>
      <c r="AU20" s="74">
        <f t="shared" ca="1" si="66"/>
        <v>28.503186801888216</v>
      </c>
      <c r="AV20" s="74">
        <f t="shared" ca="1" si="66"/>
        <v>28.66246682412628</v>
      </c>
      <c r="AW20" s="74">
        <f t="shared" ca="1" si="66"/>
        <v>28.820358132544023</v>
      </c>
      <c r="AX20" s="74">
        <f t="shared" ca="1" si="66"/>
        <v>28.976870855756136</v>
      </c>
      <c r="AY20" s="74">
        <f t="shared" ca="1" si="66"/>
        <v>29.132015048747348</v>
      </c>
      <c r="AZ20" s="9">
        <f t="shared" ca="1" si="66"/>
        <v>29.285800693411439</v>
      </c>
      <c r="BA20" s="74">
        <f t="shared" ca="1" si="66"/>
        <v>28.955056011580407</v>
      </c>
      <c r="BB20" s="74">
        <f t="shared" ca="1" si="66"/>
        <v>29.109687473858834</v>
      </c>
      <c r="BC20" s="74">
        <f t="shared" ca="1" si="66"/>
        <v>29.262964063356453</v>
      </c>
      <c r="BD20" s="74">
        <f t="shared" ca="1" si="66"/>
        <v>29.414895663825892</v>
      </c>
      <c r="BE20" s="74">
        <f t="shared" ca="1" si="66"/>
        <v>29.565492087173791</v>
      </c>
      <c r="BF20" s="74">
        <f t="shared" ca="1" si="66"/>
        <v>29.714763073985498</v>
      </c>
      <c r="BG20" s="74">
        <f t="shared" ca="1" si="66"/>
        <v>29.862718294047166</v>
      </c>
      <c r="BH20" s="74">
        <f t="shared" ca="1" si="66"/>
        <v>30.009367346859555</v>
      </c>
      <c r="BI20" s="74">
        <f t="shared" ca="1" si="66"/>
        <v>30.15471976215369</v>
      </c>
      <c r="BJ20" s="74">
        <f t="shared" ca="1" si="66"/>
        <v>30.298785000397935</v>
      </c>
      <c r="BK20" s="74">
        <f t="shared" ca="1" si="66"/>
        <v>30.441572453305366</v>
      </c>
      <c r="BL20" s="9">
        <f t="shared" ca="1" si="66"/>
        <v>30.583091444332968</v>
      </c>
      <c r="BM20" s="72"/>
    </row>
    <row r="21" spans="1:73" x14ac:dyDescent="0.25">
      <c r="A21" s="386"/>
      <c r="B21" s="247" t="s">
        <v>329</v>
      </c>
      <c r="D21" s="154">
        <f ca="1">-Balance!E24</f>
        <v>-593.27325770183552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</row>
    <row r="22" spans="1:73" x14ac:dyDescent="0.25">
      <c r="A22" s="194"/>
      <c r="B22" s="250" t="s">
        <v>330</v>
      </c>
      <c r="D22" s="156">
        <f ca="1">Balance!E4</f>
        <v>200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</row>
    <row r="23" spans="1:73" x14ac:dyDescent="0.25">
      <c r="A23" s="194"/>
      <c r="B23" s="9" t="s">
        <v>212</v>
      </c>
      <c r="D23" s="9">
        <f ca="1">SUM(D20,D21,D22)</f>
        <v>1090.1155997709679</v>
      </c>
      <c r="J23" s="7"/>
      <c r="V23" s="7"/>
      <c r="AH23" s="7"/>
      <c r="AT23" s="7"/>
      <c r="BF23" s="7"/>
    </row>
    <row r="24" spans="1:73" ht="21" customHeight="1" x14ac:dyDescent="0.25">
      <c r="A24" s="194"/>
    </row>
    <row r="25" spans="1:73" s="40" customFormat="1" ht="15.6" x14ac:dyDescent="0.3">
      <c r="A25" s="386"/>
      <c r="B25" s="65" t="s">
        <v>282</v>
      </c>
      <c r="C25" s="41"/>
      <c r="D25" s="65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</row>
    <row r="26" spans="1:73" x14ac:dyDescent="0.25">
      <c r="A26" s="386"/>
      <c r="B26" s="248" t="s">
        <v>331</v>
      </c>
      <c r="D26" s="249">
        <f>ValEvEbitda</f>
        <v>5</v>
      </c>
      <c r="J26" s="7"/>
      <c r="V26" s="7"/>
      <c r="AH26" s="7"/>
      <c r="AT26" s="7"/>
      <c r="BF26" s="7"/>
    </row>
    <row r="27" spans="1:73" x14ac:dyDescent="0.25">
      <c r="A27" s="387"/>
      <c r="B27" s="250" t="s">
        <v>332</v>
      </c>
      <c r="D27" s="251">
        <f ca="1">Income!E13</f>
        <v>602.29836678149718</v>
      </c>
      <c r="J27" s="7"/>
      <c r="V27" s="7"/>
      <c r="AH27" s="7"/>
      <c r="AT27" s="7"/>
      <c r="BF27" s="7"/>
    </row>
    <row r="28" spans="1:73" x14ac:dyDescent="0.25">
      <c r="A28" s="386"/>
      <c r="B28" s="9" t="s">
        <v>211</v>
      </c>
      <c r="C28" s="8"/>
      <c r="D28" s="9">
        <f ca="1">D26*D27</f>
        <v>3011.4918339074857</v>
      </c>
      <c r="J28" s="9"/>
      <c r="V28" s="9"/>
      <c r="AH28" s="9"/>
      <c r="AT28" s="9"/>
      <c r="BF28" s="9"/>
    </row>
    <row r="29" spans="1:73" x14ac:dyDescent="0.25">
      <c r="A29" s="305"/>
      <c r="B29" s="248" t="s">
        <v>264</v>
      </c>
      <c r="D29" s="249">
        <f>ValPE</f>
        <v>8</v>
      </c>
      <c r="J29" s="7"/>
      <c r="V29" s="7"/>
      <c r="AH29" s="7"/>
      <c r="AT29" s="7"/>
      <c r="BF29" s="7"/>
    </row>
    <row r="30" spans="1:73" x14ac:dyDescent="0.25">
      <c r="B30" s="250" t="s">
        <v>333</v>
      </c>
      <c r="D30" s="251">
        <f ca="1">Income!E26</f>
        <v>268.29588451493549</v>
      </c>
      <c r="J30" s="7"/>
      <c r="V30" s="7"/>
      <c r="AH30" s="7"/>
      <c r="AT30" s="7"/>
      <c r="BF30" s="7"/>
    </row>
    <row r="31" spans="1:73" x14ac:dyDescent="0.25">
      <c r="A31" s="194"/>
      <c r="B31" s="9" t="s">
        <v>212</v>
      </c>
      <c r="C31" s="8"/>
      <c r="D31" s="9">
        <f ca="1">D29*D30</f>
        <v>2146.367076119484</v>
      </c>
      <c r="J31" s="7"/>
      <c r="V31" s="7"/>
      <c r="AH31" s="7"/>
      <c r="AT31" s="7"/>
      <c r="BF31" s="7"/>
    </row>
    <row r="32" spans="1:73" x14ac:dyDescent="0.25">
      <c r="A32" s="194"/>
      <c r="J32" s="6"/>
      <c r="V32" s="6"/>
      <c r="AH32" s="6"/>
      <c r="AT32" s="6"/>
      <c r="BF32" s="6"/>
    </row>
    <row r="33" spans="1:58" x14ac:dyDescent="0.25">
      <c r="J33" s="7"/>
      <c r="V33" s="7"/>
      <c r="AH33" s="7"/>
      <c r="AT33" s="7"/>
      <c r="BF33" s="7"/>
    </row>
    <row r="34" spans="1:58" x14ac:dyDescent="0.25">
      <c r="A34" s="388"/>
      <c r="J34" s="7"/>
      <c r="V34" s="7"/>
      <c r="AH34" s="7"/>
      <c r="AT34" s="7"/>
      <c r="BF34" s="7"/>
    </row>
    <row r="35" spans="1:58" x14ac:dyDescent="0.25">
      <c r="A35" s="388"/>
      <c r="J35" s="7"/>
      <c r="V35" s="7"/>
      <c r="AH35" s="7"/>
      <c r="AT35" s="7"/>
      <c r="BF35" s="7"/>
    </row>
    <row r="36" spans="1:58" x14ac:dyDescent="0.25">
      <c r="A36" s="388"/>
      <c r="J36" s="7"/>
      <c r="V36" s="7"/>
      <c r="AH36" s="7"/>
      <c r="AT36" s="7"/>
      <c r="BF36" s="7"/>
    </row>
    <row r="37" spans="1:58" x14ac:dyDescent="0.25">
      <c r="J37" s="7"/>
      <c r="V37" s="7"/>
      <c r="AH37" s="7"/>
      <c r="AT37" s="7"/>
      <c r="BF37" s="7"/>
    </row>
    <row r="38" spans="1:58" x14ac:dyDescent="0.25">
      <c r="J38" s="7"/>
      <c r="V38" s="7"/>
      <c r="AH38" s="7"/>
      <c r="AT38" s="7"/>
      <c r="BF38" s="7"/>
    </row>
    <row r="39" spans="1:58" x14ac:dyDescent="0.25">
      <c r="J39" s="7"/>
      <c r="V39" s="7"/>
      <c r="AH39" s="7"/>
      <c r="AT39" s="7"/>
      <c r="BF39" s="7"/>
    </row>
    <row r="40" spans="1:58" x14ac:dyDescent="0.25">
      <c r="J40" s="7"/>
      <c r="V40" s="7"/>
      <c r="AH40" s="7"/>
      <c r="AT40" s="7"/>
      <c r="BF40" s="7"/>
    </row>
  </sheetData>
  <sheetProtection algorithmName="SHA-512" hashValue="e/2hsv5U+jwq8xxZi1qxTCwXcJs9x2h/D9RtyySAj2dwMTuW6QXOc9I/F/IGA9+hllS8W5SDcQzYkBRbpl0Lxg==" saltValue="DJeZGCActlHz0o/TTnxC+A==" spinCount="100000" sheet="1" objects="1" scenarios="1" selectLockedCells="1" selectUnlockedCells="1"/>
  <printOptions horizontalCentered="1"/>
  <pageMargins left="0.5" right="0.5" top="0.75" bottom="1" header="0.5" footer="0.5"/>
  <pageSetup scale="90" fitToWidth="5" orientation="landscape" horizontalDpi="1200" verticalDpi="1200" r:id="rId1"/>
  <headerFooter scaleWithDoc="0" alignWithMargins="0">
    <oddFooter>&amp;L&amp;10Company Valuation, Year &amp;P of &amp;N&amp;R&amp;10Updated &amp;D</oddFooter>
  </headerFooter>
  <colBreaks count="4" manualBreakCount="4">
    <brk id="16" min="3" max="27" man="1"/>
    <brk id="28" min="3" max="27" man="1"/>
    <brk id="40" min="3" max="27" man="1"/>
    <brk id="52" min="3" max="27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2F34-0F4F-4061-9810-0BA86F835506}">
  <sheetPr>
    <tabColor theme="9" tint="0.59999389629810485"/>
    <pageSetUpPr fitToPage="1"/>
  </sheetPr>
  <dimension ref="A1:DM39"/>
  <sheetViews>
    <sheetView showGridLines="0" showRowColHeaders="0" showZeros="0" zoomScaleNormal="100" zoomScaleSheetLayoutView="100" workbookViewId="0">
      <selection activeCell="J27" sqref="J27"/>
    </sheetView>
  </sheetViews>
  <sheetFormatPr defaultColWidth="9.109375" defaultRowHeight="12.6" x14ac:dyDescent="0.25"/>
  <cols>
    <col min="1" max="1" width="3.5546875" style="126" bestFit="1" customWidth="1"/>
    <col min="2" max="2" width="12.33203125" style="2" customWidth="1"/>
    <col min="3" max="3" width="5.33203125" style="20" customWidth="1"/>
    <col min="4" max="4" width="5.109375" style="20" customWidth="1"/>
    <col min="5" max="6" width="5.5546875" style="20" customWidth="1"/>
    <col min="7" max="7" width="9.33203125" style="20" bestFit="1" customWidth="1"/>
    <col min="8" max="8" width="5.88671875" style="2" customWidth="1"/>
    <col min="9" max="9" width="6.5546875" style="2" bestFit="1" customWidth="1"/>
    <col min="10" max="10" width="5.5546875" style="20" customWidth="1"/>
    <col min="11" max="11" width="11.109375" style="20" customWidth="1"/>
    <col min="12" max="12" width="5.5546875" style="20" customWidth="1"/>
    <col min="13" max="18" width="1.109375" style="20" customWidth="1"/>
    <col min="19" max="19" width="11.21875" style="20" bestFit="1" customWidth="1"/>
    <col min="20" max="20" width="11.109375" style="20" customWidth="1"/>
    <col min="21" max="21" width="8.5546875" style="20" customWidth="1"/>
    <col min="22" max="22" width="5.5546875" style="20" customWidth="1"/>
    <col min="23" max="23" width="8.77734375" style="20" customWidth="1"/>
    <col min="24" max="24" width="1.44140625" style="20" customWidth="1"/>
    <col min="25" max="25" width="11.44140625" style="20" customWidth="1"/>
    <col min="26" max="26" width="5.5546875" style="20" customWidth="1"/>
    <col min="27" max="27" width="2.33203125" style="20" customWidth="1"/>
    <col min="28" max="28" width="10" style="20" customWidth="1"/>
    <col min="29" max="29" width="4.6640625" style="20" customWidth="1"/>
    <col min="30" max="30" width="6.109375" style="20" customWidth="1"/>
    <col min="31" max="31" width="2" style="20" customWidth="1"/>
    <col min="32" max="37" width="9.109375" style="20"/>
    <col min="38" max="40" width="9.109375" style="126"/>
    <col min="41" max="41" width="6.109375" style="126" customWidth="1"/>
    <col min="42" max="42" width="6.109375" style="291" customWidth="1"/>
    <col min="43" max="43" width="6.5546875" style="292" bestFit="1" customWidth="1"/>
    <col min="44" max="44" width="4.44140625" style="196" bestFit="1" customWidth="1"/>
    <col min="45" max="45" width="9.44140625" style="196" bestFit="1" customWidth="1"/>
    <col min="46" max="46" width="4.109375" style="196" bestFit="1" customWidth="1"/>
    <col min="47" max="47" width="7.44140625" style="196" bestFit="1" customWidth="1"/>
    <col min="48" max="48" width="2.77734375" style="196" bestFit="1" customWidth="1"/>
    <col min="49" max="16384" width="9.109375" style="20"/>
  </cols>
  <sheetData>
    <row r="1" spans="1:117" s="197" customFormat="1" ht="10.199999999999999" x14ac:dyDescent="0.2">
      <c r="A1" s="385" t="s">
        <v>279</v>
      </c>
      <c r="B1" s="389"/>
      <c r="C1" s="389"/>
      <c r="D1" s="389"/>
      <c r="E1" s="389"/>
      <c r="F1" s="389"/>
      <c r="G1" s="389"/>
      <c r="H1" s="389"/>
      <c r="I1" s="389"/>
      <c r="J1" s="389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211"/>
      <c r="AG1" s="211"/>
      <c r="AH1" s="211"/>
      <c r="AI1" s="211"/>
      <c r="AJ1" s="212"/>
      <c r="AK1" s="211"/>
      <c r="AO1" s="125"/>
      <c r="AP1" s="213"/>
      <c r="AQ1" s="212"/>
      <c r="AR1" s="211"/>
      <c r="AS1" s="211"/>
      <c r="AT1" s="211"/>
      <c r="AU1" s="211"/>
      <c r="AV1" s="211"/>
      <c r="AW1" s="213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212"/>
    </row>
    <row r="2" spans="1:117" s="210" customFormat="1" ht="21" x14ac:dyDescent="0.4">
      <c r="A2" s="386"/>
      <c r="B2" s="67" t="s">
        <v>289</v>
      </c>
      <c r="C2" s="67"/>
      <c r="D2" s="67"/>
      <c r="I2" s="215"/>
      <c r="J2" s="204"/>
      <c r="K2" s="196"/>
      <c r="L2" s="212"/>
      <c r="M2" s="212"/>
      <c r="N2" s="212"/>
      <c r="O2" s="212"/>
      <c r="P2" s="212"/>
      <c r="Q2" s="212"/>
      <c r="R2" s="212"/>
      <c r="S2" s="211"/>
      <c r="T2" s="213"/>
      <c r="U2" s="212"/>
      <c r="V2" s="204"/>
      <c r="W2" s="205"/>
      <c r="X2" s="204"/>
      <c r="Y2" s="204"/>
      <c r="Z2" s="204"/>
      <c r="AA2" s="204"/>
      <c r="AB2" s="204"/>
      <c r="AC2" s="204"/>
      <c r="AD2" s="204"/>
      <c r="AE2" s="204"/>
      <c r="AF2" s="211"/>
      <c r="AG2" s="211"/>
      <c r="AH2" s="211"/>
      <c r="AI2" s="211"/>
      <c r="AJ2" s="212"/>
      <c r="AK2" s="211"/>
      <c r="AL2" s="124"/>
      <c r="AM2" s="124"/>
      <c r="AN2" s="124"/>
      <c r="AO2" s="124"/>
      <c r="AP2" s="293"/>
      <c r="AQ2" s="294"/>
      <c r="AR2" s="124"/>
      <c r="AS2" s="124"/>
      <c r="AT2" s="124"/>
      <c r="AU2" s="124"/>
      <c r="AV2" s="124"/>
      <c r="AW2" s="213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212"/>
    </row>
    <row r="3" spans="1:117" s="370" customFormat="1" ht="21.6" customHeight="1" x14ac:dyDescent="0.35">
      <c r="A3" s="194"/>
      <c r="B3" s="586" t="s">
        <v>315</v>
      </c>
      <c r="C3" s="586"/>
      <c r="D3" s="586"/>
      <c r="E3" s="586"/>
      <c r="F3" s="586"/>
      <c r="G3" s="586"/>
      <c r="H3" s="586"/>
      <c r="I3" s="586"/>
      <c r="K3" s="586" t="s">
        <v>314</v>
      </c>
      <c r="L3" s="586"/>
      <c r="M3" s="586"/>
      <c r="N3" s="586"/>
      <c r="O3" s="586"/>
      <c r="P3" s="586"/>
      <c r="Q3" s="586"/>
      <c r="R3" s="586"/>
      <c r="S3" s="586"/>
      <c r="T3" s="586"/>
      <c r="U3" s="586"/>
      <c r="W3" s="586" t="s">
        <v>99</v>
      </c>
      <c r="X3" s="586"/>
      <c r="Y3" s="586"/>
      <c r="Z3" s="586"/>
      <c r="AA3" s="586"/>
      <c r="AB3" s="586"/>
      <c r="AC3" s="586"/>
      <c r="AD3" s="586"/>
      <c r="AE3" s="371"/>
      <c r="AL3" s="372"/>
      <c r="AM3" s="372"/>
      <c r="AN3" s="372"/>
      <c r="AO3" s="372"/>
      <c r="AP3" s="373"/>
      <c r="AQ3" s="374"/>
      <c r="AR3" s="375"/>
      <c r="AS3" s="375"/>
      <c r="AT3" s="375"/>
      <c r="AU3" s="375"/>
      <c r="AV3" s="375"/>
    </row>
    <row r="4" spans="1:117" s="330" customFormat="1" ht="26.4" customHeight="1" x14ac:dyDescent="0.3">
      <c r="A4" s="194"/>
      <c r="B4" s="331" t="s">
        <v>339</v>
      </c>
      <c r="C4" s="331"/>
      <c r="D4" s="331"/>
      <c r="E4" s="332"/>
      <c r="F4" s="332"/>
      <c r="G4" s="332"/>
      <c r="H4" s="332"/>
      <c r="I4" s="332"/>
      <c r="J4" s="333"/>
      <c r="K4" s="334" t="s">
        <v>340</v>
      </c>
      <c r="L4" s="335"/>
      <c r="M4" s="335"/>
      <c r="N4" s="335"/>
      <c r="O4" s="335"/>
      <c r="P4" s="335"/>
      <c r="Q4" s="335"/>
      <c r="R4" s="335"/>
      <c r="S4" s="333"/>
      <c r="T4" s="333"/>
      <c r="U4" s="333"/>
      <c r="V4" s="333"/>
      <c r="W4" s="331" t="s">
        <v>341</v>
      </c>
      <c r="X4" s="331"/>
      <c r="Y4" s="331"/>
      <c r="Z4" s="331"/>
      <c r="AA4" s="331"/>
      <c r="AB4" s="331"/>
      <c r="AC4" s="331"/>
      <c r="AD4" s="331"/>
      <c r="AE4" s="336"/>
      <c r="AF4" s="286"/>
      <c r="AG4" s="286"/>
      <c r="AL4" s="337"/>
      <c r="AM4" s="337"/>
      <c r="AN4" s="337"/>
      <c r="AO4" s="337"/>
      <c r="AP4" s="338"/>
      <c r="AQ4" s="337"/>
      <c r="AR4" s="339" t="s">
        <v>299</v>
      </c>
      <c r="AS4" s="339" t="s">
        <v>306</v>
      </c>
      <c r="AT4" s="339" t="s">
        <v>299</v>
      </c>
      <c r="AU4" s="339" t="s">
        <v>305</v>
      </c>
      <c r="AV4" s="339" t="s">
        <v>297</v>
      </c>
    </row>
    <row r="5" spans="1:117" s="376" customFormat="1" ht="22.2" customHeight="1" x14ac:dyDescent="0.2">
      <c r="A5" s="386"/>
      <c r="B5" s="377" t="s">
        <v>86</v>
      </c>
      <c r="C5" s="378" t="s">
        <v>87</v>
      </c>
      <c r="D5" s="378"/>
      <c r="E5" s="378"/>
      <c r="F5" s="378" t="s">
        <v>88</v>
      </c>
      <c r="G5" s="378"/>
      <c r="H5" s="378"/>
      <c r="I5" s="379" t="s">
        <v>89</v>
      </c>
      <c r="K5" s="380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78"/>
      <c r="W5" s="377" t="s">
        <v>104</v>
      </c>
      <c r="X5" s="378"/>
      <c r="Y5" s="378"/>
      <c r="Z5" s="378" t="s">
        <v>88</v>
      </c>
      <c r="AA5" s="378"/>
      <c r="AB5" s="378"/>
      <c r="AC5" s="378"/>
      <c r="AD5" s="379" t="s">
        <v>89</v>
      </c>
      <c r="AL5" s="306"/>
      <c r="AM5" s="306"/>
      <c r="AN5" s="306"/>
      <c r="AO5" s="306"/>
      <c r="AP5" s="5"/>
      <c r="AQ5" s="297"/>
      <c r="AR5" s="304"/>
      <c r="AS5" s="304"/>
      <c r="AT5" s="304"/>
      <c r="AU5" s="304"/>
      <c r="AV5" s="304"/>
    </row>
    <row r="6" spans="1:117" s="206" customFormat="1" ht="16.8" customHeight="1" x14ac:dyDescent="0.3">
      <c r="A6" s="194"/>
      <c r="B6" s="252" t="s">
        <v>90</v>
      </c>
      <c r="C6" s="253" t="s">
        <v>91</v>
      </c>
      <c r="D6" s="253"/>
      <c r="E6" s="253"/>
      <c r="F6" s="253" t="s">
        <v>92</v>
      </c>
      <c r="G6" s="253"/>
      <c r="H6" s="253"/>
      <c r="I6" s="260">
        <f ca="1">Balance!$E$7/Balance!$E$22</f>
        <v>1.3307494434214171</v>
      </c>
      <c r="J6" s="207"/>
      <c r="K6" s="207"/>
      <c r="L6" s="54"/>
      <c r="M6" s="299" t="s">
        <v>173</v>
      </c>
      <c r="N6" s="300" t="s">
        <v>117</v>
      </c>
      <c r="O6" s="300" t="s">
        <v>174</v>
      </c>
      <c r="P6" s="54"/>
      <c r="Q6" s="54"/>
      <c r="R6" s="54"/>
      <c r="S6" s="54"/>
      <c r="T6" s="54"/>
      <c r="U6" s="54"/>
      <c r="V6" s="207"/>
      <c r="W6" s="252" t="s">
        <v>81</v>
      </c>
      <c r="X6" s="253"/>
      <c r="Y6" s="253"/>
      <c r="Z6" s="253" t="s">
        <v>105</v>
      </c>
      <c r="AA6" s="253"/>
      <c r="AB6" s="253"/>
      <c r="AC6" s="253"/>
      <c r="AD6" s="272">
        <f ca="1">Income!$E$21*(1-Taxes)</f>
        <v>289.37902006889834</v>
      </c>
      <c r="AE6" s="207"/>
      <c r="AL6" s="125"/>
      <c r="AM6" s="125"/>
      <c r="AN6" s="125"/>
      <c r="AO6" s="125"/>
      <c r="AP6" s="213"/>
    </row>
    <row r="7" spans="1:117" s="207" customFormat="1" ht="16.8" customHeight="1" x14ac:dyDescent="0.3">
      <c r="A7" s="194"/>
      <c r="B7" s="254" t="s">
        <v>90</v>
      </c>
      <c r="C7" s="255" t="s">
        <v>274</v>
      </c>
      <c r="D7" s="255"/>
      <c r="E7" s="255"/>
      <c r="F7" s="255" t="s">
        <v>275</v>
      </c>
      <c r="G7" s="255"/>
      <c r="H7" s="255"/>
      <c r="I7" s="261">
        <f ca="1">Balance!E4/Balance!E22</f>
        <v>0.34585725232191583</v>
      </c>
      <c r="K7" s="206"/>
      <c r="L7" s="206"/>
      <c r="M7" s="292" t="str">
        <f ca="1">INDEX(Summary!$AL$7:$AL$13,MATCH(O7,Summary!$AO$7:$AO$13,0))</f>
        <v>Price</v>
      </c>
      <c r="N7" s="298">
        <f ca="1">INDEX(Summary!$AN$7:$AN$13,MATCH(O7,Summary!$AO$7:$AO$13,0))</f>
        <v>8.6042857185772395</v>
      </c>
      <c r="O7" s="298">
        <v>1</v>
      </c>
      <c r="P7" s="206"/>
      <c r="Q7" s="206"/>
      <c r="R7" s="206"/>
      <c r="S7" s="206"/>
      <c r="T7" s="206"/>
      <c r="U7" s="206"/>
      <c r="W7" s="254" t="s">
        <v>312</v>
      </c>
      <c r="X7" s="255"/>
      <c r="Y7" s="255"/>
      <c r="Z7" s="255" t="s">
        <v>106</v>
      </c>
      <c r="AA7" s="255"/>
      <c r="AB7" s="255"/>
      <c r="AC7" s="255"/>
      <c r="AD7" s="273">
        <f ca="1">Balance!$E$17-Balance!$E$22</f>
        <v>611.26355813037185</v>
      </c>
      <c r="AL7" s="125"/>
      <c r="AM7" s="125"/>
      <c r="AN7" s="125"/>
      <c r="AO7" s="125"/>
      <c r="AP7" s="213"/>
    </row>
    <row r="8" spans="1:117" s="207" customFormat="1" ht="4.2" customHeight="1" x14ac:dyDescent="0.3">
      <c r="A8" s="194"/>
      <c r="B8" s="591" t="s">
        <v>93</v>
      </c>
      <c r="C8" s="592" t="s">
        <v>94</v>
      </c>
      <c r="D8" s="592"/>
      <c r="E8" s="592"/>
      <c r="F8" s="592" t="s">
        <v>95</v>
      </c>
      <c r="G8" s="592"/>
      <c r="H8" s="593"/>
      <c r="I8" s="594">
        <f ca="1">Income!$E$5/((Balance!$J$17+Balance!$V$17)/2)</f>
        <v>3.7954523653853545</v>
      </c>
      <c r="K8" s="206"/>
      <c r="L8" s="206"/>
      <c r="M8" s="292" t="str">
        <f ca="1">INDEX(Summary!$AL$7:$AL$13,MATCH(O8,Summary!$AO$7:$AO$13,0))</f>
        <v>Units</v>
      </c>
      <c r="N8" s="298">
        <f ca="1">INDEX(Summary!$AN$7:$AN$13,MATCH(O8,Summary!$AO$7:$AO$13,0))</f>
        <v>2.8255127908366555</v>
      </c>
      <c r="O8" s="298">
        <v>2</v>
      </c>
      <c r="P8" s="206"/>
      <c r="Q8" s="206"/>
      <c r="R8" s="206"/>
      <c r="S8" s="206"/>
      <c r="T8" s="206"/>
      <c r="U8" s="206"/>
      <c r="W8" s="591" t="s">
        <v>311</v>
      </c>
      <c r="X8" s="595"/>
      <c r="Y8" s="595"/>
      <c r="Z8" s="592" t="s">
        <v>309</v>
      </c>
      <c r="AA8" s="592"/>
      <c r="AB8" s="592"/>
      <c r="AC8" s="592"/>
      <c r="AD8" s="596">
        <f ca="1">AD6/AD7</f>
        <v>0.47341120899469497</v>
      </c>
      <c r="AL8" s="125"/>
      <c r="AM8" s="125"/>
      <c r="AN8" s="125"/>
      <c r="AO8" s="125"/>
      <c r="AP8" s="301"/>
    </row>
    <row r="9" spans="1:117" s="207" customFormat="1" ht="4.2" customHeight="1" x14ac:dyDescent="0.3">
      <c r="A9" s="194"/>
      <c r="B9" s="591"/>
      <c r="C9" s="592"/>
      <c r="D9" s="592"/>
      <c r="E9" s="592"/>
      <c r="F9" s="592"/>
      <c r="G9" s="592"/>
      <c r="H9" s="593"/>
      <c r="I9" s="594"/>
      <c r="K9" s="206"/>
      <c r="L9" s="206"/>
      <c r="M9" s="292" t="str">
        <f ca="1">INDEX(Summary!$AL$7:$AL$13,MATCH(O9,Summary!$AO$7:$AO$13,0))</f>
        <v>Cmsns</v>
      </c>
      <c r="N9" s="298">
        <f ca="1">INDEX(Summary!$AN$7:$AN$13,MATCH(O9,Summary!$AO$7:$AO$13,0))</f>
        <v>-0.17208571437154474</v>
      </c>
      <c r="O9" s="298">
        <v>3</v>
      </c>
      <c r="P9" s="206"/>
      <c r="Q9" s="206"/>
      <c r="R9" s="206"/>
      <c r="S9" s="206"/>
      <c r="T9" s="206"/>
      <c r="U9" s="206"/>
      <c r="W9" s="591"/>
      <c r="X9" s="595"/>
      <c r="Y9" s="595"/>
      <c r="Z9" s="592"/>
      <c r="AA9" s="592"/>
      <c r="AB9" s="592"/>
      <c r="AC9" s="592"/>
      <c r="AD9" s="596"/>
      <c r="AL9" s="125"/>
      <c r="AM9" s="125"/>
      <c r="AN9" s="125"/>
      <c r="AO9" s="125"/>
      <c r="AP9" s="301"/>
    </row>
    <row r="10" spans="1:117" s="207" customFormat="1" ht="4.2" customHeight="1" x14ac:dyDescent="0.3">
      <c r="A10" s="194"/>
      <c r="B10" s="591"/>
      <c r="C10" s="592"/>
      <c r="D10" s="592"/>
      <c r="E10" s="592"/>
      <c r="F10" s="592"/>
      <c r="G10" s="592"/>
      <c r="H10" s="593"/>
      <c r="I10" s="594"/>
      <c r="K10" s="206"/>
      <c r="L10" s="206"/>
      <c r="M10" s="292" t="str">
        <f ca="1">INDEX(Summary!$AL$7:$AL$13,MATCH(O10,Summary!$AO$7:$AO$13,0))</f>
        <v>Depn</v>
      </c>
      <c r="N10" s="298">
        <f ca="1">INDEX(Summary!$AN$7:$AN$13,MATCH(O10,Summary!$AO$7:$AO$13,0))</f>
        <v>-0.24880863852140189</v>
      </c>
      <c r="O10" s="298">
        <v>4</v>
      </c>
      <c r="P10" s="206"/>
      <c r="Q10" s="206"/>
      <c r="R10" s="206"/>
      <c r="S10" s="206"/>
      <c r="T10" s="206"/>
      <c r="U10" s="206"/>
      <c r="W10" s="591"/>
      <c r="X10" s="595"/>
      <c r="Y10" s="595"/>
      <c r="Z10" s="592"/>
      <c r="AA10" s="592"/>
      <c r="AB10" s="592"/>
      <c r="AC10" s="592"/>
      <c r="AD10" s="596"/>
      <c r="AL10" s="125"/>
      <c r="AM10" s="125"/>
      <c r="AN10" s="125"/>
      <c r="AO10" s="125"/>
      <c r="AP10" s="301"/>
    </row>
    <row r="11" spans="1:117" s="207" customFormat="1" ht="4.2" customHeight="1" x14ac:dyDescent="0.3">
      <c r="A11" s="194"/>
      <c r="B11" s="591"/>
      <c r="C11" s="592"/>
      <c r="D11" s="592"/>
      <c r="E11" s="592"/>
      <c r="F11" s="592"/>
      <c r="G11" s="592"/>
      <c r="H11" s="593"/>
      <c r="I11" s="594"/>
      <c r="K11" s="206"/>
      <c r="L11" s="206"/>
      <c r="M11" s="292" t="str">
        <f ca="1">INDEX(Summary!$AL$7:$AL$13,MATCH(O11,Summary!$AO$7:$AO$13,0))</f>
        <v>Overhead</v>
      </c>
      <c r="N11" s="298">
        <f ca="1">INDEX(Summary!$AN$7:$AN$13,MATCH(O11,Summary!$AO$7:$AO$13,0))</f>
        <v>-0.5548432639027262</v>
      </c>
      <c r="O11" s="300">
        <v>5</v>
      </c>
      <c r="P11" s="206"/>
      <c r="Q11" s="206"/>
      <c r="R11" s="206"/>
      <c r="S11" s="206"/>
      <c r="T11" s="206"/>
      <c r="U11" s="206"/>
      <c r="W11" s="591"/>
      <c r="X11" s="595"/>
      <c r="Y11" s="595"/>
      <c r="Z11" s="592"/>
      <c r="AA11" s="592"/>
      <c r="AB11" s="592"/>
      <c r="AC11" s="592"/>
      <c r="AD11" s="596"/>
      <c r="AL11" s="125"/>
      <c r="AM11" s="125"/>
      <c r="AN11" s="125"/>
      <c r="AO11" s="125"/>
      <c r="AP11" s="301"/>
    </row>
    <row r="12" spans="1:117" s="207" customFormat="1" ht="16.8" customHeight="1" x14ac:dyDescent="0.3">
      <c r="A12" s="194"/>
      <c r="B12" s="254" t="s">
        <v>96</v>
      </c>
      <c r="C12" s="255" t="s">
        <v>97</v>
      </c>
      <c r="D12" s="255"/>
      <c r="E12" s="255"/>
      <c r="F12" s="255" t="s">
        <v>98</v>
      </c>
      <c r="G12" s="255"/>
      <c r="H12" s="255"/>
      <c r="I12" s="261">
        <f ca="1">Balance!$E$24/Balance!$E$29</f>
        <v>0.99498493512178976</v>
      </c>
      <c r="K12" s="206"/>
      <c r="L12" s="206"/>
      <c r="M12" s="292" t="str">
        <f ca="1">INDEX(Summary!$AL$7:$AL$13,MATCH(O12,Summary!$AO$7:$AO$13,0))</f>
        <v>Payroll</v>
      </c>
      <c r="N12" s="298">
        <f ca="1">INDEX(Summary!$AN$7:$AN$13,MATCH(O12,Summary!$AO$7:$AO$13,0))</f>
        <v>-0.84977517404098313</v>
      </c>
      <c r="O12" s="298">
        <v>6</v>
      </c>
      <c r="P12" s="206"/>
      <c r="Q12" s="206"/>
      <c r="R12" s="206"/>
      <c r="S12" s="206"/>
      <c r="T12" s="206"/>
      <c r="U12" s="206"/>
      <c r="W12" s="254" t="s">
        <v>310</v>
      </c>
      <c r="X12" s="255"/>
      <c r="Y12" s="255"/>
      <c r="Z12" s="255" t="s">
        <v>108</v>
      </c>
      <c r="AA12" s="255"/>
      <c r="AB12" s="255"/>
      <c r="AC12" s="255"/>
      <c r="AD12" s="274">
        <f ca="1">ValWACC</f>
        <v>9.2066981322758756E-2</v>
      </c>
      <c r="AL12" s="125"/>
      <c r="AM12" s="125"/>
      <c r="AN12" s="125"/>
      <c r="AO12" s="125"/>
      <c r="AP12" s="301"/>
    </row>
    <row r="13" spans="1:117" s="207" customFormat="1" ht="16.8" customHeight="1" x14ac:dyDescent="0.3">
      <c r="A13" s="194"/>
      <c r="B13" s="254" t="s">
        <v>99</v>
      </c>
      <c r="C13" s="255" t="s">
        <v>273</v>
      </c>
      <c r="D13" s="255"/>
      <c r="E13" s="255"/>
      <c r="F13" s="255" t="s">
        <v>272</v>
      </c>
      <c r="G13" s="255"/>
      <c r="H13" s="255"/>
      <c r="I13" s="262">
        <f ca="1">Income!E21/Income!E5</f>
        <v>0.11622115219174235</v>
      </c>
      <c r="J13" s="206"/>
      <c r="K13" s="206"/>
      <c r="L13" s="206"/>
      <c r="M13" s="292" t="str">
        <f ca="1">INDEX(Summary!$AL$7:$AL$13,MATCH(O13,Summary!$AO$7:$AO$13,0))</f>
        <v>COGS</v>
      </c>
      <c r="N13" s="298">
        <f ca="1">INDEX(Summary!$AN$7:$AN$13,MATCH(O13,Summary!$AO$7:$AO$13,0))</f>
        <v>-5.778772927740583</v>
      </c>
      <c r="O13" s="298">
        <v>7</v>
      </c>
      <c r="P13" s="206"/>
      <c r="Q13" s="206"/>
      <c r="R13" s="206"/>
      <c r="S13" s="206"/>
      <c r="T13" s="206"/>
      <c r="U13" s="206"/>
      <c r="V13" s="206"/>
      <c r="W13" s="254" t="s">
        <v>109</v>
      </c>
      <c r="X13" s="255"/>
      <c r="Y13" s="255"/>
      <c r="Z13" s="255" t="s">
        <v>110</v>
      </c>
      <c r="AA13" s="255"/>
      <c r="AB13" s="255"/>
      <c r="AC13" s="255"/>
      <c r="AD13" s="275">
        <f ca="1">AD8-AD12</f>
        <v>0.38134422767193621</v>
      </c>
      <c r="AE13" s="206"/>
      <c r="AL13" s="125"/>
      <c r="AM13" s="125"/>
      <c r="AN13" s="125"/>
      <c r="AO13" s="125"/>
      <c r="AP13" s="301"/>
    </row>
    <row r="14" spans="1:117" s="206" customFormat="1" ht="16.8" customHeight="1" x14ac:dyDescent="0.3">
      <c r="A14" s="194"/>
      <c r="B14" s="256" t="s">
        <v>99</v>
      </c>
      <c r="C14" s="257" t="s">
        <v>100</v>
      </c>
      <c r="D14" s="257"/>
      <c r="E14" s="257"/>
      <c r="F14" s="257" t="s">
        <v>101</v>
      </c>
      <c r="G14" s="257"/>
      <c r="H14" s="257"/>
      <c r="I14" s="263">
        <f ca="1">Income!E26/Income!E5</f>
        <v>6.4652213182291654E-2</v>
      </c>
      <c r="W14" s="256" t="s">
        <v>111</v>
      </c>
      <c r="X14" s="257"/>
      <c r="Y14" s="257"/>
      <c r="Z14" s="257" t="s">
        <v>316</v>
      </c>
      <c r="AA14" s="257"/>
      <c r="AB14" s="257"/>
      <c r="AC14" s="257"/>
      <c r="AD14" s="276">
        <f ca="1">AD13*AD7</f>
        <v>233.10182947922632</v>
      </c>
      <c r="AL14" s="125"/>
      <c r="AM14" s="125"/>
      <c r="AN14" s="125"/>
      <c r="AO14" s="125"/>
      <c r="AP14" s="301"/>
    </row>
    <row r="15" spans="1:117" ht="16.2" customHeight="1" x14ac:dyDescent="0.3">
      <c r="A15" s="386"/>
      <c r="B15" s="264"/>
      <c r="C15" s="265"/>
      <c r="D15" s="265"/>
      <c r="E15" s="264"/>
      <c r="F15" s="266"/>
      <c r="G15" s="264"/>
      <c r="H15" s="265"/>
      <c r="I15" s="267"/>
      <c r="K15" s="2"/>
      <c r="W15" s="264"/>
      <c r="X15" s="264"/>
      <c r="Y15" s="264"/>
      <c r="Z15" s="264"/>
      <c r="AA15" s="264"/>
      <c r="AB15" s="264"/>
      <c r="AC15" s="264"/>
      <c r="AD15" s="264"/>
      <c r="AL15" s="125"/>
      <c r="AM15" s="125"/>
      <c r="AN15" s="125"/>
      <c r="AO15" s="125"/>
      <c r="AP15" s="301"/>
    </row>
    <row r="16" spans="1:117" s="345" customFormat="1" ht="24" customHeight="1" x14ac:dyDescent="0.3">
      <c r="A16" s="386"/>
      <c r="B16" s="331" t="s">
        <v>342</v>
      </c>
      <c r="C16" s="331"/>
      <c r="D16" s="331"/>
      <c r="E16" s="332"/>
      <c r="F16" s="332"/>
      <c r="G16" s="332"/>
      <c r="H16" s="332"/>
      <c r="I16" s="332"/>
      <c r="J16" s="343"/>
      <c r="K16" s="331" t="s">
        <v>343</v>
      </c>
      <c r="L16" s="344"/>
      <c r="M16" s="344"/>
      <c r="N16" s="344"/>
      <c r="O16" s="344"/>
      <c r="P16" s="344"/>
      <c r="Q16" s="344"/>
      <c r="R16" s="344"/>
      <c r="S16" s="343"/>
      <c r="T16" s="343"/>
      <c r="U16" s="343"/>
      <c r="V16" s="343"/>
      <c r="W16" s="331" t="s">
        <v>344</v>
      </c>
      <c r="X16" s="331"/>
      <c r="Y16" s="331"/>
      <c r="Z16" s="331"/>
      <c r="AA16" s="331"/>
      <c r="AB16" s="331"/>
      <c r="AC16" s="331"/>
      <c r="AD16" s="331"/>
      <c r="AE16" s="340"/>
      <c r="AF16" s="341"/>
      <c r="AG16" s="342"/>
      <c r="AL16" s="346"/>
      <c r="AM16" s="346"/>
      <c r="AN16" s="347"/>
      <c r="AO16" s="347"/>
      <c r="AP16" s="347"/>
      <c r="AQ16" s="348"/>
      <c r="AR16" s="349"/>
      <c r="AS16" s="349"/>
      <c r="AT16" s="349"/>
      <c r="AU16" s="349"/>
      <c r="AV16" s="349"/>
    </row>
    <row r="17" spans="1:48" s="328" customFormat="1" ht="22.2" customHeight="1" x14ac:dyDescent="0.25">
      <c r="A17" s="194"/>
      <c r="B17" s="377" t="s">
        <v>88</v>
      </c>
      <c r="C17" s="378"/>
      <c r="D17" s="379" t="s">
        <v>103</v>
      </c>
      <c r="E17" s="379" t="s">
        <v>102</v>
      </c>
      <c r="F17" s="379" t="s">
        <v>89</v>
      </c>
      <c r="G17" s="587" t="s">
        <v>323</v>
      </c>
      <c r="H17" s="587"/>
      <c r="I17" s="587"/>
      <c r="J17" s="376"/>
      <c r="K17" s="380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78"/>
      <c r="W17" s="377"/>
      <c r="X17" s="377" t="s">
        <v>2</v>
      </c>
      <c r="Y17" s="378"/>
      <c r="Z17" s="378"/>
      <c r="AA17" s="378"/>
      <c r="AB17" s="378" t="s">
        <v>61</v>
      </c>
      <c r="AC17" s="378"/>
      <c r="AD17" s="379"/>
      <c r="AE17" s="376"/>
      <c r="AF17" s="376"/>
      <c r="AN17" s="125"/>
      <c r="AO17" s="125"/>
      <c r="AP17" s="125"/>
      <c r="AQ17" s="125"/>
      <c r="AR17" s="125"/>
      <c r="AS17" s="125"/>
      <c r="AT17" s="125"/>
      <c r="AU17" s="196"/>
      <c r="AV17" s="196"/>
    </row>
    <row r="18" spans="1:48" s="206" customFormat="1" ht="18.600000000000001" customHeight="1" x14ac:dyDescent="0.3">
      <c r="A18" s="194"/>
      <c r="B18" s="588" t="s">
        <v>222</v>
      </c>
      <c r="C18" s="589"/>
      <c r="D18" s="362">
        <v>1.2</v>
      </c>
      <c r="E18" s="363">
        <f ca="1">(Balance!$E$7-Balance!$E$4-Balance!$E$22)/Balance!$E$17</f>
        <v>-7.3444064558153945E-3</v>
      </c>
      <c r="F18" s="363">
        <f ca="1">D18*E18</f>
        <v>-8.8132877469784734E-3</v>
      </c>
      <c r="G18" s="364" t="s">
        <v>270</v>
      </c>
      <c r="H18" s="288" t="s">
        <v>319</v>
      </c>
      <c r="I18" s="287" t="s">
        <v>223</v>
      </c>
      <c r="N18" s="350"/>
      <c r="O18" s="351" t="s">
        <v>108</v>
      </c>
      <c r="P18" s="352" t="s">
        <v>267</v>
      </c>
      <c r="Q18" s="352" t="s">
        <v>268</v>
      </c>
      <c r="R18" s="352" t="s">
        <v>269</v>
      </c>
      <c r="S18" s="350" t="s">
        <v>297</v>
      </c>
      <c r="W18" s="329" t="s">
        <v>88</v>
      </c>
      <c r="X18" s="365"/>
      <c r="Y18" s="590" t="s">
        <v>322</v>
      </c>
      <c r="Z18" s="590"/>
      <c r="AA18" s="277"/>
      <c r="AB18" s="278" t="s">
        <v>321</v>
      </c>
      <c r="AC18" s="357"/>
      <c r="AD18" s="366"/>
      <c r="AN18" s="125"/>
      <c r="AO18" s="125"/>
      <c r="AP18" s="125"/>
      <c r="AQ18" s="125"/>
      <c r="AR18" s="125"/>
      <c r="AS18" s="125"/>
      <c r="AT18" s="125"/>
      <c r="AU18" s="196"/>
      <c r="AV18" s="196"/>
    </row>
    <row r="19" spans="1:48" s="206" customFormat="1" ht="16.8" customHeight="1" x14ac:dyDescent="0.3">
      <c r="A19" s="194"/>
      <c r="B19" s="602" t="s">
        <v>69</v>
      </c>
      <c r="C19" s="603"/>
      <c r="D19" s="354">
        <v>1.4</v>
      </c>
      <c r="E19" s="355">
        <f ca="1">Balance!$E$28/Balance!$E$17</f>
        <v>0.42980053355699521</v>
      </c>
      <c r="F19" s="355">
        <f ca="1">D19*E19</f>
        <v>0.60172074697979328</v>
      </c>
      <c r="G19" s="268" t="s">
        <v>277</v>
      </c>
      <c r="H19" s="258">
        <f ca="1">IF(F24&lt;=1.81,IF(F24=0,"0.0",F24),0)</f>
        <v>0</v>
      </c>
      <c r="I19" s="269" t="s">
        <v>224</v>
      </c>
      <c r="N19" s="353" t="s">
        <v>112</v>
      </c>
      <c r="O19" s="353"/>
      <c r="P19" s="321">
        <f ca="1">R19*Q19</f>
        <v>2.0685738932495638E-2</v>
      </c>
      <c r="Q19" s="322">
        <f>RateEquity</f>
        <v>0.105</v>
      </c>
      <c r="R19" s="322">
        <f ca="1" xml:space="preserve"> Balance!F27/ SUM(Balance!E$20,Balance!E$21,Balance!E$23,Balance!E$26,Balance!E$27)</f>
        <v>0.19700703745233941</v>
      </c>
      <c r="S19" s="353">
        <v>20</v>
      </c>
      <c r="W19" s="329"/>
      <c r="X19" s="359"/>
      <c r="Y19" s="611" t="s">
        <v>320</v>
      </c>
      <c r="Z19" s="611"/>
      <c r="AA19" s="279"/>
      <c r="AB19" s="360"/>
      <c r="AC19" s="361"/>
      <c r="AD19" s="281"/>
      <c r="AN19" s="125"/>
      <c r="AO19" s="125"/>
      <c r="AP19" s="125"/>
      <c r="AQ19" s="125"/>
      <c r="AR19" s="125"/>
      <c r="AS19" s="125"/>
      <c r="AT19" s="125"/>
      <c r="AU19" s="196"/>
      <c r="AV19" s="196"/>
    </row>
    <row r="20" spans="1:48" s="206" customFormat="1" ht="16.8" customHeight="1" x14ac:dyDescent="0.3">
      <c r="A20" s="194"/>
      <c r="B20" s="602" t="s">
        <v>107</v>
      </c>
      <c r="C20" s="603"/>
      <c r="D20" s="354">
        <v>3.3</v>
      </c>
      <c r="E20" s="355">
        <f ca="1">Income!$E$21/Balance!$E$17</f>
        <v>0.40545055887495024</v>
      </c>
      <c r="F20" s="355">
        <f ca="1">D20*E20</f>
        <v>1.3379868442873357</v>
      </c>
      <c r="G20" s="270" t="s">
        <v>317</v>
      </c>
      <c r="H20" s="258">
        <f ca="1">IF(AND(F24&gt;1.81,F24&lt;2.99),F24,0)</f>
        <v>0</v>
      </c>
      <c r="I20" s="269" t="s">
        <v>226</v>
      </c>
      <c r="N20" s="353" t="s">
        <v>113</v>
      </c>
      <c r="O20" s="353"/>
      <c r="P20" s="321">
        <f ca="1">R20*Q20</f>
        <v>1.1283130326815801E-2</v>
      </c>
      <c r="Q20" s="322">
        <f>RateEquity</f>
        <v>0.105</v>
      </c>
      <c r="R20" s="322">
        <f ca="1" xml:space="preserve"> Balance!E26/ SUM(Balance!E$20,Balance!E$21,Balance!E$23,Balance!E$26,Balance!E$27)</f>
        <v>0.1074583840649124</v>
      </c>
      <c r="S20" s="353">
        <v>20</v>
      </c>
      <c r="W20" s="329" t="s">
        <v>276</v>
      </c>
      <c r="X20" s="359"/>
      <c r="Y20" s="612" t="s">
        <v>308</v>
      </c>
      <c r="Z20" s="612"/>
      <c r="AA20" s="279"/>
      <c r="AB20" s="280" t="str">
        <f ca="1">TEXT(Y25,"0,0")&amp;" Units"&amp;" * "&amp;TEXT(Income!E5/(SUM(Units)*(1+SUMPRODUCT(Units,UnitsCAGR)/SUM(Units))),"0.00")&amp;" / Unit"</f>
        <v>361 Units * 7.42 / Unit</v>
      </c>
      <c r="AC20" s="356"/>
      <c r="AD20" s="281"/>
      <c r="AN20" s="125"/>
      <c r="AO20" s="125"/>
      <c r="AP20" s="125"/>
      <c r="AQ20" s="125"/>
      <c r="AR20" s="125"/>
      <c r="AS20" s="125"/>
      <c r="AT20" s="125"/>
      <c r="AU20" s="196"/>
      <c r="AV20" s="196"/>
    </row>
    <row r="21" spans="1:48" s="206" customFormat="1" ht="16.8" customHeight="1" x14ac:dyDescent="0.3">
      <c r="A21" s="194"/>
      <c r="B21" s="602" t="s">
        <v>227</v>
      </c>
      <c r="C21" s="603"/>
      <c r="D21" s="354">
        <v>0.6</v>
      </c>
      <c r="E21" s="355">
        <f ca="1">Valuation!$D$23/Balance!$E$24</f>
        <v>1.8374595274928658</v>
      </c>
      <c r="F21" s="355">
        <f ca="1">D21*E21</f>
        <v>1.1024757164957195</v>
      </c>
      <c r="G21" s="270" t="s">
        <v>278</v>
      </c>
      <c r="H21" s="258">
        <f ca="1">IF(F24&gt;=2.99,F24,0)</f>
        <v>6.5219824733327627</v>
      </c>
      <c r="I21" s="269" t="s">
        <v>225</v>
      </c>
      <c r="L21" s="208"/>
      <c r="M21" s="208"/>
      <c r="N21" s="353" t="s">
        <v>114</v>
      </c>
      <c r="O21" s="353"/>
      <c r="P21" s="321">
        <f ca="1">R21*Q21</f>
        <v>4.5669813227587775E-3</v>
      </c>
      <c r="Q21" s="322">
        <f>RateLong</f>
        <v>8.5000000000000006E-2</v>
      </c>
      <c r="R21" s="322">
        <f ca="1" xml:space="preserve"> Balance!E23/ SUM(Balance!E$20,Balance!E$21,Balance!E$23,Balance!E$26,Balance!E$27)</f>
        <v>5.3729192032456199E-2</v>
      </c>
      <c r="S21" s="353">
        <v>20</v>
      </c>
      <c r="W21" s="329"/>
      <c r="X21" s="359"/>
      <c r="Y21" s="611" t="s">
        <v>318</v>
      </c>
      <c r="Z21" s="611"/>
      <c r="AA21" s="279"/>
      <c r="AB21" s="280"/>
      <c r="AC21" s="356"/>
      <c r="AD21" s="281"/>
      <c r="AN21" s="125"/>
      <c r="AO21" s="125"/>
      <c r="AP21" s="125"/>
      <c r="AQ21" s="125"/>
      <c r="AR21" s="125"/>
      <c r="AS21" s="125"/>
      <c r="AT21" s="125"/>
      <c r="AU21" s="196"/>
      <c r="AV21" s="196"/>
    </row>
    <row r="22" spans="1:48" s="206" customFormat="1" ht="16.8" customHeight="1" x14ac:dyDescent="0.3">
      <c r="A22" s="194"/>
      <c r="B22" s="602" t="s">
        <v>313</v>
      </c>
      <c r="C22" s="603"/>
      <c r="D22" s="354">
        <v>1</v>
      </c>
      <c r="E22" s="355">
        <f ca="1">Income!$E$5/Balance!$E$17</f>
        <v>3.4886124533168927</v>
      </c>
      <c r="F22" s="355">
        <f ca="1">D22*E22</f>
        <v>3.4886124533168927</v>
      </c>
      <c r="G22" s="356"/>
      <c r="H22" s="279"/>
      <c r="I22" s="281"/>
      <c r="J22" s="208"/>
      <c r="K22" s="208"/>
      <c r="L22" s="20"/>
      <c r="M22" s="20"/>
      <c r="N22" s="353" t="s">
        <v>266</v>
      </c>
      <c r="O22" s="321">
        <f ca="1">ValWACC</f>
        <v>9.2066981322758756E-2</v>
      </c>
      <c r="P22" s="321"/>
      <c r="Q22" s="322"/>
      <c r="R22" s="322"/>
      <c r="S22" s="353"/>
      <c r="T22" s="208"/>
      <c r="U22" s="208"/>
      <c r="V22" s="208"/>
      <c r="W22" s="329" t="s">
        <v>89</v>
      </c>
      <c r="X22" s="367"/>
      <c r="Y22" s="612">
        <f ca="1">Income!E12+Income!E20</f>
        <v>880.44183755925178</v>
      </c>
      <c r="Z22" s="612"/>
      <c r="AA22" s="356"/>
      <c r="AB22" s="280" t="str">
        <f ca="1">TEXT(   Y25,"0")&amp;" * "&amp;TEXT(Income!E5/(SUM(Units)*(1+SUMPRODUCT(Units,UnitsCAGR)/SUM(Units))),"0.00")</f>
        <v>361 * 7.42</v>
      </c>
      <c r="AC22" s="356"/>
      <c r="AD22" s="281"/>
      <c r="AF22" s="208"/>
      <c r="AG22" s="208"/>
      <c r="AN22" s="125"/>
      <c r="AO22" s="125"/>
      <c r="AP22" s="125"/>
      <c r="AQ22" s="125"/>
      <c r="AR22" s="125"/>
      <c r="AS22" s="125"/>
      <c r="AT22" s="125"/>
      <c r="AU22" s="196"/>
      <c r="AV22" s="196"/>
    </row>
    <row r="23" spans="1:48" ht="8.4" customHeight="1" x14ac:dyDescent="0.3">
      <c r="A23" s="386"/>
      <c r="B23" s="323"/>
      <c r="C23" s="324"/>
      <c r="D23" s="324"/>
      <c r="E23" s="324"/>
      <c r="F23" s="324"/>
      <c r="G23" s="324"/>
      <c r="H23" s="324"/>
      <c r="I23" s="325"/>
      <c r="J23" s="209"/>
      <c r="N23" s="320" t="s">
        <v>115</v>
      </c>
      <c r="O23" s="320"/>
      <c r="P23" s="321">
        <f ca="1">R23*Q23</f>
        <v>2.5073622948479563E-3</v>
      </c>
      <c r="Q23" s="322">
        <f>RateShort</f>
        <v>7.0000000000000007E-2</v>
      </c>
      <c r="R23" s="322">
        <f ca="1" xml:space="preserve"> Balance!E21/ SUM(Balance!E$20,Balance!E$21,Balance!E$23,Balance!E$26,Balance!E$27)</f>
        <v>3.58194613549708E-2</v>
      </c>
      <c r="S23" s="352">
        <v>20</v>
      </c>
      <c r="V23" s="209"/>
      <c r="W23" s="209"/>
      <c r="X23" s="326"/>
      <c r="Y23" s="613" t="str">
        <f ca="1">TEXT(    (Income!E5-Income!E6)/(SUM(Units)*(1+SUMPRODUCT(Units,UnitsCAGR)/SUM(Units))),"0.00")</f>
        <v>2.44</v>
      </c>
      <c r="Z23" s="613"/>
      <c r="AA23" s="358"/>
      <c r="AB23" s="358"/>
      <c r="AC23" s="358"/>
      <c r="AD23" s="327"/>
      <c r="AE23" s="209"/>
      <c r="AL23" s="125"/>
      <c r="AM23" s="125"/>
      <c r="AN23" s="125"/>
      <c r="AO23" s="125"/>
      <c r="AP23" s="125"/>
      <c r="AQ23" s="125"/>
      <c r="AR23" s="125"/>
      <c r="AS23" s="125"/>
      <c r="AT23" s="125"/>
      <c r="AU23" s="211"/>
      <c r="AV23" s="211"/>
    </row>
    <row r="24" spans="1:48" ht="8.4" customHeight="1" x14ac:dyDescent="0.3">
      <c r="A24" s="386"/>
      <c r="B24" s="591" t="s">
        <v>307</v>
      </c>
      <c r="C24" s="595"/>
      <c r="D24" s="324"/>
      <c r="E24" s="324"/>
      <c r="F24" s="604">
        <f ca="1">SUM(F18:F22)</f>
        <v>6.5219824733327627</v>
      </c>
      <c r="G24" s="324"/>
      <c r="H24" s="324"/>
      <c r="I24" s="325"/>
      <c r="J24" s="209"/>
      <c r="N24" s="353" t="s">
        <v>116</v>
      </c>
      <c r="O24" s="353"/>
      <c r="P24" s="321">
        <f ca="1">R24*Q24</f>
        <v>5.3023768445840606E-2</v>
      </c>
      <c r="Q24" s="322">
        <f>RateCredit</f>
        <v>8.7499999999999994E-2</v>
      </c>
      <c r="R24" s="322">
        <f ca="1">Balance!$E$20/ SUM(Balance!E$20,Balance!E$21,Balance!E$23,Balance!E$26,Balance!E$27)</f>
        <v>0.60598592509532123</v>
      </c>
      <c r="S24" s="353">
        <v>20</v>
      </c>
      <c r="V24" s="209"/>
      <c r="W24" s="209"/>
      <c r="X24" s="326"/>
      <c r="Y24" s="614"/>
      <c r="Z24" s="614"/>
      <c r="AA24" s="358"/>
      <c r="AB24" s="358"/>
      <c r="AC24" s="358"/>
      <c r="AD24" s="327"/>
      <c r="AE24" s="209"/>
      <c r="AL24" s="125"/>
      <c r="AM24" s="125"/>
      <c r="AN24" s="125"/>
      <c r="AO24" s="125"/>
      <c r="AP24" s="125"/>
      <c r="AQ24" s="125"/>
      <c r="AR24" s="125"/>
      <c r="AS24" s="125"/>
      <c r="AT24" s="125"/>
      <c r="AU24" s="211"/>
      <c r="AV24" s="211"/>
    </row>
    <row r="25" spans="1:48" ht="8.4" customHeight="1" x14ac:dyDescent="0.3">
      <c r="A25" s="194"/>
      <c r="B25" s="591"/>
      <c r="C25" s="595"/>
      <c r="D25" s="368"/>
      <c r="E25" s="368"/>
      <c r="F25" s="605"/>
      <c r="G25" s="255"/>
      <c r="H25" s="368"/>
      <c r="I25" s="282"/>
      <c r="J25" s="209"/>
      <c r="V25" s="209"/>
      <c r="W25" s="610" t="s">
        <v>271</v>
      </c>
      <c r="X25" s="369"/>
      <c r="Y25" s="606">
        <f ca="1">SUM(Income!E12,Income!E20)/((Income!E5-Income!E6) / (SUM(Units)*(1+SUMPRODUCT(Units,UnitsCAGR)/SUM(Units))))</f>
        <v>361.28902192425863</v>
      </c>
      <c r="Z25" s="607"/>
      <c r="AA25" s="356"/>
      <c r="AB25" s="598" t="str">
        <f ca="1">"$"&amp;TEXT(   Y25*(Income!E5/(SUM(Units)*(1+SUMPRODUCT(Units,UnitsCAGR)/SUM(Units)))),"0,0")</f>
        <v>$2,681</v>
      </c>
      <c r="AC25" s="599"/>
      <c r="AD25" s="281"/>
      <c r="AE25" s="206"/>
      <c r="AL25" s="125"/>
      <c r="AM25" s="125"/>
      <c r="AN25" s="125"/>
      <c r="AO25" s="125"/>
      <c r="AP25" s="125"/>
      <c r="AQ25" s="125"/>
      <c r="AR25" s="125"/>
      <c r="AS25" s="125"/>
      <c r="AT25" s="125"/>
      <c r="AU25" s="211"/>
      <c r="AV25" s="211"/>
    </row>
    <row r="26" spans="1:48" ht="8.4" customHeight="1" x14ac:dyDescent="0.3">
      <c r="A26" s="194"/>
      <c r="B26" s="256"/>
      <c r="C26" s="307"/>
      <c r="D26" s="259"/>
      <c r="E26" s="257"/>
      <c r="F26" s="257"/>
      <c r="G26" s="257"/>
      <c r="H26" s="259"/>
      <c r="I26" s="271"/>
      <c r="J26" s="209"/>
      <c r="N26" s="353"/>
      <c r="O26" s="353"/>
      <c r="P26" s="321"/>
      <c r="Q26" s="322"/>
      <c r="R26" s="322"/>
      <c r="S26" s="353"/>
      <c r="V26" s="209"/>
      <c r="W26" s="610"/>
      <c r="X26" s="283"/>
      <c r="Y26" s="608"/>
      <c r="Z26" s="609"/>
      <c r="AA26" s="284"/>
      <c r="AB26" s="600"/>
      <c r="AC26" s="601"/>
      <c r="AD26" s="285"/>
      <c r="AE26" s="206"/>
      <c r="AL26" s="125"/>
      <c r="AM26" s="125"/>
      <c r="AN26" s="125"/>
      <c r="AO26" s="125"/>
      <c r="AP26" s="125"/>
      <c r="AQ26" s="125"/>
      <c r="AR26" s="125"/>
      <c r="AS26" s="125"/>
      <c r="AT26" s="125"/>
      <c r="AU26" s="211"/>
      <c r="AV26" s="211"/>
    </row>
    <row r="27" spans="1:48" ht="16.8" customHeight="1" x14ac:dyDescent="0.25">
      <c r="A27" s="194"/>
      <c r="B27" s="20"/>
      <c r="H27" s="20"/>
      <c r="I27" s="20"/>
      <c r="AL27" s="125"/>
      <c r="AM27" s="125"/>
      <c r="AN27" s="125"/>
      <c r="AO27" s="125"/>
      <c r="AP27" s="125"/>
      <c r="AQ27" s="125"/>
      <c r="AR27" s="125"/>
      <c r="AS27" s="125"/>
      <c r="AT27" s="125"/>
    </row>
    <row r="28" spans="1:48" s="206" customFormat="1" ht="16.8" customHeight="1" x14ac:dyDescent="0.3">
      <c r="A28" s="386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AF28" s="208"/>
      <c r="AG28" s="208"/>
      <c r="AH28" s="208"/>
      <c r="AI28" s="208"/>
      <c r="AL28" s="125"/>
      <c r="AM28" s="125"/>
      <c r="AN28" s="125"/>
      <c r="AO28" s="125"/>
      <c r="AP28" s="125"/>
      <c r="AQ28" s="125"/>
      <c r="AR28" s="125"/>
      <c r="AS28" s="125"/>
      <c r="AT28" s="125"/>
      <c r="AU28" s="211"/>
      <c r="AV28" s="211"/>
    </row>
    <row r="29" spans="1:48" ht="15" customHeight="1" x14ac:dyDescent="0.25">
      <c r="A29" s="386"/>
      <c r="L29" s="597"/>
      <c r="M29" s="597"/>
      <c r="N29" s="597"/>
      <c r="O29" s="597"/>
      <c r="P29" s="597"/>
      <c r="Q29" s="597"/>
      <c r="R29" s="597"/>
      <c r="S29" s="597"/>
      <c r="AL29" s="125"/>
      <c r="AM29" s="125"/>
      <c r="AN29" s="125"/>
      <c r="AO29" s="125"/>
      <c r="AP29" s="125"/>
      <c r="AQ29" s="125"/>
      <c r="AR29" s="125"/>
      <c r="AS29" s="125"/>
      <c r="AT29" s="125"/>
    </row>
    <row r="30" spans="1:48" x14ac:dyDescent="0.25">
      <c r="A30" s="387"/>
      <c r="L30" s="597"/>
      <c r="M30" s="597"/>
      <c r="N30" s="597"/>
      <c r="O30" s="597"/>
      <c r="P30" s="597"/>
      <c r="Q30" s="597"/>
      <c r="R30" s="597"/>
      <c r="S30" s="597"/>
      <c r="AL30" s="125"/>
      <c r="AM30" s="125"/>
      <c r="AN30" s="125"/>
      <c r="AO30" s="125"/>
      <c r="AP30" s="125"/>
      <c r="AQ30" s="125"/>
      <c r="AR30" s="125"/>
      <c r="AS30" s="125"/>
      <c r="AT30" s="125"/>
    </row>
    <row r="31" spans="1:48" x14ac:dyDescent="0.25">
      <c r="A31" s="386"/>
      <c r="AL31" s="125"/>
      <c r="AM31" s="125"/>
      <c r="AN31" s="125"/>
      <c r="AO31" s="125"/>
      <c r="AP31" s="125"/>
      <c r="AQ31" s="125"/>
      <c r="AR31" s="125"/>
      <c r="AS31" s="125"/>
      <c r="AT31" s="125"/>
    </row>
    <row r="32" spans="1:48" x14ac:dyDescent="0.25">
      <c r="A32" s="305"/>
      <c r="AL32" s="125"/>
      <c r="AM32" s="125"/>
      <c r="AN32" s="125"/>
      <c r="AO32" s="125"/>
      <c r="AP32" s="213"/>
      <c r="AQ32" s="125"/>
      <c r="AR32" s="125"/>
      <c r="AS32" s="211"/>
    </row>
    <row r="33" spans="1:45" x14ac:dyDescent="0.25">
      <c r="AL33" s="125"/>
      <c r="AM33" s="125"/>
      <c r="AN33" s="125"/>
      <c r="AO33" s="125"/>
      <c r="AP33" s="213"/>
      <c r="AQ33" s="125"/>
      <c r="AR33" s="125"/>
      <c r="AS33" s="211"/>
    </row>
    <row r="34" spans="1:45" x14ac:dyDescent="0.25">
      <c r="A34" s="194"/>
    </row>
    <row r="35" spans="1:45" x14ac:dyDescent="0.25">
      <c r="A35" s="194"/>
    </row>
    <row r="37" spans="1:45" x14ac:dyDescent="0.25">
      <c r="A37" s="388"/>
    </row>
    <row r="38" spans="1:45" x14ac:dyDescent="0.25">
      <c r="A38" s="388"/>
      <c r="B38" s="193"/>
      <c r="C38" s="193"/>
      <c r="D38" s="193"/>
      <c r="E38" s="193"/>
      <c r="F38" s="193"/>
      <c r="G38" s="193"/>
      <c r="H38" s="193"/>
      <c r="I38" s="193"/>
    </row>
    <row r="39" spans="1:45" x14ac:dyDescent="0.25">
      <c r="A39" s="388"/>
    </row>
  </sheetData>
  <sheetProtection algorithmName="SHA-512" hashValue="/1So+ZzzgMvkdzfimO498JtC0KMWnm1/BUCxpsKWfwVrdx9yA5yzEf9W6ptZzRpfVA48Yfs8R/dk74vu7jIUuA==" saltValue="4nNBiiWBlgjWESySz4fh3A==" spinCount="100000" sheet="1" objects="1" scenarios="1" selectLockedCells="1" selectUnlockedCells="1"/>
  <mergeCells count="28">
    <mergeCell ref="L29:S30"/>
    <mergeCell ref="AB25:AC26"/>
    <mergeCell ref="B19:C19"/>
    <mergeCell ref="B20:C20"/>
    <mergeCell ref="B21:C21"/>
    <mergeCell ref="B22:C22"/>
    <mergeCell ref="F24:F25"/>
    <mergeCell ref="B24:C25"/>
    <mergeCell ref="Y25:Z26"/>
    <mergeCell ref="W25:W26"/>
    <mergeCell ref="Y19:Z19"/>
    <mergeCell ref="Y20:Z20"/>
    <mergeCell ref="Y21:Z21"/>
    <mergeCell ref="Y22:Z22"/>
    <mergeCell ref="Y23:Z24"/>
    <mergeCell ref="K3:U3"/>
    <mergeCell ref="W3:AD3"/>
    <mergeCell ref="B3:I3"/>
    <mergeCell ref="G17:I17"/>
    <mergeCell ref="B18:C18"/>
    <mergeCell ref="Y18:Z18"/>
    <mergeCell ref="B8:B11"/>
    <mergeCell ref="C8:E11"/>
    <mergeCell ref="F8:H11"/>
    <mergeCell ref="I8:I11"/>
    <mergeCell ref="W8:Y11"/>
    <mergeCell ref="Z8:AC11"/>
    <mergeCell ref="AD8:AD11"/>
  </mergeCells>
  <conditionalFormatting sqref="G19:G21">
    <cfRule type="expression" dxfId="2" priority="1">
      <formula>IF(H19=0,FALSE,TRUE)</formula>
    </cfRule>
  </conditionalFormatting>
  <conditionalFormatting sqref="H19:H21">
    <cfRule type="expression" dxfId="1" priority="2">
      <formula>IF(H19=0,FALSE,TRUE)</formula>
    </cfRule>
  </conditionalFormatting>
  <conditionalFormatting sqref="I19:I21">
    <cfRule type="expression" dxfId="0" priority="3">
      <formula>IF(H19=0,FALSE,TRUE)</formula>
    </cfRule>
  </conditionalFormatting>
  <printOptions horizontalCentered="1"/>
  <pageMargins left="0.5" right="0.5" top="0.75" bottom="0.75" header="0.5" footer="0.5"/>
  <pageSetup scale="75" orientation="landscape" horizontalDpi="1200" verticalDpi="1200" r:id="rId1"/>
  <headerFooter scaleWithDoc="0" alignWithMargins="0">
    <oddFooter>&amp;L&amp;10Financial Analysis&amp;R&amp;10Updated &amp;D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72</vt:i4>
      </vt:variant>
    </vt:vector>
  </HeadingPairs>
  <TitlesOfParts>
    <vt:vector size="82" baseType="lpstr">
      <vt:lpstr>ℹ️ </vt:lpstr>
      <vt:lpstr>Inputs</vt:lpstr>
      <vt:lpstr>Credit</vt:lpstr>
      <vt:lpstr>CapEx</vt:lpstr>
      <vt:lpstr>Income</vt:lpstr>
      <vt:lpstr>Balance</vt:lpstr>
      <vt:lpstr>Cash</vt:lpstr>
      <vt:lpstr>Valuation</vt:lpstr>
      <vt:lpstr>Analysis</vt:lpstr>
      <vt:lpstr>Summary</vt:lpstr>
      <vt:lpstr>CapexBuyAmount</vt:lpstr>
      <vt:lpstr>CapexBuyMonth</vt:lpstr>
      <vt:lpstr>CapexCategory</vt:lpstr>
      <vt:lpstr>CapexDepMonths</vt:lpstr>
      <vt:lpstr>CapexItem</vt:lpstr>
      <vt:lpstr>CapexSalvageAmount</vt:lpstr>
      <vt:lpstr>CapexSalvageMonth</vt:lpstr>
      <vt:lpstr>COGS</vt:lpstr>
      <vt:lpstr>cogsBase</vt:lpstr>
      <vt:lpstr>CogsCAGR</vt:lpstr>
      <vt:lpstr>cogsCMGR</vt:lpstr>
      <vt:lpstr>InventoryPct</vt:lpstr>
      <vt:lpstr>MinCash</vt:lpstr>
      <vt:lpstr>Overhead</vt:lpstr>
      <vt:lpstr>OverheadCAGR</vt:lpstr>
      <vt:lpstr>overheadCagrWgtd</vt:lpstr>
      <vt:lpstr>PayBonus</vt:lpstr>
      <vt:lpstr>payBonusWgtd</vt:lpstr>
      <vt:lpstr>PayCAGR</vt:lpstr>
      <vt:lpstr>payCagrWgtd</vt:lpstr>
      <vt:lpstr>PayCommissions</vt:lpstr>
      <vt:lpstr>PayFTE</vt:lpstr>
      <vt:lpstr>PayLoad</vt:lpstr>
      <vt:lpstr>PaySalary</vt:lpstr>
      <vt:lpstr>paySalaryWgtd</vt:lpstr>
      <vt:lpstr>Price</vt:lpstr>
      <vt:lpstr>priceBase</vt:lpstr>
      <vt:lpstr>PriceCAGR</vt:lpstr>
      <vt:lpstr>priceCMGR</vt:lpstr>
      <vt:lpstr>Analysis!Print_Area</vt:lpstr>
      <vt:lpstr>Balance!Print_Area</vt:lpstr>
      <vt:lpstr>CapEx!Print_Area</vt:lpstr>
      <vt:lpstr>Cash!Print_Area</vt:lpstr>
      <vt:lpstr>Credit!Print_Area</vt:lpstr>
      <vt:lpstr>Income!Print_Area</vt:lpstr>
      <vt:lpstr>Inputs!Print_Area</vt:lpstr>
      <vt:lpstr>'ℹ️ '!Print_Area</vt:lpstr>
      <vt:lpstr>Summary!Print_Area</vt:lpstr>
      <vt:lpstr>Valuation!Print_Area</vt:lpstr>
      <vt:lpstr>Balance!Print_Titles</vt:lpstr>
      <vt:lpstr>CapEx!Print_Titles</vt:lpstr>
      <vt:lpstr>Cash!Print_Titles</vt:lpstr>
      <vt:lpstr>Credit!Print_Titles</vt:lpstr>
      <vt:lpstr>Income!Print_Titles</vt:lpstr>
      <vt:lpstr>Inputs!Print_Titles</vt:lpstr>
      <vt:lpstr>Summary!Print_Titles</vt:lpstr>
      <vt:lpstr>Valuation!Print_Titles</vt:lpstr>
      <vt:lpstr>RateCredit</vt:lpstr>
      <vt:lpstr>RateEquity</vt:lpstr>
      <vt:lpstr>RateLong</vt:lpstr>
      <vt:lpstr>RateShort</vt:lpstr>
      <vt:lpstr>StartCommon</vt:lpstr>
      <vt:lpstr>StartLong</vt:lpstr>
      <vt:lpstr>StartPreferred</vt:lpstr>
      <vt:lpstr>StartShort</vt:lpstr>
      <vt:lpstr>Taxes</vt:lpstr>
      <vt:lpstr>TermsCollect30</vt:lpstr>
      <vt:lpstr>TermsCollect60</vt:lpstr>
      <vt:lpstr>TermsCollect90</vt:lpstr>
      <vt:lpstr>TermsCollectCash</vt:lpstr>
      <vt:lpstr>TermsPay30</vt:lpstr>
      <vt:lpstr>TermsPay60</vt:lpstr>
      <vt:lpstr>TermsPay90</vt:lpstr>
      <vt:lpstr>TermsPayCash</vt:lpstr>
      <vt:lpstr>Units</vt:lpstr>
      <vt:lpstr>unitsBase</vt:lpstr>
      <vt:lpstr>UnitsCAGR</vt:lpstr>
      <vt:lpstr>unitsCMGR</vt:lpstr>
      <vt:lpstr>ValEvEbitda</vt:lpstr>
      <vt:lpstr>ValPE</vt:lpstr>
      <vt:lpstr>ValTerminal</vt:lpstr>
      <vt:lpstr>ValWACC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bldig</dc:creator>
  <cp:lastModifiedBy>Scott Beber</cp:lastModifiedBy>
  <cp:lastPrinted>2025-11-14T03:16:51Z</cp:lastPrinted>
  <dcterms:created xsi:type="dcterms:W3CDTF">2025-10-05T19:02:16Z</dcterms:created>
  <dcterms:modified xsi:type="dcterms:W3CDTF">2026-05-04T02:08:39Z</dcterms:modified>
</cp:coreProperties>
</file>